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0cf\AC\Temp\"/>
    </mc:Choice>
  </mc:AlternateContent>
  <xr:revisionPtr revIDLastSave="0" documentId="13_ncr:1000001_{E2DDBA11-6C34-7449-B5B4-B65EA0B846B0}" xr6:coauthVersionLast="40" xr6:coauthVersionMax="44" xr10:uidLastSave="{00000000-0000-0000-0000-000000000000}"/>
  <bookViews>
    <workbookView xWindow="-120" yWindow="-120" windowWidth="15600" windowHeight="11760" tabRatio="790" firstSheet="6" activeTab="6" xr2:uid="{00000000-000D-0000-FFFF-FFFF00000000}"/>
  </bookViews>
  <sheets>
    <sheet name="Objects" sheetId="1" state="hidden" r:id="rId1"/>
    <sheet name="TKBLop_sang" sheetId="2" state="hidden" r:id="rId2"/>
    <sheet name="TKBLop_chieu" sheetId="3" state="hidden" r:id="rId3"/>
    <sheet name="TKBGV_sang" sheetId="4" state="hidden" r:id="rId4"/>
    <sheet name="TKBGV_chieu" sheetId="5" state="hidden" r:id="rId5"/>
    <sheet name="TKBGV_SC" sheetId="6" state="hidden" r:id="rId6"/>
    <sheet name="TKBLop" sheetId="13" r:id="rId7"/>
    <sheet name="TKBGiaovien" sheetId="9" state="hidden" r:id="rId8"/>
    <sheet name="TKBLop_Ghep" sheetId="16" state="hidden" r:id="rId9"/>
    <sheet name="THONG KE" sheetId="14" state="hidden" r:id="rId10"/>
    <sheet name="phan cong chuyen mon 2019" sheetId="17" state="hidden" r:id="rId11"/>
  </sheets>
  <definedNames>
    <definedName name="_xlnm.Print_Titles" localSheetId="7">TKBGiaovien!$1:$3</definedName>
  </definedNames>
  <calcPr calcId="191028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4" l="1"/>
  <c r="F75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7" i="14"/>
  <c r="F62" i="14"/>
  <c r="D116" i="14"/>
  <c r="F60" i="14"/>
  <c r="F58" i="14"/>
  <c r="F56" i="14"/>
  <c r="F42" i="14"/>
  <c r="F40" i="14"/>
  <c r="F38" i="14"/>
  <c r="F36" i="14"/>
  <c r="F34" i="14"/>
  <c r="F53" i="14"/>
  <c r="F33" i="14"/>
  <c r="F23" i="14"/>
  <c r="F13" i="14"/>
  <c r="F7" i="14"/>
  <c r="F8" i="14"/>
  <c r="F9" i="14"/>
  <c r="F10" i="14"/>
  <c r="F11" i="14"/>
  <c r="F12" i="14"/>
  <c r="F14" i="14"/>
  <c r="F15" i="14"/>
  <c r="F16" i="14"/>
  <c r="F17" i="14"/>
  <c r="F18" i="14"/>
  <c r="F19" i="14"/>
  <c r="F20" i="14"/>
  <c r="F21" i="14"/>
  <c r="F22" i="14"/>
  <c r="F24" i="14"/>
  <c r="F25" i="14"/>
  <c r="F26" i="14"/>
  <c r="F27" i="14"/>
  <c r="F28" i="14"/>
  <c r="F29" i="14"/>
  <c r="F30" i="14"/>
  <c r="F31" i="14"/>
  <c r="F32" i="14"/>
  <c r="F44" i="14"/>
  <c r="F45" i="14"/>
  <c r="F46" i="14"/>
  <c r="F47" i="14"/>
  <c r="F48" i="14"/>
  <c r="F49" i="14"/>
  <c r="F50" i="14"/>
  <c r="F51" i="14"/>
  <c r="F52" i="14"/>
  <c r="F54" i="14"/>
  <c r="F55" i="14"/>
  <c r="E770" i="13"/>
  <c r="E753" i="13"/>
  <c r="B757" i="13"/>
  <c r="E736" i="13"/>
  <c r="D740" i="13"/>
  <c r="E719" i="13"/>
  <c r="E702" i="13"/>
  <c r="C706" i="13"/>
  <c r="E685" i="13"/>
  <c r="E697" i="13"/>
  <c r="E668" i="13"/>
  <c r="D672" i="13"/>
  <c r="E651" i="13"/>
  <c r="E634" i="13"/>
  <c r="C638" i="13"/>
  <c r="E617" i="13"/>
  <c r="E600" i="13"/>
  <c r="E583" i="13"/>
  <c r="E566" i="13"/>
  <c r="C570" i="13"/>
  <c r="E549" i="13"/>
  <c r="E532" i="13"/>
  <c r="D538" i="13"/>
  <c r="E515" i="13"/>
  <c r="F520" i="13"/>
  <c r="E498" i="13"/>
  <c r="G502" i="13"/>
  <c r="E481" i="13"/>
  <c r="E464" i="13"/>
  <c r="E471" i="13"/>
  <c r="E447" i="13"/>
  <c r="G455" i="13"/>
  <c r="E430" i="13"/>
  <c r="G436" i="13"/>
  <c r="E413" i="13"/>
  <c r="E396" i="13"/>
  <c r="E379" i="13"/>
  <c r="E390" i="13"/>
  <c r="E362" i="13"/>
  <c r="B369" i="13"/>
  <c r="E345" i="13"/>
  <c r="E328" i="13"/>
  <c r="E311" i="13"/>
  <c r="E317" i="13"/>
  <c r="E294" i="13"/>
  <c r="F298" i="13"/>
  <c r="E277" i="13"/>
  <c r="E260" i="13"/>
  <c r="E243" i="13"/>
  <c r="D249" i="13"/>
  <c r="E226" i="13"/>
  <c r="B230" i="13"/>
  <c r="E209" i="13"/>
  <c r="E192" i="13"/>
  <c r="E175" i="13"/>
  <c r="B179" i="13"/>
  <c r="E158" i="13"/>
  <c r="C165" i="13"/>
  <c r="E141" i="13"/>
  <c r="E124" i="13"/>
  <c r="E107" i="13"/>
  <c r="F115" i="13"/>
  <c r="E90" i="13"/>
  <c r="B95" i="13"/>
  <c r="E73" i="13"/>
  <c r="E56" i="13"/>
  <c r="E39" i="13"/>
  <c r="E46" i="13"/>
  <c r="E22" i="13"/>
  <c r="C26" i="13"/>
  <c r="E5" i="13"/>
  <c r="D5" i="9"/>
  <c r="D22" i="9"/>
  <c r="D39" i="9"/>
  <c r="D56" i="9"/>
  <c r="F63" i="9"/>
  <c r="D73" i="9"/>
  <c r="D90" i="9"/>
  <c r="C102" i="9"/>
  <c r="D107" i="9"/>
  <c r="E122" i="9"/>
  <c r="D124" i="9"/>
  <c r="D141" i="9"/>
  <c r="D158" i="9"/>
  <c r="C169" i="9"/>
  <c r="D175" i="9"/>
  <c r="C181" i="9"/>
  <c r="D192" i="9"/>
  <c r="E196" i="9"/>
  <c r="D209" i="9"/>
  <c r="D226" i="9"/>
  <c r="E233" i="9"/>
  <c r="D243" i="9"/>
  <c r="G258" i="9"/>
  <c r="D260" i="9"/>
  <c r="D277" i="9"/>
  <c r="D281" i="9"/>
  <c r="D294" i="9"/>
  <c r="G307" i="9"/>
  <c r="D311" i="9"/>
  <c r="E319" i="9"/>
  <c r="D328" i="9"/>
  <c r="D345" i="9"/>
  <c r="D362" i="9"/>
  <c r="D379" i="9"/>
  <c r="D396" i="9"/>
  <c r="D413" i="9"/>
  <c r="D430" i="9"/>
  <c r="D447" i="9"/>
  <c r="D464" i="9"/>
  <c r="D481" i="9"/>
  <c r="D498" i="9"/>
  <c r="F506" i="9"/>
  <c r="D515" i="9"/>
  <c r="D532" i="9"/>
  <c r="D549" i="9"/>
  <c r="D566" i="9"/>
  <c r="D583" i="9"/>
  <c r="D600" i="9"/>
  <c r="D617" i="9"/>
  <c r="D634" i="9"/>
  <c r="G646" i="9"/>
  <c r="D641" i="9"/>
  <c r="D651" i="9"/>
  <c r="D668" i="9"/>
  <c r="D685" i="9"/>
  <c r="D702" i="9"/>
  <c r="D719" i="9"/>
  <c r="D734" i="9"/>
  <c r="D736" i="9"/>
  <c r="D753" i="9"/>
  <c r="D770" i="9"/>
  <c r="D787" i="9"/>
  <c r="D804" i="9"/>
  <c r="D821" i="9"/>
  <c r="D838" i="9"/>
  <c r="E850" i="9"/>
  <c r="D855" i="9"/>
  <c r="D872" i="9"/>
  <c r="D889" i="9"/>
  <c r="F893" i="9"/>
  <c r="D906" i="9"/>
  <c r="C914" i="9"/>
  <c r="D923" i="9"/>
  <c r="D940" i="9"/>
  <c r="D957" i="9"/>
  <c r="D974" i="9"/>
  <c r="D991" i="9"/>
  <c r="D1008" i="9"/>
  <c r="D1025" i="9"/>
  <c r="G1030" i="9"/>
  <c r="D1032" i="9"/>
  <c r="D1042" i="9"/>
  <c r="D1059" i="9"/>
  <c r="D1066" i="9"/>
  <c r="D1076" i="9"/>
  <c r="D1093" i="9"/>
  <c r="D1110" i="9"/>
  <c r="D1127" i="9"/>
  <c r="D1144" i="9"/>
  <c r="D1156" i="9"/>
  <c r="D1161" i="9"/>
  <c r="B1174" i="9"/>
  <c r="D1176" i="9"/>
  <c r="D1178" i="9"/>
  <c r="E1184" i="9"/>
  <c r="D1195" i="9"/>
  <c r="B1201" i="9"/>
  <c r="D1212" i="9"/>
  <c r="D1229" i="9"/>
  <c r="D1246" i="9"/>
  <c r="D1263" i="9"/>
  <c r="B1275" i="9"/>
  <c r="D1280" i="9"/>
  <c r="E1287" i="9"/>
  <c r="D1297" i="9"/>
  <c r="G1310" i="9"/>
  <c r="D1314" i="9"/>
  <c r="D1331" i="9"/>
  <c r="D1348" i="9"/>
  <c r="G1353" i="9"/>
  <c r="D1365" i="9"/>
  <c r="E1371" i="9"/>
  <c r="D1382" i="9"/>
  <c r="D1399" i="9"/>
  <c r="D1416" i="9"/>
  <c r="C1429" i="9"/>
  <c r="D1433" i="9"/>
  <c r="D1450" i="9"/>
  <c r="G1454" i="9"/>
  <c r="D1467" i="9"/>
  <c r="E1479" i="9"/>
  <c r="D1484" i="9"/>
  <c r="D1501" i="9"/>
  <c r="B1515" i="9"/>
  <c r="D1518" i="9"/>
  <c r="D1522" i="9"/>
  <c r="D1535" i="9"/>
  <c r="B27" i="13"/>
  <c r="F27" i="13"/>
  <c r="F29" i="13"/>
  <c r="D30" i="13"/>
  <c r="D34" i="13"/>
  <c r="B35" i="13"/>
  <c r="B37" i="13"/>
  <c r="F37" i="13"/>
  <c r="B78" i="13"/>
  <c r="F79" i="13"/>
  <c r="D80" i="13"/>
  <c r="D85" i="13"/>
  <c r="B86" i="13"/>
  <c r="B87" i="13"/>
  <c r="D102" i="13"/>
  <c r="E146" i="13"/>
  <c r="C148" i="13"/>
  <c r="B152" i="13"/>
  <c r="F152" i="13"/>
  <c r="E155" i="13"/>
  <c r="C156" i="13"/>
  <c r="C214" i="13"/>
  <c r="G214" i="13"/>
  <c r="F216" i="13"/>
  <c r="E220" i="13"/>
  <c r="C222" i="13"/>
  <c r="D223" i="13"/>
  <c r="E232" i="13"/>
  <c r="C239" i="13"/>
  <c r="D282" i="13"/>
  <c r="B283" i="13"/>
  <c r="C284" i="13"/>
  <c r="F288" i="13"/>
  <c r="F289" i="13"/>
  <c r="E291" i="13"/>
  <c r="C301" i="13"/>
  <c r="F307" i="13"/>
  <c r="E350" i="13"/>
  <c r="C351" i="13"/>
  <c r="C356" i="13"/>
  <c r="G356" i="13"/>
  <c r="G357" i="13"/>
  <c r="D360" i="13"/>
  <c r="D367" i="13"/>
  <c r="G370" i="13"/>
  <c r="D376" i="13"/>
  <c r="B418" i="13"/>
  <c r="G419" i="13"/>
  <c r="F420" i="13"/>
  <c r="B424" i="13"/>
  <c r="E424" i="13"/>
  <c r="F424" i="13"/>
  <c r="B426" i="13"/>
  <c r="F426" i="13"/>
  <c r="D427" i="13"/>
  <c r="E428" i="13"/>
  <c r="B435" i="13"/>
  <c r="F438" i="13"/>
  <c r="C444" i="13"/>
  <c r="F485" i="13"/>
  <c r="D486" i="13"/>
  <c r="C487" i="13"/>
  <c r="F487" i="13"/>
  <c r="B489" i="13"/>
  <c r="D489" i="13"/>
  <c r="F489" i="13"/>
  <c r="E492" i="13"/>
  <c r="F492" i="13"/>
  <c r="D493" i="13"/>
  <c r="B494" i="13"/>
  <c r="E494" i="13"/>
  <c r="B495" i="13"/>
  <c r="G495" i="13"/>
  <c r="B496" i="13"/>
  <c r="D496" i="13"/>
  <c r="F504" i="13"/>
  <c r="D509" i="13"/>
  <c r="B512" i="13"/>
  <c r="G553" i="13"/>
  <c r="C554" i="13"/>
  <c r="C555" i="13"/>
  <c r="D555" i="13"/>
  <c r="C556" i="13"/>
  <c r="E556" i="13"/>
  <c r="D557" i="13"/>
  <c r="G557" i="13"/>
  <c r="F560" i="13"/>
  <c r="G560" i="13"/>
  <c r="G561" i="13"/>
  <c r="B562" i="13"/>
  <c r="G562" i="13"/>
  <c r="D563" i="13"/>
  <c r="C564" i="13"/>
  <c r="E564" i="13"/>
  <c r="B570" i="13"/>
  <c r="F570" i="13"/>
  <c r="D571" i="13"/>
  <c r="B572" i="13"/>
  <c r="F572" i="13"/>
  <c r="D573" i="13"/>
  <c r="B574" i="13"/>
  <c r="F574" i="13"/>
  <c r="D577" i="13"/>
  <c r="B578" i="13"/>
  <c r="F578" i="13"/>
  <c r="D579" i="13"/>
  <c r="B580" i="13"/>
  <c r="F580" i="13"/>
  <c r="D581" i="13"/>
  <c r="E604" i="13"/>
  <c r="B607" i="13"/>
  <c r="C608" i="13"/>
  <c r="E611" i="13"/>
  <c r="F613" i="13"/>
  <c r="B615" i="13"/>
  <c r="B622" i="13"/>
  <c r="F622" i="13"/>
  <c r="F624" i="13"/>
  <c r="D625" i="13"/>
  <c r="B628" i="13"/>
  <c r="B630" i="13"/>
  <c r="F630" i="13"/>
  <c r="D631" i="13"/>
  <c r="F632" i="13"/>
  <c r="B638" i="13"/>
  <c r="F638" i="13"/>
  <c r="D639" i="13"/>
  <c r="B640" i="13"/>
  <c r="F640" i="13"/>
  <c r="D641" i="13"/>
  <c r="B642" i="13"/>
  <c r="F642" i="13"/>
  <c r="D645" i="13"/>
  <c r="B646" i="13"/>
  <c r="F646" i="13"/>
  <c r="D647" i="13"/>
  <c r="B648" i="13"/>
  <c r="F648" i="13"/>
  <c r="D649" i="13"/>
  <c r="B672" i="13"/>
  <c r="C672" i="13"/>
  <c r="E672" i="13"/>
  <c r="F672" i="13"/>
  <c r="G672" i="13"/>
  <c r="C673" i="13"/>
  <c r="D673" i="13"/>
  <c r="E673" i="13"/>
  <c r="G673" i="13"/>
  <c r="B674" i="13"/>
  <c r="C674" i="13"/>
  <c r="E674" i="13"/>
  <c r="F674" i="13"/>
  <c r="G674" i="13"/>
  <c r="C675" i="13"/>
  <c r="D675" i="13"/>
  <c r="E675" i="13"/>
  <c r="G675" i="13"/>
  <c r="B676" i="13"/>
  <c r="C676" i="13"/>
  <c r="E676" i="13"/>
  <c r="F676" i="13"/>
  <c r="G676" i="13"/>
  <c r="C679" i="13"/>
  <c r="D679" i="13"/>
  <c r="E679" i="13"/>
  <c r="G679" i="13"/>
  <c r="B680" i="13"/>
  <c r="C680" i="13"/>
  <c r="E680" i="13"/>
  <c r="F680" i="13"/>
  <c r="G680" i="13"/>
  <c r="C681" i="13"/>
  <c r="D681" i="13"/>
  <c r="E681" i="13"/>
  <c r="G681" i="13"/>
  <c r="B682" i="13"/>
  <c r="C682" i="13"/>
  <c r="E682" i="13"/>
  <c r="F682" i="13"/>
  <c r="G682" i="13"/>
  <c r="C683" i="13"/>
  <c r="D683" i="13"/>
  <c r="E683" i="13"/>
  <c r="G683" i="13"/>
  <c r="B706" i="13"/>
  <c r="F706" i="13"/>
  <c r="D707" i="13"/>
  <c r="B708" i="13"/>
  <c r="F708" i="13"/>
  <c r="D709" i="13"/>
  <c r="B710" i="13"/>
  <c r="F710" i="13"/>
  <c r="D713" i="13"/>
  <c r="B714" i="13"/>
  <c r="F714" i="13"/>
  <c r="D715" i="13"/>
  <c r="B716" i="13"/>
  <c r="F716" i="13"/>
  <c r="D717" i="13"/>
  <c r="B740" i="13"/>
  <c r="F740" i="13"/>
  <c r="D741" i="13"/>
  <c r="F742" i="13"/>
  <c r="D743" i="13"/>
  <c r="B744" i="13"/>
  <c r="D747" i="13"/>
  <c r="B748" i="13"/>
  <c r="F748" i="13"/>
  <c r="B750" i="13"/>
  <c r="F750" i="13"/>
  <c r="D751" i="13"/>
  <c r="C757" i="13"/>
  <c r="D757" i="13"/>
  <c r="E757" i="13"/>
  <c r="G757" i="13"/>
  <c r="B758" i="13"/>
  <c r="C758" i="13"/>
  <c r="E758" i="13"/>
  <c r="F758" i="13"/>
  <c r="G758" i="13"/>
  <c r="C759" i="13"/>
  <c r="D759" i="13"/>
  <c r="E759" i="13"/>
  <c r="G759" i="13"/>
  <c r="B760" i="13"/>
  <c r="C760" i="13"/>
  <c r="E760" i="13"/>
  <c r="F760" i="13"/>
  <c r="G760" i="13"/>
  <c r="C761" i="13"/>
  <c r="D761" i="13"/>
  <c r="E761" i="13"/>
  <c r="G761" i="13"/>
  <c r="B764" i="13"/>
  <c r="C764" i="13"/>
  <c r="E764" i="13"/>
  <c r="F764" i="13"/>
  <c r="G764" i="13"/>
  <c r="C765" i="13"/>
  <c r="D765" i="13"/>
  <c r="E765" i="13"/>
  <c r="G765" i="13"/>
  <c r="B766" i="13"/>
  <c r="C766" i="13"/>
  <c r="E766" i="13"/>
  <c r="F766" i="13"/>
  <c r="G766" i="13"/>
  <c r="C767" i="13"/>
  <c r="D767" i="13"/>
  <c r="E767" i="13"/>
  <c r="G767" i="13"/>
  <c r="B768" i="13"/>
  <c r="C768" i="13"/>
  <c r="E768" i="13"/>
  <c r="F768" i="13"/>
  <c r="G768" i="13"/>
  <c r="B774" i="13"/>
  <c r="C774" i="13"/>
  <c r="D774" i="13"/>
  <c r="E774" i="13"/>
  <c r="F774" i="13"/>
  <c r="G774" i="13"/>
  <c r="B775" i="13"/>
  <c r="C775" i="13"/>
  <c r="D775" i="13"/>
  <c r="E775" i="13"/>
  <c r="F775" i="13"/>
  <c r="G775" i="13"/>
  <c r="B776" i="13"/>
  <c r="C776" i="13"/>
  <c r="D776" i="13"/>
  <c r="E776" i="13"/>
  <c r="F776" i="13"/>
  <c r="G776" i="13"/>
  <c r="B777" i="13"/>
  <c r="C777" i="13"/>
  <c r="D777" i="13"/>
  <c r="E777" i="13"/>
  <c r="F777" i="13"/>
  <c r="G777" i="13"/>
  <c r="B778" i="13"/>
  <c r="C778" i="13"/>
  <c r="D778" i="13"/>
  <c r="E778" i="13"/>
  <c r="F778" i="13"/>
  <c r="G778" i="13"/>
  <c r="B781" i="13"/>
  <c r="C781" i="13"/>
  <c r="D781" i="13"/>
  <c r="E781" i="13"/>
  <c r="F781" i="13"/>
  <c r="G781" i="13"/>
  <c r="B782" i="13"/>
  <c r="C782" i="13"/>
  <c r="D782" i="13"/>
  <c r="E782" i="13"/>
  <c r="F782" i="13"/>
  <c r="G782" i="13"/>
  <c r="B783" i="13"/>
  <c r="C783" i="13"/>
  <c r="D783" i="13"/>
  <c r="E783" i="13"/>
  <c r="F783" i="13"/>
  <c r="G783" i="13"/>
  <c r="B784" i="13"/>
  <c r="C784" i="13"/>
  <c r="D784" i="13"/>
  <c r="E784" i="13"/>
  <c r="F784" i="13"/>
  <c r="G784" i="13"/>
  <c r="B785" i="13"/>
  <c r="C785" i="13"/>
  <c r="D785" i="13"/>
  <c r="E785" i="13"/>
  <c r="F785" i="13"/>
  <c r="G785" i="13"/>
  <c r="C1166" i="9"/>
  <c r="B1071" i="9"/>
  <c r="B834" i="9"/>
  <c r="C828" i="9"/>
  <c r="E723" i="9"/>
  <c r="E727" i="9"/>
  <c r="D1508" i="9"/>
  <c r="C1087" i="9"/>
  <c r="D833" i="9"/>
  <c r="D827" i="9"/>
  <c r="C1370" i="9"/>
  <c r="E1388" i="9"/>
  <c r="F1302" i="9"/>
  <c r="C1252" i="9"/>
  <c r="D1220" i="9"/>
  <c r="D1175" i="9"/>
  <c r="D1168" i="9"/>
  <c r="D1080" i="9"/>
  <c r="D836" i="9"/>
  <c r="D832" i="9"/>
  <c r="E825" i="9"/>
  <c r="F826" i="9"/>
  <c r="E829" i="9"/>
  <c r="G834" i="9"/>
  <c r="D760" i="9"/>
  <c r="B765" i="9"/>
  <c r="C689" i="9"/>
  <c r="F452" i="9"/>
  <c r="E353" i="9"/>
  <c r="E268" i="9"/>
  <c r="F199" i="9"/>
  <c r="C67" i="9"/>
  <c r="D624" i="9"/>
  <c r="F444" i="9"/>
  <c r="D442" i="9"/>
  <c r="B308" i="9"/>
  <c r="G290" i="9"/>
  <c r="E284" i="9"/>
  <c r="G197" i="9"/>
  <c r="C53" i="9"/>
  <c r="E455" i="9"/>
  <c r="D1513" i="9"/>
  <c r="B1506" i="9"/>
  <c r="B1482" i="9"/>
  <c r="F1478" i="9"/>
  <c r="C1422" i="9"/>
  <c r="F1403" i="9"/>
  <c r="C1176" i="9"/>
  <c r="G1174" i="9"/>
  <c r="F1173" i="9"/>
  <c r="F1172" i="9"/>
  <c r="D1169" i="9"/>
  <c r="C1168" i="9"/>
  <c r="B1167" i="9"/>
  <c r="F1165" i="9"/>
  <c r="D1067" i="9"/>
  <c r="F1039" i="9"/>
  <c r="C1036" i="9"/>
  <c r="B1013" i="9"/>
  <c r="F968" i="9"/>
  <c r="G964" i="9"/>
  <c r="C947" i="9"/>
  <c r="B836" i="9"/>
  <c r="F834" i="9"/>
  <c r="G832" i="9"/>
  <c r="D829" i="9"/>
  <c r="F827" i="9"/>
  <c r="B826" i="9"/>
  <c r="G734" i="9"/>
  <c r="B732" i="9"/>
  <c r="B727" i="9"/>
  <c r="D1509" i="9"/>
  <c r="F1175" i="9"/>
  <c r="F1174" i="9"/>
  <c r="E1173" i="9"/>
  <c r="C1172" i="9"/>
  <c r="B1169" i="9"/>
  <c r="B1168" i="9"/>
  <c r="F1166" i="9"/>
  <c r="E1165" i="9"/>
  <c r="F1074" i="9"/>
  <c r="D1029" i="9"/>
  <c r="E1031" i="9"/>
  <c r="E1020" i="9"/>
  <c r="G972" i="9"/>
  <c r="C968" i="9"/>
  <c r="F964" i="9"/>
  <c r="F842" i="9"/>
  <c r="B723" i="9"/>
  <c r="B724" i="9"/>
  <c r="D726" i="9"/>
  <c r="G730" i="9"/>
  <c r="B733" i="9"/>
  <c r="E693" i="9"/>
  <c r="E681" i="9"/>
  <c r="E1482" i="9"/>
  <c r="C1473" i="9"/>
  <c r="C1427" i="9"/>
  <c r="C1286" i="9"/>
  <c r="C1514" i="9"/>
  <c r="G1506" i="9"/>
  <c r="B1505" i="9"/>
  <c r="D1478" i="9"/>
  <c r="B1473" i="9"/>
  <c r="D1407" i="9"/>
  <c r="B1379" i="9"/>
  <c r="F1376" i="9"/>
  <c r="F1291" i="9"/>
  <c r="B1285" i="9"/>
  <c r="B1254" i="9"/>
  <c r="C1251" i="9"/>
  <c r="E1207" i="9"/>
  <c r="F1176" i="9"/>
  <c r="E1175" i="9"/>
  <c r="D1174" i="9"/>
  <c r="B1173" i="9"/>
  <c r="B1172" i="9"/>
  <c r="G1168" i="9"/>
  <c r="E1167" i="9"/>
  <c r="D1166" i="9"/>
  <c r="D1125" i="9"/>
  <c r="C1117" i="9"/>
  <c r="G1084" i="9"/>
  <c r="B1072" i="9"/>
  <c r="F1063" i="9"/>
  <c r="F1040" i="9"/>
  <c r="G1038" i="9"/>
  <c r="B1037" i="9"/>
  <c r="F1032" i="9"/>
  <c r="F1030" i="9"/>
  <c r="G1023" i="9"/>
  <c r="G1016" i="9"/>
  <c r="B971" i="9"/>
  <c r="D969" i="9"/>
  <c r="F962" i="9"/>
  <c r="E948" i="9"/>
  <c r="G836" i="9"/>
  <c r="B835" i="9"/>
  <c r="F833" i="9"/>
  <c r="C832" i="9"/>
  <c r="D828" i="9"/>
  <c r="G826" i="9"/>
  <c r="F733" i="9"/>
  <c r="C730" i="9"/>
  <c r="D725" i="9"/>
  <c r="G682" i="9"/>
  <c r="D1012" i="9"/>
  <c r="C1019" i="9"/>
  <c r="G1022" i="9"/>
  <c r="B964" i="9"/>
  <c r="D965" i="9"/>
  <c r="G970" i="9"/>
  <c r="B972" i="9"/>
  <c r="E849" i="9"/>
  <c r="D825" i="9"/>
  <c r="B825" i="9"/>
  <c r="D826" i="9"/>
  <c r="E827" i="9"/>
  <c r="F828" i="9"/>
  <c r="B832" i="9"/>
  <c r="B833" i="9"/>
  <c r="C834" i="9"/>
  <c r="E835" i="9"/>
  <c r="F836" i="9"/>
  <c r="G631" i="9"/>
  <c r="G629" i="9"/>
  <c r="C629" i="9"/>
  <c r="E624" i="9"/>
  <c r="E622" i="9"/>
  <c r="G621" i="9"/>
  <c r="F605" i="9"/>
  <c r="G494" i="9"/>
  <c r="F475" i="9"/>
  <c r="G471" i="9"/>
  <c r="C366" i="9"/>
  <c r="G366" i="9"/>
  <c r="D370" i="9"/>
  <c r="G375" i="9"/>
  <c r="F367" i="9"/>
  <c r="C373" i="9"/>
  <c r="G376" i="9"/>
  <c r="E368" i="9"/>
  <c r="C374" i="9"/>
  <c r="F377" i="9"/>
  <c r="D512" i="9"/>
  <c r="E502" i="9"/>
  <c r="E488" i="9"/>
  <c r="B468" i="9"/>
  <c r="D470" i="9"/>
  <c r="C471" i="9"/>
  <c r="G475" i="9"/>
  <c r="G476" i="9"/>
  <c r="E479" i="9"/>
  <c r="C468" i="9"/>
  <c r="G470" i="9"/>
  <c r="F471" i="9"/>
  <c r="D476" i="9"/>
  <c r="C477" i="9"/>
  <c r="G479" i="9"/>
  <c r="E384" i="9"/>
  <c r="C612" i="9"/>
  <c r="C485" i="9"/>
  <c r="G485" i="9"/>
  <c r="E487" i="9"/>
  <c r="F445" i="9"/>
  <c r="D444" i="9"/>
  <c r="C443" i="9"/>
  <c r="B442" i="9"/>
  <c r="F438" i="9"/>
  <c r="F437" i="9"/>
  <c r="E436" i="9"/>
  <c r="C435" i="9"/>
  <c r="B434" i="9"/>
  <c r="E402" i="9"/>
  <c r="B319" i="9"/>
  <c r="E292" i="9"/>
  <c r="E291" i="9"/>
  <c r="F290" i="9"/>
  <c r="G289" i="9"/>
  <c r="F288" i="9"/>
  <c r="D285" i="9"/>
  <c r="C284" i="9"/>
  <c r="C283" i="9"/>
  <c r="G281" i="9"/>
  <c r="B188" i="9"/>
  <c r="D70" i="9"/>
  <c r="E68" i="9"/>
  <c r="B67" i="9"/>
  <c r="B63" i="9"/>
  <c r="C61" i="9"/>
  <c r="C292" i="9"/>
  <c r="D291" i="9"/>
  <c r="E290" i="9"/>
  <c r="E289" i="9"/>
  <c r="C288" i="9"/>
  <c r="C285" i="9"/>
  <c r="B284" i="9"/>
  <c r="F282" i="9"/>
  <c r="E281" i="9"/>
  <c r="E182" i="9"/>
  <c r="F71" i="9"/>
  <c r="G69" i="9"/>
  <c r="D68" i="9"/>
  <c r="D64" i="9"/>
  <c r="E62" i="9"/>
  <c r="B61" i="9"/>
  <c r="B445" i="9"/>
  <c r="G443" i="9"/>
  <c r="E442" i="9"/>
  <c r="D441" i="9"/>
  <c r="D438" i="9"/>
  <c r="B437" i="9"/>
  <c r="G435" i="9"/>
  <c r="B358" i="9"/>
  <c r="B325" i="9"/>
  <c r="D309" i="9"/>
  <c r="D305" i="9"/>
  <c r="G292" i="9"/>
  <c r="B292" i="9"/>
  <c r="C291" i="9"/>
  <c r="C290" i="9"/>
  <c r="C289" i="9"/>
  <c r="B288" i="9"/>
  <c r="G284" i="9"/>
  <c r="E283" i="9"/>
  <c r="E282" i="9"/>
  <c r="F139" i="9"/>
  <c r="G137" i="9"/>
  <c r="E130" i="9"/>
  <c r="F128" i="9"/>
  <c r="C71" i="9"/>
  <c r="F69" i="9"/>
  <c r="F67" i="9"/>
  <c r="G63" i="9"/>
  <c r="D62" i="9"/>
  <c r="D60" i="9"/>
  <c r="D1516" i="9"/>
  <c r="E1515" i="9"/>
  <c r="F1514" i="9"/>
  <c r="F1513" i="9"/>
  <c r="G1512" i="9"/>
  <c r="B1512" i="9"/>
  <c r="B1509" i="9"/>
  <c r="C1508" i="9"/>
  <c r="D1507" i="9"/>
  <c r="D1506" i="9"/>
  <c r="E1505" i="9"/>
  <c r="E1439" i="9"/>
  <c r="F1414" i="9"/>
  <c r="G1378" i="9"/>
  <c r="C1312" i="9"/>
  <c r="F1310" i="9"/>
  <c r="G1308" i="9"/>
  <c r="D1305" i="9"/>
  <c r="B1304" i="9"/>
  <c r="C1302" i="9"/>
  <c r="G1295" i="9"/>
  <c r="G1294" i="9"/>
  <c r="C1291" i="9"/>
  <c r="G1287" i="9"/>
  <c r="D1284" i="9"/>
  <c r="D1209" i="9"/>
  <c r="F1203" i="9"/>
  <c r="F1200" i="9"/>
  <c r="E1124" i="9"/>
  <c r="G1122" i="9"/>
  <c r="D1121" i="9"/>
  <c r="E1117" i="9"/>
  <c r="C1116" i="9"/>
  <c r="F1114" i="9"/>
  <c r="E1089" i="9"/>
  <c r="B1083" i="9"/>
  <c r="D985" i="9"/>
  <c r="B980" i="9"/>
  <c r="C961" i="9"/>
  <c r="G961" i="9"/>
  <c r="G963" i="9"/>
  <c r="E964" i="9"/>
  <c r="E968" i="9"/>
  <c r="C969" i="9"/>
  <c r="C971" i="9"/>
  <c r="G971" i="9"/>
  <c r="D946" i="9"/>
  <c r="G944" i="9"/>
  <c r="C904" i="9"/>
  <c r="C903" i="9"/>
  <c r="D902" i="9"/>
  <c r="E901" i="9"/>
  <c r="E900" i="9"/>
  <c r="F897" i="9"/>
  <c r="G896" i="9"/>
  <c r="G895" i="9"/>
  <c r="B895" i="9"/>
  <c r="C894" i="9"/>
  <c r="C893" i="9"/>
  <c r="G851" i="9"/>
  <c r="F846" i="9"/>
  <c r="E843" i="9"/>
  <c r="F809" i="9"/>
  <c r="D777" i="9"/>
  <c r="G781" i="9"/>
  <c r="B784" i="9"/>
  <c r="C781" i="9"/>
  <c r="F784" i="9"/>
  <c r="E774" i="9"/>
  <c r="G782" i="9"/>
  <c r="G785" i="9"/>
  <c r="C757" i="9"/>
  <c r="E758" i="9"/>
  <c r="C764" i="9"/>
  <c r="F767" i="9"/>
  <c r="C761" i="9"/>
  <c r="E768" i="9"/>
  <c r="E759" i="9"/>
  <c r="G765" i="9"/>
  <c r="C1543" i="9"/>
  <c r="C1516" i="9"/>
  <c r="D1515" i="9"/>
  <c r="D1514" i="9"/>
  <c r="E1513" i="9"/>
  <c r="F1512" i="9"/>
  <c r="F1509" i="9"/>
  <c r="G1508" i="9"/>
  <c r="B1508" i="9"/>
  <c r="B1507" i="9"/>
  <c r="C1506" i="9"/>
  <c r="D1444" i="9"/>
  <c r="C1428" i="9"/>
  <c r="F1404" i="9"/>
  <c r="D1377" i="9"/>
  <c r="C1376" i="9"/>
  <c r="F1370" i="9"/>
  <c r="B1335" i="9"/>
  <c r="F1311" i="9"/>
  <c r="B1310" i="9"/>
  <c r="F1308" i="9"/>
  <c r="B1305" i="9"/>
  <c r="D1303" i="9"/>
  <c r="F1295" i="9"/>
  <c r="D1294" i="9"/>
  <c r="C1293" i="9"/>
  <c r="C1292" i="9"/>
  <c r="G1288" i="9"/>
  <c r="F1287" i="9"/>
  <c r="E1286" i="9"/>
  <c r="C1285" i="9"/>
  <c r="C1284" i="9"/>
  <c r="F1258" i="9"/>
  <c r="D1257" i="9"/>
  <c r="F1244" i="9"/>
  <c r="B1208" i="9"/>
  <c r="G1202" i="9"/>
  <c r="C1200" i="9"/>
  <c r="B1140" i="9"/>
  <c r="E1125" i="9"/>
  <c r="B1124" i="9"/>
  <c r="F1122" i="9"/>
  <c r="G1118" i="9"/>
  <c r="D1117" i="9"/>
  <c r="G1115" i="9"/>
  <c r="B1114" i="9"/>
  <c r="B1089" i="9"/>
  <c r="G1072" i="9"/>
  <c r="D1014" i="9"/>
  <c r="C989" i="9"/>
  <c r="C985" i="9"/>
  <c r="F970" i="9"/>
  <c r="F969" i="9"/>
  <c r="B965" i="9"/>
  <c r="C964" i="9"/>
  <c r="E961" i="9"/>
  <c r="C954" i="9"/>
  <c r="G945" i="9"/>
  <c r="G904" i="9"/>
  <c r="G903" i="9"/>
  <c r="B903" i="9"/>
  <c r="C902" i="9"/>
  <c r="C901" i="9"/>
  <c r="D900" i="9"/>
  <c r="E897" i="9"/>
  <c r="E896" i="9"/>
  <c r="F895" i="9"/>
  <c r="G894" i="9"/>
  <c r="G893" i="9"/>
  <c r="G850" i="9"/>
  <c r="B846" i="9"/>
  <c r="C818" i="9"/>
  <c r="E778" i="9"/>
  <c r="G766" i="9"/>
  <c r="B978" i="9"/>
  <c r="D981" i="9"/>
  <c r="F986" i="9"/>
  <c r="D989" i="9"/>
  <c r="B944" i="9"/>
  <c r="E946" i="9"/>
  <c r="C953" i="9"/>
  <c r="E954" i="9"/>
  <c r="D893" i="9"/>
  <c r="B894" i="9"/>
  <c r="F894" i="9"/>
  <c r="D895" i="9"/>
  <c r="B896" i="9"/>
  <c r="F896" i="9"/>
  <c r="D897" i="9"/>
  <c r="B900" i="9"/>
  <c r="F900" i="9"/>
  <c r="D901" i="9"/>
  <c r="B902" i="9"/>
  <c r="F902" i="9"/>
  <c r="D903" i="9"/>
  <c r="B904" i="9"/>
  <c r="F904" i="9"/>
  <c r="E842" i="9"/>
  <c r="B844" i="9"/>
  <c r="D845" i="9"/>
  <c r="C849" i="9"/>
  <c r="F850" i="9"/>
  <c r="C852" i="9"/>
  <c r="C843" i="9"/>
  <c r="G844" i="9"/>
  <c r="C846" i="9"/>
  <c r="G849" i="9"/>
  <c r="E851" i="9"/>
  <c r="C853" i="9"/>
  <c r="E1550" i="9"/>
  <c r="D1345" i="9"/>
  <c r="B1338" i="9"/>
  <c r="C1329" i="9"/>
  <c r="B1295" i="9"/>
  <c r="G1293" i="9"/>
  <c r="E1292" i="9"/>
  <c r="E1291" i="9"/>
  <c r="D1288" i="9"/>
  <c r="B1287" i="9"/>
  <c r="G1285" i="9"/>
  <c r="B1241" i="9"/>
  <c r="G1236" i="9"/>
  <c r="F1209" i="9"/>
  <c r="F1206" i="9"/>
  <c r="G1124" i="9"/>
  <c r="C1123" i="9"/>
  <c r="G1121" i="9"/>
  <c r="C1118" i="9"/>
  <c r="E1116" i="9"/>
  <c r="G1104" i="9"/>
  <c r="D987" i="9"/>
  <c r="E980" i="9"/>
  <c r="F953" i="9"/>
  <c r="B945" i="9"/>
  <c r="C928" i="9"/>
  <c r="E927" i="9"/>
  <c r="G936" i="9"/>
  <c r="D904" i="9"/>
  <c r="E903" i="9"/>
  <c r="E902" i="9"/>
  <c r="F901" i="9"/>
  <c r="G900" i="9"/>
  <c r="G897" i="9"/>
  <c r="B897" i="9"/>
  <c r="C896" i="9"/>
  <c r="C895" i="9"/>
  <c r="D894" i="9"/>
  <c r="E893" i="9"/>
  <c r="C810" i="9"/>
  <c r="F815" i="9"/>
  <c r="C819" i="9"/>
  <c r="G817" i="9"/>
  <c r="E810" i="9"/>
  <c r="C816" i="9"/>
  <c r="D572" i="9"/>
  <c r="F570" i="9"/>
  <c r="G579" i="9"/>
  <c r="F574" i="9"/>
  <c r="C519" i="9"/>
  <c r="G519" i="9"/>
  <c r="G528" i="9"/>
  <c r="F690" i="9"/>
  <c r="D693" i="9"/>
  <c r="B696" i="9"/>
  <c r="B698" i="9"/>
  <c r="F700" i="9"/>
  <c r="B689" i="9"/>
  <c r="B691" i="9"/>
  <c r="F693" i="9"/>
  <c r="D696" i="9"/>
  <c r="D698" i="9"/>
  <c r="D581" i="9"/>
  <c r="B502" i="9"/>
  <c r="F502" i="9"/>
  <c r="B504" i="9"/>
  <c r="C505" i="9"/>
  <c r="D506" i="9"/>
  <c r="F509" i="9"/>
  <c r="F510" i="9"/>
  <c r="G511" i="9"/>
  <c r="C513" i="9"/>
  <c r="D502" i="9"/>
  <c r="D503" i="9"/>
  <c r="E504" i="9"/>
  <c r="G505" i="9"/>
  <c r="B509" i="9"/>
  <c r="B510" i="9"/>
  <c r="D511" i="9"/>
  <c r="E512" i="9"/>
  <c r="F513" i="9"/>
  <c r="F577" i="9"/>
  <c r="F512" i="9"/>
  <c r="E510" i="9"/>
  <c r="B506" i="9"/>
  <c r="F503" i="9"/>
  <c r="E744" i="9"/>
  <c r="E675" i="9"/>
  <c r="C680" i="9"/>
  <c r="F683" i="9"/>
  <c r="C679" i="9"/>
  <c r="G681" i="9"/>
  <c r="C573" i="9"/>
  <c r="D521" i="9"/>
  <c r="F462" i="9"/>
  <c r="D461" i="9"/>
  <c r="C460" i="9"/>
  <c r="C459" i="9"/>
  <c r="G455" i="9"/>
  <c r="F454" i="9"/>
  <c r="E453" i="9"/>
  <c r="C452" i="9"/>
  <c r="F360" i="9"/>
  <c r="D359" i="9"/>
  <c r="C357" i="9"/>
  <c r="G353" i="9"/>
  <c r="F352" i="9"/>
  <c r="C350" i="9"/>
  <c r="C349" i="9"/>
  <c r="F275" i="9"/>
  <c r="F268" i="9"/>
  <c r="D267" i="9"/>
  <c r="C207" i="9"/>
  <c r="F205" i="9"/>
  <c r="G203" i="9"/>
  <c r="G199" i="9"/>
  <c r="D198" i="9"/>
  <c r="D139" i="9"/>
  <c r="E138" i="9"/>
  <c r="F137" i="9"/>
  <c r="F136" i="9"/>
  <c r="G135" i="9"/>
  <c r="B135" i="9"/>
  <c r="B132" i="9"/>
  <c r="C131" i="9"/>
  <c r="D130" i="9"/>
  <c r="D129" i="9"/>
  <c r="E128" i="9"/>
  <c r="C111" i="9"/>
  <c r="F112" i="9"/>
  <c r="C121" i="9"/>
  <c r="G54" i="9"/>
  <c r="E52" i="9"/>
  <c r="C50" i="9"/>
  <c r="B196" i="9"/>
  <c r="D196" i="9"/>
  <c r="F197" i="9"/>
  <c r="B199" i="9"/>
  <c r="D200" i="9"/>
  <c r="F203" i="9"/>
  <c r="B205" i="9"/>
  <c r="D206" i="9"/>
  <c r="F207" i="9"/>
  <c r="B43" i="9"/>
  <c r="C43" i="9"/>
  <c r="E45" i="9"/>
  <c r="F46" i="9"/>
  <c r="G47" i="9"/>
  <c r="C52" i="9"/>
  <c r="D53" i="9"/>
  <c r="F54" i="9"/>
  <c r="G43" i="9"/>
  <c r="G44" i="9"/>
  <c r="B46" i="9"/>
  <c r="D47" i="9"/>
  <c r="E50" i="9"/>
  <c r="E51" i="9"/>
  <c r="G52" i="9"/>
  <c r="B54" i="9"/>
  <c r="G496" i="9"/>
  <c r="F495" i="9"/>
  <c r="E494" i="9"/>
  <c r="C492" i="9"/>
  <c r="B489" i="9"/>
  <c r="F487" i="9"/>
  <c r="E485" i="9"/>
  <c r="B462" i="9"/>
  <c r="G460" i="9"/>
  <c r="E459" i="9"/>
  <c r="E458" i="9"/>
  <c r="D455" i="9"/>
  <c r="B454" i="9"/>
  <c r="G452" i="9"/>
  <c r="E451" i="9"/>
  <c r="B408" i="9"/>
  <c r="B360" i="9"/>
  <c r="G358" i="9"/>
  <c r="E357" i="9"/>
  <c r="E356" i="9"/>
  <c r="D353" i="9"/>
  <c r="B352" i="9"/>
  <c r="G350" i="9"/>
  <c r="G349" i="9"/>
  <c r="B339" i="9"/>
  <c r="C309" i="9"/>
  <c r="E306" i="9"/>
  <c r="G301" i="9"/>
  <c r="F274" i="9"/>
  <c r="E266" i="9"/>
  <c r="B265" i="9"/>
  <c r="F220" i="9"/>
  <c r="E206" i="9"/>
  <c r="E204" i="9"/>
  <c r="B203" i="9"/>
  <c r="C199" i="9"/>
  <c r="C197" i="9"/>
  <c r="D179" i="9"/>
  <c r="F186" i="9"/>
  <c r="G139" i="9"/>
  <c r="B139" i="9"/>
  <c r="B138" i="9"/>
  <c r="C137" i="9"/>
  <c r="D136" i="9"/>
  <c r="D135" i="9"/>
  <c r="E132" i="9"/>
  <c r="F131" i="9"/>
  <c r="F130" i="9"/>
  <c r="G129" i="9"/>
  <c r="B129" i="9"/>
  <c r="C118" i="9"/>
  <c r="G53" i="9"/>
  <c r="D51" i="9"/>
  <c r="G46" i="9"/>
  <c r="F44" i="9"/>
  <c r="G35" i="9"/>
  <c r="G360" i="9"/>
  <c r="G359" i="9"/>
  <c r="E358" i="9"/>
  <c r="D357" i="9"/>
  <c r="C356" i="9"/>
  <c r="G352" i="9"/>
  <c r="G351" i="9"/>
  <c r="F350" i="9"/>
  <c r="D349" i="9"/>
  <c r="C271" i="9"/>
  <c r="D264" i="9"/>
  <c r="G207" i="9"/>
  <c r="G205" i="9"/>
  <c r="D204" i="9"/>
  <c r="E200" i="9"/>
  <c r="E198" i="9"/>
  <c r="B197" i="9"/>
  <c r="C128" i="9"/>
  <c r="G128" i="9"/>
  <c r="E129" i="9"/>
  <c r="C130" i="9"/>
  <c r="G130" i="9"/>
  <c r="E131" i="9"/>
  <c r="C132" i="9"/>
  <c r="G132" i="9"/>
  <c r="E135" i="9"/>
  <c r="C136" i="9"/>
  <c r="G136" i="9"/>
  <c r="E137" i="9"/>
  <c r="C138" i="9"/>
  <c r="G138" i="9"/>
  <c r="E139" i="9"/>
  <c r="G71" i="9"/>
  <c r="E70" i="9"/>
  <c r="C69" i="9"/>
  <c r="G67" i="9"/>
  <c r="E64" i="9"/>
  <c r="C63" i="9"/>
  <c r="G61" i="9"/>
  <c r="E60" i="9"/>
  <c r="E1547" i="9"/>
  <c r="G1550" i="9"/>
  <c r="F1541" i="9"/>
  <c r="G1546" i="9"/>
  <c r="C1532" i="9"/>
  <c r="E1525" i="9"/>
  <c r="E1532" i="9"/>
  <c r="B1529" i="9"/>
  <c r="F1525" i="9"/>
  <c r="C1448" i="9"/>
  <c r="B1439" i="9"/>
  <c r="G1414" i="9"/>
  <c r="B1414" i="9"/>
  <c r="B1413" i="9"/>
  <c r="C1412" i="9"/>
  <c r="D1411" i="9"/>
  <c r="D1410" i="9"/>
  <c r="E1407" i="9"/>
  <c r="F1406" i="9"/>
  <c r="F1405" i="9"/>
  <c r="G1404" i="9"/>
  <c r="B1404" i="9"/>
  <c r="C1386" i="9"/>
  <c r="G1361" i="9"/>
  <c r="E1329" i="9"/>
  <c r="C1322" i="9"/>
  <c r="C1301" i="9"/>
  <c r="B1301" i="9"/>
  <c r="B1302" i="9"/>
  <c r="G1302" i="9"/>
  <c r="F1303" i="9"/>
  <c r="F1304" i="9"/>
  <c r="E1305" i="9"/>
  <c r="D1308" i="9"/>
  <c r="D1309" i="9"/>
  <c r="C1310" i="9"/>
  <c r="B1311" i="9"/>
  <c r="B1312" i="9"/>
  <c r="G1312" i="9"/>
  <c r="F1278" i="9"/>
  <c r="B1277" i="9"/>
  <c r="B1274" i="9"/>
  <c r="D1270" i="9"/>
  <c r="G1268" i="9"/>
  <c r="B1250" i="9"/>
  <c r="G1250" i="9"/>
  <c r="G1251" i="9"/>
  <c r="F1252" i="9"/>
  <c r="E1253" i="9"/>
  <c r="F1250" i="9"/>
  <c r="B1252" i="9"/>
  <c r="C1253" i="9"/>
  <c r="C1254" i="9"/>
  <c r="C1257" i="9"/>
  <c r="B1258" i="9"/>
  <c r="G1258" i="9"/>
  <c r="G1259" i="9"/>
  <c r="F1260" i="9"/>
  <c r="E1261" i="9"/>
  <c r="F1243" i="9"/>
  <c r="B1236" i="9"/>
  <c r="D1185" i="9"/>
  <c r="D1148" i="9"/>
  <c r="F1151" i="9"/>
  <c r="C1157" i="9"/>
  <c r="E1158" i="9"/>
  <c r="D1152" i="9"/>
  <c r="B1159" i="9"/>
  <c r="G1148" i="9"/>
  <c r="B1157" i="9"/>
  <c r="G1140" i="9"/>
  <c r="D1138" i="9"/>
  <c r="B1134" i="9"/>
  <c r="G1106" i="9"/>
  <c r="C1101" i="9"/>
  <c r="C1403" i="9"/>
  <c r="G1403" i="9"/>
  <c r="E1404" i="9"/>
  <c r="C1405" i="9"/>
  <c r="G1405" i="9"/>
  <c r="E1406" i="9"/>
  <c r="C1407" i="9"/>
  <c r="G1407" i="9"/>
  <c r="E1410" i="9"/>
  <c r="C1411" i="9"/>
  <c r="G1411" i="9"/>
  <c r="E1412" i="9"/>
  <c r="C1413" i="9"/>
  <c r="G1413" i="9"/>
  <c r="E1414" i="9"/>
  <c r="E1352" i="9"/>
  <c r="E1356" i="9"/>
  <c r="G1363" i="9"/>
  <c r="D1267" i="9"/>
  <c r="E1267" i="9"/>
  <c r="F1268" i="9"/>
  <c r="B1271" i="9"/>
  <c r="C1274" i="9"/>
  <c r="D1275" i="9"/>
  <c r="F1277" i="9"/>
  <c r="G1278" i="9"/>
  <c r="E1131" i="9"/>
  <c r="D1132" i="9"/>
  <c r="D1133" i="9"/>
  <c r="C1134" i="9"/>
  <c r="B1135" i="9"/>
  <c r="B1138" i="9"/>
  <c r="G1138" i="9"/>
  <c r="F1139" i="9"/>
  <c r="F1140" i="9"/>
  <c r="E1141" i="9"/>
  <c r="D1142" i="9"/>
  <c r="D1131" i="9"/>
  <c r="F1132" i="9"/>
  <c r="F1133" i="9"/>
  <c r="G1134" i="9"/>
  <c r="C1138" i="9"/>
  <c r="D1139" i="9"/>
  <c r="D1140" i="9"/>
  <c r="F1141" i="9"/>
  <c r="G1142" i="9"/>
  <c r="B1131" i="9"/>
  <c r="C1132" i="9"/>
  <c r="E1133" i="9"/>
  <c r="F1134" i="9"/>
  <c r="F1135" i="9"/>
  <c r="B1139" i="9"/>
  <c r="C1140" i="9"/>
  <c r="D1141" i="9"/>
  <c r="F1142" i="9"/>
  <c r="D1414" i="9"/>
  <c r="E1413" i="9"/>
  <c r="F1412" i="9"/>
  <c r="F1411" i="9"/>
  <c r="G1410" i="9"/>
  <c r="B1410" i="9"/>
  <c r="B1407" i="9"/>
  <c r="C1406" i="9"/>
  <c r="D1405" i="9"/>
  <c r="D1404" i="9"/>
  <c r="E1403" i="9"/>
  <c r="C1359" i="9"/>
  <c r="C1320" i="9"/>
  <c r="G1322" i="9"/>
  <c r="C1326" i="9"/>
  <c r="C1276" i="9"/>
  <c r="G1274" i="9"/>
  <c r="D1271" i="9"/>
  <c r="B1268" i="9"/>
  <c r="C1233" i="9"/>
  <c r="E1234" i="9"/>
  <c r="G1235" i="9"/>
  <c r="C1237" i="9"/>
  <c r="G1237" i="9"/>
  <c r="G1241" i="9"/>
  <c r="E1242" i="9"/>
  <c r="C1243" i="9"/>
  <c r="B1233" i="9"/>
  <c r="B1234" i="9"/>
  <c r="F1235" i="9"/>
  <c r="E1237" i="9"/>
  <c r="D1241" i="9"/>
  <c r="C1242" i="9"/>
  <c r="G1244" i="9"/>
  <c r="B1142" i="9"/>
  <c r="E1139" i="9"/>
  <c r="D1135" i="9"/>
  <c r="G1132" i="9"/>
  <c r="B1098" i="9"/>
  <c r="D1099" i="9"/>
  <c r="F1100" i="9"/>
  <c r="B1104" i="9"/>
  <c r="D1105" i="9"/>
  <c r="F1106" i="9"/>
  <c r="B1108" i="9"/>
  <c r="C1097" i="9"/>
  <c r="B1099" i="9"/>
  <c r="G1100" i="9"/>
  <c r="E1104" i="9"/>
  <c r="D1106" i="9"/>
  <c r="C1108" i="9"/>
  <c r="G1097" i="9"/>
  <c r="F1099" i="9"/>
  <c r="E1101" i="9"/>
  <c r="C1105" i="9"/>
  <c r="B1107" i="9"/>
  <c r="G1108" i="9"/>
  <c r="B1533" i="9"/>
  <c r="G1531" i="9"/>
  <c r="G1530" i="9"/>
  <c r="E1529" i="9"/>
  <c r="D1526" i="9"/>
  <c r="C1525" i="9"/>
  <c r="G1523" i="9"/>
  <c r="G1522" i="9"/>
  <c r="B1550" i="9"/>
  <c r="D1547" i="9"/>
  <c r="F1542" i="9"/>
  <c r="B1540" i="9"/>
  <c r="G1533" i="9"/>
  <c r="G1532" i="9"/>
  <c r="F1531" i="9"/>
  <c r="D1530" i="9"/>
  <c r="C1529" i="9"/>
  <c r="C1526" i="9"/>
  <c r="G1524" i="9"/>
  <c r="F1523" i="9"/>
  <c r="E1522" i="9"/>
  <c r="D1448" i="9"/>
  <c r="G1444" i="9"/>
  <c r="D1439" i="9"/>
  <c r="C1420" i="9"/>
  <c r="E1421" i="9"/>
  <c r="G1422" i="9"/>
  <c r="C1424" i="9"/>
  <c r="E1427" i="9"/>
  <c r="G1428" i="9"/>
  <c r="C1414" i="9"/>
  <c r="D1413" i="9"/>
  <c r="D1412" i="9"/>
  <c r="E1411" i="9"/>
  <c r="F1410" i="9"/>
  <c r="F1407" i="9"/>
  <c r="G1406" i="9"/>
  <c r="B1406" i="9"/>
  <c r="B1405" i="9"/>
  <c r="C1404" i="9"/>
  <c r="D1403" i="9"/>
  <c r="C1397" i="9"/>
  <c r="C1388" i="9"/>
  <c r="C1369" i="9"/>
  <c r="E1369" i="9"/>
  <c r="D1370" i="9"/>
  <c r="D1371" i="9"/>
  <c r="C1372" i="9"/>
  <c r="B1373" i="9"/>
  <c r="B1376" i="9"/>
  <c r="G1376" i="9"/>
  <c r="F1377" i="9"/>
  <c r="F1378" i="9"/>
  <c r="E1379" i="9"/>
  <c r="D1380" i="9"/>
  <c r="E1354" i="9"/>
  <c r="C1328" i="9"/>
  <c r="E1326" i="9"/>
  <c r="E1322" i="9"/>
  <c r="C1319" i="9"/>
  <c r="F1312" i="9"/>
  <c r="E1311" i="9"/>
  <c r="D1310" i="9"/>
  <c r="B1309" i="9"/>
  <c r="B1308" i="9"/>
  <c r="G1304" i="9"/>
  <c r="E1303" i="9"/>
  <c r="D1302" i="9"/>
  <c r="D1301" i="9"/>
  <c r="E1284" i="9"/>
  <c r="E1285" i="9"/>
  <c r="D1286" i="9"/>
  <c r="C1287" i="9"/>
  <c r="C1288" i="9"/>
  <c r="B1291" i="9"/>
  <c r="G1291" i="9"/>
  <c r="G1292" i="9"/>
  <c r="F1293" i="9"/>
  <c r="E1294" i="9"/>
  <c r="E1295" i="9"/>
  <c r="E1277" i="9"/>
  <c r="B1276" i="9"/>
  <c r="D1274" i="9"/>
  <c r="F1270" i="9"/>
  <c r="D1269" i="9"/>
  <c r="F1267" i="9"/>
  <c r="D1261" i="9"/>
  <c r="C1260" i="9"/>
  <c r="C1259" i="9"/>
  <c r="G1257" i="9"/>
  <c r="F1254" i="9"/>
  <c r="D1253" i="9"/>
  <c r="E1251" i="9"/>
  <c r="C1250" i="9"/>
  <c r="C1244" i="9"/>
  <c r="G1242" i="9"/>
  <c r="F1241" i="9"/>
  <c r="F1240" i="9"/>
  <c r="D1237" i="9"/>
  <c r="C1236" i="9"/>
  <c r="B1235" i="9"/>
  <c r="F1233" i="9"/>
  <c r="G1190" i="9"/>
  <c r="G1159" i="9"/>
  <c r="G1156" i="9"/>
  <c r="E1151" i="9"/>
  <c r="E1148" i="9"/>
  <c r="B1141" i="9"/>
  <c r="F1138" i="9"/>
  <c r="D1134" i="9"/>
  <c r="B1132" i="9"/>
  <c r="E1107" i="9"/>
  <c r="G1101" i="9"/>
  <c r="D1098" i="9"/>
  <c r="C1080" i="9"/>
  <c r="G1080" i="9"/>
  <c r="E1082" i="9"/>
  <c r="D1084" i="9"/>
  <c r="C1088" i="9"/>
  <c r="G1089" i="9"/>
  <c r="F1091" i="9"/>
  <c r="F1081" i="9"/>
  <c r="G1083" i="9"/>
  <c r="E1088" i="9"/>
  <c r="G1090" i="9"/>
  <c r="C1081" i="9"/>
  <c r="E1083" i="9"/>
  <c r="F1087" i="9"/>
  <c r="D1090" i="9"/>
  <c r="B1199" i="9"/>
  <c r="F1199" i="9"/>
  <c r="E1201" i="9"/>
  <c r="D1203" i="9"/>
  <c r="B1207" i="9"/>
  <c r="G1208" i="9"/>
  <c r="F1210" i="9"/>
  <c r="C1165" i="9"/>
  <c r="G1165" i="9"/>
  <c r="E1166" i="9"/>
  <c r="C1167" i="9"/>
  <c r="G1167" i="9"/>
  <c r="E1168" i="9"/>
  <c r="C1169" i="9"/>
  <c r="G1169" i="9"/>
  <c r="E1172" i="9"/>
  <c r="C1173" i="9"/>
  <c r="G1173" i="9"/>
  <c r="E1174" i="9"/>
  <c r="C1175" i="9"/>
  <c r="G1175" i="9"/>
  <c r="E1176" i="9"/>
  <c r="B1046" i="9"/>
  <c r="B1048" i="9"/>
  <c r="E1053" i="9"/>
  <c r="C1057" i="9"/>
  <c r="C1040" i="9"/>
  <c r="D1039" i="9"/>
  <c r="D1038" i="9"/>
  <c r="E1037" i="9"/>
  <c r="F1036" i="9"/>
  <c r="F1033" i="9"/>
  <c r="G1032" i="9"/>
  <c r="B1032" i="9"/>
  <c r="B1031" i="9"/>
  <c r="C1030" i="9"/>
  <c r="C938" i="9"/>
  <c r="E935" i="9"/>
  <c r="G930" i="9"/>
  <c r="D863" i="9"/>
  <c r="C1029" i="9"/>
  <c r="G1029" i="9"/>
  <c r="E1030" i="9"/>
  <c r="C1031" i="9"/>
  <c r="G1031" i="9"/>
  <c r="E1032" i="9"/>
  <c r="C1033" i="9"/>
  <c r="G1033" i="9"/>
  <c r="E1036" i="9"/>
  <c r="C1037" i="9"/>
  <c r="G1037" i="9"/>
  <c r="E1038" i="9"/>
  <c r="C1039" i="9"/>
  <c r="G1039" i="9"/>
  <c r="E1040" i="9"/>
  <c r="E978" i="9"/>
  <c r="C979" i="9"/>
  <c r="F980" i="9"/>
  <c r="F982" i="9"/>
  <c r="E986" i="9"/>
  <c r="B988" i="9"/>
  <c r="B928" i="9"/>
  <c r="D929" i="9"/>
  <c r="F930" i="9"/>
  <c r="B934" i="9"/>
  <c r="D935" i="9"/>
  <c r="F936" i="9"/>
  <c r="B938" i="9"/>
  <c r="D927" i="9"/>
  <c r="F928" i="9"/>
  <c r="B930" i="9"/>
  <c r="D931" i="9"/>
  <c r="F934" i="9"/>
  <c r="B936" i="9"/>
  <c r="D937" i="9"/>
  <c r="F938" i="9"/>
  <c r="B860" i="9"/>
  <c r="F861" i="9"/>
  <c r="E863" i="9"/>
  <c r="D867" i="9"/>
  <c r="B869" i="9"/>
  <c r="G870" i="9"/>
  <c r="B859" i="9"/>
  <c r="E861" i="9"/>
  <c r="C866" i="9"/>
  <c r="C868" i="9"/>
  <c r="F870" i="9"/>
  <c r="F859" i="9"/>
  <c r="D862" i="9"/>
  <c r="D866" i="9"/>
  <c r="G868" i="9"/>
  <c r="F860" i="9"/>
  <c r="F862" i="9"/>
  <c r="B867" i="9"/>
  <c r="F869" i="9"/>
  <c r="E1219" i="9"/>
  <c r="G1225" i="9"/>
  <c r="D1208" i="9"/>
  <c r="C1206" i="9"/>
  <c r="B1202" i="9"/>
  <c r="D1199" i="9"/>
  <c r="G1176" i="9"/>
  <c r="B1176" i="9"/>
  <c r="B1175" i="9"/>
  <c r="C1174" i="9"/>
  <c r="D1173" i="9"/>
  <c r="D1172" i="9"/>
  <c r="E1169" i="9"/>
  <c r="F1168" i="9"/>
  <c r="F1167" i="9"/>
  <c r="G1166" i="9"/>
  <c r="B1166" i="9"/>
  <c r="B1165" i="9"/>
  <c r="C1114" i="9"/>
  <c r="E1114" i="9"/>
  <c r="E1115" i="9"/>
  <c r="F1116" i="9"/>
  <c r="B1118" i="9"/>
  <c r="C1121" i="9"/>
  <c r="C1122" i="9"/>
  <c r="E1123" i="9"/>
  <c r="F1124" i="9"/>
  <c r="G1125" i="9"/>
  <c r="F1064" i="9"/>
  <c r="C1070" i="9"/>
  <c r="F1073" i="9"/>
  <c r="C1053" i="9"/>
  <c r="F1046" i="9"/>
  <c r="D1040" i="9"/>
  <c r="E1039" i="9"/>
  <c r="F1038" i="9"/>
  <c r="F1037" i="9"/>
  <c r="G1036" i="9"/>
  <c r="B1036" i="9"/>
  <c r="B1033" i="9"/>
  <c r="C1032" i="9"/>
  <c r="D1031" i="9"/>
  <c r="D1030" i="9"/>
  <c r="E1029" i="9"/>
  <c r="F988" i="9"/>
  <c r="B986" i="9"/>
  <c r="G981" i="9"/>
  <c r="D979" i="9"/>
  <c r="B868" i="9"/>
  <c r="C955" i="9"/>
  <c r="D954" i="9"/>
  <c r="E953" i="9"/>
  <c r="E952" i="9"/>
  <c r="F951" i="9"/>
  <c r="G948" i="9"/>
  <c r="G947" i="9"/>
  <c r="B947" i="9"/>
  <c r="C946" i="9"/>
  <c r="C945" i="9"/>
  <c r="D944" i="9"/>
  <c r="C887" i="9"/>
  <c r="D886" i="9"/>
  <c r="B883" i="9"/>
  <c r="E879" i="9"/>
  <c r="B842" i="9"/>
  <c r="C842" i="9"/>
  <c r="D843" i="9"/>
  <c r="E844" i="9"/>
  <c r="G845" i="9"/>
  <c r="G846" i="9"/>
  <c r="B850" i="9"/>
  <c r="D851" i="9"/>
  <c r="E852" i="9"/>
  <c r="E853" i="9"/>
  <c r="C836" i="9"/>
  <c r="D835" i="9"/>
  <c r="D834" i="9"/>
  <c r="E833" i="9"/>
  <c r="F832" i="9"/>
  <c r="F829" i="9"/>
  <c r="G828" i="9"/>
  <c r="B828" i="9"/>
  <c r="B827" i="9"/>
  <c r="C826" i="9"/>
  <c r="C774" i="9"/>
  <c r="C775" i="9"/>
  <c r="B776" i="9"/>
  <c r="G776" i="9"/>
  <c r="G777" i="9"/>
  <c r="F778" i="9"/>
  <c r="E781" i="9"/>
  <c r="E782" i="9"/>
  <c r="D783" i="9"/>
  <c r="C784" i="9"/>
  <c r="C785" i="9"/>
  <c r="B774" i="9"/>
  <c r="D775" i="9"/>
  <c r="E776" i="9"/>
  <c r="E777" i="9"/>
  <c r="G778" i="9"/>
  <c r="B782" i="9"/>
  <c r="C783" i="9"/>
  <c r="E784" i="9"/>
  <c r="E785" i="9"/>
  <c r="F774" i="9"/>
  <c r="G775" i="9"/>
  <c r="C777" i="9"/>
  <c r="C778" i="9"/>
  <c r="D781" i="9"/>
  <c r="F782" i="9"/>
  <c r="G783" i="9"/>
  <c r="G784" i="9"/>
  <c r="C767" i="9"/>
  <c r="E765" i="9"/>
  <c r="F761" i="9"/>
  <c r="G759" i="9"/>
  <c r="C758" i="9"/>
  <c r="C876" i="9"/>
  <c r="G876" i="9"/>
  <c r="D880" i="9"/>
  <c r="E883" i="9"/>
  <c r="F757" i="9"/>
  <c r="F887" i="9"/>
  <c r="G884" i="9"/>
  <c r="F883" i="9"/>
  <c r="C877" i="9"/>
  <c r="C825" i="9"/>
  <c r="G825" i="9"/>
  <c r="E826" i="9"/>
  <c r="C827" i="9"/>
  <c r="G827" i="9"/>
  <c r="E828" i="9"/>
  <c r="C829" i="9"/>
  <c r="G829" i="9"/>
  <c r="E832" i="9"/>
  <c r="C833" i="9"/>
  <c r="G833" i="9"/>
  <c r="E834" i="9"/>
  <c r="C835" i="9"/>
  <c r="G835" i="9"/>
  <c r="E836" i="9"/>
  <c r="C768" i="9"/>
  <c r="D766" i="9"/>
  <c r="E764" i="9"/>
  <c r="G760" i="9"/>
  <c r="B759" i="9"/>
  <c r="D757" i="9"/>
  <c r="B758" i="9"/>
  <c r="F758" i="9"/>
  <c r="D759" i="9"/>
  <c r="B760" i="9"/>
  <c r="F760" i="9"/>
  <c r="D761" i="9"/>
  <c r="B764" i="9"/>
  <c r="F764" i="9"/>
  <c r="D765" i="9"/>
  <c r="B766" i="9"/>
  <c r="F766" i="9"/>
  <c r="D767" i="9"/>
  <c r="B768" i="9"/>
  <c r="F768" i="9"/>
  <c r="E757" i="9"/>
  <c r="D758" i="9"/>
  <c r="C759" i="9"/>
  <c r="C760" i="9"/>
  <c r="B761" i="9"/>
  <c r="G761" i="9"/>
  <c r="G764" i="9"/>
  <c r="F765" i="9"/>
  <c r="E766" i="9"/>
  <c r="E767" i="9"/>
  <c r="D768" i="9"/>
  <c r="B757" i="9"/>
  <c r="G757" i="9"/>
  <c r="G758" i="9"/>
  <c r="F759" i="9"/>
  <c r="E760" i="9"/>
  <c r="E761" i="9"/>
  <c r="D764" i="9"/>
  <c r="C765" i="9"/>
  <c r="C766" i="9"/>
  <c r="B767" i="9"/>
  <c r="G767" i="9"/>
  <c r="G768" i="9"/>
  <c r="B638" i="9"/>
  <c r="F638" i="9"/>
  <c r="E640" i="9"/>
  <c r="C642" i="9"/>
  <c r="B646" i="9"/>
  <c r="G647" i="9"/>
  <c r="E649" i="9"/>
  <c r="C639" i="9"/>
  <c r="G640" i="9"/>
  <c r="F642" i="9"/>
  <c r="E646" i="9"/>
  <c r="C648" i="9"/>
  <c r="C604" i="9"/>
  <c r="B605" i="9"/>
  <c r="G605" i="9"/>
  <c r="G606" i="9"/>
  <c r="F607" i="9"/>
  <c r="E608" i="9"/>
  <c r="E611" i="9"/>
  <c r="D612" i="9"/>
  <c r="C613" i="9"/>
  <c r="C614" i="9"/>
  <c r="B615" i="9"/>
  <c r="G615" i="9"/>
  <c r="D604" i="9"/>
  <c r="C605" i="9"/>
  <c r="C606" i="9"/>
  <c r="B607" i="9"/>
  <c r="G607" i="9"/>
  <c r="G608" i="9"/>
  <c r="F611" i="9"/>
  <c r="E612" i="9"/>
  <c r="E613" i="9"/>
  <c r="D614" i="9"/>
  <c r="C615" i="9"/>
  <c r="D597" i="9"/>
  <c r="E595" i="9"/>
  <c r="F591" i="9"/>
  <c r="B590" i="9"/>
  <c r="B588" i="9"/>
  <c r="C547" i="9"/>
  <c r="E544" i="9"/>
  <c r="G539" i="9"/>
  <c r="C537" i="9"/>
  <c r="F734" i="9"/>
  <c r="E733" i="9"/>
  <c r="C732" i="9"/>
  <c r="B731" i="9"/>
  <c r="B730" i="9"/>
  <c r="F726" i="9"/>
  <c r="E725" i="9"/>
  <c r="D724" i="9"/>
  <c r="C683" i="9"/>
  <c r="B681" i="9"/>
  <c r="D676" i="9"/>
  <c r="C649" i="9"/>
  <c r="E645" i="9"/>
  <c r="B640" i="9"/>
  <c r="E614" i="9"/>
  <c r="G612" i="9"/>
  <c r="B611" i="9"/>
  <c r="C607" i="9"/>
  <c r="E605" i="9"/>
  <c r="G598" i="9"/>
  <c r="B597" i="9"/>
  <c r="D595" i="9"/>
  <c r="E591" i="9"/>
  <c r="F589" i="9"/>
  <c r="B579" i="9"/>
  <c r="E546" i="9"/>
  <c r="G543" i="9"/>
  <c r="C539" i="9"/>
  <c r="D723" i="9"/>
  <c r="C724" i="9"/>
  <c r="B725" i="9"/>
  <c r="B726" i="9"/>
  <c r="G726" i="9"/>
  <c r="F727" i="9"/>
  <c r="F730" i="9"/>
  <c r="E731" i="9"/>
  <c r="D732" i="9"/>
  <c r="D733" i="9"/>
  <c r="C734" i="9"/>
  <c r="F648" i="9"/>
  <c r="C645" i="9"/>
  <c r="E639" i="9"/>
  <c r="C587" i="9"/>
  <c r="C588" i="9"/>
  <c r="D589" i="9"/>
  <c r="C590" i="9"/>
  <c r="B591" i="9"/>
  <c r="B594" i="9"/>
  <c r="G594" i="9"/>
  <c r="F595" i="9"/>
  <c r="F596" i="9"/>
  <c r="E597" i="9"/>
  <c r="D598" i="9"/>
  <c r="D587" i="9"/>
  <c r="F588" i="9"/>
  <c r="E589" i="9"/>
  <c r="D590" i="9"/>
  <c r="D591" i="9"/>
  <c r="C594" i="9"/>
  <c r="B595" i="9"/>
  <c r="B596" i="9"/>
  <c r="G596" i="9"/>
  <c r="F597" i="9"/>
  <c r="F598" i="9"/>
  <c r="B536" i="9"/>
  <c r="F536" i="9"/>
  <c r="D537" i="9"/>
  <c r="B538" i="9"/>
  <c r="F538" i="9"/>
  <c r="D539" i="9"/>
  <c r="B540" i="9"/>
  <c r="F540" i="9"/>
  <c r="D543" i="9"/>
  <c r="B544" i="9"/>
  <c r="F544" i="9"/>
  <c r="D545" i="9"/>
  <c r="B546" i="9"/>
  <c r="F546" i="9"/>
  <c r="D547" i="9"/>
  <c r="C536" i="9"/>
  <c r="G536" i="9"/>
  <c r="E537" i="9"/>
  <c r="C538" i="9"/>
  <c r="G538" i="9"/>
  <c r="E539" i="9"/>
  <c r="C540" i="9"/>
  <c r="G540" i="9"/>
  <c r="E543" i="9"/>
  <c r="C544" i="9"/>
  <c r="G544" i="9"/>
  <c r="E545" i="9"/>
  <c r="C546" i="9"/>
  <c r="G546" i="9"/>
  <c r="E547" i="9"/>
  <c r="D536" i="9"/>
  <c r="B537" i="9"/>
  <c r="F537" i="9"/>
  <c r="D538" i="9"/>
  <c r="B539" i="9"/>
  <c r="F539" i="9"/>
  <c r="D540" i="9"/>
  <c r="B543" i="9"/>
  <c r="F543" i="9"/>
  <c r="D544" i="9"/>
  <c r="B545" i="9"/>
  <c r="F545" i="9"/>
  <c r="D546" i="9"/>
  <c r="B547" i="9"/>
  <c r="F547" i="9"/>
  <c r="B734" i="9"/>
  <c r="G732" i="9"/>
  <c r="F731" i="9"/>
  <c r="D730" i="9"/>
  <c r="D727" i="9"/>
  <c r="C726" i="9"/>
  <c r="G724" i="9"/>
  <c r="F723" i="9"/>
  <c r="D717" i="9"/>
  <c r="C672" i="9"/>
  <c r="G672" i="9"/>
  <c r="E674" i="9"/>
  <c r="C673" i="9"/>
  <c r="B675" i="9"/>
  <c r="G676" i="9"/>
  <c r="E680" i="9"/>
  <c r="D682" i="9"/>
  <c r="D647" i="9"/>
  <c r="G641" i="9"/>
  <c r="C638" i="9"/>
  <c r="E615" i="9"/>
  <c r="F613" i="9"/>
  <c r="G611" i="9"/>
  <c r="C608" i="9"/>
  <c r="D606" i="9"/>
  <c r="E604" i="9"/>
  <c r="B598" i="9"/>
  <c r="C596" i="9"/>
  <c r="D594" i="9"/>
  <c r="F590" i="9"/>
  <c r="G588" i="9"/>
  <c r="C571" i="9"/>
  <c r="D573" i="9"/>
  <c r="G577" i="9"/>
  <c r="D580" i="9"/>
  <c r="B572" i="9"/>
  <c r="D574" i="9"/>
  <c r="F578" i="9"/>
  <c r="C581" i="9"/>
  <c r="G547" i="9"/>
  <c r="C545" i="9"/>
  <c r="E540" i="9"/>
  <c r="G537" i="9"/>
  <c r="C417" i="9"/>
  <c r="C418" i="9"/>
  <c r="G420" i="9"/>
  <c r="E425" i="9"/>
  <c r="C428" i="9"/>
  <c r="B410" i="9"/>
  <c r="C407" i="9"/>
  <c r="B402" i="9"/>
  <c r="E377" i="9"/>
  <c r="E376" i="9"/>
  <c r="F375" i="9"/>
  <c r="G374" i="9"/>
  <c r="G373" i="9"/>
  <c r="B373" i="9"/>
  <c r="C370" i="9"/>
  <c r="C369" i="9"/>
  <c r="D368" i="9"/>
  <c r="E367" i="9"/>
  <c r="E366" i="9"/>
  <c r="D332" i="9"/>
  <c r="F332" i="9"/>
  <c r="G333" i="9"/>
  <c r="C335" i="9"/>
  <c r="D336" i="9"/>
  <c r="D339" i="9"/>
  <c r="F340" i="9"/>
  <c r="G341" i="9"/>
  <c r="B343" i="9"/>
  <c r="E332" i="9"/>
  <c r="F333" i="9"/>
  <c r="F334" i="9"/>
  <c r="B336" i="9"/>
  <c r="C339" i="9"/>
  <c r="D340" i="9"/>
  <c r="F341" i="9"/>
  <c r="F342" i="9"/>
  <c r="G343" i="9"/>
  <c r="D298" i="9"/>
  <c r="B299" i="9"/>
  <c r="F299" i="9"/>
  <c r="D300" i="9"/>
  <c r="B301" i="9"/>
  <c r="F301" i="9"/>
  <c r="D302" i="9"/>
  <c r="B305" i="9"/>
  <c r="F305" i="9"/>
  <c r="D306" i="9"/>
  <c r="B307" i="9"/>
  <c r="F307" i="9"/>
  <c r="D308" i="9"/>
  <c r="B309" i="9"/>
  <c r="F309" i="9"/>
  <c r="C298" i="9"/>
  <c r="G298" i="9"/>
  <c r="E299" i="9"/>
  <c r="C300" i="9"/>
  <c r="G300" i="9"/>
  <c r="E301" i="9"/>
  <c r="C302" i="9"/>
  <c r="G302" i="9"/>
  <c r="E305" i="9"/>
  <c r="C306" i="9"/>
  <c r="G306" i="9"/>
  <c r="E307" i="9"/>
  <c r="C308" i="9"/>
  <c r="G308" i="9"/>
  <c r="E309" i="9"/>
  <c r="G564" i="9"/>
  <c r="B563" i="9"/>
  <c r="E561" i="9"/>
  <c r="D556" i="9"/>
  <c r="G554" i="9"/>
  <c r="C553" i="9"/>
  <c r="B530" i="9"/>
  <c r="G527" i="9"/>
  <c r="D523" i="9"/>
  <c r="G520" i="9"/>
  <c r="G513" i="9"/>
  <c r="B513" i="9"/>
  <c r="B512" i="9"/>
  <c r="C511" i="9"/>
  <c r="D510" i="9"/>
  <c r="D509" i="9"/>
  <c r="E506" i="9"/>
  <c r="F505" i="9"/>
  <c r="F504" i="9"/>
  <c r="G503" i="9"/>
  <c r="B503" i="9"/>
  <c r="D479" i="9"/>
  <c r="F478" i="9"/>
  <c r="B478" i="9"/>
  <c r="D477" i="9"/>
  <c r="F476" i="9"/>
  <c r="B476" i="9"/>
  <c r="D475" i="9"/>
  <c r="F472" i="9"/>
  <c r="B472" i="9"/>
  <c r="D471" i="9"/>
  <c r="F470" i="9"/>
  <c r="B470" i="9"/>
  <c r="D469" i="9"/>
  <c r="F468" i="9"/>
  <c r="E462" i="9"/>
  <c r="E461" i="9"/>
  <c r="F460" i="9"/>
  <c r="G459" i="9"/>
  <c r="G458" i="9"/>
  <c r="B458" i="9"/>
  <c r="C455" i="9"/>
  <c r="C454" i="9"/>
  <c r="D453" i="9"/>
  <c r="E452" i="9"/>
  <c r="C434" i="9"/>
  <c r="E434" i="9"/>
  <c r="D435" i="9"/>
  <c r="D436" i="9"/>
  <c r="C437" i="9"/>
  <c r="B438" i="9"/>
  <c r="B441" i="9"/>
  <c r="G441" i="9"/>
  <c r="F442" i="9"/>
  <c r="F443" i="9"/>
  <c r="E444" i="9"/>
  <c r="D445" i="9"/>
  <c r="C425" i="9"/>
  <c r="E419" i="9"/>
  <c r="F411" i="9"/>
  <c r="B409" i="9"/>
  <c r="D404" i="9"/>
  <c r="F401" i="9"/>
  <c r="C377" i="9"/>
  <c r="D376" i="9"/>
  <c r="E375" i="9"/>
  <c r="E374" i="9"/>
  <c r="F373" i="9"/>
  <c r="G370" i="9"/>
  <c r="G369" i="9"/>
  <c r="B369" i="9"/>
  <c r="C368" i="9"/>
  <c r="C367" i="9"/>
  <c r="D366" i="9"/>
  <c r="E342" i="9"/>
  <c r="B340" i="9"/>
  <c r="F335" i="9"/>
  <c r="D333" i="9"/>
  <c r="E315" i="9"/>
  <c r="C317" i="9"/>
  <c r="C323" i="9"/>
  <c r="G326" i="9"/>
  <c r="E316" i="9"/>
  <c r="G322" i="9"/>
  <c r="D326" i="9"/>
  <c r="F308" i="9"/>
  <c r="D307" i="9"/>
  <c r="B306" i="9"/>
  <c r="F302" i="9"/>
  <c r="D301" i="9"/>
  <c r="B300" i="9"/>
  <c r="F298" i="9"/>
  <c r="C529" i="9"/>
  <c r="G526" i="9"/>
  <c r="E522" i="9"/>
  <c r="B520" i="9"/>
  <c r="C451" i="9"/>
  <c r="B452" i="9"/>
  <c r="G427" i="9"/>
  <c r="C424" i="9"/>
  <c r="C419" i="9"/>
  <c r="F410" i="9"/>
  <c r="F408" i="9"/>
  <c r="G403" i="9"/>
  <c r="G377" i="9"/>
  <c r="B377" i="9"/>
  <c r="C376" i="9"/>
  <c r="C375" i="9"/>
  <c r="D374" i="9"/>
  <c r="E373" i="9"/>
  <c r="E370" i="9"/>
  <c r="F369" i="9"/>
  <c r="G368" i="9"/>
  <c r="G367" i="9"/>
  <c r="B367" i="9"/>
  <c r="B342" i="9"/>
  <c r="G339" i="9"/>
  <c r="D335" i="9"/>
  <c r="B333" i="9"/>
  <c r="G309" i="9"/>
  <c r="E308" i="9"/>
  <c r="C307" i="9"/>
  <c r="G305" i="9"/>
  <c r="E302" i="9"/>
  <c r="C301" i="9"/>
  <c r="G299" i="9"/>
  <c r="E298" i="9"/>
  <c r="F400" i="9"/>
  <c r="D403" i="9"/>
  <c r="F407" i="9"/>
  <c r="D409" i="9"/>
  <c r="D411" i="9"/>
  <c r="B366" i="9"/>
  <c r="F366" i="9"/>
  <c r="D367" i="9"/>
  <c r="B368" i="9"/>
  <c r="F368" i="9"/>
  <c r="D369" i="9"/>
  <c r="B370" i="9"/>
  <c r="F370" i="9"/>
  <c r="D373" i="9"/>
  <c r="B374" i="9"/>
  <c r="F374" i="9"/>
  <c r="D375" i="9"/>
  <c r="B376" i="9"/>
  <c r="F376" i="9"/>
  <c r="D377" i="9"/>
  <c r="E360" i="9"/>
  <c r="E359" i="9"/>
  <c r="F358" i="9"/>
  <c r="G357" i="9"/>
  <c r="G356" i="9"/>
  <c r="B356" i="9"/>
  <c r="C353" i="9"/>
  <c r="C352" i="9"/>
  <c r="D351" i="9"/>
  <c r="E350" i="9"/>
  <c r="C281" i="9"/>
  <c r="B282" i="9"/>
  <c r="G282" i="9"/>
  <c r="G283" i="9"/>
  <c r="F284" i="9"/>
  <c r="E285" i="9"/>
  <c r="E288" i="9"/>
  <c r="D289" i="9"/>
  <c r="B275" i="9"/>
  <c r="G273" i="9"/>
  <c r="E272" i="9"/>
  <c r="D271" i="9"/>
  <c r="D268" i="9"/>
  <c r="B267" i="9"/>
  <c r="G265" i="9"/>
  <c r="G254" i="9"/>
  <c r="C264" i="9"/>
  <c r="E264" i="9"/>
  <c r="D265" i="9"/>
  <c r="D266" i="9"/>
  <c r="C267" i="9"/>
  <c r="B268" i="9"/>
  <c r="B271" i="9"/>
  <c r="G271" i="9"/>
  <c r="F272" i="9"/>
  <c r="F273" i="9"/>
  <c r="E274" i="9"/>
  <c r="D275" i="9"/>
  <c r="E207" i="9"/>
  <c r="G206" i="9"/>
  <c r="C206" i="9"/>
  <c r="E205" i="9"/>
  <c r="G204" i="9"/>
  <c r="C204" i="9"/>
  <c r="E203" i="9"/>
  <c r="G200" i="9"/>
  <c r="C200" i="9"/>
  <c r="E199" i="9"/>
  <c r="G198" i="9"/>
  <c r="C198" i="9"/>
  <c r="E197" i="9"/>
  <c r="G196" i="9"/>
  <c r="C196" i="9"/>
  <c r="G189" i="9"/>
  <c r="C186" i="9"/>
  <c r="F180" i="9"/>
  <c r="B122" i="9"/>
  <c r="F120" i="9"/>
  <c r="D119" i="9"/>
  <c r="E115" i="9"/>
  <c r="G113" i="9"/>
  <c r="B112" i="9"/>
  <c r="E71" i="9"/>
  <c r="G70" i="9"/>
  <c r="C70" i="9"/>
  <c r="E69" i="9"/>
  <c r="G68" i="9"/>
  <c r="C68" i="9"/>
  <c r="E67" i="9"/>
  <c r="G64" i="9"/>
  <c r="C64" i="9"/>
  <c r="E63" i="9"/>
  <c r="G62" i="9"/>
  <c r="C62" i="9"/>
  <c r="E61" i="9"/>
  <c r="G60" i="9"/>
  <c r="C60" i="9"/>
  <c r="D28" i="9"/>
  <c r="C18" i="9"/>
  <c r="D207" i="9"/>
  <c r="F206" i="9"/>
  <c r="B206" i="9"/>
  <c r="D205" i="9"/>
  <c r="F204" i="9"/>
  <c r="B204" i="9"/>
  <c r="D203" i="9"/>
  <c r="F200" i="9"/>
  <c r="B200" i="9"/>
  <c r="D199" i="9"/>
  <c r="F198" i="9"/>
  <c r="B198" i="9"/>
  <c r="D197" i="9"/>
  <c r="F196" i="9"/>
  <c r="E188" i="9"/>
  <c r="G182" i="9"/>
  <c r="G121" i="9"/>
  <c r="E120" i="9"/>
  <c r="C119" i="9"/>
  <c r="D115" i="9"/>
  <c r="E113" i="9"/>
  <c r="G111" i="9"/>
  <c r="D71" i="9"/>
  <c r="F70" i="9"/>
  <c r="B70" i="9"/>
  <c r="D69" i="9"/>
  <c r="F68" i="9"/>
  <c r="B68" i="9"/>
  <c r="D67" i="9"/>
  <c r="F64" i="9"/>
  <c r="B64" i="9"/>
  <c r="D63" i="9"/>
  <c r="F62" i="9"/>
  <c r="B62" i="9"/>
  <c r="D61" i="9"/>
  <c r="F60" i="9"/>
  <c r="E54" i="9"/>
  <c r="E53" i="9"/>
  <c r="F52" i="9"/>
  <c r="G51" i="9"/>
  <c r="G50" i="9"/>
  <c r="B50" i="9"/>
  <c r="C47" i="9"/>
  <c r="C46" i="9"/>
  <c r="D45" i="9"/>
  <c r="E44" i="9"/>
  <c r="E43" i="9"/>
  <c r="G12" i="9"/>
  <c r="F122" i="9"/>
  <c r="D121" i="9"/>
  <c r="B120" i="9"/>
  <c r="E118" i="9"/>
  <c r="F114" i="9"/>
  <c r="G112" i="9"/>
  <c r="E19" i="9"/>
  <c r="E911" i="9"/>
  <c r="G918" i="9"/>
  <c r="D912" i="9"/>
  <c r="F919" i="9"/>
  <c r="D917" i="9"/>
  <c r="G917" i="9"/>
  <c r="B918" i="9"/>
  <c r="C1533" i="9"/>
  <c r="D1532" i="9"/>
  <c r="E1531" i="9"/>
  <c r="E1530" i="9"/>
  <c r="F1529" i="9"/>
  <c r="G1526" i="9"/>
  <c r="G1525" i="9"/>
  <c r="B1525" i="9"/>
  <c r="C1524" i="9"/>
  <c r="C1523" i="9"/>
  <c r="C1505" i="9"/>
  <c r="G1505" i="9"/>
  <c r="E1506" i="9"/>
  <c r="C1507" i="9"/>
  <c r="G1507" i="9"/>
  <c r="E1508" i="9"/>
  <c r="C1509" i="9"/>
  <c r="G1509" i="9"/>
  <c r="E1512" i="9"/>
  <c r="C1513" i="9"/>
  <c r="G1513" i="9"/>
  <c r="E1514" i="9"/>
  <c r="C1515" i="9"/>
  <c r="G1515" i="9"/>
  <c r="E1516" i="9"/>
  <c r="D1497" i="9"/>
  <c r="G1491" i="9"/>
  <c r="G1464" i="9"/>
  <c r="E1463" i="9"/>
  <c r="C1462" i="9"/>
  <c r="G1458" i="9"/>
  <c r="E1457" i="9"/>
  <c r="C1456" i="9"/>
  <c r="B1420" i="9"/>
  <c r="F1420" i="9"/>
  <c r="D1421" i="9"/>
  <c r="B1422" i="9"/>
  <c r="F1422" i="9"/>
  <c r="D1423" i="9"/>
  <c r="B1424" i="9"/>
  <c r="F1424" i="9"/>
  <c r="D1427" i="9"/>
  <c r="B1428" i="9"/>
  <c r="F1428" i="9"/>
  <c r="D1429" i="9"/>
  <c r="B1430" i="9"/>
  <c r="F1430" i="9"/>
  <c r="D1431" i="9"/>
  <c r="D1420" i="9"/>
  <c r="B1421" i="9"/>
  <c r="F1421" i="9"/>
  <c r="D1422" i="9"/>
  <c r="B1423" i="9"/>
  <c r="F1423" i="9"/>
  <c r="D1424" i="9"/>
  <c r="B1427" i="9"/>
  <c r="F1427" i="9"/>
  <c r="D1428" i="9"/>
  <c r="B1429" i="9"/>
  <c r="F1429" i="9"/>
  <c r="D1430" i="9"/>
  <c r="B1431" i="9"/>
  <c r="F1431" i="9"/>
  <c r="C1363" i="9"/>
  <c r="E1360" i="9"/>
  <c r="G1355" i="9"/>
  <c r="C1353" i="9"/>
  <c r="B1216" i="9"/>
  <c r="F1216" i="9"/>
  <c r="D1217" i="9"/>
  <c r="B1218" i="9"/>
  <c r="F1218" i="9"/>
  <c r="D1219" i="9"/>
  <c r="B1220" i="9"/>
  <c r="F1220" i="9"/>
  <c r="D1223" i="9"/>
  <c r="B1224" i="9"/>
  <c r="F1224" i="9"/>
  <c r="D1225" i="9"/>
  <c r="B1226" i="9"/>
  <c r="F1226" i="9"/>
  <c r="D1227" i="9"/>
  <c r="C1216" i="9"/>
  <c r="B1217" i="9"/>
  <c r="G1217" i="9"/>
  <c r="G1218" i="9"/>
  <c r="F1219" i="9"/>
  <c r="E1220" i="9"/>
  <c r="E1223" i="9"/>
  <c r="D1224" i="9"/>
  <c r="C1225" i="9"/>
  <c r="C1226" i="9"/>
  <c r="B1227" i="9"/>
  <c r="G1227" i="9"/>
  <c r="D1216" i="9"/>
  <c r="C1217" i="9"/>
  <c r="C1218" i="9"/>
  <c r="B1219" i="9"/>
  <c r="G1219" i="9"/>
  <c r="G1220" i="9"/>
  <c r="F1223" i="9"/>
  <c r="E1224" i="9"/>
  <c r="E1225" i="9"/>
  <c r="D1226" i="9"/>
  <c r="C1227" i="9"/>
  <c r="E1216" i="9"/>
  <c r="E1217" i="9"/>
  <c r="D1218" i="9"/>
  <c r="C1219" i="9"/>
  <c r="C1220" i="9"/>
  <c r="B1223" i="9"/>
  <c r="G1223" i="9"/>
  <c r="G1224" i="9"/>
  <c r="F1225" i="9"/>
  <c r="E1226" i="9"/>
  <c r="E1227" i="9"/>
  <c r="E1193" i="9"/>
  <c r="B1190" i="9"/>
  <c r="C1063" i="9"/>
  <c r="G1063" i="9"/>
  <c r="E1064" i="9"/>
  <c r="C1065" i="9"/>
  <c r="G1065" i="9"/>
  <c r="E1066" i="9"/>
  <c r="C1067" i="9"/>
  <c r="G1067" i="9"/>
  <c r="E1070" i="9"/>
  <c r="C1071" i="9"/>
  <c r="G1071" i="9"/>
  <c r="E1072" i="9"/>
  <c r="C1073" i="9"/>
  <c r="G1073" i="9"/>
  <c r="E1074" i="9"/>
  <c r="B1063" i="9"/>
  <c r="B1064" i="9"/>
  <c r="G1064" i="9"/>
  <c r="F1065" i="9"/>
  <c r="F1066" i="9"/>
  <c r="E1067" i="9"/>
  <c r="D1070" i="9"/>
  <c r="D1071" i="9"/>
  <c r="C1072" i="9"/>
  <c r="B1073" i="9"/>
  <c r="B1074" i="9"/>
  <c r="G1074" i="9"/>
  <c r="D1063" i="9"/>
  <c r="C1064" i="9"/>
  <c r="B1065" i="9"/>
  <c r="B1066" i="9"/>
  <c r="G1066" i="9"/>
  <c r="F1067" i="9"/>
  <c r="F1070" i="9"/>
  <c r="E1071" i="9"/>
  <c r="D1072" i="9"/>
  <c r="D1073" i="9"/>
  <c r="C1074" i="9"/>
  <c r="E1063" i="9"/>
  <c r="D1064" i="9"/>
  <c r="D1065" i="9"/>
  <c r="C1066" i="9"/>
  <c r="B1067" i="9"/>
  <c r="B1070" i="9"/>
  <c r="G1070" i="9"/>
  <c r="F1071" i="9"/>
  <c r="F1072" i="9"/>
  <c r="E1073" i="9"/>
  <c r="D1074" i="9"/>
  <c r="G1004" i="9"/>
  <c r="E997" i="9"/>
  <c r="F1488" i="9"/>
  <c r="F1489" i="9"/>
  <c r="D1492" i="9"/>
  <c r="B1497" i="9"/>
  <c r="F1499" i="9"/>
  <c r="D1454" i="9"/>
  <c r="B1455" i="9"/>
  <c r="F1455" i="9"/>
  <c r="D1456" i="9"/>
  <c r="B1457" i="9"/>
  <c r="F1457" i="9"/>
  <c r="D1458" i="9"/>
  <c r="B1461" i="9"/>
  <c r="F1461" i="9"/>
  <c r="D1462" i="9"/>
  <c r="B1463" i="9"/>
  <c r="F1463" i="9"/>
  <c r="D1464" i="9"/>
  <c r="B1465" i="9"/>
  <c r="F1465" i="9"/>
  <c r="B1454" i="9"/>
  <c r="F1454" i="9"/>
  <c r="D1455" i="9"/>
  <c r="B1456" i="9"/>
  <c r="F1456" i="9"/>
  <c r="D1457" i="9"/>
  <c r="B1458" i="9"/>
  <c r="F1458" i="9"/>
  <c r="D1461" i="9"/>
  <c r="B1462" i="9"/>
  <c r="F1462" i="9"/>
  <c r="D1463" i="9"/>
  <c r="B1464" i="9"/>
  <c r="F1464" i="9"/>
  <c r="D1465" i="9"/>
  <c r="D1182" i="9"/>
  <c r="B1183" i="9"/>
  <c r="F1183" i="9"/>
  <c r="D1184" i="9"/>
  <c r="B1185" i="9"/>
  <c r="F1185" i="9"/>
  <c r="D1186" i="9"/>
  <c r="B1189" i="9"/>
  <c r="F1189" i="9"/>
  <c r="D1190" i="9"/>
  <c r="B1191" i="9"/>
  <c r="F1191" i="9"/>
  <c r="D1192" i="9"/>
  <c r="B1193" i="9"/>
  <c r="F1193" i="9"/>
  <c r="B1182" i="9"/>
  <c r="G1182" i="9"/>
  <c r="G1183" i="9"/>
  <c r="F1184" i="9"/>
  <c r="E1185" i="9"/>
  <c r="E1186" i="9"/>
  <c r="D1189" i="9"/>
  <c r="C1190" i="9"/>
  <c r="C1191" i="9"/>
  <c r="B1192" i="9"/>
  <c r="G1192" i="9"/>
  <c r="G1193" i="9"/>
  <c r="C1182" i="9"/>
  <c r="C1183" i="9"/>
  <c r="B1184" i="9"/>
  <c r="G1184" i="9"/>
  <c r="G1185" i="9"/>
  <c r="F1186" i="9"/>
  <c r="E1189" i="9"/>
  <c r="E1190" i="9"/>
  <c r="D1191" i="9"/>
  <c r="C1192" i="9"/>
  <c r="C1193" i="9"/>
  <c r="E1182" i="9"/>
  <c r="D1183" i="9"/>
  <c r="C1184" i="9"/>
  <c r="C1185" i="9"/>
  <c r="B1186" i="9"/>
  <c r="G1186" i="9"/>
  <c r="G1189" i="9"/>
  <c r="F1190" i="9"/>
  <c r="E1191" i="9"/>
  <c r="E1192" i="9"/>
  <c r="D1193" i="9"/>
  <c r="G1499" i="9"/>
  <c r="C1496" i="9"/>
  <c r="F1490" i="9"/>
  <c r="G1465" i="9"/>
  <c r="E1464" i="9"/>
  <c r="C1463" i="9"/>
  <c r="G1461" i="9"/>
  <c r="E1458" i="9"/>
  <c r="C1457" i="9"/>
  <c r="G1455" i="9"/>
  <c r="E1454" i="9"/>
  <c r="E1362" i="9"/>
  <c r="G1359" i="9"/>
  <c r="C1355" i="9"/>
  <c r="F1192" i="9"/>
  <c r="C1189" i="9"/>
  <c r="E1183" i="9"/>
  <c r="E1003" i="9"/>
  <c r="C1465" i="9"/>
  <c r="G1463" i="9"/>
  <c r="E1462" i="9"/>
  <c r="C1461" i="9"/>
  <c r="G1457" i="9"/>
  <c r="E1456" i="9"/>
  <c r="C1455" i="9"/>
  <c r="B1522" i="9"/>
  <c r="F1522" i="9"/>
  <c r="D1523" i="9"/>
  <c r="B1524" i="9"/>
  <c r="F1524" i="9"/>
  <c r="D1525" i="9"/>
  <c r="B1526" i="9"/>
  <c r="F1526" i="9"/>
  <c r="D1529" i="9"/>
  <c r="B1530" i="9"/>
  <c r="F1530" i="9"/>
  <c r="D1531" i="9"/>
  <c r="B1532" i="9"/>
  <c r="F1532" i="9"/>
  <c r="D1533" i="9"/>
  <c r="G1497" i="9"/>
  <c r="C1492" i="9"/>
  <c r="C1488" i="9"/>
  <c r="E1465" i="9"/>
  <c r="C1464" i="9"/>
  <c r="G1462" i="9"/>
  <c r="E1461" i="9"/>
  <c r="C1458" i="9"/>
  <c r="G1456" i="9"/>
  <c r="E1455" i="9"/>
  <c r="C1454" i="9"/>
  <c r="B1352" i="9"/>
  <c r="F1352" i="9"/>
  <c r="D1353" i="9"/>
  <c r="B1354" i="9"/>
  <c r="F1354" i="9"/>
  <c r="D1355" i="9"/>
  <c r="B1356" i="9"/>
  <c r="F1356" i="9"/>
  <c r="D1359" i="9"/>
  <c r="B1360" i="9"/>
  <c r="F1360" i="9"/>
  <c r="D1361" i="9"/>
  <c r="B1362" i="9"/>
  <c r="F1362" i="9"/>
  <c r="D1363" i="9"/>
  <c r="C1352" i="9"/>
  <c r="G1352" i="9"/>
  <c r="E1353" i="9"/>
  <c r="C1354" i="9"/>
  <c r="G1354" i="9"/>
  <c r="E1355" i="9"/>
  <c r="C1356" i="9"/>
  <c r="G1356" i="9"/>
  <c r="E1359" i="9"/>
  <c r="C1360" i="9"/>
  <c r="G1360" i="9"/>
  <c r="E1361" i="9"/>
  <c r="C1362" i="9"/>
  <c r="G1362" i="9"/>
  <c r="E1363" i="9"/>
  <c r="D1352" i="9"/>
  <c r="B1353" i="9"/>
  <c r="F1353" i="9"/>
  <c r="D1354" i="9"/>
  <c r="B1355" i="9"/>
  <c r="F1355" i="9"/>
  <c r="D1356" i="9"/>
  <c r="B1359" i="9"/>
  <c r="F1359" i="9"/>
  <c r="D1360" i="9"/>
  <c r="B1361" i="9"/>
  <c r="F1361" i="9"/>
  <c r="D1362" i="9"/>
  <c r="B1363" i="9"/>
  <c r="F1363" i="9"/>
  <c r="G1226" i="9"/>
  <c r="C1223" i="9"/>
  <c r="F1217" i="9"/>
  <c r="G1191" i="9"/>
  <c r="C1186" i="9"/>
  <c r="F1182" i="9"/>
  <c r="B995" i="9"/>
  <c r="F995" i="9"/>
  <c r="D996" i="9"/>
  <c r="B997" i="9"/>
  <c r="F997" i="9"/>
  <c r="D998" i="9"/>
  <c r="B999" i="9"/>
  <c r="F999" i="9"/>
  <c r="D1002" i="9"/>
  <c r="B1003" i="9"/>
  <c r="F1003" i="9"/>
  <c r="D1004" i="9"/>
  <c r="B1005" i="9"/>
  <c r="F1005" i="9"/>
  <c r="D1006" i="9"/>
  <c r="C995" i="9"/>
  <c r="G995" i="9"/>
  <c r="E996" i="9"/>
  <c r="C997" i="9"/>
  <c r="G997" i="9"/>
  <c r="E998" i="9"/>
  <c r="C999" i="9"/>
  <c r="G999" i="9"/>
  <c r="E1002" i="9"/>
  <c r="C1003" i="9"/>
  <c r="G1003" i="9"/>
  <c r="E1004" i="9"/>
  <c r="C1005" i="9"/>
  <c r="G1005" i="9"/>
  <c r="E1006" i="9"/>
  <c r="D995" i="9"/>
  <c r="F996" i="9"/>
  <c r="B998" i="9"/>
  <c r="D999" i="9"/>
  <c r="F1002" i="9"/>
  <c r="B1004" i="9"/>
  <c r="D1005" i="9"/>
  <c r="F1006" i="9"/>
  <c r="E995" i="9"/>
  <c r="G996" i="9"/>
  <c r="C998" i="9"/>
  <c r="E999" i="9"/>
  <c r="G1002" i="9"/>
  <c r="C1004" i="9"/>
  <c r="E1005" i="9"/>
  <c r="G1006" i="9"/>
  <c r="B996" i="9"/>
  <c r="D997" i="9"/>
  <c r="F998" i="9"/>
  <c r="B1002" i="9"/>
  <c r="D1003" i="9"/>
  <c r="F1004" i="9"/>
  <c r="B1006" i="9"/>
  <c r="C911" i="9"/>
  <c r="C655" i="9"/>
  <c r="G655" i="9"/>
  <c r="E656" i="9"/>
  <c r="C657" i="9"/>
  <c r="G657" i="9"/>
  <c r="E658" i="9"/>
  <c r="C659" i="9"/>
  <c r="G659" i="9"/>
  <c r="E662" i="9"/>
  <c r="C663" i="9"/>
  <c r="G663" i="9"/>
  <c r="E664" i="9"/>
  <c r="C665" i="9"/>
  <c r="G665" i="9"/>
  <c r="E666" i="9"/>
  <c r="D655" i="9"/>
  <c r="C656" i="9"/>
  <c r="B657" i="9"/>
  <c r="B658" i="9"/>
  <c r="G658" i="9"/>
  <c r="F659" i="9"/>
  <c r="F662" i="9"/>
  <c r="E663" i="9"/>
  <c r="D664" i="9"/>
  <c r="D665" i="9"/>
  <c r="C666" i="9"/>
  <c r="E655" i="9"/>
  <c r="D656" i="9"/>
  <c r="D657" i="9"/>
  <c r="C658" i="9"/>
  <c r="B659" i="9"/>
  <c r="B662" i="9"/>
  <c r="G662" i="9"/>
  <c r="F663" i="9"/>
  <c r="F664" i="9"/>
  <c r="E665" i="9"/>
  <c r="D666" i="9"/>
  <c r="B655" i="9"/>
  <c r="B656" i="9"/>
  <c r="G656" i="9"/>
  <c r="F657" i="9"/>
  <c r="F658" i="9"/>
  <c r="E659" i="9"/>
  <c r="D662" i="9"/>
  <c r="D663" i="9"/>
  <c r="C664" i="9"/>
  <c r="B665" i="9"/>
  <c r="B666" i="9"/>
  <c r="G666" i="9"/>
  <c r="F655" i="9"/>
  <c r="D659" i="9"/>
  <c r="G664" i="9"/>
  <c r="F656" i="9"/>
  <c r="C662" i="9"/>
  <c r="F665" i="9"/>
  <c r="E657" i="9"/>
  <c r="B663" i="9"/>
  <c r="F666" i="9"/>
  <c r="E1446" i="9"/>
  <c r="G1441" i="9"/>
  <c r="C1439" i="9"/>
  <c r="F1396" i="9"/>
  <c r="B1394" i="9"/>
  <c r="D1389" i="9"/>
  <c r="F1386" i="9"/>
  <c r="E1380" i="9"/>
  <c r="G1379" i="9"/>
  <c r="C1379" i="9"/>
  <c r="E1378" i="9"/>
  <c r="G1377" i="9"/>
  <c r="C1377" i="9"/>
  <c r="E1376" i="9"/>
  <c r="G1373" i="9"/>
  <c r="C1373" i="9"/>
  <c r="E1372" i="9"/>
  <c r="G1371" i="9"/>
  <c r="C1371" i="9"/>
  <c r="E1370" i="9"/>
  <c r="G1369" i="9"/>
  <c r="D1329" i="9"/>
  <c r="F1328" i="9"/>
  <c r="B1328" i="9"/>
  <c r="D1327" i="9"/>
  <c r="F1326" i="9"/>
  <c r="B1326" i="9"/>
  <c r="D1325" i="9"/>
  <c r="F1322" i="9"/>
  <c r="B1322" i="9"/>
  <c r="D1321" i="9"/>
  <c r="F1320" i="9"/>
  <c r="B1320" i="9"/>
  <c r="D1319" i="9"/>
  <c r="F1318" i="9"/>
  <c r="B1318" i="9"/>
  <c r="E1312" i="9"/>
  <c r="G1311" i="9"/>
  <c r="C1311" i="9"/>
  <c r="E1310" i="9"/>
  <c r="G1309" i="9"/>
  <c r="C1309" i="9"/>
  <c r="E1308" i="9"/>
  <c r="G1305" i="9"/>
  <c r="C1305" i="9"/>
  <c r="E1304" i="9"/>
  <c r="G1303" i="9"/>
  <c r="C1303" i="9"/>
  <c r="E1302" i="9"/>
  <c r="G1301" i="9"/>
  <c r="B1284" i="9"/>
  <c r="F1284" i="9"/>
  <c r="D1285" i="9"/>
  <c r="B1286" i="9"/>
  <c r="F1286" i="9"/>
  <c r="D1287" i="9"/>
  <c r="B1288" i="9"/>
  <c r="F1288" i="9"/>
  <c r="D1291" i="9"/>
  <c r="B1292" i="9"/>
  <c r="F1292" i="9"/>
  <c r="D1293" i="9"/>
  <c r="B1294" i="9"/>
  <c r="F1294" i="9"/>
  <c r="D1295" i="9"/>
  <c r="C1278" i="9"/>
  <c r="D1277" i="9"/>
  <c r="D1276" i="9"/>
  <c r="E1275" i="9"/>
  <c r="F1274" i="9"/>
  <c r="F1271" i="9"/>
  <c r="G1270" i="9"/>
  <c r="B1270" i="9"/>
  <c r="B1269" i="9"/>
  <c r="C1268" i="9"/>
  <c r="D1250" i="9"/>
  <c r="B1251" i="9"/>
  <c r="F1251" i="9"/>
  <c r="D1252" i="9"/>
  <c r="B1253" i="9"/>
  <c r="F1253" i="9"/>
  <c r="D1254" i="9"/>
  <c r="B1257" i="9"/>
  <c r="F1257" i="9"/>
  <c r="D1258" i="9"/>
  <c r="B1259" i="9"/>
  <c r="F1259" i="9"/>
  <c r="D1260" i="9"/>
  <c r="B1261" i="9"/>
  <c r="F1261" i="9"/>
  <c r="G1210" i="9"/>
  <c r="B1210" i="9"/>
  <c r="B1209" i="9"/>
  <c r="C1208" i="9"/>
  <c r="D1207" i="9"/>
  <c r="D1206" i="9"/>
  <c r="E1203" i="9"/>
  <c r="F1202" i="9"/>
  <c r="F1201" i="9"/>
  <c r="G1200" i="9"/>
  <c r="B1200" i="9"/>
  <c r="C1159" i="9"/>
  <c r="D1158" i="9"/>
  <c r="E1157" i="9"/>
  <c r="E1156" i="9"/>
  <c r="F1155" i="9"/>
  <c r="G1152" i="9"/>
  <c r="G1151" i="9"/>
  <c r="B1151" i="9"/>
  <c r="C1150" i="9"/>
  <c r="C1149" i="9"/>
  <c r="C1131" i="9"/>
  <c r="G1131" i="9"/>
  <c r="E1132" i="9"/>
  <c r="C1133" i="9"/>
  <c r="G1133" i="9"/>
  <c r="E1134" i="9"/>
  <c r="C1135" i="9"/>
  <c r="G1135" i="9"/>
  <c r="E1138" i="9"/>
  <c r="C1139" i="9"/>
  <c r="G1139" i="9"/>
  <c r="E1140" i="9"/>
  <c r="C1141" i="9"/>
  <c r="G1141" i="9"/>
  <c r="E1142" i="9"/>
  <c r="C1125" i="9"/>
  <c r="C1124" i="9"/>
  <c r="D1123" i="9"/>
  <c r="E1122" i="9"/>
  <c r="E1121" i="9"/>
  <c r="F1118" i="9"/>
  <c r="G1117" i="9"/>
  <c r="G1116" i="9"/>
  <c r="B1116" i="9"/>
  <c r="C1115" i="9"/>
  <c r="G1091" i="9"/>
  <c r="B1091" i="9"/>
  <c r="C1090" i="9"/>
  <c r="C1089" i="9"/>
  <c r="D1088" i="9"/>
  <c r="E1087" i="9"/>
  <c r="E1084" i="9"/>
  <c r="F1083" i="9"/>
  <c r="G1082" i="9"/>
  <c r="G1081" i="9"/>
  <c r="B1081" i="9"/>
  <c r="G1057" i="9"/>
  <c r="B1056" i="9"/>
  <c r="C1054" i="9"/>
  <c r="E1050" i="9"/>
  <c r="F1048" i="9"/>
  <c r="G1046" i="9"/>
  <c r="G989" i="9"/>
  <c r="E988" i="9"/>
  <c r="C987" i="9"/>
  <c r="G985" i="9"/>
  <c r="E982" i="9"/>
  <c r="C981" i="9"/>
  <c r="G979" i="9"/>
  <c r="B927" i="9"/>
  <c r="F927" i="9"/>
  <c r="D928" i="9"/>
  <c r="B929" i="9"/>
  <c r="F929" i="9"/>
  <c r="D930" i="9"/>
  <c r="B931" i="9"/>
  <c r="F931" i="9"/>
  <c r="D934" i="9"/>
  <c r="B935" i="9"/>
  <c r="F935" i="9"/>
  <c r="D936" i="9"/>
  <c r="B937" i="9"/>
  <c r="F937" i="9"/>
  <c r="D938" i="9"/>
  <c r="C927" i="9"/>
  <c r="G927" i="9"/>
  <c r="E928" i="9"/>
  <c r="C929" i="9"/>
  <c r="G929" i="9"/>
  <c r="E930" i="9"/>
  <c r="C931" i="9"/>
  <c r="G931" i="9"/>
  <c r="E934" i="9"/>
  <c r="C935" i="9"/>
  <c r="G935" i="9"/>
  <c r="E936" i="9"/>
  <c r="C937" i="9"/>
  <c r="G937" i="9"/>
  <c r="E938" i="9"/>
  <c r="G800" i="9"/>
  <c r="D795" i="9"/>
  <c r="F707" i="9"/>
  <c r="B715" i="9"/>
  <c r="G708" i="9"/>
  <c r="B706" i="9"/>
  <c r="E717" i="9"/>
  <c r="F716" i="9"/>
  <c r="G715" i="9"/>
  <c r="C1199" i="9"/>
  <c r="G1199" i="9"/>
  <c r="E1200" i="9"/>
  <c r="C1201" i="9"/>
  <c r="G1201" i="9"/>
  <c r="E1202" i="9"/>
  <c r="C1203" i="9"/>
  <c r="G1203" i="9"/>
  <c r="E1206" i="9"/>
  <c r="C1207" i="9"/>
  <c r="G1207" i="9"/>
  <c r="E1208" i="9"/>
  <c r="C1209" i="9"/>
  <c r="G1209" i="9"/>
  <c r="E1210" i="9"/>
  <c r="B1080" i="9"/>
  <c r="F1080" i="9"/>
  <c r="D1081" i="9"/>
  <c r="B1082" i="9"/>
  <c r="F1082" i="9"/>
  <c r="D1083" i="9"/>
  <c r="B1084" i="9"/>
  <c r="F1084" i="9"/>
  <c r="D1087" i="9"/>
  <c r="B1088" i="9"/>
  <c r="F1088" i="9"/>
  <c r="D1089" i="9"/>
  <c r="B1090" i="9"/>
  <c r="F1090" i="9"/>
  <c r="D1091" i="9"/>
  <c r="D1046" i="9"/>
  <c r="F1047" i="9"/>
  <c r="B1049" i="9"/>
  <c r="D1050" i="9"/>
  <c r="F1053" i="9"/>
  <c r="B1055" i="9"/>
  <c r="D1056" i="9"/>
  <c r="F1057" i="9"/>
  <c r="C791" i="9"/>
  <c r="G791" i="9"/>
  <c r="E792" i="9"/>
  <c r="C793" i="9"/>
  <c r="G793" i="9"/>
  <c r="E794" i="9"/>
  <c r="C795" i="9"/>
  <c r="G795" i="9"/>
  <c r="E798" i="9"/>
  <c r="C799" i="9"/>
  <c r="G799" i="9"/>
  <c r="E800" i="9"/>
  <c r="C801" i="9"/>
  <c r="G801" i="9"/>
  <c r="E802" i="9"/>
  <c r="B791" i="9"/>
  <c r="B792" i="9"/>
  <c r="G792" i="9"/>
  <c r="F793" i="9"/>
  <c r="F794" i="9"/>
  <c r="E795" i="9"/>
  <c r="D798" i="9"/>
  <c r="D799" i="9"/>
  <c r="C800" i="9"/>
  <c r="B801" i="9"/>
  <c r="B802" i="9"/>
  <c r="G802" i="9"/>
  <c r="D791" i="9"/>
  <c r="C792" i="9"/>
  <c r="B793" i="9"/>
  <c r="B794" i="9"/>
  <c r="G794" i="9"/>
  <c r="F795" i="9"/>
  <c r="F798" i="9"/>
  <c r="E799" i="9"/>
  <c r="D800" i="9"/>
  <c r="D801" i="9"/>
  <c r="C802" i="9"/>
  <c r="E791" i="9"/>
  <c r="D792" i="9"/>
  <c r="D793" i="9"/>
  <c r="C794" i="9"/>
  <c r="B795" i="9"/>
  <c r="B798" i="9"/>
  <c r="G798" i="9"/>
  <c r="F799" i="9"/>
  <c r="F800" i="9"/>
  <c r="E801" i="9"/>
  <c r="D802" i="9"/>
  <c r="B716" i="9"/>
  <c r="B664" i="9"/>
  <c r="F1395" i="9"/>
  <c r="B1393" i="9"/>
  <c r="D1388" i="9"/>
  <c r="F1329" i="9"/>
  <c r="B1329" i="9"/>
  <c r="D1328" i="9"/>
  <c r="F1327" i="9"/>
  <c r="B1327" i="9"/>
  <c r="D1326" i="9"/>
  <c r="F1325" i="9"/>
  <c r="B1325" i="9"/>
  <c r="D1322" i="9"/>
  <c r="F1321" i="9"/>
  <c r="B1321" i="9"/>
  <c r="D1320" i="9"/>
  <c r="F1319" i="9"/>
  <c r="B1319" i="9"/>
  <c r="C1267" i="9"/>
  <c r="G1267" i="9"/>
  <c r="E1268" i="9"/>
  <c r="C1269" i="9"/>
  <c r="G1269" i="9"/>
  <c r="E1270" i="9"/>
  <c r="C1271" i="9"/>
  <c r="G1271" i="9"/>
  <c r="E1274" i="9"/>
  <c r="C1275" i="9"/>
  <c r="G1275" i="9"/>
  <c r="E1276" i="9"/>
  <c r="C1277" i="9"/>
  <c r="G1277" i="9"/>
  <c r="E1278" i="9"/>
  <c r="D1210" i="9"/>
  <c r="E1209" i="9"/>
  <c r="F1208" i="9"/>
  <c r="F1207" i="9"/>
  <c r="G1206" i="9"/>
  <c r="B1206" i="9"/>
  <c r="B1203" i="9"/>
  <c r="C1202" i="9"/>
  <c r="D1201" i="9"/>
  <c r="D1200" i="9"/>
  <c r="E1199" i="9"/>
  <c r="B1148" i="9"/>
  <c r="F1148" i="9"/>
  <c r="D1149" i="9"/>
  <c r="B1150" i="9"/>
  <c r="F1150" i="9"/>
  <c r="D1151" i="9"/>
  <c r="B1152" i="9"/>
  <c r="F1152" i="9"/>
  <c r="D1155" i="9"/>
  <c r="B1156" i="9"/>
  <c r="F1156" i="9"/>
  <c r="D1157" i="9"/>
  <c r="B1158" i="9"/>
  <c r="F1158" i="9"/>
  <c r="D1159" i="9"/>
  <c r="D1114" i="9"/>
  <c r="B1115" i="9"/>
  <c r="F1115" i="9"/>
  <c r="D1116" i="9"/>
  <c r="B1117" i="9"/>
  <c r="F1117" i="9"/>
  <c r="D1118" i="9"/>
  <c r="B1121" i="9"/>
  <c r="F1121" i="9"/>
  <c r="D1122" i="9"/>
  <c r="B1123" i="9"/>
  <c r="F1123" i="9"/>
  <c r="D1124" i="9"/>
  <c r="B1125" i="9"/>
  <c r="F1125" i="9"/>
  <c r="E1091" i="9"/>
  <c r="E1090" i="9"/>
  <c r="F1089" i="9"/>
  <c r="G1088" i="9"/>
  <c r="G1087" i="9"/>
  <c r="B1087" i="9"/>
  <c r="C1084" i="9"/>
  <c r="C1083" i="9"/>
  <c r="D1082" i="9"/>
  <c r="E1081" i="9"/>
  <c r="E1080" i="9"/>
  <c r="E1056" i="9"/>
  <c r="F1054" i="9"/>
  <c r="G1050" i="9"/>
  <c r="C1049" i="9"/>
  <c r="D1047" i="9"/>
  <c r="C978" i="9"/>
  <c r="G978" i="9"/>
  <c r="E979" i="9"/>
  <c r="C980" i="9"/>
  <c r="G980" i="9"/>
  <c r="E981" i="9"/>
  <c r="C982" i="9"/>
  <c r="G982" i="9"/>
  <c r="E985" i="9"/>
  <c r="C986" i="9"/>
  <c r="G986" i="9"/>
  <c r="E987" i="9"/>
  <c r="C988" i="9"/>
  <c r="G988" i="9"/>
  <c r="E989" i="9"/>
  <c r="D978" i="9"/>
  <c r="B979" i="9"/>
  <c r="F979" i="9"/>
  <c r="D980" i="9"/>
  <c r="B981" i="9"/>
  <c r="F981" i="9"/>
  <c r="D982" i="9"/>
  <c r="B985" i="9"/>
  <c r="F985" i="9"/>
  <c r="D986" i="9"/>
  <c r="B987" i="9"/>
  <c r="F987" i="9"/>
  <c r="D988" i="9"/>
  <c r="B989" i="9"/>
  <c r="F989" i="9"/>
  <c r="F802" i="9"/>
  <c r="B799" i="9"/>
  <c r="E793" i="9"/>
  <c r="C708" i="9"/>
  <c r="D658" i="9"/>
  <c r="C859" i="9"/>
  <c r="G859" i="9"/>
  <c r="E860" i="9"/>
  <c r="C861" i="9"/>
  <c r="G861" i="9"/>
  <c r="E862" i="9"/>
  <c r="C863" i="9"/>
  <c r="G863" i="9"/>
  <c r="E866" i="9"/>
  <c r="C867" i="9"/>
  <c r="G867" i="9"/>
  <c r="E868" i="9"/>
  <c r="C869" i="9"/>
  <c r="G869" i="9"/>
  <c r="E870" i="9"/>
  <c r="F1022" i="9"/>
  <c r="D1021" i="9"/>
  <c r="B1020" i="9"/>
  <c r="F1016" i="9"/>
  <c r="D1015" i="9"/>
  <c r="B1014" i="9"/>
  <c r="F1012" i="9"/>
  <c r="D955" i="9"/>
  <c r="F954" i="9"/>
  <c r="B954" i="9"/>
  <c r="D953" i="9"/>
  <c r="F952" i="9"/>
  <c r="B952" i="9"/>
  <c r="D951" i="9"/>
  <c r="F948" i="9"/>
  <c r="B948" i="9"/>
  <c r="D947" i="9"/>
  <c r="F946" i="9"/>
  <c r="B946" i="9"/>
  <c r="D945" i="9"/>
  <c r="F944" i="9"/>
  <c r="D887" i="9"/>
  <c r="F886" i="9"/>
  <c r="B886" i="9"/>
  <c r="D885" i="9"/>
  <c r="F884" i="9"/>
  <c r="B884" i="9"/>
  <c r="D883" i="9"/>
  <c r="E880" i="9"/>
  <c r="F879" i="9"/>
  <c r="G878" i="9"/>
  <c r="G877" i="9"/>
  <c r="B877" i="9"/>
  <c r="D870" i="9"/>
  <c r="E869" i="9"/>
  <c r="F868" i="9"/>
  <c r="F867" i="9"/>
  <c r="G866" i="9"/>
  <c r="B866" i="9"/>
  <c r="B863" i="9"/>
  <c r="C862" i="9"/>
  <c r="D861" i="9"/>
  <c r="D860" i="9"/>
  <c r="E859" i="9"/>
  <c r="G853" i="9"/>
  <c r="G852" i="9"/>
  <c r="B852" i="9"/>
  <c r="C851" i="9"/>
  <c r="C850" i="9"/>
  <c r="D849" i="9"/>
  <c r="E846" i="9"/>
  <c r="E845" i="9"/>
  <c r="F844" i="9"/>
  <c r="G843" i="9"/>
  <c r="G842" i="9"/>
  <c r="F808" i="9"/>
  <c r="B810" i="9"/>
  <c r="D811" i="9"/>
  <c r="F812" i="9"/>
  <c r="B816" i="9"/>
  <c r="D817" i="9"/>
  <c r="F818" i="9"/>
  <c r="D774" i="9"/>
  <c r="B775" i="9"/>
  <c r="F775" i="9"/>
  <c r="D776" i="9"/>
  <c r="B777" i="9"/>
  <c r="F777" i="9"/>
  <c r="D778" i="9"/>
  <c r="B781" i="9"/>
  <c r="F781" i="9"/>
  <c r="D782" i="9"/>
  <c r="B783" i="9"/>
  <c r="F783" i="9"/>
  <c r="D784" i="9"/>
  <c r="B785" i="9"/>
  <c r="F785" i="9"/>
  <c r="E750" i="9"/>
  <c r="F749" i="9"/>
  <c r="G748" i="9"/>
  <c r="B747" i="9"/>
  <c r="C744" i="9"/>
  <c r="C743" i="9"/>
  <c r="E741" i="9"/>
  <c r="B876" i="9"/>
  <c r="F876" i="9"/>
  <c r="D877" i="9"/>
  <c r="B878" i="9"/>
  <c r="F878" i="9"/>
  <c r="D879" i="9"/>
  <c r="B880" i="9"/>
  <c r="F880" i="9"/>
  <c r="C870" i="9"/>
  <c r="D869" i="9"/>
  <c r="D868" i="9"/>
  <c r="E867" i="9"/>
  <c r="F866" i="9"/>
  <c r="F863" i="9"/>
  <c r="G862" i="9"/>
  <c r="B862" i="9"/>
  <c r="B861" i="9"/>
  <c r="C860" i="9"/>
  <c r="D859" i="9"/>
  <c r="D842" i="9"/>
  <c r="B843" i="9"/>
  <c r="F843" i="9"/>
  <c r="D844" i="9"/>
  <c r="B845" i="9"/>
  <c r="F845" i="9"/>
  <c r="D846" i="9"/>
  <c r="B849" i="9"/>
  <c r="F849" i="9"/>
  <c r="D850" i="9"/>
  <c r="B851" i="9"/>
  <c r="F851" i="9"/>
  <c r="D852" i="9"/>
  <c r="B853" i="9"/>
  <c r="F853" i="9"/>
  <c r="F740" i="9"/>
  <c r="D741" i="9"/>
  <c r="D740" i="9"/>
  <c r="B742" i="9"/>
  <c r="F742" i="9"/>
  <c r="D743" i="9"/>
  <c r="B744" i="9"/>
  <c r="F744" i="9"/>
  <c r="D747" i="9"/>
  <c r="B748" i="9"/>
  <c r="F748" i="9"/>
  <c r="D749" i="9"/>
  <c r="B750" i="9"/>
  <c r="F750" i="9"/>
  <c r="D751" i="9"/>
  <c r="E683" i="9"/>
  <c r="E682" i="9"/>
  <c r="F681" i="9"/>
  <c r="G680" i="9"/>
  <c r="G679" i="9"/>
  <c r="B679" i="9"/>
  <c r="C676" i="9"/>
  <c r="C675" i="9"/>
  <c r="D674" i="9"/>
  <c r="E673" i="9"/>
  <c r="E672" i="9"/>
  <c r="D649" i="9"/>
  <c r="E648" i="9"/>
  <c r="E647" i="9"/>
  <c r="F646" i="9"/>
  <c r="G645" i="9"/>
  <c r="G642" i="9"/>
  <c r="B642" i="9"/>
  <c r="C641" i="9"/>
  <c r="C640" i="9"/>
  <c r="D639" i="9"/>
  <c r="E638" i="9"/>
  <c r="C570" i="9"/>
  <c r="G570" i="9"/>
  <c r="E571" i="9"/>
  <c r="C572" i="9"/>
  <c r="G572" i="9"/>
  <c r="E573" i="9"/>
  <c r="C574" i="9"/>
  <c r="G574" i="9"/>
  <c r="E577" i="9"/>
  <c r="C578" i="9"/>
  <c r="G578" i="9"/>
  <c r="E579" i="9"/>
  <c r="C580" i="9"/>
  <c r="G580" i="9"/>
  <c r="E581" i="9"/>
  <c r="B570" i="9"/>
  <c r="B571" i="9"/>
  <c r="G571" i="9"/>
  <c r="F572" i="9"/>
  <c r="F573" i="9"/>
  <c r="E574" i="9"/>
  <c r="D577" i="9"/>
  <c r="D578" i="9"/>
  <c r="C579" i="9"/>
  <c r="B580" i="9"/>
  <c r="B581" i="9"/>
  <c r="G581" i="9"/>
  <c r="G530" i="9"/>
  <c r="G529" i="9"/>
  <c r="F528" i="9"/>
  <c r="D527" i="9"/>
  <c r="C526" i="9"/>
  <c r="C523" i="9"/>
  <c r="G521" i="9"/>
  <c r="F520" i="9"/>
  <c r="E519" i="9"/>
  <c r="C723" i="9"/>
  <c r="G723" i="9"/>
  <c r="E724" i="9"/>
  <c r="C725" i="9"/>
  <c r="G725" i="9"/>
  <c r="E726" i="9"/>
  <c r="C727" i="9"/>
  <c r="G727" i="9"/>
  <c r="E730" i="9"/>
  <c r="C731" i="9"/>
  <c r="G731" i="9"/>
  <c r="E732" i="9"/>
  <c r="C733" i="9"/>
  <c r="G733" i="9"/>
  <c r="E734" i="9"/>
  <c r="G683" i="9"/>
  <c r="B683" i="9"/>
  <c r="C682" i="9"/>
  <c r="C681" i="9"/>
  <c r="D680" i="9"/>
  <c r="E679" i="9"/>
  <c r="E676" i="9"/>
  <c r="F675" i="9"/>
  <c r="G674" i="9"/>
  <c r="G673" i="9"/>
  <c r="B673" i="9"/>
  <c r="G649" i="9"/>
  <c r="G648" i="9"/>
  <c r="B648" i="9"/>
  <c r="C647" i="9"/>
  <c r="C646" i="9"/>
  <c r="D645" i="9"/>
  <c r="E642" i="9"/>
  <c r="E641" i="9"/>
  <c r="F640" i="9"/>
  <c r="G639" i="9"/>
  <c r="G638" i="9"/>
  <c r="B604" i="9"/>
  <c r="F604" i="9"/>
  <c r="D605" i="9"/>
  <c r="B606" i="9"/>
  <c r="F606" i="9"/>
  <c r="D607" i="9"/>
  <c r="B608" i="9"/>
  <c r="F608" i="9"/>
  <c r="D611" i="9"/>
  <c r="B612" i="9"/>
  <c r="F612" i="9"/>
  <c r="D613" i="9"/>
  <c r="B614" i="9"/>
  <c r="F614" i="9"/>
  <c r="D615" i="9"/>
  <c r="B587" i="9"/>
  <c r="F587" i="9"/>
  <c r="D588" i="9"/>
  <c r="E587" i="9"/>
  <c r="E588" i="9"/>
  <c r="C589" i="9"/>
  <c r="G589" i="9"/>
  <c r="E590" i="9"/>
  <c r="C591" i="9"/>
  <c r="G591" i="9"/>
  <c r="E594" i="9"/>
  <c r="C595" i="9"/>
  <c r="G595" i="9"/>
  <c r="E596" i="9"/>
  <c r="C597" i="9"/>
  <c r="G597" i="9"/>
  <c r="E598" i="9"/>
  <c r="F580" i="9"/>
  <c r="F579" i="9"/>
  <c r="E578" i="9"/>
  <c r="C577" i="9"/>
  <c r="B574" i="9"/>
  <c r="B573" i="9"/>
  <c r="F571" i="9"/>
  <c r="E570" i="9"/>
  <c r="E564" i="9"/>
  <c r="C563" i="9"/>
  <c r="C562" i="9"/>
  <c r="B561" i="9"/>
  <c r="F557" i="9"/>
  <c r="E556" i="9"/>
  <c r="E555" i="9"/>
  <c r="C554" i="9"/>
  <c r="F530" i="9"/>
  <c r="E529" i="9"/>
  <c r="C528" i="9"/>
  <c r="C527" i="9"/>
  <c r="B526" i="9"/>
  <c r="F522" i="9"/>
  <c r="E521" i="9"/>
  <c r="E520" i="9"/>
  <c r="B672" i="9"/>
  <c r="F672" i="9"/>
  <c r="D673" i="9"/>
  <c r="B674" i="9"/>
  <c r="F674" i="9"/>
  <c r="D675" i="9"/>
  <c r="B676" i="9"/>
  <c r="F676" i="9"/>
  <c r="D679" i="9"/>
  <c r="B680" i="9"/>
  <c r="F680" i="9"/>
  <c r="D681" i="9"/>
  <c r="B682" i="9"/>
  <c r="F682" i="9"/>
  <c r="D683" i="9"/>
  <c r="D638" i="9"/>
  <c r="B639" i="9"/>
  <c r="F639" i="9"/>
  <c r="D640" i="9"/>
  <c r="B641" i="9"/>
  <c r="F641" i="9"/>
  <c r="D642" i="9"/>
  <c r="B645" i="9"/>
  <c r="F645" i="9"/>
  <c r="D646" i="9"/>
  <c r="B647" i="9"/>
  <c r="F647" i="9"/>
  <c r="D648" i="9"/>
  <c r="B649" i="9"/>
  <c r="F649" i="9"/>
  <c r="F581" i="9"/>
  <c r="E580" i="9"/>
  <c r="D579" i="9"/>
  <c r="B578" i="9"/>
  <c r="B577" i="9"/>
  <c r="G573" i="9"/>
  <c r="E572" i="9"/>
  <c r="D571" i="9"/>
  <c r="D570" i="9"/>
  <c r="D553" i="9"/>
  <c r="B554" i="9"/>
  <c r="F554" i="9"/>
  <c r="D555" i="9"/>
  <c r="B556" i="9"/>
  <c r="F556" i="9"/>
  <c r="D557" i="9"/>
  <c r="B560" i="9"/>
  <c r="F560" i="9"/>
  <c r="D561" i="9"/>
  <c r="B562" i="9"/>
  <c r="F562" i="9"/>
  <c r="D563" i="9"/>
  <c r="B564" i="9"/>
  <c r="F564" i="9"/>
  <c r="E553" i="9"/>
  <c r="D554" i="9"/>
  <c r="C555" i="9"/>
  <c r="C556" i="9"/>
  <c r="B557" i="9"/>
  <c r="G557" i="9"/>
  <c r="G560" i="9"/>
  <c r="F561" i="9"/>
  <c r="E562" i="9"/>
  <c r="E563" i="9"/>
  <c r="D564" i="9"/>
  <c r="B519" i="9"/>
  <c r="F519" i="9"/>
  <c r="D520" i="9"/>
  <c r="B521" i="9"/>
  <c r="F521" i="9"/>
  <c r="D522" i="9"/>
  <c r="B523" i="9"/>
  <c r="F523" i="9"/>
  <c r="D526" i="9"/>
  <c r="B527" i="9"/>
  <c r="F527" i="9"/>
  <c r="D528" i="9"/>
  <c r="B529" i="9"/>
  <c r="F529" i="9"/>
  <c r="D530" i="9"/>
  <c r="D519" i="9"/>
  <c r="C520" i="9"/>
  <c r="C521" i="9"/>
  <c r="B522" i="9"/>
  <c r="G522" i="9"/>
  <c r="G523" i="9"/>
  <c r="F526" i="9"/>
  <c r="E527" i="9"/>
  <c r="E528" i="9"/>
  <c r="D529" i="9"/>
  <c r="C530" i="9"/>
  <c r="D383" i="9"/>
  <c r="B384" i="9"/>
  <c r="F384" i="9"/>
  <c r="D385" i="9"/>
  <c r="B386" i="9"/>
  <c r="F386" i="9"/>
  <c r="D387" i="9"/>
  <c r="B390" i="9"/>
  <c r="F390" i="9"/>
  <c r="D391" i="9"/>
  <c r="B392" i="9"/>
  <c r="F392" i="9"/>
  <c r="D393" i="9"/>
  <c r="B394" i="9"/>
  <c r="F394" i="9"/>
  <c r="E383" i="9"/>
  <c r="D384" i="9"/>
  <c r="C385" i="9"/>
  <c r="C386" i="9"/>
  <c r="B387" i="9"/>
  <c r="G387" i="9"/>
  <c r="G390" i="9"/>
  <c r="F391" i="9"/>
  <c r="E392" i="9"/>
  <c r="E393" i="9"/>
  <c r="D394" i="9"/>
  <c r="B383" i="9"/>
  <c r="G383" i="9"/>
  <c r="G384" i="9"/>
  <c r="F385" i="9"/>
  <c r="E386" i="9"/>
  <c r="E387" i="9"/>
  <c r="D390" i="9"/>
  <c r="C391" i="9"/>
  <c r="C392" i="9"/>
  <c r="B393" i="9"/>
  <c r="G393" i="9"/>
  <c r="G394" i="9"/>
  <c r="C502" i="9"/>
  <c r="G502" i="9"/>
  <c r="E503" i="9"/>
  <c r="C504" i="9"/>
  <c r="G504" i="9"/>
  <c r="E505" i="9"/>
  <c r="C506" i="9"/>
  <c r="G506" i="9"/>
  <c r="E509" i="9"/>
  <c r="C510" i="9"/>
  <c r="G510" i="9"/>
  <c r="E511" i="9"/>
  <c r="C512" i="9"/>
  <c r="G512" i="9"/>
  <c r="E513" i="9"/>
  <c r="C496" i="9"/>
  <c r="C495" i="9"/>
  <c r="D494" i="9"/>
  <c r="E493" i="9"/>
  <c r="E492" i="9"/>
  <c r="F489" i="9"/>
  <c r="G488" i="9"/>
  <c r="G487" i="9"/>
  <c r="B487" i="9"/>
  <c r="C486" i="9"/>
  <c r="G428" i="9"/>
  <c r="E427" i="9"/>
  <c r="C426" i="9"/>
  <c r="G424" i="9"/>
  <c r="E421" i="9"/>
  <c r="C420" i="9"/>
  <c r="G418" i="9"/>
  <c r="E417" i="9"/>
  <c r="C400" i="9"/>
  <c r="G400" i="9"/>
  <c r="E401" i="9"/>
  <c r="C402" i="9"/>
  <c r="G402" i="9"/>
  <c r="E403" i="9"/>
  <c r="C404" i="9"/>
  <c r="G404" i="9"/>
  <c r="E407" i="9"/>
  <c r="B400" i="9"/>
  <c r="B401" i="9"/>
  <c r="G401" i="9"/>
  <c r="F402" i="9"/>
  <c r="F403" i="9"/>
  <c r="E404" i="9"/>
  <c r="D407" i="9"/>
  <c r="C408" i="9"/>
  <c r="G408" i="9"/>
  <c r="E409" i="9"/>
  <c r="C410" i="9"/>
  <c r="G410" i="9"/>
  <c r="E411" i="9"/>
  <c r="E400" i="9"/>
  <c r="D401" i="9"/>
  <c r="D402" i="9"/>
  <c r="C403" i="9"/>
  <c r="B404" i="9"/>
  <c r="B407" i="9"/>
  <c r="G407" i="9"/>
  <c r="E408" i="9"/>
  <c r="C409" i="9"/>
  <c r="G409" i="9"/>
  <c r="E410" i="9"/>
  <c r="C411" i="9"/>
  <c r="G411" i="9"/>
  <c r="C393" i="9"/>
  <c r="E391" i="9"/>
  <c r="F387" i="9"/>
  <c r="G385" i="9"/>
  <c r="C384" i="9"/>
  <c r="G325" i="9"/>
  <c r="C324" i="9"/>
  <c r="D322" i="9"/>
  <c r="D318" i="9"/>
  <c r="C316" i="9"/>
  <c r="B451" i="9"/>
  <c r="F451" i="9"/>
  <c r="D452" i="9"/>
  <c r="B453" i="9"/>
  <c r="F453" i="9"/>
  <c r="D454" i="9"/>
  <c r="B455" i="9"/>
  <c r="F455" i="9"/>
  <c r="D458" i="9"/>
  <c r="B459" i="9"/>
  <c r="F459" i="9"/>
  <c r="D460" i="9"/>
  <c r="B461" i="9"/>
  <c r="F461" i="9"/>
  <c r="D462" i="9"/>
  <c r="E428" i="9"/>
  <c r="C427" i="9"/>
  <c r="G425" i="9"/>
  <c r="E424" i="9"/>
  <c r="C421" i="9"/>
  <c r="G419" i="9"/>
  <c r="E418" i="9"/>
  <c r="B411" i="9"/>
  <c r="F409" i="9"/>
  <c r="D408" i="9"/>
  <c r="F404" i="9"/>
  <c r="B403" i="9"/>
  <c r="C401" i="9"/>
  <c r="E394" i="9"/>
  <c r="G392" i="9"/>
  <c r="B391" i="9"/>
  <c r="C387" i="9"/>
  <c r="E385" i="9"/>
  <c r="F383" i="9"/>
  <c r="E325" i="9"/>
  <c r="F323" i="9"/>
  <c r="G319" i="9"/>
  <c r="G317" i="9"/>
  <c r="D485" i="9"/>
  <c r="B486" i="9"/>
  <c r="F486" i="9"/>
  <c r="D487" i="9"/>
  <c r="B488" i="9"/>
  <c r="F488" i="9"/>
  <c r="D489" i="9"/>
  <c r="B492" i="9"/>
  <c r="F492" i="9"/>
  <c r="D493" i="9"/>
  <c r="B494" i="9"/>
  <c r="F494" i="9"/>
  <c r="D495" i="9"/>
  <c r="B496" i="9"/>
  <c r="F496" i="9"/>
  <c r="B417" i="9"/>
  <c r="F417" i="9"/>
  <c r="D418" i="9"/>
  <c r="B419" i="9"/>
  <c r="F419" i="9"/>
  <c r="D420" i="9"/>
  <c r="B421" i="9"/>
  <c r="F421" i="9"/>
  <c r="D424" i="9"/>
  <c r="B425" i="9"/>
  <c r="F425" i="9"/>
  <c r="D426" i="9"/>
  <c r="B427" i="9"/>
  <c r="F427" i="9"/>
  <c r="D428" i="9"/>
  <c r="D417" i="9"/>
  <c r="B418" i="9"/>
  <c r="F418" i="9"/>
  <c r="D419" i="9"/>
  <c r="B420" i="9"/>
  <c r="F420" i="9"/>
  <c r="D421" i="9"/>
  <c r="B424" i="9"/>
  <c r="F424" i="9"/>
  <c r="D425" i="9"/>
  <c r="B426" i="9"/>
  <c r="F426" i="9"/>
  <c r="D427" i="9"/>
  <c r="B428" i="9"/>
  <c r="F428" i="9"/>
  <c r="C394" i="9"/>
  <c r="D392" i="9"/>
  <c r="E390" i="9"/>
  <c r="G386" i="9"/>
  <c r="B385" i="9"/>
  <c r="C383" i="9"/>
  <c r="D315" i="9"/>
  <c r="B316" i="9"/>
  <c r="F316" i="9"/>
  <c r="D317" i="9"/>
  <c r="B318" i="9"/>
  <c r="F318" i="9"/>
  <c r="B315" i="9"/>
  <c r="G315" i="9"/>
  <c r="G316" i="9"/>
  <c r="F317" i="9"/>
  <c r="E318" i="9"/>
  <c r="D319" i="9"/>
  <c r="B322" i="9"/>
  <c r="F322" i="9"/>
  <c r="D323" i="9"/>
  <c r="B324" i="9"/>
  <c r="F324" i="9"/>
  <c r="D325" i="9"/>
  <c r="B326" i="9"/>
  <c r="F326" i="9"/>
  <c r="C315" i="9"/>
  <c r="D316" i="9"/>
  <c r="E317" i="9"/>
  <c r="G318" i="9"/>
  <c r="F319" i="9"/>
  <c r="E322" i="9"/>
  <c r="E323" i="9"/>
  <c r="D324" i="9"/>
  <c r="C325" i="9"/>
  <c r="C326" i="9"/>
  <c r="F315" i="9"/>
  <c r="B317" i="9"/>
  <c r="C318" i="9"/>
  <c r="C319" i="9"/>
  <c r="C322" i="9"/>
  <c r="B323" i="9"/>
  <c r="G323" i="9"/>
  <c r="G324" i="9"/>
  <c r="F325" i="9"/>
  <c r="E326" i="9"/>
  <c r="E445" i="9"/>
  <c r="G444" i="9"/>
  <c r="C444" i="9"/>
  <c r="E443" i="9"/>
  <c r="G442" i="9"/>
  <c r="C442" i="9"/>
  <c r="E441" i="9"/>
  <c r="G438" i="9"/>
  <c r="C438" i="9"/>
  <c r="E437" i="9"/>
  <c r="G436" i="9"/>
  <c r="C436" i="9"/>
  <c r="E435" i="9"/>
  <c r="G434" i="9"/>
  <c r="B349" i="9"/>
  <c r="F349" i="9"/>
  <c r="D350" i="9"/>
  <c r="B351" i="9"/>
  <c r="F351" i="9"/>
  <c r="D352" i="9"/>
  <c r="B353" i="9"/>
  <c r="F353" i="9"/>
  <c r="D356" i="9"/>
  <c r="B357" i="9"/>
  <c r="F357" i="9"/>
  <c r="D358" i="9"/>
  <c r="B359" i="9"/>
  <c r="F359" i="9"/>
  <c r="D360" i="9"/>
  <c r="C343" i="9"/>
  <c r="D342" i="9"/>
  <c r="D341" i="9"/>
  <c r="E340" i="9"/>
  <c r="F339" i="9"/>
  <c r="F336" i="9"/>
  <c r="G335" i="9"/>
  <c r="B335" i="9"/>
  <c r="B334" i="9"/>
  <c r="C333" i="9"/>
  <c r="B249" i="9"/>
  <c r="F251" i="9"/>
  <c r="D256" i="9"/>
  <c r="D247" i="9"/>
  <c r="B250" i="9"/>
  <c r="F254" i="9"/>
  <c r="D257" i="9"/>
  <c r="E248" i="9"/>
  <c r="G255" i="9"/>
  <c r="C249" i="9"/>
  <c r="E256" i="9"/>
  <c r="F146" i="9"/>
  <c r="D149" i="9"/>
  <c r="B154" i="9"/>
  <c r="F156" i="9"/>
  <c r="F147" i="9"/>
  <c r="C153" i="9"/>
  <c r="G156" i="9"/>
  <c r="G147" i="9"/>
  <c r="E153" i="9"/>
  <c r="E145" i="9"/>
  <c r="B149" i="9"/>
  <c r="E154" i="9"/>
  <c r="C149" i="9"/>
  <c r="F155" i="9"/>
  <c r="C332" i="9"/>
  <c r="G332" i="9"/>
  <c r="E333" i="9"/>
  <c r="C334" i="9"/>
  <c r="G334" i="9"/>
  <c r="E335" i="9"/>
  <c r="C336" i="9"/>
  <c r="G336" i="9"/>
  <c r="E339" i="9"/>
  <c r="C340" i="9"/>
  <c r="G340" i="9"/>
  <c r="E341" i="9"/>
  <c r="C342" i="9"/>
  <c r="G342" i="9"/>
  <c r="E343" i="9"/>
  <c r="B179" i="9"/>
  <c r="F179" i="9"/>
  <c r="D180" i="9"/>
  <c r="B181" i="9"/>
  <c r="F181" i="9"/>
  <c r="D182" i="9"/>
  <c r="B183" i="9"/>
  <c r="F183" i="9"/>
  <c r="D186" i="9"/>
  <c r="B187" i="9"/>
  <c r="F187" i="9"/>
  <c r="D188" i="9"/>
  <c r="B189" i="9"/>
  <c r="F189" i="9"/>
  <c r="D190" i="9"/>
  <c r="C179" i="9"/>
  <c r="B180" i="9"/>
  <c r="G180" i="9"/>
  <c r="G181" i="9"/>
  <c r="F182" i="9"/>
  <c r="E183" i="9"/>
  <c r="E186" i="9"/>
  <c r="D187" i="9"/>
  <c r="C188" i="9"/>
  <c r="C189" i="9"/>
  <c r="B190" i="9"/>
  <c r="G190" i="9"/>
  <c r="E179" i="9"/>
  <c r="E180" i="9"/>
  <c r="D181" i="9"/>
  <c r="C182" i="9"/>
  <c r="C183" i="9"/>
  <c r="B186" i="9"/>
  <c r="G186" i="9"/>
  <c r="G187" i="9"/>
  <c r="F188" i="9"/>
  <c r="E189" i="9"/>
  <c r="E190" i="9"/>
  <c r="D189" i="9"/>
  <c r="E187" i="9"/>
  <c r="G183" i="9"/>
  <c r="B182" i="9"/>
  <c r="C180" i="9"/>
  <c r="B281" i="9"/>
  <c r="F281" i="9"/>
  <c r="D282" i="9"/>
  <c r="B283" i="9"/>
  <c r="F283" i="9"/>
  <c r="D284" i="9"/>
  <c r="B285" i="9"/>
  <c r="F285" i="9"/>
  <c r="D288" i="9"/>
  <c r="B289" i="9"/>
  <c r="F289" i="9"/>
  <c r="D290" i="9"/>
  <c r="B291" i="9"/>
  <c r="F291" i="9"/>
  <c r="D292" i="9"/>
  <c r="F190" i="9"/>
  <c r="G188" i="9"/>
  <c r="C187" i="9"/>
  <c r="D183" i="9"/>
  <c r="E181" i="9"/>
  <c r="G179" i="9"/>
  <c r="E275" i="9"/>
  <c r="G274" i="9"/>
  <c r="C274" i="9"/>
  <c r="E273" i="9"/>
  <c r="G272" i="9"/>
  <c r="C272" i="9"/>
  <c r="E271" i="9"/>
  <c r="G268" i="9"/>
  <c r="C268" i="9"/>
  <c r="E267" i="9"/>
  <c r="G266" i="9"/>
  <c r="C266" i="9"/>
  <c r="E265" i="9"/>
  <c r="G264" i="9"/>
  <c r="D215" i="9"/>
  <c r="C171" i="9"/>
  <c r="E169" i="9"/>
  <c r="D163" i="9"/>
  <c r="B111" i="9"/>
  <c r="F111" i="9"/>
  <c r="D112" i="9"/>
  <c r="B113" i="9"/>
  <c r="F113" i="9"/>
  <c r="D114" i="9"/>
  <c r="B115" i="9"/>
  <c r="F115" i="9"/>
  <c r="D118" i="9"/>
  <c r="B119" i="9"/>
  <c r="D111" i="9"/>
  <c r="C112" i="9"/>
  <c r="C113" i="9"/>
  <c r="B114" i="9"/>
  <c r="G114" i="9"/>
  <c r="G115" i="9"/>
  <c r="F118" i="9"/>
  <c r="E119" i="9"/>
  <c r="C120" i="9"/>
  <c r="G120" i="9"/>
  <c r="E121" i="9"/>
  <c r="C122" i="9"/>
  <c r="G122" i="9"/>
  <c r="E111" i="9"/>
  <c r="E112" i="9"/>
  <c r="D113" i="9"/>
  <c r="C114" i="9"/>
  <c r="C115" i="9"/>
  <c r="B118" i="9"/>
  <c r="G118" i="9"/>
  <c r="F119" i="9"/>
  <c r="D120" i="9"/>
  <c r="B121" i="9"/>
  <c r="F121" i="9"/>
  <c r="D122" i="9"/>
  <c r="F78" i="9"/>
  <c r="D81" i="9"/>
  <c r="B86" i="9"/>
  <c r="F88" i="9"/>
  <c r="C103" i="9"/>
  <c r="D88" i="9"/>
  <c r="G84" i="9"/>
  <c r="C79" i="9"/>
  <c r="G104" i="9"/>
  <c r="D86" i="9"/>
  <c r="G80" i="9"/>
  <c r="C77" i="9"/>
  <c r="D54" i="9"/>
  <c r="F53" i="9"/>
  <c r="B53" i="9"/>
  <c r="D52" i="9"/>
  <c r="F51" i="9"/>
  <c r="B51" i="9"/>
  <c r="D50" i="9"/>
  <c r="F47" i="9"/>
  <c r="B47" i="9"/>
  <c r="D46" i="9"/>
  <c r="F45" i="9"/>
  <c r="B45" i="9"/>
  <c r="D44" i="9"/>
  <c r="F43" i="9"/>
  <c r="E29" i="9"/>
  <c r="D19" i="9"/>
  <c r="F16" i="9"/>
  <c r="B12" i="9"/>
  <c r="D9" i="9"/>
  <c r="F28" i="9"/>
  <c r="G19" i="9"/>
  <c r="C17" i="9"/>
  <c r="E12" i="9"/>
  <c r="G9" i="9"/>
  <c r="B19" i="9"/>
  <c r="D16" i="9"/>
  <c r="D12" i="9"/>
  <c r="F11" i="9"/>
  <c r="F9" i="9"/>
  <c r="C77" i="13"/>
  <c r="G1420" i="9"/>
  <c r="D1369" i="9"/>
  <c r="D1311" i="9"/>
  <c r="D1304" i="9"/>
  <c r="F1301" i="9"/>
  <c r="G1216" i="9"/>
  <c r="G1123" i="9"/>
  <c r="G1114" i="9"/>
  <c r="G901" i="9"/>
  <c r="D896" i="9"/>
  <c r="B893" i="9"/>
  <c r="F725" i="9"/>
  <c r="E607" i="9"/>
  <c r="B555" i="9"/>
  <c r="F479" i="9"/>
  <c r="B477" i="9"/>
  <c r="G472" i="9"/>
  <c r="E470" i="9"/>
  <c r="D468" i="9"/>
  <c r="G445" i="9"/>
  <c r="B443" i="9"/>
  <c r="D437" i="9"/>
  <c r="D434" i="9"/>
  <c r="E324" i="9"/>
  <c r="C305" i="9"/>
  <c r="B272" i="9"/>
  <c r="D137" i="9"/>
  <c r="C135" i="9"/>
  <c r="B131" i="9"/>
  <c r="D128" i="9"/>
  <c r="E114" i="9"/>
  <c r="C299" i="9"/>
  <c r="B290" i="9"/>
  <c r="D224" i="9"/>
  <c r="G222" i="9"/>
  <c r="C216" i="9"/>
  <c r="F213" i="9"/>
  <c r="C205" i="9"/>
  <c r="C139" i="9"/>
  <c r="B137" i="9"/>
  <c r="F132" i="9"/>
  <c r="B130" i="9"/>
  <c r="B128" i="9"/>
  <c r="G119" i="9"/>
  <c r="E88" i="9"/>
  <c r="B85" i="9"/>
  <c r="B71" i="9"/>
  <c r="C54" i="9"/>
  <c r="C45" i="9"/>
  <c r="B1377" i="9"/>
  <c r="E1309" i="9"/>
  <c r="B1303" i="9"/>
  <c r="E1118" i="9"/>
  <c r="F903" i="9"/>
  <c r="C900" i="9"/>
  <c r="E894" i="9"/>
  <c r="D478" i="9"/>
  <c r="C476" i="9"/>
  <c r="E471" i="9"/>
  <c r="C469" i="9"/>
  <c r="G1480" i="9"/>
  <c r="C1478" i="9"/>
  <c r="E1473" i="9"/>
  <c r="C1394" i="9"/>
  <c r="C1342" i="9"/>
  <c r="D1312" i="9"/>
  <c r="C1308" i="9"/>
  <c r="G1019" i="9"/>
  <c r="B969" i="9"/>
  <c r="G902" i="9"/>
  <c r="C897" i="9"/>
  <c r="G750" i="9"/>
  <c r="E748" i="9"/>
  <c r="G744" i="9"/>
  <c r="E742" i="9"/>
  <c r="D632" i="9"/>
  <c r="D631" i="9"/>
  <c r="C630" i="9"/>
  <c r="G628" i="9"/>
  <c r="F625" i="9"/>
  <c r="F624" i="9"/>
  <c r="D623" i="9"/>
  <c r="C622" i="9"/>
  <c r="F511" i="9"/>
  <c r="G477" i="9"/>
  <c r="C475" i="9"/>
  <c r="B471" i="9"/>
  <c r="D443" i="9"/>
  <c r="E438" i="9"/>
  <c r="G426" i="9"/>
  <c r="G221" i="9"/>
  <c r="D220" i="9"/>
  <c r="D138" i="9"/>
  <c r="F135" i="9"/>
  <c r="D131" i="9"/>
  <c r="F50" i="9"/>
  <c r="B879" i="9"/>
  <c r="F885" i="9"/>
  <c r="G880" i="9"/>
  <c r="B887" i="9"/>
  <c r="G883" i="9"/>
  <c r="B885" i="9"/>
  <c r="D878" i="9"/>
  <c r="E887" i="9"/>
  <c r="C557" i="9"/>
  <c r="F563" i="9"/>
  <c r="C561" i="9"/>
  <c r="G43" i="13"/>
  <c r="F50" i="13"/>
  <c r="B94" i="13"/>
  <c r="F94" i="13"/>
  <c r="D95" i="13"/>
  <c r="B96" i="13"/>
  <c r="F96" i="13"/>
  <c r="D97" i="13"/>
  <c r="B98" i="13"/>
  <c r="F98" i="13"/>
  <c r="D101" i="13"/>
  <c r="B102" i="13"/>
  <c r="F102" i="13"/>
  <c r="D103" i="13"/>
  <c r="B104" i="13"/>
  <c r="F104" i="13"/>
  <c r="D105" i="13"/>
  <c r="C94" i="13"/>
  <c r="G94" i="13"/>
  <c r="E95" i="13"/>
  <c r="C96" i="13"/>
  <c r="G96" i="13"/>
  <c r="E97" i="13"/>
  <c r="C98" i="13"/>
  <c r="G98" i="13"/>
  <c r="E101" i="13"/>
  <c r="C102" i="13"/>
  <c r="G102" i="13"/>
  <c r="E103" i="13"/>
  <c r="C104" i="13"/>
  <c r="G104" i="13"/>
  <c r="E105" i="13"/>
  <c r="E94" i="13"/>
  <c r="G95" i="13"/>
  <c r="C97" i="13"/>
  <c r="E98" i="13"/>
  <c r="G101" i="13"/>
  <c r="C103" i="13"/>
  <c r="E104" i="13"/>
  <c r="G105" i="13"/>
  <c r="B162" i="13"/>
  <c r="F162" i="13"/>
  <c r="D163" i="13"/>
  <c r="B164" i="13"/>
  <c r="F164" i="13"/>
  <c r="D165" i="13"/>
  <c r="B166" i="13"/>
  <c r="F166" i="13"/>
  <c r="D169" i="13"/>
  <c r="B170" i="13"/>
  <c r="F170" i="13"/>
  <c r="D171" i="13"/>
  <c r="B172" i="13"/>
  <c r="F172" i="13"/>
  <c r="D173" i="13"/>
  <c r="C162" i="13"/>
  <c r="G162" i="13"/>
  <c r="E163" i="13"/>
  <c r="C164" i="13"/>
  <c r="G164" i="13"/>
  <c r="E165" i="13"/>
  <c r="C166" i="13"/>
  <c r="G166" i="13"/>
  <c r="E169" i="13"/>
  <c r="C170" i="13"/>
  <c r="G170" i="13"/>
  <c r="E171" i="13"/>
  <c r="C172" i="13"/>
  <c r="G172" i="13"/>
  <c r="E173" i="13"/>
  <c r="C163" i="13"/>
  <c r="E164" i="13"/>
  <c r="G165" i="13"/>
  <c r="C169" i="13"/>
  <c r="E170" i="13"/>
  <c r="G171" i="13"/>
  <c r="C173" i="13"/>
  <c r="C230" i="13"/>
  <c r="G230" i="13"/>
  <c r="E231" i="13"/>
  <c r="C232" i="13"/>
  <c r="G232" i="13"/>
  <c r="E233" i="13"/>
  <c r="C234" i="13"/>
  <c r="G234" i="13"/>
  <c r="E237" i="13"/>
  <c r="C238" i="13"/>
  <c r="G238" i="13"/>
  <c r="E239" i="13"/>
  <c r="C240" i="13"/>
  <c r="G240" i="13"/>
  <c r="E241" i="13"/>
  <c r="D230" i="13"/>
  <c r="C231" i="13"/>
  <c r="B232" i="13"/>
  <c r="B233" i="13"/>
  <c r="G233" i="13"/>
  <c r="F234" i="13"/>
  <c r="F237" i="13"/>
  <c r="E238" i="13"/>
  <c r="D239" i="13"/>
  <c r="D240" i="13"/>
  <c r="C241" i="13"/>
  <c r="C298" i="13"/>
  <c r="G298" i="13"/>
  <c r="E299" i="13"/>
  <c r="C300" i="13"/>
  <c r="G300" i="13"/>
  <c r="E301" i="13"/>
  <c r="C302" i="13"/>
  <c r="G302" i="13"/>
  <c r="E305" i="13"/>
  <c r="C306" i="13"/>
  <c r="G306" i="13"/>
  <c r="B298" i="13"/>
  <c r="B299" i="13"/>
  <c r="G299" i="13"/>
  <c r="F300" i="13"/>
  <c r="F301" i="13"/>
  <c r="E302" i="13"/>
  <c r="D305" i="13"/>
  <c r="D306" i="13"/>
  <c r="C307" i="13"/>
  <c r="G307" i="13"/>
  <c r="E308" i="13"/>
  <c r="C309" i="13"/>
  <c r="G309" i="13"/>
  <c r="E366" i="13"/>
  <c r="C367" i="13"/>
  <c r="G367" i="13"/>
  <c r="E368" i="13"/>
  <c r="C369" i="13"/>
  <c r="G369" i="13"/>
  <c r="E370" i="13"/>
  <c r="C373" i="13"/>
  <c r="G373" i="13"/>
  <c r="E374" i="13"/>
  <c r="C375" i="13"/>
  <c r="G375" i="13"/>
  <c r="E376" i="13"/>
  <c r="C377" i="13"/>
  <c r="G377" i="13"/>
  <c r="E434" i="13"/>
  <c r="C435" i="13"/>
  <c r="G435" i="13"/>
  <c r="E436" i="13"/>
  <c r="C437" i="13"/>
  <c r="G437" i="13"/>
  <c r="E438" i="13"/>
  <c r="C441" i="13"/>
  <c r="G441" i="13"/>
  <c r="E442" i="13"/>
  <c r="C443" i="13"/>
  <c r="G443" i="13"/>
  <c r="E444" i="13"/>
  <c r="C445" i="13"/>
  <c r="G445" i="13"/>
  <c r="E502" i="13"/>
  <c r="C503" i="13"/>
  <c r="G503" i="13"/>
  <c r="E504" i="13"/>
  <c r="G879" i="9"/>
  <c r="D562" i="9"/>
  <c r="G563" i="9"/>
  <c r="F553" i="9"/>
  <c r="E554" i="9"/>
  <c r="E877" i="9"/>
  <c r="G717" i="13"/>
  <c r="C717" i="13"/>
  <c r="E716" i="13"/>
  <c r="G715" i="13"/>
  <c r="C715" i="13"/>
  <c r="E714" i="13"/>
  <c r="G713" i="13"/>
  <c r="C713" i="13"/>
  <c r="E710" i="13"/>
  <c r="G709" i="13"/>
  <c r="C709" i="13"/>
  <c r="E708" i="13"/>
  <c r="G707" i="13"/>
  <c r="C707" i="13"/>
  <c r="E706" i="13"/>
  <c r="G649" i="13"/>
  <c r="C649" i="13"/>
  <c r="E648" i="13"/>
  <c r="G647" i="13"/>
  <c r="C647" i="13"/>
  <c r="E646" i="13"/>
  <c r="G645" i="13"/>
  <c r="C645" i="13"/>
  <c r="E642" i="13"/>
  <c r="G641" i="13"/>
  <c r="C641" i="13"/>
  <c r="E640" i="13"/>
  <c r="G639" i="13"/>
  <c r="C639" i="13"/>
  <c r="E638" i="13"/>
  <c r="G581" i="13"/>
  <c r="C581" i="13"/>
  <c r="E580" i="13"/>
  <c r="G579" i="13"/>
  <c r="C579" i="13"/>
  <c r="E578" i="13"/>
  <c r="G577" i="13"/>
  <c r="C577" i="13"/>
  <c r="E574" i="13"/>
  <c r="G573" i="13"/>
  <c r="C573" i="13"/>
  <c r="E572" i="13"/>
  <c r="G571" i="13"/>
  <c r="C571" i="13"/>
  <c r="E570" i="13"/>
  <c r="G513" i="13"/>
  <c r="C513" i="13"/>
  <c r="E512" i="13"/>
  <c r="G511" i="13"/>
  <c r="C511" i="13"/>
  <c r="E510" i="13"/>
  <c r="G509" i="13"/>
  <c r="C509" i="13"/>
  <c r="E506" i="13"/>
  <c r="G505" i="13"/>
  <c r="C505" i="13"/>
  <c r="D504" i="13"/>
  <c r="E503" i="13"/>
  <c r="F502" i="13"/>
  <c r="F445" i="13"/>
  <c r="G444" i="13"/>
  <c r="B444" i="13"/>
  <c r="B443" i="13"/>
  <c r="C442" i="13"/>
  <c r="D441" i="13"/>
  <c r="D438" i="13"/>
  <c r="E437" i="13"/>
  <c r="F436" i="13"/>
  <c r="F435" i="13"/>
  <c r="G434" i="13"/>
  <c r="B434" i="13"/>
  <c r="B377" i="13"/>
  <c r="C376" i="13"/>
  <c r="D375" i="13"/>
  <c r="D374" i="13"/>
  <c r="E373" i="13"/>
  <c r="F370" i="13"/>
  <c r="F369" i="13"/>
  <c r="G368" i="13"/>
  <c r="B368" i="13"/>
  <c r="B367" i="13"/>
  <c r="C366" i="13"/>
  <c r="D309" i="13"/>
  <c r="D308" i="13"/>
  <c r="E307" i="13"/>
  <c r="E306" i="13"/>
  <c r="C305" i="13"/>
  <c r="B302" i="13"/>
  <c r="B301" i="13"/>
  <c r="F299" i="13"/>
  <c r="E298" i="13"/>
  <c r="D241" i="13"/>
  <c r="B240" i="13"/>
  <c r="B239" i="13"/>
  <c r="G237" i="13"/>
  <c r="E234" i="13"/>
  <c r="D233" i="13"/>
  <c r="D232" i="13"/>
  <c r="B231" i="13"/>
  <c r="G173" i="13"/>
  <c r="D172" i="13"/>
  <c r="D170" i="13"/>
  <c r="E166" i="13"/>
  <c r="B165" i="13"/>
  <c r="B163" i="13"/>
  <c r="C105" i="13"/>
  <c r="F103" i="13"/>
  <c r="F101" i="13"/>
  <c r="G97" i="13"/>
  <c r="D96" i="13"/>
  <c r="D94" i="13"/>
  <c r="C621" i="9"/>
  <c r="G622" i="9"/>
  <c r="C624" i="9"/>
  <c r="B628" i="9"/>
  <c r="E629" i="9"/>
  <c r="B631" i="9"/>
  <c r="G632" i="9"/>
  <c r="E621" i="9"/>
  <c r="B623" i="9"/>
  <c r="G624" i="9"/>
  <c r="D628" i="9"/>
  <c r="F629" i="9"/>
  <c r="E631" i="9"/>
  <c r="D621" i="9"/>
  <c r="B624" i="9"/>
  <c r="D629" i="9"/>
  <c r="C632" i="9"/>
  <c r="B622" i="9"/>
  <c r="B625" i="9"/>
  <c r="D630" i="9"/>
  <c r="F623" i="9"/>
  <c r="B632" i="9"/>
  <c r="E625" i="9"/>
  <c r="E878" i="9"/>
  <c r="G885" i="9"/>
  <c r="C885" i="9"/>
  <c r="C879" i="9"/>
  <c r="C884" i="9"/>
  <c r="E876" i="9"/>
  <c r="D172" i="9"/>
  <c r="F621" i="9"/>
  <c r="D625" i="9"/>
  <c r="G630" i="9"/>
  <c r="D560" i="9"/>
  <c r="G561" i="9"/>
  <c r="G562" i="9"/>
  <c r="B553" i="9"/>
  <c r="F717" i="13"/>
  <c r="B717" i="13"/>
  <c r="D716" i="13"/>
  <c r="F715" i="13"/>
  <c r="B715" i="13"/>
  <c r="D714" i="13"/>
  <c r="F713" i="13"/>
  <c r="B713" i="13"/>
  <c r="D710" i="13"/>
  <c r="F709" i="13"/>
  <c r="B709" i="13"/>
  <c r="D708" i="13"/>
  <c r="F707" i="13"/>
  <c r="B707" i="13"/>
  <c r="D706" i="13"/>
  <c r="F649" i="13"/>
  <c r="B649" i="13"/>
  <c r="D648" i="13"/>
  <c r="F647" i="13"/>
  <c r="B647" i="13"/>
  <c r="D646" i="13"/>
  <c r="F645" i="13"/>
  <c r="B645" i="13"/>
  <c r="D642" i="13"/>
  <c r="F641" i="13"/>
  <c r="B641" i="13"/>
  <c r="D640" i="13"/>
  <c r="F639" i="13"/>
  <c r="B639" i="13"/>
  <c r="D638" i="13"/>
  <c r="F581" i="13"/>
  <c r="B581" i="13"/>
  <c r="D580" i="13"/>
  <c r="F579" i="13"/>
  <c r="B579" i="13"/>
  <c r="D578" i="13"/>
  <c r="F577" i="13"/>
  <c r="B577" i="13"/>
  <c r="D574" i="13"/>
  <c r="F573" i="13"/>
  <c r="B573" i="13"/>
  <c r="D572" i="13"/>
  <c r="F571" i="13"/>
  <c r="B571" i="13"/>
  <c r="D570" i="13"/>
  <c r="F513" i="13"/>
  <c r="B513" i="13"/>
  <c r="D512" i="13"/>
  <c r="F511" i="13"/>
  <c r="B511" i="13"/>
  <c r="D510" i="13"/>
  <c r="F509" i="13"/>
  <c r="B509" i="13"/>
  <c r="D506" i="13"/>
  <c r="F505" i="13"/>
  <c r="B505" i="13"/>
  <c r="C504" i="13"/>
  <c r="D503" i="13"/>
  <c r="D502" i="13"/>
  <c r="E445" i="13"/>
  <c r="F444" i="13"/>
  <c r="F443" i="13"/>
  <c r="G442" i="13"/>
  <c r="B442" i="13"/>
  <c r="B441" i="13"/>
  <c r="C438" i="13"/>
  <c r="D437" i="13"/>
  <c r="D436" i="13"/>
  <c r="E435" i="13"/>
  <c r="F434" i="13"/>
  <c r="F377" i="13"/>
  <c r="G376" i="13"/>
  <c r="B376" i="13"/>
  <c r="B375" i="13"/>
  <c r="C374" i="13"/>
  <c r="D373" i="13"/>
  <c r="D370" i="13"/>
  <c r="E369" i="13"/>
  <c r="F368" i="13"/>
  <c r="F367" i="13"/>
  <c r="G366" i="13"/>
  <c r="B366" i="13"/>
  <c r="B309" i="13"/>
  <c r="C308" i="13"/>
  <c r="D307" i="13"/>
  <c r="B306" i="13"/>
  <c r="B305" i="13"/>
  <c r="G301" i="13"/>
  <c r="E300" i="13"/>
  <c r="D299" i="13"/>
  <c r="D298" i="13"/>
  <c r="B241" i="13"/>
  <c r="G239" i="13"/>
  <c r="F238" i="13"/>
  <c r="D237" i="13"/>
  <c r="D234" i="13"/>
  <c r="C233" i="13"/>
  <c r="G231" i="13"/>
  <c r="F230" i="13"/>
  <c r="F173" i="13"/>
  <c r="F171" i="13"/>
  <c r="G169" i="13"/>
  <c r="D166" i="13"/>
  <c r="D164" i="13"/>
  <c r="E162" i="13"/>
  <c r="B105" i="13"/>
  <c r="B103" i="13"/>
  <c r="C101" i="13"/>
  <c r="F97" i="13"/>
  <c r="F95" i="13"/>
  <c r="B1446" i="9"/>
  <c r="F630" i="9"/>
  <c r="C560" i="9"/>
  <c r="C880" i="9"/>
  <c r="G886" i="9"/>
  <c r="D884" i="9"/>
  <c r="C878" i="9"/>
  <c r="F877" i="9"/>
  <c r="E885" i="9"/>
  <c r="E886" i="9"/>
  <c r="D876" i="9"/>
  <c r="F622" i="9"/>
  <c r="C628" i="9"/>
  <c r="F631" i="9"/>
  <c r="G555" i="9"/>
  <c r="E557" i="9"/>
  <c r="E560" i="9"/>
  <c r="C886" i="9"/>
  <c r="E717" i="13"/>
  <c r="G716" i="13"/>
  <c r="C716" i="13"/>
  <c r="E715" i="13"/>
  <c r="G714" i="13"/>
  <c r="C714" i="13"/>
  <c r="E713" i="13"/>
  <c r="G710" i="13"/>
  <c r="C710" i="13"/>
  <c r="E709" i="13"/>
  <c r="G708" i="13"/>
  <c r="C708" i="13"/>
  <c r="E707" i="13"/>
  <c r="G706" i="13"/>
  <c r="E649" i="13"/>
  <c r="G648" i="13"/>
  <c r="C648" i="13"/>
  <c r="E647" i="13"/>
  <c r="G646" i="13"/>
  <c r="C646" i="13"/>
  <c r="E645" i="13"/>
  <c r="G642" i="13"/>
  <c r="C642" i="13"/>
  <c r="E641" i="13"/>
  <c r="G640" i="13"/>
  <c r="C640" i="13"/>
  <c r="E639" i="13"/>
  <c r="G638" i="13"/>
  <c r="E581" i="13"/>
  <c r="G580" i="13"/>
  <c r="C580" i="13"/>
  <c r="E579" i="13"/>
  <c r="G578" i="13"/>
  <c r="C578" i="13"/>
  <c r="E577" i="13"/>
  <c r="G574" i="13"/>
  <c r="C574" i="13"/>
  <c r="E573" i="13"/>
  <c r="G572" i="13"/>
  <c r="C572" i="13"/>
  <c r="E571" i="13"/>
  <c r="G570" i="13"/>
  <c r="E513" i="13"/>
  <c r="G512" i="13"/>
  <c r="C512" i="13"/>
  <c r="E511" i="13"/>
  <c r="G510" i="13"/>
  <c r="C510" i="13"/>
  <c r="E509" i="13"/>
  <c r="G506" i="13"/>
  <c r="C506" i="13"/>
  <c r="E505" i="13"/>
  <c r="G504" i="13"/>
  <c r="B504" i="13"/>
  <c r="B503" i="13"/>
  <c r="C502" i="13"/>
  <c r="D445" i="13"/>
  <c r="D444" i="13"/>
  <c r="E443" i="13"/>
  <c r="F442" i="13"/>
  <c r="F441" i="13"/>
  <c r="G438" i="13"/>
  <c r="B438" i="13"/>
  <c r="B437" i="13"/>
  <c r="C436" i="13"/>
  <c r="D435" i="13"/>
  <c r="D434" i="13"/>
  <c r="E377" i="13"/>
  <c r="F376" i="13"/>
  <c r="F375" i="13"/>
  <c r="G374" i="13"/>
  <c r="B374" i="13"/>
  <c r="B373" i="13"/>
  <c r="C370" i="13"/>
  <c r="D369" i="13"/>
  <c r="D368" i="13"/>
  <c r="E367" i="13"/>
  <c r="F366" i="13"/>
  <c r="F309" i="13"/>
  <c r="G308" i="13"/>
  <c r="B308" i="13"/>
  <c r="B307" i="13"/>
  <c r="G305" i="13"/>
  <c r="F302" i="13"/>
  <c r="D301" i="13"/>
  <c r="D300" i="13"/>
  <c r="C299" i="13"/>
  <c r="G241" i="13"/>
  <c r="F240" i="13"/>
  <c r="F239" i="13"/>
  <c r="D238" i="13"/>
  <c r="C237" i="13"/>
  <c r="B234" i="13"/>
  <c r="F232" i="13"/>
  <c r="F231" i="13"/>
  <c r="E230" i="13"/>
  <c r="B173" i="13"/>
  <c r="C171" i="13"/>
  <c r="F169" i="13"/>
  <c r="F165" i="13"/>
  <c r="G163" i="13"/>
  <c r="D162" i="13"/>
  <c r="D104" i="13"/>
  <c r="E102" i="13"/>
  <c r="B101" i="13"/>
  <c r="B97" i="13"/>
  <c r="C95" i="13"/>
  <c r="E1471" i="9"/>
  <c r="G1474" i="9"/>
  <c r="C1480" i="9"/>
  <c r="B1471" i="9"/>
  <c r="E1475" i="9"/>
  <c r="C1482" i="9"/>
  <c r="C1472" i="9"/>
  <c r="G1478" i="9"/>
  <c r="G1482" i="9"/>
  <c r="G1472" i="9"/>
  <c r="G887" i="9"/>
  <c r="B829" i="9"/>
  <c r="F835" i="9"/>
  <c r="F825" i="9"/>
  <c r="G689" i="9"/>
  <c r="C693" i="9"/>
  <c r="G699" i="9"/>
  <c r="F628" i="9"/>
  <c r="G453" i="9"/>
  <c r="C458" i="9"/>
  <c r="E460" i="9"/>
  <c r="G462" i="9"/>
  <c r="C1304" i="9"/>
  <c r="E1301" i="9"/>
  <c r="F1309" i="9"/>
  <c r="B1122" i="9"/>
  <c r="D1115" i="9"/>
  <c r="C798" i="9"/>
  <c r="B800" i="9"/>
  <c r="F801" i="9"/>
  <c r="G1397" i="9"/>
  <c r="G1387" i="9"/>
  <c r="C1224" i="9"/>
  <c r="D1165" i="9"/>
  <c r="B870" i="9"/>
  <c r="G860" i="9"/>
  <c r="B817" i="9"/>
  <c r="D810" i="9"/>
  <c r="E213" i="9"/>
  <c r="D216" i="9"/>
  <c r="B213" i="9"/>
  <c r="C217" i="9"/>
  <c r="C129" i="9"/>
  <c r="F138" i="9"/>
  <c r="F129" i="9"/>
  <c r="E79" i="9"/>
  <c r="B44" i="9"/>
  <c r="E47" i="9"/>
  <c r="C782" i="9"/>
  <c r="D785" i="9"/>
  <c r="C487" i="9"/>
  <c r="D496" i="9"/>
  <c r="C488" i="9"/>
  <c r="E349" i="9"/>
  <c r="B350" i="9"/>
  <c r="B60" i="9"/>
  <c r="B69" i="9"/>
  <c r="G751" i="9"/>
  <c r="C749" i="9"/>
  <c r="G743" i="9"/>
  <c r="B444" i="9"/>
  <c r="F292" i="9"/>
  <c r="F116" i="14"/>
  <c r="B112" i="13"/>
  <c r="C186" i="13"/>
  <c r="C187" i="13"/>
  <c r="B247" i="13"/>
  <c r="G250" i="13"/>
  <c r="B322" i="13"/>
  <c r="C385" i="13"/>
  <c r="D385" i="13"/>
  <c r="B452" i="13"/>
  <c r="E455" i="13"/>
  <c r="G324" i="13"/>
  <c r="G255" i="13"/>
  <c r="D69" i="13"/>
  <c r="F60" i="13"/>
  <c r="G70" i="13"/>
  <c r="D62" i="13"/>
  <c r="E60" i="13"/>
  <c r="B61" i="13"/>
  <c r="C9" i="13"/>
  <c r="G9" i="13"/>
  <c r="E10" i="13"/>
  <c r="C11" i="13"/>
  <c r="G11" i="13"/>
  <c r="E12" i="13"/>
  <c r="C13" i="13"/>
  <c r="G13" i="13"/>
  <c r="E16" i="13"/>
  <c r="C17" i="13"/>
  <c r="G17" i="13"/>
  <c r="E18" i="13"/>
  <c r="C19" i="13"/>
  <c r="G19" i="13"/>
  <c r="E20" i="13"/>
  <c r="D9" i="13"/>
  <c r="B10" i="13"/>
  <c r="F10" i="13"/>
  <c r="D11" i="13"/>
  <c r="B12" i="13"/>
  <c r="F12" i="13"/>
  <c r="D13" i="13"/>
  <c r="B16" i="13"/>
  <c r="F16" i="13"/>
  <c r="D17" i="13"/>
  <c r="B18" i="13"/>
  <c r="F18" i="13"/>
  <c r="D19" i="13"/>
  <c r="B20" i="13"/>
  <c r="F20" i="13"/>
  <c r="E9" i="13"/>
  <c r="C10" i="13"/>
  <c r="G10" i="13"/>
  <c r="E11" i="13"/>
  <c r="C12" i="13"/>
  <c r="G12" i="13"/>
  <c r="E13" i="13"/>
  <c r="C16" i="13"/>
  <c r="G16" i="13"/>
  <c r="E17" i="13"/>
  <c r="C18" i="13"/>
  <c r="G18" i="13"/>
  <c r="E19" i="13"/>
  <c r="C20" i="13"/>
  <c r="G20" i="13"/>
  <c r="B11" i="13"/>
  <c r="G317" i="13"/>
  <c r="F385" i="13"/>
  <c r="B453" i="13"/>
  <c r="C452" i="13"/>
  <c r="E387" i="13"/>
  <c r="E393" i="13"/>
  <c r="F326" i="13"/>
  <c r="B325" i="13"/>
  <c r="C249" i="13"/>
  <c r="B254" i="13"/>
  <c r="G179" i="13"/>
  <c r="G120" i="13"/>
  <c r="E118" i="13"/>
  <c r="B54" i="13"/>
  <c r="G529" i="13"/>
  <c r="F163" i="13"/>
  <c r="D36" i="13"/>
  <c r="F33" i="13"/>
  <c r="B29" i="13"/>
  <c r="D26" i="13"/>
  <c r="G451" i="13"/>
  <c r="C455" i="13"/>
  <c r="F461" i="13"/>
  <c r="F460" i="13"/>
  <c r="F394" i="13"/>
  <c r="E394" i="13"/>
  <c r="D319" i="13"/>
  <c r="D316" i="13"/>
  <c r="G248" i="13"/>
  <c r="F188" i="13"/>
  <c r="D186" i="13"/>
  <c r="E119" i="13"/>
  <c r="C111" i="13"/>
  <c r="G44" i="13"/>
  <c r="F35" i="13"/>
  <c r="B33" i="13"/>
  <c r="D28" i="13"/>
  <c r="B461" i="13"/>
  <c r="E111" i="13"/>
  <c r="G460" i="13"/>
  <c r="D455" i="13"/>
  <c r="D391" i="13"/>
  <c r="B315" i="13"/>
  <c r="D254" i="13"/>
  <c r="D187" i="13"/>
  <c r="D119" i="13"/>
  <c r="F51" i="13"/>
  <c r="C51" i="13"/>
  <c r="E34" i="9"/>
  <c r="C27" i="9"/>
  <c r="D34" i="9"/>
  <c r="B27" i="9"/>
  <c r="G33" i="9"/>
  <c r="E26" i="9"/>
  <c r="F37" i="9"/>
  <c r="D30" i="9"/>
  <c r="C36" i="9"/>
  <c r="E33" i="9"/>
  <c r="G28" i="9"/>
  <c r="C26" i="9"/>
  <c r="D35" i="9"/>
  <c r="F30" i="9"/>
  <c r="B28" i="9"/>
  <c r="G30" i="9"/>
  <c r="C28" i="9"/>
  <c r="D37" i="9"/>
  <c r="F34" i="9"/>
  <c r="B30" i="9"/>
  <c r="D27" i="9"/>
  <c r="B33" i="9"/>
  <c r="G37" i="9"/>
  <c r="E30" i="9"/>
  <c r="D36" i="9"/>
  <c r="B29" i="9"/>
  <c r="E35" i="9"/>
  <c r="B37" i="9"/>
  <c r="F29" i="9"/>
  <c r="E36" i="9"/>
  <c r="C29" i="9"/>
  <c r="B35" i="9"/>
  <c r="F27" i="9"/>
  <c r="E37" i="9"/>
  <c r="G34" i="9"/>
  <c r="C30" i="9"/>
  <c r="E27" i="9"/>
  <c r="F36" i="9"/>
  <c r="B34" i="9"/>
  <c r="D29" i="9"/>
  <c r="F26" i="9"/>
  <c r="D179" i="13"/>
  <c r="E179" i="13"/>
  <c r="C182" i="13"/>
  <c r="G186" i="13"/>
  <c r="E189" i="13"/>
  <c r="F179" i="13"/>
  <c r="D182" i="13"/>
  <c r="B187" i="13"/>
  <c r="F189" i="13"/>
  <c r="E180" i="13"/>
  <c r="C183" i="13"/>
  <c r="G187" i="13"/>
  <c r="E190" i="13"/>
  <c r="B190" i="13"/>
  <c r="F190" i="13"/>
  <c r="D189" i="13"/>
  <c r="B182" i="13"/>
  <c r="F187" i="13"/>
  <c r="B180" i="13"/>
  <c r="C180" i="13"/>
  <c r="G182" i="13"/>
  <c r="E187" i="13"/>
  <c r="C190" i="13"/>
  <c r="D180" i="13"/>
  <c r="B183" i="13"/>
  <c r="D190" i="13"/>
  <c r="C181" i="13"/>
  <c r="G183" i="13"/>
  <c r="E188" i="13"/>
  <c r="F180" i="13"/>
  <c r="D181" i="13"/>
  <c r="E322" i="13"/>
  <c r="E325" i="13"/>
  <c r="E315" i="13"/>
  <c r="C318" i="13"/>
  <c r="G322" i="13"/>
  <c r="C317" i="13"/>
  <c r="F322" i="13"/>
  <c r="F325" i="13"/>
  <c r="D317" i="13"/>
  <c r="B323" i="13"/>
  <c r="G325" i="13"/>
  <c r="F316" i="13"/>
  <c r="D322" i="13"/>
  <c r="B326" i="13"/>
  <c r="F319" i="13"/>
  <c r="C315" i="13"/>
  <c r="D323" i="13"/>
  <c r="G318" i="13"/>
  <c r="B318" i="13"/>
  <c r="D326" i="13"/>
  <c r="G323" i="13"/>
  <c r="B317" i="13"/>
  <c r="C316" i="13"/>
  <c r="E323" i="13"/>
  <c r="F323" i="13"/>
  <c r="D318" i="13"/>
  <c r="B519" i="13"/>
  <c r="F519" i="13"/>
  <c r="D520" i="13"/>
  <c r="B521" i="13"/>
  <c r="F521" i="13"/>
  <c r="D522" i="13"/>
  <c r="B523" i="13"/>
  <c r="F523" i="13"/>
  <c r="D526" i="13"/>
  <c r="B527" i="13"/>
  <c r="F527" i="13"/>
  <c r="D528" i="13"/>
  <c r="B529" i="13"/>
  <c r="F529" i="13"/>
  <c r="D530" i="13"/>
  <c r="D519" i="13"/>
  <c r="C520" i="13"/>
  <c r="C521" i="13"/>
  <c r="B522" i="13"/>
  <c r="G522" i="13"/>
  <c r="G523" i="13"/>
  <c r="F526" i="13"/>
  <c r="E527" i="13"/>
  <c r="E528" i="13"/>
  <c r="D529" i="13"/>
  <c r="C530" i="13"/>
  <c r="E519" i="13"/>
  <c r="E520" i="13"/>
  <c r="D521" i="13"/>
  <c r="C522" i="13"/>
  <c r="C523" i="13"/>
  <c r="B526" i="13"/>
  <c r="G526" i="13"/>
  <c r="G527" i="13"/>
  <c r="F528" i="13"/>
  <c r="E529" i="13"/>
  <c r="E530" i="13"/>
  <c r="C519" i="13"/>
  <c r="G520" i="13"/>
  <c r="F522" i="13"/>
  <c r="E526" i="13"/>
  <c r="C528" i="13"/>
  <c r="B530" i="13"/>
  <c r="G519" i="13"/>
  <c r="E521" i="13"/>
  <c r="D523" i="13"/>
  <c r="C527" i="13"/>
  <c r="G528" i="13"/>
  <c r="F530" i="13"/>
  <c r="B520" i="13"/>
  <c r="G521" i="13"/>
  <c r="E523" i="13"/>
  <c r="D527" i="13"/>
  <c r="C529" i="13"/>
  <c r="G530" i="13"/>
  <c r="G732" i="13"/>
  <c r="C730" i="13"/>
  <c r="D47" i="13"/>
  <c r="B50" i="13"/>
  <c r="F47" i="13"/>
  <c r="B53" i="13"/>
  <c r="B44" i="13"/>
  <c r="E50" i="13"/>
  <c r="C43" i="13"/>
  <c r="B169" i="9"/>
  <c r="G164" i="9"/>
  <c r="D26" i="9"/>
  <c r="F35" i="9"/>
  <c r="B528" i="13"/>
  <c r="B171" i="9"/>
  <c r="G165" i="9"/>
  <c r="D171" i="9"/>
  <c r="B162" i="9"/>
  <c r="B170" i="9"/>
  <c r="B164" i="9"/>
  <c r="C173" i="9"/>
  <c r="F172" i="9"/>
  <c r="B165" i="9"/>
  <c r="G171" i="9"/>
  <c r="G173" i="9"/>
  <c r="D170" i="9"/>
  <c r="F164" i="9"/>
  <c r="G162" i="9"/>
  <c r="E165" i="9"/>
  <c r="C170" i="9"/>
  <c r="G172" i="9"/>
  <c r="F171" i="9"/>
  <c r="B166" i="9"/>
  <c r="E162" i="9"/>
  <c r="D165" i="9"/>
  <c r="B173" i="9"/>
  <c r="G163" i="9"/>
  <c r="E163" i="9"/>
  <c r="G170" i="9"/>
  <c r="F170" i="9"/>
  <c r="E170" i="9"/>
  <c r="F162" i="9"/>
  <c r="F173" i="9"/>
  <c r="D169" i="9"/>
  <c r="C166" i="9"/>
  <c r="E173" i="9"/>
  <c r="C165" i="9"/>
  <c r="F163" i="9"/>
  <c r="E164" i="9"/>
  <c r="B172" i="9"/>
  <c r="E166" i="9"/>
  <c r="B163" i="9"/>
  <c r="C164" i="9"/>
  <c r="G166" i="9"/>
  <c r="E171" i="9"/>
  <c r="D173" i="9"/>
  <c r="G169" i="9"/>
  <c r="D164" i="9"/>
  <c r="F101" i="9"/>
  <c r="G105" i="9"/>
  <c r="D102" i="9"/>
  <c r="F96" i="9"/>
  <c r="E95" i="9"/>
  <c r="C98" i="9"/>
  <c r="G102" i="9"/>
  <c r="E105" i="9"/>
  <c r="B102" i="9"/>
  <c r="B105" i="9"/>
  <c r="D101" i="9"/>
  <c r="G95" i="9"/>
  <c r="C96" i="9"/>
  <c r="G98" i="9"/>
  <c r="E103" i="9"/>
  <c r="F103" i="9"/>
  <c r="B97" i="9"/>
  <c r="B96" i="9"/>
  <c r="F102" i="9"/>
  <c r="B104" i="9"/>
  <c r="E98" i="9"/>
  <c r="B95" i="9"/>
  <c r="C94" i="9"/>
  <c r="G96" i="9"/>
  <c r="E101" i="9"/>
  <c r="C104" i="9"/>
  <c r="F98" i="9"/>
  <c r="C114" i="13"/>
  <c r="B111" i="13"/>
  <c r="F113" i="13"/>
  <c r="D118" i="13"/>
  <c r="B121" i="13"/>
  <c r="G111" i="13"/>
  <c r="E114" i="13"/>
  <c r="C119" i="13"/>
  <c r="G121" i="13"/>
  <c r="F112" i="13"/>
  <c r="D115" i="13"/>
  <c r="B120" i="13"/>
  <c r="F122" i="13"/>
  <c r="C122" i="13"/>
  <c r="G122" i="13"/>
  <c r="E121" i="13"/>
  <c r="F111" i="13"/>
  <c r="D114" i="13"/>
  <c r="B119" i="13"/>
  <c r="F121" i="13"/>
  <c r="E112" i="13"/>
  <c r="C115" i="13"/>
  <c r="G119" i="13"/>
  <c r="E122" i="13"/>
  <c r="D113" i="13"/>
  <c r="B118" i="13"/>
  <c r="F120" i="13"/>
  <c r="C112" i="13"/>
  <c r="G112" i="13"/>
  <c r="E113" i="13"/>
  <c r="F391" i="13"/>
  <c r="D384" i="13"/>
  <c r="D394" i="13"/>
  <c r="G383" i="13"/>
  <c r="E386" i="13"/>
  <c r="C391" i="13"/>
  <c r="G393" i="13"/>
  <c r="G390" i="13"/>
  <c r="D383" i="13"/>
  <c r="B386" i="13"/>
  <c r="F390" i="13"/>
  <c r="D393" i="13"/>
  <c r="C384" i="13"/>
  <c r="C390" i="13"/>
  <c r="B391" i="13"/>
  <c r="B383" i="13"/>
  <c r="D392" i="13"/>
  <c r="C451" i="13"/>
  <c r="C459" i="13"/>
  <c r="E460" i="13"/>
  <c r="C453" i="13"/>
  <c r="G461" i="13"/>
  <c r="D451" i="13"/>
  <c r="B454" i="13"/>
  <c r="F458" i="13"/>
  <c r="D461" i="13"/>
  <c r="E451" i="13"/>
  <c r="C454" i="13"/>
  <c r="G458" i="13"/>
  <c r="E461" i="13"/>
  <c r="D452" i="13"/>
  <c r="F455" i="13"/>
  <c r="G459" i="13"/>
  <c r="E452" i="13"/>
  <c r="D458" i="13"/>
  <c r="E454" i="13"/>
  <c r="C655" i="13"/>
  <c r="C665" i="13"/>
  <c r="G118" i="13"/>
  <c r="F453" i="13"/>
  <c r="D462" i="13"/>
  <c r="D390" i="13"/>
  <c r="G249" i="13"/>
  <c r="F383" i="13"/>
  <c r="B451" i="13"/>
  <c r="C460" i="13"/>
  <c r="F451" i="13"/>
  <c r="F454" i="13"/>
  <c r="C386" i="13"/>
  <c r="B390" i="13"/>
  <c r="F384" i="13"/>
  <c r="C393" i="13"/>
  <c r="E384" i="13"/>
  <c r="E318" i="13"/>
  <c r="E326" i="13"/>
  <c r="D324" i="13"/>
  <c r="G316" i="13"/>
  <c r="G247" i="13"/>
  <c r="F251" i="13"/>
  <c r="D251" i="13"/>
  <c r="F182" i="13"/>
  <c r="C179" i="13"/>
  <c r="G190" i="13"/>
  <c r="C118" i="13"/>
  <c r="F118" i="13"/>
  <c r="D122" i="13"/>
  <c r="D33" i="9"/>
  <c r="C34" i="9"/>
  <c r="C247" i="13"/>
  <c r="B385" i="13"/>
  <c r="B455" i="13"/>
  <c r="F186" i="13"/>
  <c r="C324" i="13"/>
  <c r="B393" i="13"/>
  <c r="C461" i="13"/>
  <c r="C257" i="13"/>
  <c r="D386" i="13"/>
  <c r="B459" i="13"/>
  <c r="G462" i="13"/>
  <c r="E459" i="13"/>
  <c r="E453" i="13"/>
  <c r="F462" i="13"/>
  <c r="D459" i="13"/>
  <c r="D453" i="13"/>
  <c r="G392" i="13"/>
  <c r="G384" i="13"/>
  <c r="F392" i="13"/>
  <c r="D387" i="13"/>
  <c r="B384" i="13"/>
  <c r="G386" i="13"/>
  <c r="E392" i="13"/>
  <c r="C387" i="13"/>
  <c r="C383" i="13"/>
  <c r="B324" i="13"/>
  <c r="F317" i="13"/>
  <c r="C325" i="13"/>
  <c r="E316" i="13"/>
  <c r="G319" i="13"/>
  <c r="C322" i="13"/>
  <c r="C258" i="13"/>
  <c r="E256" i="13"/>
  <c r="C256" i="13"/>
  <c r="B257" i="13"/>
  <c r="F249" i="13"/>
  <c r="F256" i="13"/>
  <c r="B188" i="13"/>
  <c r="G189" i="13"/>
  <c r="E182" i="13"/>
  <c r="B189" i="13"/>
  <c r="F181" i="13"/>
  <c r="G188" i="13"/>
  <c r="E181" i="13"/>
  <c r="C120" i="13"/>
  <c r="B122" i="13"/>
  <c r="F114" i="13"/>
  <c r="C121" i="13"/>
  <c r="G113" i="13"/>
  <c r="D120" i="13"/>
  <c r="B113" i="13"/>
  <c r="G237" i="9"/>
  <c r="F44" i="13"/>
  <c r="B52" i="13"/>
  <c r="C50" i="13"/>
  <c r="C54" i="13"/>
  <c r="B45" i="13"/>
  <c r="D50" i="13"/>
  <c r="G53" i="13"/>
  <c r="D105" i="9"/>
  <c r="D95" i="9"/>
  <c r="D234" i="9"/>
  <c r="B36" i="9"/>
  <c r="G36" i="9"/>
  <c r="E97" i="9"/>
  <c r="E172" i="9"/>
  <c r="C162" i="9"/>
  <c r="F33" i="9"/>
  <c r="G27" i="9"/>
  <c r="D166" i="9"/>
  <c r="C163" i="9"/>
  <c r="C526" i="13"/>
  <c r="B231" i="9"/>
  <c r="D233" i="9"/>
  <c r="F239" i="9"/>
  <c r="B233" i="9"/>
  <c r="C232" i="9"/>
  <c r="C240" i="9"/>
  <c r="E237" i="9"/>
  <c r="G232" i="9"/>
  <c r="C241" i="9"/>
  <c r="G231" i="9"/>
  <c r="C230" i="9"/>
  <c r="E241" i="9"/>
  <c r="C238" i="9"/>
  <c r="B232" i="9"/>
  <c r="G239" i="9"/>
  <c r="C233" i="9"/>
  <c r="B234" i="9"/>
  <c r="F231" i="9"/>
  <c r="E238" i="9"/>
  <c r="G230" i="9"/>
  <c r="G240" i="9"/>
  <c r="G234" i="9"/>
  <c r="C231" i="9"/>
  <c r="F238" i="9"/>
  <c r="F240" i="9"/>
  <c r="E232" i="9"/>
  <c r="F237" i="9"/>
  <c r="E231" i="9"/>
  <c r="E239" i="9"/>
  <c r="C234" i="9"/>
  <c r="D230" i="9"/>
  <c r="D237" i="9"/>
  <c r="D46" i="13"/>
  <c r="G50" i="13"/>
  <c r="E44" i="13"/>
  <c r="C47" i="13"/>
  <c r="G51" i="13"/>
  <c r="E54" i="13"/>
  <c r="F45" i="13"/>
  <c r="D51" i="13"/>
  <c r="G54" i="13"/>
  <c r="B46" i="13"/>
  <c r="E51" i="13"/>
  <c r="D44" i="13"/>
  <c r="E53" i="13"/>
  <c r="E45" i="13"/>
  <c r="D45" i="13"/>
  <c r="B51" i="13"/>
  <c r="C45" i="13"/>
  <c r="G47" i="13"/>
  <c r="E52" i="13"/>
  <c r="B43" i="13"/>
  <c r="F46" i="13"/>
  <c r="C52" i="13"/>
  <c r="D43" i="13"/>
  <c r="G46" i="13"/>
  <c r="D52" i="13"/>
  <c r="C46" i="13"/>
  <c r="F54" i="13"/>
  <c r="E43" i="13"/>
  <c r="D54" i="13"/>
  <c r="B47" i="13"/>
  <c r="E258" i="13"/>
  <c r="C251" i="13"/>
  <c r="D247" i="13"/>
  <c r="B250" i="13"/>
  <c r="F254" i="13"/>
  <c r="D257" i="13"/>
  <c r="F247" i="13"/>
  <c r="D250" i="13"/>
  <c r="B255" i="13"/>
  <c r="F257" i="13"/>
  <c r="C250" i="13"/>
  <c r="E257" i="13"/>
  <c r="E250" i="13"/>
  <c r="G257" i="13"/>
  <c r="C254" i="13"/>
  <c r="B248" i="13"/>
  <c r="D255" i="13"/>
  <c r="D248" i="13"/>
  <c r="F255" i="13"/>
  <c r="E251" i="13"/>
  <c r="G251" i="13"/>
  <c r="E255" i="13"/>
  <c r="F250" i="13"/>
  <c r="B258" i="13"/>
  <c r="B251" i="13"/>
  <c r="D258" i="13"/>
  <c r="G258" i="13"/>
  <c r="C248" i="13"/>
  <c r="E595" i="13"/>
  <c r="G590" i="13"/>
  <c r="C326" i="13"/>
  <c r="F318" i="13"/>
  <c r="E458" i="13"/>
  <c r="D454" i="13"/>
  <c r="G454" i="13"/>
  <c r="B460" i="13"/>
  <c r="C394" i="13"/>
  <c r="B394" i="13"/>
  <c r="C392" i="13"/>
  <c r="G387" i="13"/>
  <c r="F324" i="13"/>
  <c r="C319" i="13"/>
  <c r="D315" i="13"/>
  <c r="E249" i="13"/>
  <c r="E247" i="13"/>
  <c r="F258" i="13"/>
  <c r="B186" i="13"/>
  <c r="E186" i="13"/>
  <c r="F183" i="13"/>
  <c r="E183" i="13"/>
  <c r="G114" i="13"/>
  <c r="D111" i="13"/>
  <c r="G115" i="13"/>
  <c r="B115" i="13"/>
  <c r="F104" i="9"/>
  <c r="E254" i="13"/>
  <c r="F387" i="13"/>
  <c r="F459" i="13"/>
  <c r="E248" i="13"/>
  <c r="G326" i="13"/>
  <c r="G453" i="13"/>
  <c r="E462" i="13"/>
  <c r="B316" i="13"/>
  <c r="F393" i="13"/>
  <c r="D460" i="13"/>
  <c r="C462" i="13"/>
  <c r="C458" i="13"/>
  <c r="G452" i="13"/>
  <c r="B462" i="13"/>
  <c r="B458" i="13"/>
  <c r="F452" i="13"/>
  <c r="E391" i="13"/>
  <c r="E383" i="13"/>
  <c r="B392" i="13"/>
  <c r="F386" i="13"/>
  <c r="G394" i="13"/>
  <c r="E385" i="13"/>
  <c r="G391" i="13"/>
  <c r="G385" i="13"/>
  <c r="D325" i="13"/>
  <c r="C323" i="13"/>
  <c r="G315" i="13"/>
  <c r="E324" i="13"/>
  <c r="F315" i="13"/>
  <c r="B319" i="13"/>
  <c r="E319" i="13"/>
  <c r="G256" i="13"/>
  <c r="C255" i="13"/>
  <c r="G254" i="13"/>
  <c r="D256" i="13"/>
  <c r="B249" i="13"/>
  <c r="B256" i="13"/>
  <c r="F248" i="13"/>
  <c r="D183" i="13"/>
  <c r="C189" i="13"/>
  <c r="G181" i="13"/>
  <c r="D188" i="13"/>
  <c r="B181" i="13"/>
  <c r="C188" i="13"/>
  <c r="G180" i="13"/>
  <c r="E115" i="13"/>
  <c r="D121" i="13"/>
  <c r="B114" i="13"/>
  <c r="E120" i="13"/>
  <c r="C113" i="13"/>
  <c r="F119" i="13"/>
  <c r="D112" i="13"/>
  <c r="C239" i="9"/>
  <c r="F53" i="13"/>
  <c r="F52" i="13"/>
  <c r="D53" i="13"/>
  <c r="C44" i="13"/>
  <c r="E47" i="13"/>
  <c r="C53" i="13"/>
  <c r="G45" i="13"/>
  <c r="B241" i="9"/>
  <c r="F169" i="9"/>
  <c r="G26" i="9"/>
  <c r="G94" i="9"/>
  <c r="F97" i="9"/>
  <c r="C172" i="9"/>
  <c r="F165" i="9"/>
  <c r="C35" i="9"/>
  <c r="G238" i="9"/>
  <c r="E522" i="13"/>
  <c r="B387" i="13"/>
  <c r="C936" i="9"/>
  <c r="E931" i="9"/>
  <c r="C930" i="9"/>
  <c r="E884" i="9"/>
  <c r="C883" i="9"/>
  <c r="E808" i="9"/>
  <c r="G818" i="9"/>
  <c r="E811" i="9"/>
  <c r="F817" i="9"/>
  <c r="B811" i="9"/>
  <c r="E816" i="9"/>
  <c r="G808" i="9"/>
  <c r="E815" i="9"/>
  <c r="C808" i="9"/>
  <c r="B815" i="9"/>
  <c r="F819" i="9"/>
  <c r="E812" i="9"/>
  <c r="D816" i="9"/>
  <c r="B809" i="9"/>
  <c r="G741" i="9"/>
  <c r="D744" i="9"/>
  <c r="C740" i="9"/>
  <c r="F673" i="9"/>
  <c r="D672" i="9"/>
  <c r="D622" i="9"/>
  <c r="B630" i="9"/>
  <c r="C631" i="9"/>
  <c r="E628" i="9"/>
  <c r="G623" i="9"/>
  <c r="B621" i="9"/>
  <c r="B629" i="9"/>
  <c r="E630" i="9"/>
  <c r="G625" i="9"/>
  <c r="C623" i="9"/>
  <c r="F555" i="9"/>
  <c r="G553" i="9"/>
  <c r="B493" i="9"/>
  <c r="E489" i="9"/>
  <c r="G486" i="9"/>
  <c r="B495" i="9"/>
  <c r="C489" i="9"/>
  <c r="C493" i="9"/>
  <c r="E486" i="9"/>
  <c r="D486" i="9"/>
  <c r="G493" i="9"/>
  <c r="D488" i="9"/>
  <c r="E496" i="9"/>
  <c r="G492" i="9"/>
  <c r="C494" i="9"/>
  <c r="G489" i="9"/>
  <c r="C625" i="9"/>
  <c r="E632" i="9"/>
  <c r="C934" i="9"/>
  <c r="G675" i="9"/>
  <c r="E819" i="9"/>
  <c r="C1325" i="9"/>
  <c r="C1327" i="9"/>
  <c r="E1320" i="9"/>
  <c r="D1318" i="9"/>
  <c r="G1329" i="9"/>
  <c r="G1320" i="9"/>
  <c r="C1270" i="9"/>
  <c r="B1267" i="9"/>
  <c r="G1276" i="9"/>
  <c r="F1275" i="9"/>
  <c r="F1269" i="9"/>
  <c r="F1276" i="9"/>
  <c r="B1278" i="9"/>
  <c r="E1269" i="9"/>
  <c r="D1233" i="9"/>
  <c r="F1242" i="9"/>
  <c r="C1235" i="9"/>
  <c r="E1240" i="9"/>
  <c r="E1244" i="9"/>
  <c r="F1236" i="9"/>
  <c r="B1243" i="9"/>
  <c r="D400" i="9"/>
  <c r="D410" i="9"/>
  <c r="B604" i="13"/>
  <c r="F604" i="13"/>
  <c r="D605" i="13"/>
  <c r="B606" i="13"/>
  <c r="F606" i="13"/>
  <c r="D607" i="13"/>
  <c r="B608" i="13"/>
  <c r="F608" i="13"/>
  <c r="D611" i="13"/>
  <c r="B612" i="13"/>
  <c r="F612" i="13"/>
  <c r="D613" i="13"/>
  <c r="B614" i="13"/>
  <c r="F614" i="13"/>
  <c r="D615" i="13"/>
  <c r="B1029" i="9"/>
  <c r="C1038" i="9"/>
  <c r="F78" i="13"/>
  <c r="C84" i="13"/>
  <c r="F87" i="13"/>
  <c r="D145" i="13"/>
  <c r="G148" i="13"/>
  <c r="E154" i="13"/>
  <c r="B216" i="13"/>
  <c r="E221" i="13"/>
  <c r="D281" i="13"/>
  <c r="G284" i="13"/>
  <c r="D290" i="13"/>
  <c r="E349" i="13"/>
  <c r="B353" i="13"/>
  <c r="E358" i="13"/>
  <c r="E419" i="13"/>
  <c r="D421" i="13"/>
  <c r="D425" i="13"/>
  <c r="C427" i="13"/>
  <c r="F428" i="13"/>
  <c r="B485" i="13"/>
  <c r="B487" i="13"/>
  <c r="E488" i="13"/>
  <c r="G489" i="13"/>
  <c r="C493" i="13"/>
  <c r="D494" i="13"/>
  <c r="D495" i="13"/>
  <c r="F496" i="13"/>
  <c r="B553" i="13"/>
  <c r="F553" i="13"/>
  <c r="D554" i="13"/>
  <c r="B555" i="13"/>
  <c r="F555" i="13"/>
  <c r="D556" i="13"/>
  <c r="B557" i="13"/>
  <c r="F557" i="13"/>
  <c r="D560" i="13"/>
  <c r="B561" i="13"/>
  <c r="F561" i="13"/>
  <c r="D562" i="13"/>
  <c r="B563" i="13"/>
  <c r="F563" i="13"/>
  <c r="D564" i="13"/>
  <c r="B621" i="13"/>
  <c r="D621" i="13"/>
  <c r="B624" i="13"/>
  <c r="F628" i="13"/>
  <c r="B1516" i="9"/>
  <c r="F1029" i="9"/>
  <c r="E1507" i="9"/>
  <c r="F1031" i="9"/>
  <c r="F61" i="9"/>
  <c r="D768" i="13"/>
  <c r="F767" i="13"/>
  <c r="B767" i="13"/>
  <c r="D766" i="13"/>
  <c r="F765" i="13"/>
  <c r="B765" i="13"/>
  <c r="D764" i="13"/>
  <c r="F761" i="13"/>
  <c r="B761" i="13"/>
  <c r="D760" i="13"/>
  <c r="F759" i="13"/>
  <c r="B759" i="13"/>
  <c r="D758" i="13"/>
  <c r="F757" i="13"/>
  <c r="D749" i="13"/>
  <c r="F744" i="13"/>
  <c r="B742" i="13"/>
  <c r="E693" i="13"/>
  <c r="F683" i="13"/>
  <c r="B683" i="13"/>
  <c r="D682" i="13"/>
  <c r="F681" i="13"/>
  <c r="B681" i="13"/>
  <c r="D680" i="13"/>
  <c r="F679" i="13"/>
  <c r="B679" i="13"/>
  <c r="D676" i="13"/>
  <c r="F675" i="13"/>
  <c r="B675" i="13"/>
  <c r="D674" i="13"/>
  <c r="F673" i="13"/>
  <c r="B673" i="13"/>
  <c r="B632" i="13"/>
  <c r="D629" i="13"/>
  <c r="D623" i="13"/>
  <c r="F615" i="13"/>
  <c r="G614" i="13"/>
  <c r="G613" i="13"/>
  <c r="B613" i="13"/>
  <c r="C612" i="13"/>
  <c r="C611" i="13"/>
  <c r="D608" i="13"/>
  <c r="E607" i="13"/>
  <c r="E606" i="13"/>
  <c r="F605" i="13"/>
  <c r="G604" i="13"/>
  <c r="G564" i="13"/>
  <c r="B564" i="13"/>
  <c r="C563" i="13"/>
  <c r="C562" i="13"/>
  <c r="D561" i="13"/>
  <c r="E560" i="13"/>
  <c r="E557" i="13"/>
  <c r="F556" i="13"/>
  <c r="G555" i="13"/>
  <c r="G554" i="13"/>
  <c r="B554" i="13"/>
  <c r="C553" i="13"/>
  <c r="C495" i="13"/>
  <c r="F493" i="13"/>
  <c r="D492" i="13"/>
  <c r="D488" i="13"/>
  <c r="G485" i="13"/>
  <c r="B428" i="13"/>
  <c r="G425" i="13"/>
  <c r="C421" i="13"/>
  <c r="G417" i="13"/>
  <c r="F359" i="13"/>
  <c r="D352" i="13"/>
  <c r="C292" i="13"/>
  <c r="B288" i="13"/>
  <c r="B224" i="13"/>
  <c r="G217" i="13"/>
  <c r="C213" i="13"/>
  <c r="G153" i="13"/>
  <c r="C147" i="13"/>
  <c r="G88" i="13"/>
  <c r="E81" i="13"/>
  <c r="G1040" i="9"/>
  <c r="C1012" i="9"/>
  <c r="E1016" i="9"/>
  <c r="B901" i="9"/>
  <c r="E904" i="9"/>
  <c r="E725" i="13"/>
  <c r="E662" i="13"/>
  <c r="C588" i="13"/>
  <c r="F545" i="13"/>
  <c r="F36" i="13"/>
  <c r="D35" i="13"/>
  <c r="B34" i="13"/>
  <c r="F30" i="13"/>
  <c r="D29" i="13"/>
  <c r="B28" i="13"/>
  <c r="F26" i="13"/>
  <c r="G657" i="13"/>
  <c r="C598" i="13"/>
  <c r="B543" i="13"/>
  <c r="D37" i="13"/>
  <c r="B36" i="13"/>
  <c r="F34" i="13"/>
  <c r="D33" i="13"/>
  <c r="B30" i="13"/>
  <c r="F28" i="13"/>
  <c r="D27" i="13"/>
  <c r="B26" i="13"/>
  <c r="D1539" i="9"/>
  <c r="C1546" i="9"/>
  <c r="F1539" i="9"/>
  <c r="B1547" i="9"/>
  <c r="C1550" i="9"/>
  <c r="E1546" i="9"/>
  <c r="B1541" i="9"/>
  <c r="G1549" i="9"/>
  <c r="D1546" i="9"/>
  <c r="G1540" i="9"/>
  <c r="E1549" i="9"/>
  <c r="G1543" i="9"/>
  <c r="D1540" i="9"/>
  <c r="G1547" i="9"/>
  <c r="E1540" i="9"/>
  <c r="E1541" i="9"/>
  <c r="C1549" i="9"/>
  <c r="F1543" i="9"/>
  <c r="C1540" i="9"/>
  <c r="B1549" i="9"/>
  <c r="E1543" i="9"/>
  <c r="G1539" i="9"/>
  <c r="E1548" i="9"/>
  <c r="B1543" i="9"/>
  <c r="E1539" i="9"/>
  <c r="D1542" i="9"/>
  <c r="G1548" i="9"/>
  <c r="G1542" i="9"/>
  <c r="C1548" i="9"/>
  <c r="B1539" i="9"/>
  <c r="C1542" i="9"/>
  <c r="D1549" i="9"/>
  <c r="F1546" i="9"/>
  <c r="B1542" i="9"/>
  <c r="G1541" i="9"/>
  <c r="C1547" i="9"/>
  <c r="D1550" i="9"/>
  <c r="C1541" i="9"/>
  <c r="F1548" i="9"/>
  <c r="B1546" i="9"/>
  <c r="D1541" i="9"/>
  <c r="F1549" i="9"/>
  <c r="D1548" i="9"/>
  <c r="C1539" i="9"/>
  <c r="E1542" i="9"/>
  <c r="F1547" i="9"/>
  <c r="F1550" i="9"/>
  <c r="B1548" i="9"/>
  <c r="D1543" i="9"/>
  <c r="F1540" i="9"/>
  <c r="B1492" i="9"/>
  <c r="E1496" i="9"/>
  <c r="G1490" i="9"/>
  <c r="D1489" i="9"/>
  <c r="D1490" i="9"/>
  <c r="B1495" i="9"/>
  <c r="F1497" i="9"/>
  <c r="G1498" i="9"/>
  <c r="D1495" i="9"/>
  <c r="G1489" i="9"/>
  <c r="G1496" i="9"/>
  <c r="D1491" i="9"/>
  <c r="F1496" i="9"/>
  <c r="C1499" i="9"/>
  <c r="E1495" i="9"/>
  <c r="B1490" i="9"/>
  <c r="D1488" i="9"/>
  <c r="B1491" i="9"/>
  <c r="F1495" i="9"/>
  <c r="D1498" i="9"/>
  <c r="B1498" i="9"/>
  <c r="E1492" i="9"/>
  <c r="E1488" i="9"/>
  <c r="E1499" i="9"/>
  <c r="B1496" i="9"/>
  <c r="E1490" i="9"/>
  <c r="E1498" i="9"/>
  <c r="C1491" i="9"/>
  <c r="C1498" i="9"/>
  <c r="F1492" i="9"/>
  <c r="B1488" i="9"/>
  <c r="B1489" i="9"/>
  <c r="F1491" i="9"/>
  <c r="D1496" i="9"/>
  <c r="B1499" i="9"/>
  <c r="C1497" i="9"/>
  <c r="E1491" i="9"/>
  <c r="F1498" i="9"/>
  <c r="C1495" i="9"/>
  <c r="E1489" i="9"/>
  <c r="G1446" i="9"/>
  <c r="F1437" i="9"/>
  <c r="F1440" i="9"/>
  <c r="D1445" i="9"/>
  <c r="D1447" i="9"/>
  <c r="F1441" i="9"/>
  <c r="C1438" i="9"/>
  <c r="B1445" i="9"/>
  <c r="B1448" i="9"/>
  <c r="G1438" i="9"/>
  <c r="E1441" i="9"/>
  <c r="D1446" i="9"/>
  <c r="G1440" i="9"/>
  <c r="D1437" i="9"/>
  <c r="C1444" i="9"/>
  <c r="D1441" i="9"/>
  <c r="C1446" i="9"/>
  <c r="B1437" i="9"/>
  <c r="G1448" i="9"/>
  <c r="B1447" i="9"/>
  <c r="E1445" i="9"/>
  <c r="E1447" i="9"/>
  <c r="B1444" i="9"/>
  <c r="D1438" i="9"/>
  <c r="E1448" i="9"/>
  <c r="G1445" i="9"/>
  <c r="C1441" i="9"/>
  <c r="E1438" i="9"/>
  <c r="D1440" i="9"/>
  <c r="C1437" i="9"/>
  <c r="F1439" i="9"/>
  <c r="F1444" i="9"/>
  <c r="F1446" i="9"/>
  <c r="B1441" i="9"/>
  <c r="E1437" i="9"/>
  <c r="G1447" i="9"/>
  <c r="C1445" i="9"/>
  <c r="E1440" i="9"/>
  <c r="G1437" i="9"/>
  <c r="F1448" i="9"/>
  <c r="B1438" i="9"/>
  <c r="B1440" i="9"/>
  <c r="F1445" i="9"/>
  <c r="C1440" i="9"/>
  <c r="C1447" i="9"/>
  <c r="E1444" i="9"/>
  <c r="G1439" i="9"/>
  <c r="E1394" i="9"/>
  <c r="G1388" i="9"/>
  <c r="C1396" i="9"/>
  <c r="E1390" i="9"/>
  <c r="D1386" i="9"/>
  <c r="C1390" i="9"/>
  <c r="E1397" i="9"/>
  <c r="G1396" i="9"/>
  <c r="E1387" i="9"/>
  <c r="E1395" i="9"/>
  <c r="E1386" i="9"/>
  <c r="B1396" i="9"/>
  <c r="D1393" i="9"/>
  <c r="F1388" i="9"/>
  <c r="B1386" i="9"/>
  <c r="F1397" i="9"/>
  <c r="B1395" i="9"/>
  <c r="D1390" i="9"/>
  <c r="F1387" i="9"/>
  <c r="D1396" i="9"/>
  <c r="F1393" i="9"/>
  <c r="B1389" i="9"/>
  <c r="E1393" i="9"/>
  <c r="G1393" i="9"/>
  <c r="D1395" i="9"/>
  <c r="F1390" i="9"/>
  <c r="B1388" i="9"/>
  <c r="B1397" i="9"/>
  <c r="D1394" i="9"/>
  <c r="F1389" i="9"/>
  <c r="B1387" i="9"/>
  <c r="C1395" i="9"/>
  <c r="G1394" i="9"/>
  <c r="G1389" i="9"/>
  <c r="D1397" i="9"/>
  <c r="F1394" i="9"/>
  <c r="B1390" i="9"/>
  <c r="D1387" i="9"/>
  <c r="G1342" i="9"/>
  <c r="G1336" i="9"/>
  <c r="C1343" i="9"/>
  <c r="G1335" i="9"/>
  <c r="D1344" i="9"/>
  <c r="F1339" i="9"/>
  <c r="B1337" i="9"/>
  <c r="F1346" i="9"/>
  <c r="B1344" i="9"/>
  <c r="D1339" i="9"/>
  <c r="F1336" i="9"/>
  <c r="E1335" i="9"/>
  <c r="E1346" i="9"/>
  <c r="C1339" i="9"/>
  <c r="D1346" i="9"/>
  <c r="F1343" i="9"/>
  <c r="B1339" i="9"/>
  <c r="D1336" i="9"/>
  <c r="B1346" i="9"/>
  <c r="D1343" i="9"/>
  <c r="F1338" i="9"/>
  <c r="B1336" i="9"/>
  <c r="G1345" i="9"/>
  <c r="E1338" i="9"/>
  <c r="F1345" i="9"/>
  <c r="B1343" i="9"/>
  <c r="D1338" i="9"/>
  <c r="F1335" i="9"/>
  <c r="G1343" i="9"/>
  <c r="B1345" i="9"/>
  <c r="F1344" i="9"/>
  <c r="D1337" i="9"/>
  <c r="E1336" i="9"/>
  <c r="D1342" i="9"/>
  <c r="F1342" i="9"/>
  <c r="F1337" i="9"/>
  <c r="B1342" i="9"/>
  <c r="E257" i="9"/>
  <c r="E249" i="9"/>
  <c r="E247" i="9"/>
  <c r="E255" i="9"/>
  <c r="G250" i="9"/>
  <c r="G256" i="9"/>
  <c r="C248" i="9"/>
  <c r="C250" i="9"/>
  <c r="C258" i="9"/>
  <c r="G248" i="9"/>
  <c r="B247" i="9"/>
  <c r="F249" i="9"/>
  <c r="D254" i="9"/>
  <c r="B257" i="9"/>
  <c r="B248" i="9"/>
  <c r="F250" i="9"/>
  <c r="D255" i="9"/>
  <c r="B258" i="9"/>
  <c r="G249" i="9"/>
  <c r="C257" i="9"/>
  <c r="E250" i="9"/>
  <c r="G257" i="9"/>
  <c r="C254" i="9"/>
  <c r="E251" i="9"/>
  <c r="F247" i="9"/>
  <c r="D250" i="9"/>
  <c r="B255" i="9"/>
  <c r="F257" i="9"/>
  <c r="F248" i="9"/>
  <c r="D251" i="9"/>
  <c r="B256" i="9"/>
  <c r="F258" i="9"/>
  <c r="C251" i="9"/>
  <c r="E258" i="9"/>
  <c r="G251" i="9"/>
  <c r="D248" i="9"/>
  <c r="B251" i="9"/>
  <c r="F255" i="9"/>
  <c r="D258" i="9"/>
  <c r="D249" i="9"/>
  <c r="B254" i="9"/>
  <c r="F256" i="9"/>
  <c r="C247" i="9"/>
  <c r="E254" i="9"/>
  <c r="G247" i="9"/>
  <c r="C255" i="9"/>
  <c r="C256" i="9"/>
  <c r="E215" i="9"/>
  <c r="C223" i="9"/>
  <c r="F217" i="9"/>
  <c r="C214" i="9"/>
  <c r="D217" i="9"/>
  <c r="B222" i="9"/>
  <c r="F224" i="9"/>
  <c r="G213" i="9"/>
  <c r="D222" i="9"/>
  <c r="G216" i="9"/>
  <c r="B215" i="9"/>
  <c r="B220" i="9"/>
  <c r="F222" i="9"/>
  <c r="E222" i="9"/>
  <c r="E221" i="9"/>
  <c r="F215" i="9"/>
  <c r="C224" i="9"/>
  <c r="C213" i="9"/>
  <c r="D221" i="9"/>
  <c r="D213" i="9"/>
  <c r="B216" i="9"/>
  <c r="B221" i="9"/>
  <c r="E216" i="9"/>
  <c r="F221" i="9"/>
  <c r="C222" i="9"/>
  <c r="E224" i="9"/>
  <c r="C221" i="9"/>
  <c r="E220" i="9"/>
  <c r="G215" i="9"/>
  <c r="D223" i="9"/>
  <c r="B214" i="9"/>
  <c r="E217" i="9"/>
  <c r="E223" i="9"/>
  <c r="G214" i="9"/>
  <c r="F214" i="9"/>
  <c r="E214" i="9"/>
  <c r="F216" i="9"/>
  <c r="B224" i="9"/>
  <c r="D147" i="9"/>
  <c r="B152" i="9"/>
  <c r="F154" i="9"/>
  <c r="B145" i="9"/>
  <c r="E148" i="9"/>
  <c r="C154" i="9"/>
  <c r="C145" i="9"/>
  <c r="G148" i="9"/>
  <c r="D154" i="9"/>
  <c r="D146" i="9"/>
  <c r="G149" i="9"/>
  <c r="E155" i="9"/>
  <c r="G154" i="9"/>
  <c r="E147" i="9"/>
  <c r="D145" i="9"/>
  <c r="B148" i="9"/>
  <c r="F152" i="9"/>
  <c r="D155" i="9"/>
  <c r="G145" i="9"/>
  <c r="E149" i="9"/>
  <c r="B155" i="9"/>
  <c r="C146" i="9"/>
  <c r="F149" i="9"/>
  <c r="C155" i="9"/>
  <c r="C147" i="9"/>
  <c r="G152" i="9"/>
  <c r="D156" i="9"/>
  <c r="E146" i="9"/>
  <c r="B153" i="9"/>
  <c r="B146" i="9"/>
  <c r="F148" i="9"/>
  <c r="D153" i="9"/>
  <c r="B156" i="9"/>
  <c r="G146" i="9"/>
  <c r="D152" i="9"/>
  <c r="G155" i="9"/>
  <c r="B147" i="9"/>
  <c r="E152" i="9"/>
  <c r="C156" i="9"/>
  <c r="C148" i="9"/>
  <c r="F153" i="9"/>
  <c r="F145" i="9"/>
  <c r="C152" i="9"/>
  <c r="E156" i="9"/>
  <c r="E81" i="9"/>
  <c r="D84" i="9"/>
  <c r="D79" i="9"/>
  <c r="B84" i="9"/>
  <c r="F86" i="9"/>
  <c r="E87" i="9"/>
  <c r="G81" i="9"/>
  <c r="D78" i="9"/>
  <c r="E85" i="9"/>
  <c r="G79" i="9"/>
  <c r="G78" i="9"/>
  <c r="F87" i="9"/>
  <c r="B77" i="9"/>
  <c r="C85" i="9"/>
  <c r="D77" i="9"/>
  <c r="B80" i="9"/>
  <c r="F84" i="9"/>
  <c r="D87" i="9"/>
  <c r="E86" i="9"/>
  <c r="B81" i="9"/>
  <c r="E77" i="9"/>
  <c r="C88" i="9"/>
  <c r="E84" i="9"/>
  <c r="B79" i="9"/>
  <c r="E80" i="9"/>
  <c r="G87" i="9"/>
  <c r="B78" i="9"/>
  <c r="F80" i="9"/>
  <c r="D85" i="9"/>
  <c r="B88" i="9"/>
  <c r="F85" i="9"/>
  <c r="C80" i="9"/>
  <c r="C87" i="9"/>
  <c r="F81" i="9"/>
  <c r="C78" i="9"/>
  <c r="E13" i="9"/>
  <c r="C10" i="9"/>
  <c r="G16" i="9"/>
  <c r="F18" i="9"/>
  <c r="B16" i="9"/>
  <c r="D11" i="9"/>
  <c r="C19" i="9"/>
  <c r="E16" i="9"/>
  <c r="G11" i="9"/>
  <c r="C9" i="9"/>
  <c r="D18" i="9"/>
  <c r="F13" i="9"/>
  <c r="B11" i="9"/>
  <c r="B9" i="9"/>
  <c r="G10" i="9"/>
  <c r="C20" i="9"/>
  <c r="C12" i="9"/>
  <c r="F20" i="9"/>
  <c r="B18" i="9"/>
  <c r="D13" i="9"/>
  <c r="F10" i="9"/>
  <c r="E18" i="9"/>
  <c r="G13" i="9"/>
  <c r="C11" i="9"/>
  <c r="D20" i="9"/>
  <c r="F17" i="9"/>
  <c r="B13" i="9"/>
  <c r="D10" i="9"/>
  <c r="B20" i="9"/>
  <c r="D17" i="9"/>
  <c r="F12" i="9"/>
  <c r="B10" i="9"/>
  <c r="E20" i="9"/>
  <c r="G17" i="9"/>
  <c r="C13" i="9"/>
  <c r="E10" i="9"/>
  <c r="F19" i="9"/>
  <c r="B17" i="9"/>
  <c r="G20" i="9"/>
  <c r="E17" i="9"/>
  <c r="E9" i="9"/>
  <c r="B62" i="13"/>
  <c r="E63" i="13"/>
  <c r="B67" i="13"/>
  <c r="G67" i="13"/>
  <c r="F64" i="13"/>
  <c r="C68" i="13"/>
  <c r="F69" i="13"/>
  <c r="B128" i="13"/>
  <c r="B138" i="13"/>
  <c r="B129" i="13"/>
  <c r="E132" i="13"/>
  <c r="B197" i="13"/>
  <c r="G198" i="13"/>
  <c r="D204" i="13"/>
  <c r="G266" i="13"/>
  <c r="C264" i="13"/>
  <c r="C273" i="13"/>
  <c r="F267" i="13"/>
  <c r="E333" i="13"/>
  <c r="C335" i="13"/>
  <c r="G340" i="13"/>
  <c r="E400" i="13"/>
  <c r="D401" i="13"/>
  <c r="B407" i="13"/>
  <c r="C410" i="13"/>
  <c r="D468" i="13"/>
  <c r="F469" i="13"/>
  <c r="C475" i="13"/>
  <c r="F478" i="13"/>
  <c r="E470" i="13"/>
  <c r="C476" i="13"/>
  <c r="D479" i="13"/>
  <c r="D472" i="13"/>
  <c r="B477" i="13"/>
  <c r="G468" i="13"/>
  <c r="G477" i="13"/>
  <c r="E536" i="13"/>
  <c r="C537" i="13"/>
  <c r="G537" i="13"/>
  <c r="E538" i="13"/>
  <c r="C539" i="13"/>
  <c r="G539" i="13"/>
  <c r="E540" i="13"/>
  <c r="C543" i="13"/>
  <c r="G543" i="13"/>
  <c r="E544" i="13"/>
  <c r="C545" i="13"/>
  <c r="G545" i="13"/>
  <c r="E546" i="13"/>
  <c r="C547" i="13"/>
  <c r="G547" i="13"/>
  <c r="B536" i="13"/>
  <c r="F536" i="13"/>
  <c r="D537" i="13"/>
  <c r="B538" i="13"/>
  <c r="F538" i="13"/>
  <c r="D539" i="13"/>
  <c r="B540" i="13"/>
  <c r="F540" i="13"/>
  <c r="D543" i="13"/>
  <c r="B544" i="13"/>
  <c r="F544" i="13"/>
  <c r="D545" i="13"/>
  <c r="B546" i="13"/>
  <c r="F546" i="13"/>
  <c r="D547" i="13"/>
  <c r="C536" i="13"/>
  <c r="G536" i="13"/>
  <c r="E537" i="13"/>
  <c r="C538" i="13"/>
  <c r="G538" i="13"/>
  <c r="E539" i="13"/>
  <c r="C540" i="13"/>
  <c r="G540" i="13"/>
  <c r="E543" i="13"/>
  <c r="C544" i="13"/>
  <c r="G544" i="13"/>
  <c r="E545" i="13"/>
  <c r="C546" i="13"/>
  <c r="G546" i="13"/>
  <c r="E547" i="13"/>
  <c r="D536" i="13"/>
  <c r="B539" i="13"/>
  <c r="F543" i="13"/>
  <c r="D546" i="13"/>
  <c r="B537" i="13"/>
  <c r="F539" i="13"/>
  <c r="D544" i="13"/>
  <c r="B547" i="13"/>
  <c r="F537" i="13"/>
  <c r="D540" i="13"/>
  <c r="B545" i="13"/>
  <c r="F547" i="13"/>
  <c r="B587" i="13"/>
  <c r="F587" i="13"/>
  <c r="D588" i="13"/>
  <c r="B589" i="13"/>
  <c r="F589" i="13"/>
  <c r="D590" i="13"/>
  <c r="B591" i="13"/>
  <c r="F591" i="13"/>
  <c r="D594" i="13"/>
  <c r="B595" i="13"/>
  <c r="F595" i="13"/>
  <c r="D596" i="13"/>
  <c r="B597" i="13"/>
  <c r="F597" i="13"/>
  <c r="D598" i="13"/>
  <c r="C587" i="13"/>
  <c r="G587" i="13"/>
  <c r="E588" i="13"/>
  <c r="C589" i="13"/>
  <c r="G589" i="13"/>
  <c r="E590" i="13"/>
  <c r="C591" i="13"/>
  <c r="G591" i="13"/>
  <c r="E594" i="13"/>
  <c r="C595" i="13"/>
  <c r="G595" i="13"/>
  <c r="E596" i="13"/>
  <c r="C597" i="13"/>
  <c r="G597" i="13"/>
  <c r="E598" i="13"/>
  <c r="D587" i="13"/>
  <c r="B588" i="13"/>
  <c r="F588" i="13"/>
  <c r="D589" i="13"/>
  <c r="B590" i="13"/>
  <c r="F590" i="13"/>
  <c r="D591" i="13"/>
  <c r="B594" i="13"/>
  <c r="F594" i="13"/>
  <c r="D595" i="13"/>
  <c r="B596" i="13"/>
  <c r="F596" i="13"/>
  <c r="D597" i="13"/>
  <c r="B598" i="13"/>
  <c r="F598" i="13"/>
  <c r="G588" i="13"/>
  <c r="E591" i="13"/>
  <c r="C596" i="13"/>
  <c r="G598" i="13"/>
  <c r="E589" i="13"/>
  <c r="C594" i="13"/>
  <c r="G596" i="13"/>
  <c r="E587" i="13"/>
  <c r="C590" i="13"/>
  <c r="G594" i="13"/>
  <c r="E597" i="13"/>
  <c r="D655" i="13"/>
  <c r="B656" i="13"/>
  <c r="F656" i="13"/>
  <c r="D657" i="13"/>
  <c r="B658" i="13"/>
  <c r="F658" i="13"/>
  <c r="D659" i="13"/>
  <c r="B662" i="13"/>
  <c r="F662" i="13"/>
  <c r="D663" i="13"/>
  <c r="B664" i="13"/>
  <c r="F664" i="13"/>
  <c r="D665" i="13"/>
  <c r="B666" i="13"/>
  <c r="F666" i="13"/>
  <c r="E655" i="13"/>
  <c r="C656" i="13"/>
  <c r="G656" i="13"/>
  <c r="E657" i="13"/>
  <c r="C658" i="13"/>
  <c r="G658" i="13"/>
  <c r="E659" i="13"/>
  <c r="C662" i="13"/>
  <c r="G662" i="13"/>
  <c r="E663" i="13"/>
  <c r="C664" i="13"/>
  <c r="G664" i="13"/>
  <c r="E665" i="13"/>
  <c r="C666" i="13"/>
  <c r="G666" i="13"/>
  <c r="B655" i="13"/>
  <c r="F655" i="13"/>
  <c r="D656" i="13"/>
  <c r="B657" i="13"/>
  <c r="F657" i="13"/>
  <c r="D658" i="13"/>
  <c r="B659" i="13"/>
  <c r="F659" i="13"/>
  <c r="D662" i="13"/>
  <c r="B663" i="13"/>
  <c r="F663" i="13"/>
  <c r="D664" i="13"/>
  <c r="B665" i="13"/>
  <c r="F665" i="13"/>
  <c r="D666" i="13"/>
  <c r="G655" i="13"/>
  <c r="E658" i="13"/>
  <c r="C663" i="13"/>
  <c r="G665" i="13"/>
  <c r="E656" i="13"/>
  <c r="C659" i="13"/>
  <c r="G663" i="13"/>
  <c r="E666" i="13"/>
  <c r="C657" i="13"/>
  <c r="G659" i="13"/>
  <c r="E664" i="13"/>
  <c r="B723" i="13"/>
  <c r="F723" i="13"/>
  <c r="D724" i="13"/>
  <c r="B725" i="13"/>
  <c r="F725" i="13"/>
  <c r="D726" i="13"/>
  <c r="B727" i="13"/>
  <c r="F727" i="13"/>
  <c r="D730" i="13"/>
  <c r="B731" i="13"/>
  <c r="F731" i="13"/>
  <c r="D732" i="13"/>
  <c r="B733" i="13"/>
  <c r="F733" i="13"/>
  <c r="D734" i="13"/>
  <c r="C723" i="13"/>
  <c r="G723" i="13"/>
  <c r="E724" i="13"/>
  <c r="C725" i="13"/>
  <c r="G725" i="13"/>
  <c r="E726" i="13"/>
  <c r="C727" i="13"/>
  <c r="G727" i="13"/>
  <c r="E730" i="13"/>
  <c r="C731" i="13"/>
  <c r="G731" i="13"/>
  <c r="E732" i="13"/>
  <c r="C733" i="13"/>
  <c r="G733" i="13"/>
  <c r="E734" i="13"/>
  <c r="D723" i="13"/>
  <c r="B724" i="13"/>
  <c r="F724" i="13"/>
  <c r="D725" i="13"/>
  <c r="B726" i="13"/>
  <c r="F726" i="13"/>
  <c r="D727" i="13"/>
  <c r="B730" i="13"/>
  <c r="F730" i="13"/>
  <c r="D731" i="13"/>
  <c r="B732" i="13"/>
  <c r="F732" i="13"/>
  <c r="D733" i="13"/>
  <c r="B734" i="13"/>
  <c r="F734" i="13"/>
  <c r="E723" i="13"/>
  <c r="C726" i="13"/>
  <c r="G730" i="13"/>
  <c r="E733" i="13"/>
  <c r="C724" i="13"/>
  <c r="G726" i="13"/>
  <c r="E731" i="13"/>
  <c r="C734" i="13"/>
  <c r="G724" i="13"/>
  <c r="E727" i="13"/>
  <c r="C732" i="13"/>
  <c r="G734" i="13"/>
  <c r="D10" i="13"/>
  <c r="D18" i="13"/>
  <c r="B9" i="13"/>
  <c r="F19" i="13"/>
  <c r="D12" i="13"/>
  <c r="E77" i="13"/>
  <c r="G77" i="13"/>
  <c r="E78" i="13"/>
  <c r="C79" i="13"/>
  <c r="G79" i="13"/>
  <c r="E80" i="13"/>
  <c r="C81" i="13"/>
  <c r="G81" i="13"/>
  <c r="E84" i="13"/>
  <c r="C85" i="13"/>
  <c r="G85" i="13"/>
  <c r="E86" i="13"/>
  <c r="C87" i="13"/>
  <c r="G87" i="13"/>
  <c r="E88" i="13"/>
  <c r="B77" i="13"/>
  <c r="C78" i="13"/>
  <c r="B79" i="13"/>
  <c r="B80" i="13"/>
  <c r="G80" i="13"/>
  <c r="F81" i="13"/>
  <c r="F84" i="13"/>
  <c r="E85" i="13"/>
  <c r="D86" i="13"/>
  <c r="D87" i="13"/>
  <c r="C88" i="13"/>
  <c r="D77" i="13"/>
  <c r="D78" i="13"/>
  <c r="D79" i="13"/>
  <c r="C80" i="13"/>
  <c r="B81" i="13"/>
  <c r="B84" i="13"/>
  <c r="G84" i="13"/>
  <c r="F85" i="13"/>
  <c r="F86" i="13"/>
  <c r="E87" i="13"/>
  <c r="D88" i="13"/>
  <c r="B145" i="13"/>
  <c r="F145" i="13"/>
  <c r="D146" i="13"/>
  <c r="B147" i="13"/>
  <c r="F147" i="13"/>
  <c r="D148" i="13"/>
  <c r="B149" i="13"/>
  <c r="F149" i="13"/>
  <c r="D152" i="13"/>
  <c r="B153" i="13"/>
  <c r="F153" i="13"/>
  <c r="D154" i="13"/>
  <c r="B155" i="13"/>
  <c r="F155" i="13"/>
  <c r="D156" i="13"/>
  <c r="G145" i="13"/>
  <c r="F146" i="13"/>
  <c r="E147" i="13"/>
  <c r="E148" i="13"/>
  <c r="D149" i="13"/>
  <c r="C152" i="13"/>
  <c r="C153" i="13"/>
  <c r="B154" i="13"/>
  <c r="G154" i="13"/>
  <c r="G155" i="13"/>
  <c r="F156" i="13"/>
  <c r="C145" i="13"/>
  <c r="B146" i="13"/>
  <c r="G146" i="13"/>
  <c r="G147" i="13"/>
  <c r="F148" i="13"/>
  <c r="E149" i="13"/>
  <c r="E152" i="13"/>
  <c r="D153" i="13"/>
  <c r="C154" i="13"/>
  <c r="C155" i="13"/>
  <c r="B156" i="13"/>
  <c r="G156" i="13"/>
  <c r="B213" i="13"/>
  <c r="F213" i="13"/>
  <c r="D214" i="13"/>
  <c r="B215" i="13"/>
  <c r="F215" i="13"/>
  <c r="D216" i="13"/>
  <c r="B217" i="13"/>
  <c r="F217" i="13"/>
  <c r="D220" i="13"/>
  <c r="B221" i="13"/>
  <c r="F221" i="13"/>
  <c r="D222" i="13"/>
  <c r="B223" i="13"/>
  <c r="F223" i="13"/>
  <c r="D224" i="13"/>
  <c r="E213" i="13"/>
  <c r="E214" i="13"/>
  <c r="D215" i="13"/>
  <c r="C216" i="13"/>
  <c r="C217" i="13"/>
  <c r="B220" i="13"/>
  <c r="G220" i="13"/>
  <c r="G221" i="13"/>
  <c r="F222" i="13"/>
  <c r="E223" i="13"/>
  <c r="E224" i="13"/>
  <c r="G213" i="13"/>
  <c r="F214" i="13"/>
  <c r="E215" i="13"/>
  <c r="E216" i="13"/>
  <c r="D217" i="13"/>
  <c r="C220" i="13"/>
  <c r="C221" i="13"/>
  <c r="B222" i="13"/>
  <c r="G222" i="13"/>
  <c r="G223" i="13"/>
  <c r="F224" i="13"/>
  <c r="C281" i="13"/>
  <c r="G281" i="13"/>
  <c r="E282" i="13"/>
  <c r="C283" i="13"/>
  <c r="G283" i="13"/>
  <c r="E284" i="13"/>
  <c r="C285" i="13"/>
  <c r="G285" i="13"/>
  <c r="E288" i="13"/>
  <c r="C289" i="13"/>
  <c r="G289" i="13"/>
  <c r="E290" i="13"/>
  <c r="C291" i="13"/>
  <c r="G291" i="13"/>
  <c r="E292" i="13"/>
  <c r="F281" i="13"/>
  <c r="F282" i="13"/>
  <c r="E283" i="13"/>
  <c r="D284" i="13"/>
  <c r="D285" i="13"/>
  <c r="C288" i="13"/>
  <c r="B289" i="13"/>
  <c r="B290" i="13"/>
  <c r="G290" i="13"/>
  <c r="F291" i="13"/>
  <c r="F292" i="13"/>
  <c r="B281" i="13"/>
  <c r="B282" i="13"/>
  <c r="G282" i="13"/>
  <c r="F283" i="13"/>
  <c r="F284" i="13"/>
  <c r="E285" i="13"/>
  <c r="D288" i="13"/>
  <c r="D289" i="13"/>
  <c r="C290" i="13"/>
  <c r="B291" i="13"/>
  <c r="B292" i="13"/>
  <c r="G292" i="13"/>
  <c r="D349" i="13"/>
  <c r="B350" i="13"/>
  <c r="F350" i="13"/>
  <c r="D351" i="13"/>
  <c r="B352" i="13"/>
  <c r="F352" i="13"/>
  <c r="D353" i="13"/>
  <c r="B356" i="13"/>
  <c r="F356" i="13"/>
  <c r="D357" i="13"/>
  <c r="B358" i="13"/>
  <c r="F358" i="13"/>
  <c r="D359" i="13"/>
  <c r="B360" i="13"/>
  <c r="F360" i="13"/>
  <c r="B349" i="13"/>
  <c r="G349" i="13"/>
  <c r="G350" i="13"/>
  <c r="F351" i="13"/>
  <c r="E352" i="13"/>
  <c r="E353" i="13"/>
  <c r="D356" i="13"/>
  <c r="C357" i="13"/>
  <c r="C358" i="13"/>
  <c r="B359" i="13"/>
  <c r="G359" i="13"/>
  <c r="G360" i="13"/>
  <c r="C349" i="13"/>
  <c r="C350" i="13"/>
  <c r="B351" i="13"/>
  <c r="G351" i="13"/>
  <c r="G352" i="13"/>
  <c r="F353" i="13"/>
  <c r="E356" i="13"/>
  <c r="E357" i="13"/>
  <c r="D358" i="13"/>
  <c r="C359" i="13"/>
  <c r="C360" i="13"/>
  <c r="B417" i="13"/>
  <c r="F417" i="13"/>
  <c r="D418" i="13"/>
  <c r="B419" i="13"/>
  <c r="F419" i="13"/>
  <c r="D420" i="13"/>
  <c r="D417" i="13"/>
  <c r="C418" i="13"/>
  <c r="C419" i="13"/>
  <c r="B420" i="13"/>
  <c r="G420" i="13"/>
  <c r="E421" i="13"/>
  <c r="C424" i="13"/>
  <c r="G424" i="13"/>
  <c r="E425" i="13"/>
  <c r="C426" i="13"/>
  <c r="G426" i="13"/>
  <c r="E427" i="13"/>
  <c r="C428" i="13"/>
  <c r="G428" i="13"/>
  <c r="E417" i="13"/>
  <c r="E418" i="13"/>
  <c r="D419" i="13"/>
  <c r="C420" i="13"/>
  <c r="B421" i="13"/>
  <c r="F421" i="13"/>
  <c r="D424" i="13"/>
  <c r="B425" i="13"/>
  <c r="F425" i="13"/>
  <c r="D426" i="13"/>
  <c r="B427" i="13"/>
  <c r="F427" i="13"/>
  <c r="D428" i="13"/>
  <c r="D485" i="13"/>
  <c r="B486" i="13"/>
  <c r="F486" i="13"/>
  <c r="D487" i="13"/>
  <c r="B488" i="13"/>
  <c r="F488" i="13"/>
  <c r="E485" i="13"/>
  <c r="C486" i="13"/>
  <c r="G486" i="13"/>
  <c r="E487" i="13"/>
  <c r="C488" i="13"/>
  <c r="G488" i="13"/>
  <c r="E489" i="13"/>
  <c r="C492" i="13"/>
  <c r="G492" i="13"/>
  <c r="E493" i="13"/>
  <c r="C494" i="13"/>
  <c r="G494" i="13"/>
  <c r="E495" i="13"/>
  <c r="C496" i="13"/>
  <c r="G496" i="13"/>
  <c r="G418" i="13"/>
  <c r="C417" i="13"/>
  <c r="E359" i="13"/>
  <c r="F357" i="13"/>
  <c r="G353" i="13"/>
  <c r="C352" i="13"/>
  <c r="D350" i="13"/>
  <c r="D291" i="13"/>
  <c r="E289" i="13"/>
  <c r="F285" i="13"/>
  <c r="B284" i="13"/>
  <c r="C282" i="13"/>
  <c r="G224" i="13"/>
  <c r="C223" i="13"/>
  <c r="D221" i="13"/>
  <c r="E217" i="13"/>
  <c r="G215" i="13"/>
  <c r="B214" i="13"/>
  <c r="D155" i="13"/>
  <c r="E153" i="13"/>
  <c r="G149" i="13"/>
  <c r="B148" i="13"/>
  <c r="C146" i="13"/>
  <c r="F88" i="13"/>
  <c r="G86" i="13"/>
  <c r="B85" i="13"/>
  <c r="D81" i="13"/>
  <c r="E79" i="13"/>
  <c r="F77" i="13"/>
  <c r="B17" i="13"/>
  <c r="E496" i="13"/>
  <c r="F495" i="13"/>
  <c r="F494" i="13"/>
  <c r="G493" i="13"/>
  <c r="B493" i="13"/>
  <c r="B492" i="13"/>
  <c r="C489" i="13"/>
  <c r="G487" i="13"/>
  <c r="E486" i="13"/>
  <c r="C485" i="13"/>
  <c r="G427" i="13"/>
  <c r="E426" i="13"/>
  <c r="C425" i="13"/>
  <c r="G421" i="13"/>
  <c r="E420" i="13"/>
  <c r="F418" i="13"/>
  <c r="E360" i="13"/>
  <c r="G358" i="13"/>
  <c r="B357" i="13"/>
  <c r="C353" i="13"/>
  <c r="E351" i="13"/>
  <c r="F349" i="13"/>
  <c r="D292" i="13"/>
  <c r="F290" i="13"/>
  <c r="G288" i="13"/>
  <c r="B285" i="13"/>
  <c r="D283" i="13"/>
  <c r="E281" i="13"/>
  <c r="C224" i="13"/>
  <c r="E222" i="13"/>
  <c r="F220" i="13"/>
  <c r="G216" i="13"/>
  <c r="C215" i="13"/>
  <c r="D213" i="13"/>
  <c r="E156" i="13"/>
  <c r="F154" i="13"/>
  <c r="G152" i="13"/>
  <c r="C149" i="13"/>
  <c r="D147" i="13"/>
  <c r="E145" i="13"/>
  <c r="B88" i="13"/>
  <c r="C86" i="13"/>
  <c r="D84" i="13"/>
  <c r="F80" i="13"/>
  <c r="G78" i="13"/>
  <c r="F13" i="13"/>
  <c r="E1252" i="9"/>
  <c r="E1250" i="9"/>
  <c r="E1254" i="9"/>
  <c r="E62" i="13"/>
  <c r="E64" i="13"/>
  <c r="C67" i="13"/>
  <c r="G71" i="13"/>
  <c r="G479" i="13"/>
  <c r="C479" i="13"/>
  <c r="E478" i="13"/>
  <c r="F477" i="13"/>
  <c r="G476" i="13"/>
  <c r="G475" i="13"/>
  <c r="B475" i="13"/>
  <c r="C472" i="13"/>
  <c r="C471" i="13"/>
  <c r="D470" i="13"/>
  <c r="E469" i="13"/>
  <c r="E468" i="13"/>
  <c r="E409" i="13"/>
  <c r="B404" i="13"/>
  <c r="E343" i="13"/>
  <c r="G339" i="13"/>
  <c r="D334" i="13"/>
  <c r="G275" i="13"/>
  <c r="D272" i="13"/>
  <c r="B207" i="13"/>
  <c r="E203" i="13"/>
  <c r="B198" i="13"/>
  <c r="C137" i="13"/>
  <c r="F131" i="13"/>
  <c r="D128" i="13"/>
  <c r="C129" i="13"/>
  <c r="B130" i="13"/>
  <c r="B131" i="13"/>
  <c r="G131" i="13"/>
  <c r="F132" i="13"/>
  <c r="F135" i="13"/>
  <c r="E136" i="13"/>
  <c r="D137" i="13"/>
  <c r="D138" i="13"/>
  <c r="C139" i="13"/>
  <c r="E128" i="13"/>
  <c r="D129" i="13"/>
  <c r="D130" i="13"/>
  <c r="C131" i="13"/>
  <c r="B132" i="13"/>
  <c r="B135" i="13"/>
  <c r="G135" i="13"/>
  <c r="F136" i="13"/>
  <c r="F137" i="13"/>
  <c r="E138" i="13"/>
  <c r="D139" i="13"/>
  <c r="F128" i="13"/>
  <c r="F129" i="13"/>
  <c r="E130" i="13"/>
  <c r="D131" i="13"/>
  <c r="D132" i="13"/>
  <c r="C135" i="13"/>
  <c r="B136" i="13"/>
  <c r="B137" i="13"/>
  <c r="G137" i="13"/>
  <c r="F138" i="13"/>
  <c r="F139" i="13"/>
  <c r="D264" i="13"/>
  <c r="C265" i="13"/>
  <c r="C266" i="13"/>
  <c r="B267" i="13"/>
  <c r="G267" i="13"/>
  <c r="G268" i="13"/>
  <c r="F271" i="13"/>
  <c r="E272" i="13"/>
  <c r="E273" i="13"/>
  <c r="D274" i="13"/>
  <c r="C275" i="13"/>
  <c r="E264" i="13"/>
  <c r="E265" i="13"/>
  <c r="D266" i="13"/>
  <c r="C267" i="13"/>
  <c r="C268" i="13"/>
  <c r="B271" i="13"/>
  <c r="G271" i="13"/>
  <c r="G272" i="13"/>
  <c r="F273" i="13"/>
  <c r="E274" i="13"/>
  <c r="E275" i="13"/>
  <c r="G264" i="13"/>
  <c r="F265" i="13"/>
  <c r="E266" i="13"/>
  <c r="E267" i="13"/>
  <c r="D268" i="13"/>
  <c r="C271" i="13"/>
  <c r="C272" i="13"/>
  <c r="B273" i="13"/>
  <c r="G273" i="13"/>
  <c r="G274" i="13"/>
  <c r="F275" i="13"/>
  <c r="F400" i="13"/>
  <c r="F401" i="13"/>
  <c r="E402" i="13"/>
  <c r="D403" i="13"/>
  <c r="D404" i="13"/>
  <c r="C407" i="13"/>
  <c r="B408" i="13"/>
  <c r="B409" i="13"/>
  <c r="F409" i="13"/>
  <c r="D410" i="13"/>
  <c r="B411" i="13"/>
  <c r="F411" i="13"/>
  <c r="B400" i="13"/>
  <c r="B401" i="13"/>
  <c r="G401" i="13"/>
  <c r="F402" i="13"/>
  <c r="F403" i="13"/>
  <c r="E404" i="13"/>
  <c r="D407" i="13"/>
  <c r="D408" i="13"/>
  <c r="C409" i="13"/>
  <c r="G409" i="13"/>
  <c r="E410" i="13"/>
  <c r="C411" i="13"/>
  <c r="G411" i="13"/>
  <c r="D400" i="13"/>
  <c r="C401" i="13"/>
  <c r="B402" i="13"/>
  <c r="B403" i="13"/>
  <c r="G403" i="13"/>
  <c r="F404" i="13"/>
  <c r="F407" i="13"/>
  <c r="E408" i="13"/>
  <c r="D409" i="13"/>
  <c r="B410" i="13"/>
  <c r="F410" i="13"/>
  <c r="D411" i="13"/>
  <c r="E70" i="13"/>
  <c r="G63" i="13"/>
  <c r="F71" i="13"/>
  <c r="B69" i="13"/>
  <c r="D64" i="13"/>
  <c r="F61" i="13"/>
  <c r="C70" i="13"/>
  <c r="E67" i="13"/>
  <c r="G62" i="13"/>
  <c r="D71" i="13"/>
  <c r="F68" i="13"/>
  <c r="B64" i="13"/>
  <c r="D61" i="13"/>
  <c r="B60" i="13"/>
  <c r="C61" i="13"/>
  <c r="E68" i="13"/>
  <c r="B71" i="13"/>
  <c r="D68" i="13"/>
  <c r="F63" i="13"/>
  <c r="G60" i="13"/>
  <c r="E69" i="13"/>
  <c r="G64" i="13"/>
  <c r="C62" i="13"/>
  <c r="F70" i="13"/>
  <c r="B68" i="13"/>
  <c r="D63" i="13"/>
  <c r="C60" i="13"/>
  <c r="F479" i="13"/>
  <c r="B479" i="13"/>
  <c r="D478" i="13"/>
  <c r="E477" i="13"/>
  <c r="E476" i="13"/>
  <c r="F475" i="13"/>
  <c r="G472" i="13"/>
  <c r="G471" i="13"/>
  <c r="B471" i="13"/>
  <c r="C470" i="13"/>
  <c r="C469" i="13"/>
  <c r="E411" i="13"/>
  <c r="F408" i="13"/>
  <c r="C403" i="13"/>
  <c r="E342" i="13"/>
  <c r="B339" i="13"/>
  <c r="B275" i="13"/>
  <c r="E271" i="13"/>
  <c r="G265" i="13"/>
  <c r="C206" i="13"/>
  <c r="F200" i="13"/>
  <c r="G139" i="13"/>
  <c r="D136" i="13"/>
  <c r="F130" i="13"/>
  <c r="D196" i="13"/>
  <c r="D197" i="13"/>
  <c r="C198" i="13"/>
  <c r="B199" i="13"/>
  <c r="B200" i="13"/>
  <c r="G200" i="13"/>
  <c r="F203" i="13"/>
  <c r="F204" i="13"/>
  <c r="E205" i="13"/>
  <c r="D206" i="13"/>
  <c r="D207" i="13"/>
  <c r="F196" i="13"/>
  <c r="E197" i="13"/>
  <c r="D198" i="13"/>
  <c r="D199" i="13"/>
  <c r="C200" i="13"/>
  <c r="B203" i="13"/>
  <c r="B204" i="13"/>
  <c r="G204" i="13"/>
  <c r="F205" i="13"/>
  <c r="F206" i="13"/>
  <c r="E207" i="13"/>
  <c r="B196" i="13"/>
  <c r="G196" i="13"/>
  <c r="F197" i="13"/>
  <c r="F198" i="13"/>
  <c r="E199" i="13"/>
  <c r="D200" i="13"/>
  <c r="D203" i="13"/>
  <c r="C204" i="13"/>
  <c r="B205" i="13"/>
  <c r="B206" i="13"/>
  <c r="G206" i="13"/>
  <c r="F207" i="13"/>
  <c r="G332" i="13"/>
  <c r="F333" i="13"/>
  <c r="E334" i="13"/>
  <c r="E335" i="13"/>
  <c r="D336" i="13"/>
  <c r="C339" i="13"/>
  <c r="C340" i="13"/>
  <c r="B341" i="13"/>
  <c r="G341" i="13"/>
  <c r="G342" i="13"/>
  <c r="F343" i="13"/>
  <c r="C332" i="13"/>
  <c r="B333" i="13"/>
  <c r="G333" i="13"/>
  <c r="G334" i="13"/>
  <c r="F335" i="13"/>
  <c r="E336" i="13"/>
  <c r="E339" i="13"/>
  <c r="D340" i="13"/>
  <c r="C341" i="13"/>
  <c r="C342" i="13"/>
  <c r="B343" i="13"/>
  <c r="G343" i="13"/>
  <c r="D332" i="13"/>
  <c r="C333" i="13"/>
  <c r="C334" i="13"/>
  <c r="B335" i="13"/>
  <c r="G335" i="13"/>
  <c r="G336" i="13"/>
  <c r="F339" i="13"/>
  <c r="E340" i="13"/>
  <c r="E341" i="13"/>
  <c r="D342" i="13"/>
  <c r="C343" i="13"/>
  <c r="B468" i="13"/>
  <c r="F468" i="13"/>
  <c r="D469" i="13"/>
  <c r="B470" i="13"/>
  <c r="F470" i="13"/>
  <c r="D471" i="13"/>
  <c r="B472" i="13"/>
  <c r="F472" i="13"/>
  <c r="D475" i="13"/>
  <c r="B476" i="13"/>
  <c r="F476" i="13"/>
  <c r="D477" i="13"/>
  <c r="B478" i="13"/>
  <c r="C63" i="13"/>
  <c r="C71" i="13"/>
  <c r="D70" i="13"/>
  <c r="F67" i="13"/>
  <c r="B63" i="13"/>
  <c r="E71" i="13"/>
  <c r="G68" i="13"/>
  <c r="C64" i="13"/>
  <c r="E61" i="13"/>
  <c r="B70" i="13"/>
  <c r="D67" i="13"/>
  <c r="F62" i="13"/>
  <c r="D60" i="13"/>
  <c r="E479" i="13"/>
  <c r="G478" i="13"/>
  <c r="C478" i="13"/>
  <c r="C477" i="13"/>
  <c r="D476" i="13"/>
  <c r="E475" i="13"/>
  <c r="E472" i="13"/>
  <c r="F471" i="13"/>
  <c r="G470" i="13"/>
  <c r="G469" i="13"/>
  <c r="B469" i="13"/>
  <c r="C468" i="13"/>
  <c r="G410" i="13"/>
  <c r="G407" i="13"/>
  <c r="D402" i="13"/>
  <c r="F341" i="13"/>
  <c r="C336" i="13"/>
  <c r="E332" i="13"/>
  <c r="C274" i="13"/>
  <c r="E268" i="13"/>
  <c r="B265" i="13"/>
  <c r="D205" i="13"/>
  <c r="F199" i="13"/>
  <c r="C196" i="13"/>
  <c r="B139" i="13"/>
  <c r="D135" i="13"/>
  <c r="G129" i="13"/>
  <c r="G37" i="13"/>
  <c r="C37" i="13"/>
  <c r="E36" i="13"/>
  <c r="G35" i="13"/>
  <c r="C35" i="13"/>
  <c r="E34" i="13"/>
  <c r="G33" i="13"/>
  <c r="C33" i="13"/>
  <c r="E30" i="13"/>
  <c r="G29" i="13"/>
  <c r="C29" i="13"/>
  <c r="E28" i="13"/>
  <c r="G27" i="13"/>
  <c r="C27" i="13"/>
  <c r="E26" i="13"/>
  <c r="E37" i="13"/>
  <c r="G36" i="13"/>
  <c r="C36" i="13"/>
  <c r="E35" i="13"/>
  <c r="G34" i="13"/>
  <c r="C34" i="13"/>
  <c r="E33" i="13"/>
  <c r="G30" i="13"/>
  <c r="C30" i="13"/>
  <c r="E29" i="13"/>
  <c r="G28" i="13"/>
  <c r="C28" i="13"/>
  <c r="E27" i="13"/>
  <c r="G26" i="13"/>
  <c r="E751" i="13"/>
  <c r="G750" i="13"/>
  <c r="C750" i="13"/>
  <c r="E749" i="13"/>
  <c r="G748" i="13"/>
  <c r="C748" i="13"/>
  <c r="E747" i="13"/>
  <c r="G744" i="13"/>
  <c r="C744" i="13"/>
  <c r="E743" i="13"/>
  <c r="G742" i="13"/>
  <c r="C742" i="13"/>
  <c r="E741" i="13"/>
  <c r="G740" i="13"/>
  <c r="C740" i="13"/>
  <c r="D698" i="13"/>
  <c r="F693" i="13"/>
  <c r="B691" i="13"/>
  <c r="G632" i="13"/>
  <c r="C632" i="13"/>
  <c r="E631" i="13"/>
  <c r="G630" i="13"/>
  <c r="C630" i="13"/>
  <c r="E629" i="13"/>
  <c r="G628" i="13"/>
  <c r="C628" i="13"/>
  <c r="E625" i="13"/>
  <c r="G624" i="13"/>
  <c r="C624" i="13"/>
  <c r="E623" i="13"/>
  <c r="G622" i="13"/>
  <c r="C622" i="13"/>
  <c r="E621" i="13"/>
  <c r="F512" i="13"/>
  <c r="B510" i="13"/>
  <c r="D505" i="13"/>
  <c r="B502" i="13"/>
  <c r="B445" i="13"/>
  <c r="E441" i="13"/>
  <c r="B436" i="13"/>
  <c r="D377" i="13"/>
  <c r="F373" i="13"/>
  <c r="C368" i="13"/>
  <c r="F308" i="13"/>
  <c r="D302" i="13"/>
  <c r="E240" i="13"/>
  <c r="F233" i="13"/>
  <c r="B169" i="13"/>
  <c r="F105" i="13"/>
  <c r="C69" i="13"/>
  <c r="G61" i="13"/>
  <c r="G751" i="13"/>
  <c r="C751" i="13"/>
  <c r="E750" i="13"/>
  <c r="G749" i="13"/>
  <c r="C749" i="13"/>
  <c r="E748" i="13"/>
  <c r="G747" i="13"/>
  <c r="C747" i="13"/>
  <c r="E744" i="13"/>
  <c r="G743" i="13"/>
  <c r="C743" i="13"/>
  <c r="E742" i="13"/>
  <c r="G741" i="13"/>
  <c r="C741" i="13"/>
  <c r="E740" i="13"/>
  <c r="F700" i="13"/>
  <c r="B698" i="13"/>
  <c r="D693" i="13"/>
  <c r="F690" i="13"/>
  <c r="E632" i="13"/>
  <c r="G631" i="13"/>
  <c r="C631" i="13"/>
  <c r="E630" i="13"/>
  <c r="G629" i="13"/>
  <c r="C629" i="13"/>
  <c r="E628" i="13"/>
  <c r="G625" i="13"/>
  <c r="C625" i="13"/>
  <c r="E624" i="13"/>
  <c r="G623" i="13"/>
  <c r="C623" i="13"/>
  <c r="E622" i="13"/>
  <c r="G621" i="13"/>
  <c r="C621" i="13"/>
  <c r="D511" i="13"/>
  <c r="F506" i="13"/>
  <c r="F503" i="13"/>
  <c r="D443" i="13"/>
  <c r="F437" i="13"/>
  <c r="C434" i="13"/>
  <c r="E375" i="13"/>
  <c r="B370" i="13"/>
  <c r="D366" i="13"/>
  <c r="F306" i="13"/>
  <c r="B300" i="13"/>
  <c r="B238" i="13"/>
  <c r="D231" i="13"/>
  <c r="E172" i="13"/>
  <c r="D98" i="13"/>
  <c r="F43" i="13"/>
  <c r="F751" i="13"/>
  <c r="B751" i="13"/>
  <c r="D750" i="13"/>
  <c r="F749" i="13"/>
  <c r="B749" i="13"/>
  <c r="D748" i="13"/>
  <c r="F747" i="13"/>
  <c r="B747" i="13"/>
  <c r="D744" i="13"/>
  <c r="F743" i="13"/>
  <c r="B743" i="13"/>
  <c r="D742" i="13"/>
  <c r="F741" i="13"/>
  <c r="B741" i="13"/>
  <c r="E700" i="13"/>
  <c r="G697" i="13"/>
  <c r="C693" i="13"/>
  <c r="E690" i="13"/>
  <c r="D632" i="13"/>
  <c r="F631" i="13"/>
  <c r="B631" i="13"/>
  <c r="D630" i="13"/>
  <c r="F629" i="13"/>
  <c r="B629" i="13"/>
  <c r="D628" i="13"/>
  <c r="F625" i="13"/>
  <c r="B625" i="13"/>
  <c r="D624" i="13"/>
  <c r="F623" i="13"/>
  <c r="B623" i="13"/>
  <c r="D622" i="13"/>
  <c r="F621" i="13"/>
  <c r="D513" i="13"/>
  <c r="F510" i="13"/>
  <c r="B506" i="13"/>
  <c r="D442" i="13"/>
  <c r="F374" i="13"/>
  <c r="E309" i="13"/>
  <c r="F305" i="13"/>
  <c r="F241" i="13"/>
  <c r="B237" i="13"/>
  <c r="B171" i="13"/>
  <c r="E96" i="13"/>
  <c r="G69" i="13"/>
  <c r="C1091" i="9"/>
  <c r="C1082" i="9"/>
  <c r="F679" i="9"/>
  <c r="C674" i="9"/>
  <c r="E369" i="9"/>
  <c r="B375" i="9"/>
  <c r="F732" i="9"/>
  <c r="D731" i="9"/>
  <c r="F724" i="9"/>
  <c r="E476" i="9"/>
  <c r="G478" i="9"/>
  <c r="F11" i="13"/>
  <c r="D16" i="13"/>
  <c r="B19" i="13"/>
  <c r="F9" i="13"/>
  <c r="B13" i="13"/>
  <c r="F17" i="13"/>
  <c r="D20" i="13"/>
  <c r="C128" i="13"/>
  <c r="G128" i="13"/>
  <c r="E129" i="13"/>
  <c r="C130" i="13"/>
  <c r="G130" i="13"/>
  <c r="E131" i="13"/>
  <c r="C132" i="13"/>
  <c r="G132" i="13"/>
  <c r="E135" i="13"/>
  <c r="C136" i="13"/>
  <c r="G136" i="13"/>
  <c r="E137" i="13"/>
  <c r="C138" i="13"/>
  <c r="G138" i="13"/>
  <c r="E139" i="13"/>
  <c r="E196" i="13"/>
  <c r="C197" i="13"/>
  <c r="G197" i="13"/>
  <c r="E198" i="13"/>
  <c r="C199" i="13"/>
  <c r="G199" i="13"/>
  <c r="E200" i="13"/>
  <c r="C203" i="13"/>
  <c r="G203" i="13"/>
  <c r="E204" i="13"/>
  <c r="C205" i="13"/>
  <c r="G205" i="13"/>
  <c r="E206" i="13"/>
  <c r="C207" i="13"/>
  <c r="G207" i="13"/>
  <c r="B264" i="13"/>
  <c r="F264" i="13"/>
  <c r="D265" i="13"/>
  <c r="B266" i="13"/>
  <c r="F266" i="13"/>
  <c r="D267" i="13"/>
  <c r="B268" i="13"/>
  <c r="F268" i="13"/>
  <c r="D271" i="13"/>
  <c r="B272" i="13"/>
  <c r="F272" i="13"/>
  <c r="D273" i="13"/>
  <c r="B274" i="13"/>
  <c r="F274" i="13"/>
  <c r="D275" i="13"/>
  <c r="B332" i="13"/>
  <c r="F332" i="13"/>
  <c r="D333" i="13"/>
  <c r="B334" i="13"/>
  <c r="F334" i="13"/>
  <c r="D335" i="13"/>
  <c r="B336" i="13"/>
  <c r="F336" i="13"/>
  <c r="D339" i="13"/>
  <c r="B340" i="13"/>
  <c r="F340" i="13"/>
  <c r="D341" i="13"/>
  <c r="B342" i="13"/>
  <c r="F342" i="13"/>
  <c r="D343" i="13"/>
  <c r="C400" i="13"/>
  <c r="G400" i="13"/>
  <c r="E401" i="13"/>
  <c r="C402" i="13"/>
  <c r="G402" i="13"/>
  <c r="E403" i="13"/>
  <c r="C404" i="13"/>
  <c r="G404" i="13"/>
  <c r="E407" i="13"/>
  <c r="C408" i="13"/>
  <c r="G408" i="13"/>
  <c r="G52" i="13"/>
  <c r="D1268" i="9"/>
  <c r="G1260" i="9"/>
  <c r="G1252" i="9"/>
  <c r="E895" i="9"/>
  <c r="C237" i="9"/>
  <c r="G103" i="13"/>
  <c r="E1257" i="9"/>
  <c r="D1251" i="9"/>
  <c r="D1167" i="9"/>
  <c r="B1015" i="9"/>
  <c r="E965" i="9"/>
  <c r="G291" i="9"/>
  <c r="E1318" i="9"/>
  <c r="C1321" i="9"/>
  <c r="E1328" i="9"/>
  <c r="G1326" i="9"/>
  <c r="C1318" i="9"/>
  <c r="E1325" i="9"/>
  <c r="G1327" i="9"/>
  <c r="G1319" i="9"/>
  <c r="G1325" i="9"/>
  <c r="E1321" i="9"/>
  <c r="G1328" i="9"/>
  <c r="E1047" i="9"/>
  <c r="F1056" i="9"/>
  <c r="C1047" i="9"/>
  <c r="F1050" i="9"/>
  <c r="G1054" i="9"/>
  <c r="B1054" i="9"/>
  <c r="E692" i="9"/>
  <c r="E699" i="9"/>
  <c r="E696" i="9"/>
  <c r="C700" i="9"/>
  <c r="E697" i="9"/>
  <c r="E691" i="9"/>
  <c r="E689" i="9"/>
  <c r="G693" i="9"/>
  <c r="C690" i="9"/>
  <c r="D689" i="9"/>
  <c r="B692" i="9"/>
  <c r="F696" i="9"/>
  <c r="D699" i="9"/>
  <c r="F689" i="9"/>
  <c r="D692" i="9"/>
  <c r="B697" i="9"/>
  <c r="E700" i="9"/>
  <c r="B690" i="9"/>
  <c r="F692" i="9"/>
  <c r="D697" i="9"/>
  <c r="B700" i="9"/>
  <c r="D690" i="9"/>
  <c r="B693" i="9"/>
  <c r="F697" i="9"/>
  <c r="C598" i="9"/>
  <c r="F594" i="9"/>
  <c r="G587" i="9"/>
  <c r="E530" i="9"/>
  <c r="E526" i="9"/>
  <c r="C522" i="9"/>
  <c r="B528" i="9"/>
  <c r="E523" i="9"/>
  <c r="F393" i="9"/>
  <c r="C390" i="9"/>
  <c r="B332" i="9"/>
  <c r="D343" i="9"/>
  <c r="B341" i="9"/>
  <c r="D334" i="9"/>
  <c r="E336" i="9"/>
  <c r="C341" i="9"/>
  <c r="F343" i="9"/>
  <c r="B103" i="9"/>
  <c r="F105" i="9"/>
  <c r="C101" i="9"/>
  <c r="B101" i="9"/>
  <c r="C97" i="9"/>
  <c r="G103" i="9"/>
  <c r="E94" i="9"/>
  <c r="D97" i="9"/>
  <c r="B94" i="9"/>
  <c r="D98" i="9"/>
  <c r="C105" i="9"/>
  <c r="G29" i="9"/>
  <c r="B26" i="9"/>
  <c r="C37" i="9"/>
  <c r="B589" i="9"/>
  <c r="E1533" i="9"/>
  <c r="E1526" i="9"/>
  <c r="G1529" i="9"/>
  <c r="B1531" i="9"/>
  <c r="C1531" i="9"/>
  <c r="E1524" i="9"/>
  <c r="B1523" i="9"/>
  <c r="D1524" i="9"/>
  <c r="C1530" i="9"/>
  <c r="E1523" i="9"/>
  <c r="E1481" i="9"/>
  <c r="F1480" i="9"/>
  <c r="B1478" i="9"/>
  <c r="D1473" i="9"/>
  <c r="G1481" i="9"/>
  <c r="C1479" i="9"/>
  <c r="E1474" i="9"/>
  <c r="G1471" i="9"/>
  <c r="D1482" i="9"/>
  <c r="F1479" i="9"/>
  <c r="B1475" i="9"/>
  <c r="D1472" i="9"/>
  <c r="F1482" i="9"/>
  <c r="B1480" i="9"/>
  <c r="D1475" i="9"/>
  <c r="F1472" i="9"/>
  <c r="C1481" i="9"/>
  <c r="E1478" i="9"/>
  <c r="G1473" i="9"/>
  <c r="C1471" i="9"/>
  <c r="F1481" i="9"/>
  <c r="B1479" i="9"/>
  <c r="D1474" i="9"/>
  <c r="F1471" i="9"/>
  <c r="D1481" i="9"/>
  <c r="B1474" i="9"/>
  <c r="G1479" i="9"/>
  <c r="E1472" i="9"/>
  <c r="F1475" i="9"/>
  <c r="D1479" i="9"/>
  <c r="B1472" i="9"/>
  <c r="G1475" i="9"/>
  <c r="B1481" i="9"/>
  <c r="F1473" i="9"/>
  <c r="E1423" i="9"/>
  <c r="G1430" i="9"/>
  <c r="G1421" i="9"/>
  <c r="E1420" i="9"/>
  <c r="G1424" i="9"/>
  <c r="E1424" i="9"/>
  <c r="G1431" i="9"/>
  <c r="G1427" i="9"/>
  <c r="E1431" i="9"/>
  <c r="C1423" i="9"/>
  <c r="G1423" i="9"/>
  <c r="C1430" i="9"/>
  <c r="E1422" i="9"/>
  <c r="E1430" i="9"/>
  <c r="E1428" i="9"/>
  <c r="C1431" i="9"/>
  <c r="B1371" i="9"/>
  <c r="B1369" i="9"/>
  <c r="D1372" i="9"/>
  <c r="E1377" i="9"/>
  <c r="G1370" i="9"/>
  <c r="F1373" i="9"/>
  <c r="B1370" i="9"/>
  <c r="D1376" i="9"/>
  <c r="F1369" i="9"/>
  <c r="D1373" i="9"/>
  <c r="F1379" i="9"/>
  <c r="G1372" i="9"/>
  <c r="B1372" i="9"/>
  <c r="D1378" i="9"/>
  <c r="F1371" i="9"/>
  <c r="E1233" i="9"/>
  <c r="B1242" i="9"/>
  <c r="G1240" i="9"/>
  <c r="F1237" i="9"/>
  <c r="D1236" i="9"/>
  <c r="C1234" i="9"/>
  <c r="D1242" i="9"/>
  <c r="D1234" i="9"/>
  <c r="E1241" i="9"/>
  <c r="F1234" i="9"/>
  <c r="B1240" i="9"/>
  <c r="E1243" i="9"/>
  <c r="C1240" i="9"/>
  <c r="G1233" i="9"/>
  <c r="E1236" i="9"/>
  <c r="C1241" i="9"/>
  <c r="G1243" i="9"/>
  <c r="G1234" i="9"/>
  <c r="D1240" i="9"/>
  <c r="B1244" i="9"/>
  <c r="G1149" i="9"/>
  <c r="E1159" i="9"/>
  <c r="C1158" i="9"/>
  <c r="E1152" i="9"/>
  <c r="C1155" i="9"/>
  <c r="G1157" i="9"/>
  <c r="C1148" i="9"/>
  <c r="B1155" i="9"/>
  <c r="F1159" i="9"/>
  <c r="G1155" i="9"/>
  <c r="D1150" i="9"/>
  <c r="G1158" i="9"/>
  <c r="C1151" i="9"/>
  <c r="E1149" i="9"/>
  <c r="C1156" i="9"/>
  <c r="B1149" i="9"/>
  <c r="F1157" i="9"/>
  <c r="C1152" i="9"/>
  <c r="G998" i="9"/>
  <c r="C1006" i="9"/>
  <c r="C1002" i="9"/>
  <c r="C996" i="9"/>
  <c r="G953" i="9"/>
  <c r="E951" i="9"/>
  <c r="E944" i="9"/>
  <c r="E955" i="9"/>
  <c r="B953" i="9"/>
  <c r="C951" i="9"/>
  <c r="C944" i="9"/>
  <c r="B951" i="9"/>
  <c r="F955" i="9"/>
  <c r="D948" i="9"/>
  <c r="C948" i="9"/>
  <c r="G955" i="9"/>
  <c r="E947" i="9"/>
  <c r="E945" i="9"/>
  <c r="C952" i="9"/>
  <c r="B955" i="9"/>
  <c r="G946" i="9"/>
  <c r="F792" i="9"/>
  <c r="F791" i="9"/>
  <c r="F741" i="9"/>
  <c r="E747" i="9"/>
  <c r="E749" i="9"/>
  <c r="C742" i="9"/>
  <c r="B749" i="9"/>
  <c r="C748" i="9"/>
  <c r="E743" i="9"/>
  <c r="C750" i="9"/>
  <c r="G421" i="9"/>
  <c r="E426" i="9"/>
  <c r="B274" i="9"/>
  <c r="F265" i="9"/>
  <c r="F271" i="9"/>
  <c r="G275" i="9"/>
  <c r="F267" i="9"/>
  <c r="F266" i="9"/>
  <c r="C265" i="9"/>
  <c r="D272" i="9"/>
  <c r="B264" i="9"/>
  <c r="G267" i="9"/>
  <c r="D274" i="9"/>
  <c r="B266" i="9"/>
  <c r="D148" i="9"/>
  <c r="G153" i="9"/>
  <c r="C84" i="9"/>
  <c r="C86" i="9"/>
  <c r="C81" i="9"/>
  <c r="G77" i="9"/>
  <c r="B87" i="9"/>
  <c r="D80" i="9"/>
  <c r="F79" i="9"/>
  <c r="G88" i="9"/>
  <c r="F77" i="9"/>
  <c r="C16" i="9"/>
  <c r="E11" i="9"/>
  <c r="G18" i="9"/>
  <c r="B1380" i="9"/>
  <c r="C1421" i="9"/>
  <c r="B699" i="9"/>
  <c r="D1480" i="9"/>
  <c r="C1475" i="9"/>
  <c r="D1235" i="9"/>
  <c r="D1471" i="9"/>
  <c r="B1378" i="9"/>
  <c r="C1378" i="9"/>
  <c r="E1054" i="9"/>
  <c r="D596" i="9"/>
  <c r="E1327" i="9"/>
  <c r="G1318" i="9"/>
  <c r="E1155" i="9"/>
  <c r="G1150" i="9"/>
  <c r="E1150" i="9"/>
  <c r="B1237" i="9"/>
  <c r="C1522" i="9"/>
  <c r="F1533" i="9"/>
  <c r="B273" i="9"/>
  <c r="G86" i="9"/>
  <c r="F94" i="9"/>
  <c r="C273" i="9"/>
  <c r="G590" i="9"/>
  <c r="E334" i="9"/>
  <c r="F747" i="9"/>
  <c r="F691" i="9"/>
  <c r="F698" i="9"/>
  <c r="D691" i="9"/>
  <c r="B751" i="9"/>
  <c r="G951" i="9"/>
  <c r="F947" i="9"/>
  <c r="G952" i="9"/>
  <c r="E1235" i="9"/>
  <c r="G1321" i="9"/>
  <c r="G1380" i="9"/>
  <c r="G1429" i="9"/>
  <c r="G954" i="9"/>
  <c r="D1243" i="9"/>
  <c r="E1319" i="9"/>
  <c r="E1429" i="9"/>
  <c r="E1480" i="9"/>
  <c r="G696" i="9"/>
  <c r="E698" i="9"/>
  <c r="F1474" i="9"/>
  <c r="C1295" i="9"/>
  <c r="G1284" i="9"/>
  <c r="E1293" i="9"/>
  <c r="G1286" i="9"/>
  <c r="E1288" i="9"/>
  <c r="C1294" i="9"/>
  <c r="B1293" i="9"/>
  <c r="D1292" i="9"/>
  <c r="F1285" i="9"/>
  <c r="G987" i="9"/>
  <c r="B982" i="9"/>
  <c r="G928" i="9"/>
  <c r="G934" i="9"/>
  <c r="E937" i="9"/>
  <c r="G938" i="9"/>
  <c r="G774" i="9"/>
  <c r="C776" i="9"/>
  <c r="B778" i="9"/>
  <c r="E783" i="9"/>
  <c r="C503" i="9"/>
  <c r="G509" i="9"/>
  <c r="B511" i="9"/>
  <c r="D504" i="9"/>
  <c r="D505" i="9"/>
  <c r="D513" i="9"/>
  <c r="C509" i="9"/>
  <c r="F469" i="9"/>
  <c r="G468" i="9"/>
  <c r="C479" i="9"/>
  <c r="C470" i="9"/>
  <c r="E468" i="9"/>
  <c r="C472" i="9"/>
  <c r="F477" i="9"/>
  <c r="B469" i="9"/>
  <c r="E472" i="9"/>
  <c r="C478" i="9"/>
  <c r="D472" i="9"/>
  <c r="E477" i="9"/>
  <c r="E469" i="9"/>
  <c r="B475" i="9"/>
  <c r="E478" i="9"/>
  <c r="G469" i="9"/>
  <c r="E475" i="9"/>
  <c r="B479" i="9"/>
  <c r="F306" i="9"/>
  <c r="D299" i="9"/>
  <c r="B302" i="9"/>
  <c r="E300" i="9"/>
  <c r="F300" i="9"/>
  <c r="B298" i="9"/>
  <c r="C203" i="9"/>
  <c r="B207" i="9"/>
  <c r="B136" i="9"/>
  <c r="D132" i="9"/>
  <c r="D1335" i="9"/>
  <c r="G1338" i="9"/>
  <c r="C1345" i="9"/>
  <c r="E1342" i="9"/>
  <c r="G1337" i="9"/>
  <c r="C1335" i="9"/>
  <c r="C1344" i="9"/>
  <c r="E1344" i="9"/>
  <c r="G1339" i="9"/>
  <c r="C1337" i="9"/>
  <c r="G613" i="9"/>
  <c r="G614" i="9"/>
  <c r="F615" i="9"/>
  <c r="C543" i="9"/>
  <c r="E536" i="9"/>
  <c r="C461" i="9"/>
  <c r="G461" i="9"/>
  <c r="F458" i="9"/>
  <c r="B460" i="9"/>
  <c r="C359" i="9"/>
  <c r="F356" i="9"/>
  <c r="C360" i="9"/>
  <c r="E352" i="9"/>
  <c r="F485" i="9"/>
  <c r="G285" i="9"/>
  <c r="E1271" i="9"/>
  <c r="D1037" i="9"/>
  <c r="E1023" i="9"/>
  <c r="C1490" i="9"/>
  <c r="C1489" i="9"/>
  <c r="G1492" i="9"/>
  <c r="E1497" i="9"/>
  <c r="F1447" i="9"/>
  <c r="F1438" i="9"/>
  <c r="C1387" i="9"/>
  <c r="C1389" i="9"/>
  <c r="E1389" i="9"/>
  <c r="G1390" i="9"/>
  <c r="G1386" i="9"/>
  <c r="E1396" i="9"/>
  <c r="G1395" i="9"/>
  <c r="C1393" i="9"/>
  <c r="C564" i="9"/>
  <c r="G556" i="9"/>
  <c r="B436" i="9"/>
  <c r="C441" i="9"/>
  <c r="B435" i="9"/>
  <c r="F441" i="9"/>
  <c r="G437" i="9"/>
  <c r="F434" i="9"/>
  <c r="C445" i="9"/>
  <c r="F435" i="9"/>
  <c r="D94" i="9"/>
  <c r="B98" i="9"/>
  <c r="G97" i="9"/>
  <c r="D104" i="9"/>
  <c r="F95" i="9"/>
  <c r="E104" i="9"/>
  <c r="D96" i="9"/>
  <c r="E102" i="9"/>
  <c r="E28" i="9"/>
  <c r="C33" i="9"/>
  <c r="F1516" i="9"/>
  <c r="C697" i="9"/>
  <c r="E690" i="9"/>
  <c r="G700" i="9"/>
  <c r="G692" i="9"/>
  <c r="G690" i="9"/>
  <c r="C698" i="9"/>
  <c r="D700" i="9"/>
  <c r="G691" i="9"/>
  <c r="G698" i="9"/>
  <c r="G697" i="9"/>
  <c r="C696" i="9"/>
  <c r="F699" i="9"/>
  <c r="C691" i="9"/>
  <c r="C692" i="9"/>
  <c r="C699" i="9"/>
  <c r="F241" i="9"/>
  <c r="G131" i="9"/>
  <c r="E136" i="9"/>
  <c r="E1135" i="9"/>
  <c r="C1142" i="9"/>
  <c r="B1133" i="9"/>
  <c r="F852" i="9"/>
  <c r="C844" i="9"/>
  <c r="C845" i="9"/>
  <c r="D853" i="9"/>
  <c r="E775" i="9"/>
  <c r="F776" i="9"/>
  <c r="D451" i="9"/>
  <c r="D459" i="9"/>
  <c r="E454" i="9"/>
  <c r="C453" i="9"/>
  <c r="G454" i="9"/>
  <c r="G451" i="9"/>
  <c r="C462" i="9"/>
  <c r="G391" i="9"/>
  <c r="D386" i="9"/>
  <c r="F264" i="9"/>
  <c r="C275" i="9"/>
  <c r="D273" i="9"/>
  <c r="E230" i="9"/>
  <c r="D231" i="9"/>
  <c r="F233" i="9"/>
  <c r="B238" i="9"/>
  <c r="B240" i="9"/>
  <c r="G241" i="9"/>
  <c r="B230" i="9"/>
  <c r="D232" i="9"/>
  <c r="E234" i="9"/>
  <c r="D238" i="9"/>
  <c r="E240" i="9"/>
  <c r="D240" i="9"/>
  <c r="F234" i="9"/>
  <c r="F230" i="9"/>
  <c r="F232" i="9"/>
  <c r="B237" i="9"/>
  <c r="B239" i="9"/>
  <c r="D241" i="9"/>
  <c r="D239" i="9"/>
  <c r="G233" i="9"/>
  <c r="F1515" i="9"/>
  <c r="B1514" i="9"/>
  <c r="C1512" i="9"/>
  <c r="E1509" i="9"/>
  <c r="G1514" i="9"/>
  <c r="F1505" i="9"/>
  <c r="D1512" i="9"/>
  <c r="F1506" i="9"/>
  <c r="G1516" i="9"/>
  <c r="F1507" i="9"/>
  <c r="B1513" i="9"/>
  <c r="F1508" i="9"/>
  <c r="B1412" i="9"/>
  <c r="D1406" i="9"/>
  <c r="G1412" i="9"/>
  <c r="F436" i="9"/>
  <c r="D214" i="9"/>
  <c r="C215" i="9"/>
  <c r="G220" i="9"/>
  <c r="G224" i="9"/>
  <c r="C220" i="9"/>
  <c r="G223" i="9"/>
  <c r="F223" i="9"/>
  <c r="B217" i="9"/>
  <c r="D162" i="9"/>
  <c r="F166" i="9"/>
  <c r="E1057" i="9"/>
  <c r="F1305" i="9"/>
  <c r="F978" i="9"/>
  <c r="D1244" i="9"/>
  <c r="C1050" i="9"/>
  <c r="B1040" i="9"/>
  <c r="D1036" i="9"/>
  <c r="B1030" i="9"/>
  <c r="D1022" i="9"/>
  <c r="C1013" i="9"/>
  <c r="E1019" i="9"/>
  <c r="D1033" i="9"/>
  <c r="E1065" i="9"/>
  <c r="E929" i="9"/>
  <c r="E1014" i="9"/>
  <c r="C1022" i="9"/>
  <c r="B1038" i="9"/>
  <c r="F1149" i="9"/>
  <c r="E623" i="9"/>
  <c r="F632" i="9"/>
  <c r="D794" i="9"/>
  <c r="E1048" i="9"/>
  <c r="D1049" i="9"/>
  <c r="D1278" i="9"/>
  <c r="G1261" i="9"/>
  <c r="E1258" i="9"/>
  <c r="B1039" i="9"/>
  <c r="E1033" i="9"/>
  <c r="C1021" i="9"/>
  <c r="F751" i="9"/>
  <c r="B505" i="9"/>
  <c r="E495" i="9"/>
  <c r="G417" i="9"/>
  <c r="C282" i="9"/>
  <c r="D1202" i="9"/>
  <c r="E1339" i="9"/>
  <c r="F1372" i="9"/>
  <c r="E1373" i="9"/>
  <c r="C1210" i="9"/>
  <c r="G1172" i="9"/>
  <c r="E1345" i="9"/>
  <c r="D1379" i="9"/>
  <c r="D1505" i="9"/>
  <c r="G1495" i="9"/>
  <c r="G1488" i="9"/>
  <c r="C1474" i="9"/>
  <c r="B1403" i="9"/>
  <c r="C1380" i="9"/>
  <c r="C1346" i="9"/>
  <c r="E1337" i="9"/>
  <c r="F1169" i="9"/>
  <c r="F1131" i="9"/>
  <c r="C962" i="9"/>
  <c r="D952" i="9"/>
  <c r="D750" i="9"/>
  <c r="C747" i="9"/>
  <c r="E740" i="9"/>
  <c r="G604" i="9"/>
  <c r="E420" i="9"/>
  <c r="G288" i="9"/>
  <c r="D283" i="9"/>
  <c r="G217" i="9"/>
  <c r="C190" i="9"/>
  <c r="G101" i="9"/>
  <c r="E96" i="9"/>
  <c r="E78" i="9"/>
  <c r="D43" i="9"/>
  <c r="C1361" i="9"/>
  <c r="G1344" i="9"/>
  <c r="C1336" i="9"/>
  <c r="C972" i="9"/>
  <c r="B961" i="9"/>
  <c r="F945" i="9"/>
  <c r="G749" i="9"/>
  <c r="F743" i="9"/>
  <c r="B741" i="9"/>
  <c r="D608" i="9"/>
  <c r="G1346" i="9"/>
  <c r="F1380" i="9"/>
  <c r="C1338" i="9"/>
  <c r="D1499" i="9"/>
  <c r="E1343" i="9"/>
  <c r="D970" i="9"/>
  <c r="D748" i="9"/>
  <c r="B743" i="9"/>
  <c r="B223" i="9"/>
  <c r="C95" i="9"/>
  <c r="G85" i="9"/>
  <c r="D103" i="9"/>
  <c r="E710" i="9"/>
  <c r="G713" i="9"/>
  <c r="B707" i="9"/>
  <c r="F709" i="9"/>
  <c r="D714" i="9"/>
  <c r="B717" i="9"/>
  <c r="B708" i="9"/>
  <c r="E713" i="9"/>
  <c r="C717" i="9"/>
  <c r="E709" i="9"/>
  <c r="E716" i="9"/>
  <c r="F708" i="9"/>
  <c r="E715" i="9"/>
  <c r="G707" i="9"/>
  <c r="F714" i="9"/>
  <c r="G714" i="9"/>
  <c r="D708" i="9"/>
  <c r="B713" i="9"/>
  <c r="F715" i="9"/>
  <c r="C706" i="9"/>
  <c r="G709" i="9"/>
  <c r="D715" i="9"/>
  <c r="D707" i="9"/>
  <c r="B714" i="9"/>
  <c r="E706" i="9"/>
  <c r="C713" i="9"/>
  <c r="G717" i="9"/>
  <c r="C710" i="9"/>
  <c r="G716" i="9"/>
  <c r="D709" i="9"/>
  <c r="G693" i="13"/>
  <c r="E698" i="13"/>
  <c r="D691" i="13"/>
  <c r="B696" i="13"/>
  <c r="F698" i="13"/>
  <c r="C698" i="13"/>
  <c r="D713" i="9"/>
  <c r="C714" i="9"/>
  <c r="C715" i="9"/>
  <c r="C716" i="9"/>
  <c r="C707" i="9"/>
  <c r="F713" i="9"/>
  <c r="D706" i="9"/>
  <c r="C921" i="9"/>
  <c r="G691" i="13"/>
  <c r="E696" i="13"/>
  <c r="C699" i="13"/>
  <c r="D689" i="13"/>
  <c r="B692" i="13"/>
  <c r="F696" i="13"/>
  <c r="D699" i="13"/>
  <c r="F689" i="13"/>
  <c r="D692" i="13"/>
  <c r="B697" i="13"/>
  <c r="F699" i="13"/>
  <c r="G700" i="13"/>
  <c r="C709" i="9"/>
  <c r="B710" i="9"/>
  <c r="G710" i="9"/>
  <c r="E714" i="9"/>
  <c r="F717" i="9"/>
  <c r="D710" i="9"/>
  <c r="G919" i="9"/>
  <c r="F910" i="9"/>
  <c r="E910" i="9"/>
  <c r="B910" i="9"/>
  <c r="B917" i="9"/>
  <c r="E921" i="9"/>
  <c r="G706" i="9"/>
  <c r="F1097" i="9"/>
  <c r="D1100" i="9"/>
  <c r="C1104" i="9"/>
  <c r="E1097" i="9"/>
  <c r="D1108" i="9"/>
  <c r="G1105" i="9"/>
  <c r="E1098" i="9"/>
  <c r="F1107" i="9"/>
  <c r="E1106" i="9"/>
  <c r="C1099" i="9"/>
  <c r="E1108" i="9"/>
  <c r="E1099" i="9"/>
  <c r="F1098" i="9"/>
  <c r="D1101" i="9"/>
  <c r="B1106" i="9"/>
  <c r="F1108" i="9"/>
  <c r="G1099" i="9"/>
  <c r="E1105" i="9"/>
  <c r="B1097" i="9"/>
  <c r="E1100" i="9"/>
  <c r="C1106" i="9"/>
  <c r="F1105" i="9"/>
  <c r="B1105" i="9"/>
  <c r="D1097" i="9"/>
  <c r="B1100" i="9"/>
  <c r="F1104" i="9"/>
  <c r="D1107" i="9"/>
  <c r="C1098" i="9"/>
  <c r="F1101" i="9"/>
  <c r="C1107" i="9"/>
  <c r="G1098" i="9"/>
  <c r="D1104" i="9"/>
  <c r="G1107" i="9"/>
  <c r="C1100" i="9"/>
  <c r="C1056" i="9"/>
  <c r="G1049" i="9"/>
  <c r="G1055" i="9"/>
  <c r="C1055" i="9"/>
  <c r="E1049" i="9"/>
  <c r="D1048" i="9"/>
  <c r="B1053" i="9"/>
  <c r="F1055" i="9"/>
  <c r="D1057" i="9"/>
  <c r="G1053" i="9"/>
  <c r="C1048" i="9"/>
  <c r="C1046" i="9"/>
  <c r="D1055" i="9"/>
  <c r="G1048" i="9"/>
  <c r="G1056" i="9"/>
  <c r="D1053" i="9"/>
  <c r="G1047" i="9"/>
  <c r="B1047" i="9"/>
  <c r="F1049" i="9"/>
  <c r="D1054" i="9"/>
  <c r="B1057" i="9"/>
  <c r="E1055" i="9"/>
  <c r="B1050" i="9"/>
  <c r="E1046" i="9"/>
  <c r="G1020" i="9"/>
  <c r="F1015" i="9"/>
  <c r="E1021" i="9"/>
  <c r="G1013" i="9"/>
  <c r="G1014" i="9"/>
  <c r="B1021" i="9"/>
  <c r="E1012" i="9"/>
  <c r="C1016" i="9"/>
  <c r="F1019" i="9"/>
  <c r="B1023" i="9"/>
  <c r="C1014" i="9"/>
  <c r="D1020" i="9"/>
  <c r="G1015" i="9"/>
  <c r="G1021" i="9"/>
  <c r="E1013" i="9"/>
  <c r="B1019" i="9"/>
  <c r="D1016" i="9"/>
  <c r="G1012" i="9"/>
  <c r="E1022" i="9"/>
  <c r="C1020" i="9"/>
  <c r="B1012" i="9"/>
  <c r="B1022" i="9"/>
  <c r="D1019" i="9"/>
  <c r="F1014" i="9"/>
  <c r="F1021" i="9"/>
  <c r="E1015" i="9"/>
  <c r="F1013" i="9"/>
  <c r="F1023" i="9"/>
  <c r="C1015" i="9"/>
  <c r="D1023" i="9"/>
  <c r="F1020" i="9"/>
  <c r="B1016" i="9"/>
  <c r="D1013" i="9"/>
  <c r="G811" i="9"/>
  <c r="D818" i="9"/>
  <c r="D812" i="9"/>
  <c r="E809" i="9"/>
  <c r="C817" i="9"/>
  <c r="C812" i="9"/>
  <c r="G819" i="9"/>
  <c r="C809" i="9"/>
  <c r="E817" i="9"/>
  <c r="G816" i="9"/>
  <c r="F811" i="9"/>
  <c r="B808" i="9"/>
  <c r="F810" i="9"/>
  <c r="D815" i="9"/>
  <c r="B818" i="9"/>
  <c r="G815" i="9"/>
  <c r="G810" i="9"/>
  <c r="G812" i="9"/>
  <c r="G809" i="9"/>
  <c r="B819" i="9"/>
  <c r="E818" i="9"/>
  <c r="D809" i="9"/>
  <c r="B812" i="9"/>
  <c r="F816" i="9"/>
  <c r="D819" i="9"/>
  <c r="G740" i="9"/>
  <c r="G742" i="9"/>
  <c r="C751" i="9"/>
  <c r="E751" i="9"/>
  <c r="G747" i="9"/>
  <c r="D742" i="9"/>
  <c r="B740" i="9"/>
  <c r="C741" i="9"/>
  <c r="C604" i="13"/>
  <c r="C605" i="13"/>
  <c r="D606" i="13"/>
  <c r="F607" i="13"/>
  <c r="G608" i="13"/>
  <c r="G611" i="13"/>
  <c r="C613" i="13"/>
  <c r="D614" i="13"/>
  <c r="E615" i="13"/>
  <c r="D604" i="13"/>
  <c r="E605" i="13"/>
  <c r="G606" i="13"/>
  <c r="G607" i="13"/>
  <c r="B611" i="13"/>
  <c r="D612" i="13"/>
  <c r="E613" i="13"/>
  <c r="E614" i="13"/>
  <c r="G615" i="13"/>
  <c r="B605" i="13"/>
  <c r="C607" i="13"/>
  <c r="F611" i="13"/>
  <c r="C614" i="13"/>
  <c r="C606" i="13"/>
  <c r="E608" i="13"/>
  <c r="G612" i="13"/>
  <c r="C615" i="13"/>
  <c r="C917" i="9"/>
  <c r="C912" i="9"/>
  <c r="G914" i="9"/>
  <c r="E919" i="9"/>
  <c r="D910" i="9"/>
  <c r="B913" i="9"/>
  <c r="F917" i="9"/>
  <c r="D920" i="9"/>
  <c r="D911" i="9"/>
  <c r="F918" i="9"/>
  <c r="G911" i="9"/>
  <c r="C919" i="9"/>
  <c r="B912" i="9"/>
  <c r="D919" i="9"/>
  <c r="G913" i="9"/>
  <c r="E912" i="9"/>
  <c r="G910" i="9"/>
  <c r="E913" i="9"/>
  <c r="C918" i="9"/>
  <c r="G920" i="9"/>
  <c r="F911" i="9"/>
  <c r="D914" i="9"/>
  <c r="B919" i="9"/>
  <c r="F921" i="9"/>
  <c r="B914" i="9"/>
  <c r="D921" i="9"/>
  <c r="E914" i="9"/>
  <c r="G921" i="9"/>
  <c r="F914" i="9"/>
  <c r="E918" i="9"/>
  <c r="C689" i="13"/>
  <c r="C690" i="13"/>
  <c r="C696" i="13"/>
  <c r="E699" i="13"/>
  <c r="E691" i="13"/>
  <c r="G696" i="13"/>
  <c r="C700" i="13"/>
  <c r="E689" i="13"/>
  <c r="G698" i="13"/>
  <c r="G692" i="13"/>
  <c r="C691" i="13"/>
  <c r="B689" i="13"/>
  <c r="F691" i="13"/>
  <c r="D696" i="13"/>
  <c r="B699" i="13"/>
  <c r="D913" i="9"/>
  <c r="C913" i="9"/>
  <c r="F912" i="9"/>
  <c r="D918" i="9"/>
  <c r="B911" i="9"/>
  <c r="E917" i="9"/>
  <c r="C910" i="9"/>
  <c r="G689" i="13"/>
  <c r="E692" i="13"/>
  <c r="C697" i="13"/>
  <c r="G699" i="13"/>
  <c r="B690" i="13"/>
  <c r="F692" i="13"/>
  <c r="D697" i="13"/>
  <c r="B700" i="13"/>
  <c r="D690" i="13"/>
  <c r="B693" i="13"/>
  <c r="F697" i="13"/>
  <c r="D700" i="13"/>
  <c r="G690" i="13"/>
  <c r="F706" i="9"/>
  <c r="E707" i="9"/>
  <c r="E708" i="9"/>
  <c r="F710" i="9"/>
  <c r="D716" i="9"/>
  <c r="B709" i="9"/>
  <c r="F920" i="9"/>
  <c r="E920" i="9"/>
  <c r="B920" i="9"/>
  <c r="B921" i="9"/>
  <c r="F913" i="9"/>
  <c r="C920" i="9"/>
  <c r="G912" i="9"/>
  <c r="C811" i="9"/>
  <c r="D808" i="9"/>
  <c r="C815" i="9"/>
  <c r="B1101" i="9"/>
  <c r="C1023" i="9"/>
  <c r="C692" i="13"/>
  <c r="E612" i="13"/>
  <c r="G605" i="13"/>
  <c r="B1411" i="9"/>
  <c r="F1413" i="9"/>
  <c r="E1405" i="9"/>
  <c r="C1410" i="9"/>
  <c r="E1218" i="9"/>
  <c r="F1227" i="9"/>
  <c r="B1225" i="9"/>
  <c r="F963" i="9"/>
  <c r="F971" i="9"/>
  <c r="E963" i="9"/>
  <c r="D971" i="9"/>
  <c r="B963" i="9"/>
  <c r="F965" i="9"/>
  <c r="F961" i="9"/>
  <c r="D968" i="9"/>
  <c r="E962" i="9"/>
  <c r="C965" i="9"/>
  <c r="G969" i="9"/>
  <c r="E972" i="9"/>
  <c r="D972" i="9"/>
  <c r="G968" i="9"/>
  <c r="D963" i="9"/>
  <c r="C970" i="9"/>
  <c r="B962" i="9"/>
  <c r="B970" i="9"/>
  <c r="D961" i="9"/>
  <c r="F972" i="9"/>
  <c r="D964" i="9"/>
  <c r="G962" i="9"/>
  <c r="E969" i="9"/>
  <c r="C963" i="9"/>
  <c r="G965" i="9"/>
  <c r="E970" i="9"/>
  <c r="E971" i="9"/>
  <c r="B968" i="9"/>
  <c r="D962" i="9"/>
  <c r="D1259" i="9"/>
  <c r="E1259" i="9"/>
  <c r="B1260" i="9"/>
  <c r="G1253" i="9"/>
  <c r="C1261" i="9"/>
  <c r="G1254" i="9"/>
  <c r="C1258" i="9"/>
  <c r="E1260" i="9"/>
  <c r="C611" i="9"/>
  <c r="B613" i="9"/>
  <c r="E606" i="9"/>
  <c r="G545" i="9"/>
  <c r="E538" i="9"/>
  <c r="D492" i="9"/>
  <c r="B485" i="9"/>
  <c r="G495" i="9"/>
  <c r="F493" i="9"/>
  <c r="C351" i="9"/>
  <c r="C358" i="9"/>
  <c r="E351" i="9"/>
  <c r="B52" i="9"/>
  <c r="E46" i="9"/>
  <c r="G45" i="9"/>
  <c r="C44" i="9"/>
  <c r="C51" i="9"/>
  <c r="D553" i="13"/>
  <c r="E554" i="13"/>
  <c r="E555" i="13"/>
  <c r="G556" i="13"/>
  <c r="B560" i="13"/>
  <c r="C561" i="13"/>
  <c r="E562" i="13"/>
  <c r="E563" i="13"/>
  <c r="F564" i="13"/>
  <c r="E553" i="13"/>
  <c r="F554" i="13"/>
  <c r="B556" i="13"/>
  <c r="C557" i="13"/>
  <c r="C560" i="13"/>
  <c r="E561" i="13"/>
  <c r="F562" i="13"/>
  <c r="G563" i="13"/>
</calcChain>
</file>

<file path=xl/sharedStrings.xml><?xml version="1.0" encoding="utf-8"?>
<sst xmlns="http://schemas.openxmlformats.org/spreadsheetml/2006/main" count="9977" uniqueCount="1498">
  <si>
    <t>1</t>
  </si>
  <si>
    <t>10A01</t>
  </si>
  <si>
    <t>10A02</t>
  </si>
  <si>
    <t>10A03</t>
  </si>
  <si>
    <t>10A04</t>
  </si>
  <si>
    <t>10A05</t>
  </si>
  <si>
    <t>10A06</t>
  </si>
  <si>
    <t>10A07</t>
  </si>
  <si>
    <t>10A08</t>
  </si>
  <si>
    <t>10A09</t>
  </si>
  <si>
    <t>10A10</t>
  </si>
  <si>
    <t>10A11</t>
  </si>
  <si>
    <t>GDCD</t>
  </si>
  <si>
    <t>TD</t>
  </si>
  <si>
    <t>GDQP</t>
  </si>
  <si>
    <t>11A01</t>
  </si>
  <si>
    <t>11A02</t>
  </si>
  <si>
    <t>11A03</t>
  </si>
  <si>
    <t>11A04</t>
  </si>
  <si>
    <t>11A06</t>
  </si>
  <si>
    <t>11A05</t>
  </si>
  <si>
    <t>11A07</t>
  </si>
  <si>
    <t>11A08</t>
  </si>
  <si>
    <t>11A09</t>
  </si>
  <si>
    <t>11A10</t>
  </si>
  <si>
    <t>11A11</t>
  </si>
  <si>
    <t>12A01</t>
  </si>
  <si>
    <t>12A03</t>
  </si>
  <si>
    <t>12A02</t>
  </si>
  <si>
    <t>12A04</t>
  </si>
  <si>
    <t>12A05</t>
  </si>
  <si>
    <t>12A06</t>
  </si>
  <si>
    <t>12A07</t>
  </si>
  <si>
    <t>12A08</t>
  </si>
  <si>
    <t>12A09</t>
  </si>
  <si>
    <t>12A10</t>
  </si>
  <si>
    <t>12A11</t>
  </si>
  <si>
    <t>2</t>
  </si>
  <si>
    <t>3</t>
  </si>
  <si>
    <t>4</t>
  </si>
  <si>
    <t>5</t>
  </si>
  <si>
    <t>HOP</t>
  </si>
  <si>
    <t>TRƯỜNG THPT HIỆP BÌNH</t>
  </si>
  <si>
    <t>THỜI KHOÁ BIỂU HỌC KỲ 1</t>
  </si>
  <si>
    <t>Khối 12</t>
  </si>
  <si>
    <t>Khối 11</t>
  </si>
  <si>
    <t>PHAN THỊ THU HẰNG</t>
  </si>
  <si>
    <t>NGUYỄN THỊ KIM CẨN</t>
  </si>
  <si>
    <t>PHẠM NGUYỄN MỸ AN</t>
  </si>
  <si>
    <t>TOÁN</t>
  </si>
  <si>
    <t>PHAN PHI SƠN</t>
  </si>
  <si>
    <t>TRẦN MINH KỲ</t>
  </si>
  <si>
    <t>HUỲNH THỊ NHƯ PHÚC</t>
  </si>
  <si>
    <t>VŨ THỊ HỒNG ĐÀO</t>
  </si>
  <si>
    <t>LƯƠNG THỊ MINH NGUYỆT</t>
  </si>
  <si>
    <t>NGUYỄN THỊ TỐ NHƯ</t>
  </si>
  <si>
    <t>NGUYỄN DUY QUANG</t>
  </si>
  <si>
    <t>PHẠM HUỲNH MINH THÁI</t>
  </si>
  <si>
    <t>NGUYỄN VĂN DUYÊN</t>
  </si>
  <si>
    <t>VƯƠNG QUANG TIẾN</t>
  </si>
  <si>
    <t>NGHỀ</t>
  </si>
  <si>
    <t>LẠI ĐẮC TRUNG</t>
  </si>
  <si>
    <t>TRẦN THỊ MỸ LINH</t>
  </si>
  <si>
    <t>TRẦN THẾ HIỂN</t>
  </si>
  <si>
    <t>TRẦN THỊ THU TRANG</t>
  </si>
  <si>
    <t>PHẠM THỊ KIỀU NGÂN</t>
  </si>
  <si>
    <t>BÙI THỊ NHU</t>
  </si>
  <si>
    <t>NGUYỄN HUỲNH TRẦM</t>
  </si>
  <si>
    <t>NGUYỄN THỊ CHÍNH</t>
  </si>
  <si>
    <t>CAO THỊ YẾN NGA</t>
  </si>
  <si>
    <t>ĐINH NGỌC BÌNH</t>
  </si>
  <si>
    <t>BÙI THỊ VỆ GIANG</t>
  </si>
  <si>
    <t>HÀ THỊ MINH PHƯỢNG</t>
  </si>
  <si>
    <t>ĐẶNG THỊ THU HẰNG</t>
  </si>
  <si>
    <t>ĐÀO THỤC ANH</t>
  </si>
  <si>
    <t>PHAN THỊ THANH TIẾN</t>
  </si>
  <si>
    <t>TÔN LONG DẪN</t>
  </si>
  <si>
    <t>NGUYỄN VĂN ĐỨC</t>
  </si>
  <si>
    <t>NGUYỄN THỊ MAI ANH</t>
  </si>
  <si>
    <t>PHAN VĂN THỊNH</t>
  </si>
  <si>
    <t>NGUYỄN THỊ HỒNG MAI</t>
  </si>
  <si>
    <t>TỪ XUÂN ĐỒNG</t>
  </si>
  <si>
    <t>ĐOÀN VĂN QUANG</t>
  </si>
  <si>
    <t>NGUYỄN THỊ HOA</t>
  </si>
  <si>
    <t>NGUYỄN THỊ TỐ ANH</t>
  </si>
  <si>
    <t>LƯƠNG HỒNG PHÚC</t>
  </si>
  <si>
    <t>VƯƠNG THIỆN NHÂN</t>
  </si>
  <si>
    <t>NGUYỄN THỊ THANH VÂN</t>
  </si>
  <si>
    <t>VÕ VĂN TRUNG HIẾU</t>
  </si>
  <si>
    <t>ĐẶNG THỊ ĐĂNG PHƯƠNG</t>
  </si>
  <si>
    <t>VÕ THỊ BÌNH MINH</t>
  </si>
  <si>
    <t>VŨ THỊ NGỌC HÀ</t>
  </si>
  <si>
    <t>ĐINH THỊ NHẬT LIÊN</t>
  </si>
  <si>
    <t>LÊ THỊ LỢI</t>
  </si>
  <si>
    <t>PHẠM THỊ GẤM</t>
  </si>
  <si>
    <t>TRỊNH THỊ HẠNH</t>
  </si>
  <si>
    <t>CHỐNG A TÚ</t>
  </si>
  <si>
    <t>TRẦN NGUYÊN LINH</t>
  </si>
  <si>
    <t>TRẦN THỊ HOÀN</t>
  </si>
  <si>
    <t>MAI THỊ DỊU</t>
  </si>
  <si>
    <t>NGUYỄN THỊ MINH TÂM</t>
  </si>
  <si>
    <t>NGUYỄN THỊ THU HÀ</t>
  </si>
  <si>
    <t>TRẦN THỊ TUYẾT MINH</t>
  </si>
  <si>
    <t>NGUYỄN THỊ KIM PHƯỢNG</t>
  </si>
  <si>
    <t>NGUYỄN NGỌC TRAI</t>
  </si>
  <si>
    <t>PHẠM THỊ HIỀN</t>
  </si>
  <si>
    <t>NGUYỄN THỊ CAM</t>
  </si>
  <si>
    <t>VŨ THỊ HUỆ</t>
  </si>
  <si>
    <t>LÊ THỊ HUYỀN DIỆU</t>
  </si>
  <si>
    <t>NGUYỄN THỊ TUYẾT</t>
  </si>
  <si>
    <t>NGUYỄN THỊ HIỀN</t>
  </si>
  <si>
    <t>ĐOÀN THỊ VÂN</t>
  </si>
  <si>
    <t>THỜI KHOÁ BIỂU</t>
  </si>
  <si>
    <t>Khối 10</t>
  </si>
  <si>
    <t>LỚP</t>
  </si>
  <si>
    <t>THỨ 2</t>
  </si>
  <si>
    <t>THỨ 3</t>
  </si>
  <si>
    <t>THỨ 4</t>
  </si>
  <si>
    <t>THỨ 5</t>
  </si>
  <si>
    <t>THỨ 6</t>
  </si>
  <si>
    <t>THỨ 7</t>
  </si>
  <si>
    <t>SÁNG</t>
  </si>
  <si>
    <t>CHIỀU</t>
  </si>
  <si>
    <t>GIÁO VIÊN</t>
  </si>
  <si>
    <t>CA</t>
  </si>
  <si>
    <t>MÔN</t>
  </si>
  <si>
    <t>TỔNG</t>
  </si>
  <si>
    <t>LỚP HỌC</t>
  </si>
  <si>
    <t>MÃ GV</t>
  </si>
  <si>
    <t>TÊN GIÁO VIÊN</t>
  </si>
  <si>
    <t>MÃ MÔN</t>
  </si>
  <si>
    <t>TÊN MÔN HỌC</t>
  </si>
  <si>
    <t>MÔN HỌC</t>
  </si>
  <si>
    <t>11A12</t>
  </si>
  <si>
    <t>11A13</t>
  </si>
  <si>
    <t>TRẦN THỊ TUYẾT</t>
  </si>
  <si>
    <t>PHAN THỊ THÚY NHUẦN</t>
  </si>
  <si>
    <t>PHẠM THỊ HỒNG THÚY</t>
  </si>
  <si>
    <t>LÊ THỊ MỸ DUYÊN</t>
  </si>
  <si>
    <t>NGUYỄN THỊ MINH THÙY</t>
  </si>
  <si>
    <t>ĐỖ THỊ TRÂM ANH</t>
  </si>
  <si>
    <t>NGUYỄN THỤY VI VI</t>
  </si>
  <si>
    <t>HỒ NHẬT TÂM</t>
  </si>
  <si>
    <t>NGUYỄN THỊ THỦY</t>
  </si>
  <si>
    <t>NGUYỄN THU THƯƠNG</t>
  </si>
  <si>
    <t>ANH</t>
  </si>
  <si>
    <t>ĐỊA</t>
  </si>
  <si>
    <t>HÓA</t>
  </si>
  <si>
    <t>SINH</t>
  </si>
  <si>
    <t>LÝ</t>
  </si>
  <si>
    <t>SỬ</t>
  </si>
  <si>
    <t>TIN</t>
  </si>
  <si>
    <t>VĂN</t>
  </si>
  <si>
    <t>HUỲNH KIM NGỌC</t>
  </si>
  <si>
    <t>11A14</t>
  </si>
  <si>
    <t>11A15</t>
  </si>
  <si>
    <t>11A16</t>
  </si>
  <si>
    <t>SHCN</t>
  </si>
  <si>
    <t>TOAN</t>
  </si>
  <si>
    <t>KTCN</t>
  </si>
  <si>
    <t>NGHE</t>
  </si>
  <si>
    <t>GDCD-NHUẦN</t>
  </si>
  <si>
    <t>SỬ-VI VI</t>
  </si>
  <si>
    <t>NGỮ VĂN</t>
  </si>
  <si>
    <t>VẬT LÝ</t>
  </si>
  <si>
    <t>LỊCH SỬ</t>
  </si>
  <si>
    <t>SINH HỌC</t>
  </si>
  <si>
    <t>HÓA HỌC</t>
  </si>
  <si>
    <t>ANH VĂN</t>
  </si>
  <si>
    <t>ĐỊA LÝ</t>
  </si>
  <si>
    <t>TIN HỌC</t>
  </si>
  <si>
    <t>SINH1</t>
  </si>
  <si>
    <t>SINH2</t>
  </si>
  <si>
    <t>SINH3</t>
  </si>
  <si>
    <t>SINH4</t>
  </si>
  <si>
    <t>SINH5</t>
  </si>
  <si>
    <t>SINH6</t>
  </si>
  <si>
    <t>LÝ-1</t>
  </si>
  <si>
    <t>LÝ-2</t>
  </si>
  <si>
    <t>LÝ-3</t>
  </si>
  <si>
    <t>LÝ-4</t>
  </si>
  <si>
    <t>HÓA1</t>
  </si>
  <si>
    <t>HÓA2</t>
  </si>
  <si>
    <t>HÓA3</t>
  </si>
  <si>
    <t>HÓA4</t>
  </si>
  <si>
    <t>HÓA5</t>
  </si>
  <si>
    <t>HÓA6</t>
  </si>
  <si>
    <t>12A10 - ANH</t>
  </si>
  <si>
    <t>12A09 - ANH</t>
  </si>
  <si>
    <t>12A06 - ANH</t>
  </si>
  <si>
    <t>12A01 - ANH</t>
  </si>
  <si>
    <t>12A03 - SHCN</t>
  </si>
  <si>
    <t>12A03 - ANH</t>
  </si>
  <si>
    <t>12A11 - ANH</t>
  </si>
  <si>
    <t>12A08 - ANH</t>
  </si>
  <si>
    <t>12A07 - ANH</t>
  </si>
  <si>
    <t>12A02 - SHCN</t>
  </si>
  <si>
    <t>12A02 - ANH</t>
  </si>
  <si>
    <t>12A04 - ANH</t>
  </si>
  <si>
    <t>12A05 - ANH</t>
  </si>
  <si>
    <t>12A04 - SHCN</t>
  </si>
  <si>
    <t>12A08 - SHCN</t>
  </si>
  <si>
    <t>12A06 - SINH</t>
  </si>
  <si>
    <t>12A05 - SHCN</t>
  </si>
  <si>
    <t>12A07 - SHCN</t>
  </si>
  <si>
    <t>12A09 - SINH</t>
  </si>
  <si>
    <t>12A05 - SINH</t>
  </si>
  <si>
    <t>12A04 - SINH</t>
  </si>
  <si>
    <t>12A11 - SHCN</t>
  </si>
  <si>
    <t>12A11 - SINH</t>
  </si>
  <si>
    <t>12A08 - SINH</t>
  </si>
  <si>
    <t>12A07 - SINH</t>
  </si>
  <si>
    <t>12A05 - TOAN</t>
  </si>
  <si>
    <t>12A07 - TOAN</t>
  </si>
  <si>
    <t>12A09 - SHCN</t>
  </si>
  <si>
    <t>12A09 - TOAN</t>
  </si>
  <si>
    <t>12A11 - TOAN</t>
  </si>
  <si>
    <t>12A04 - TOAN</t>
  </si>
  <si>
    <t>12A03 - TOAN</t>
  </si>
  <si>
    <t>12A08 - TOAN</t>
  </si>
  <si>
    <t>12A06 - TOAN</t>
  </si>
  <si>
    <t>12A01 - SHCN</t>
  </si>
  <si>
    <t>12A01 - TOAN</t>
  </si>
  <si>
    <t>12A02 - TOAN</t>
  </si>
  <si>
    <t>12A10 - SHCN</t>
  </si>
  <si>
    <t>12A10 - TOAN</t>
  </si>
  <si>
    <t>12A06 - SHCN</t>
  </si>
  <si>
    <t>12A04 - HÓA</t>
  </si>
  <si>
    <t>12A09 - HÓA</t>
  </si>
  <si>
    <t>12A08 - HÓA</t>
  </si>
  <si>
    <t>12A07 - HÓA</t>
  </si>
  <si>
    <t>12A11 - HÓA</t>
  </si>
  <si>
    <t>12A05 - HÓA</t>
  </si>
  <si>
    <t>12A09 - LÝ</t>
  </si>
  <si>
    <t>12A04 - LÝ</t>
  </si>
  <si>
    <t>12A05 - LÝ</t>
  </si>
  <si>
    <t>12A06 - LÝ</t>
  </si>
  <si>
    <t>12A11 - LÝ</t>
  </si>
  <si>
    <t>12A08 - LÝ</t>
  </si>
  <si>
    <t>12A07 - LÝ</t>
  </si>
  <si>
    <t>12A09 - VĂN</t>
  </si>
  <si>
    <t>12A10 - VĂN</t>
  </si>
  <si>
    <t>12A06 - VĂN</t>
  </si>
  <si>
    <t>12A08 - VĂN</t>
  </si>
  <si>
    <t>12A11 - VĂN</t>
  </si>
  <si>
    <t>12A07 - VĂN</t>
  </si>
  <si>
    <t>12A05 - VĂN</t>
  </si>
  <si>
    <t>12A04 - VĂN</t>
  </si>
  <si>
    <t>12A01 - VĂN</t>
  </si>
  <si>
    <t>12A03 - VĂN</t>
  </si>
  <si>
    <t>12A02 - VĂN</t>
  </si>
  <si>
    <t>STT</t>
  </si>
  <si>
    <t>TÊN</t>
  </si>
  <si>
    <t>NGUYỄN THỊ HIÊN</t>
  </si>
  <si>
    <t>10A12</t>
  </si>
  <si>
    <t>10A13</t>
  </si>
  <si>
    <t>10A14</t>
  </si>
  <si>
    <t>VI VI</t>
  </si>
  <si>
    <t>QUANG</t>
  </si>
  <si>
    <t>TRẦN THỊ NGỌC</t>
  </si>
  <si>
    <t>TRẦM</t>
  </si>
  <si>
    <t>Đ.ANH</t>
  </si>
  <si>
    <t>TỐ ANH</t>
  </si>
  <si>
    <t>NHÂN</t>
  </si>
  <si>
    <t>PHẠM ĐỨC QUANG</t>
  </si>
  <si>
    <t>NHIỆM</t>
  </si>
  <si>
    <t>THƯƠNG</t>
  </si>
  <si>
    <t>THỂ DỤC</t>
  </si>
  <si>
    <t>NĂM HỌC 2017 - 2018</t>
  </si>
  <si>
    <t>TRANG</t>
  </si>
  <si>
    <t>CHÍNH</t>
  </si>
  <si>
    <t>CAM</t>
  </si>
  <si>
    <t>CẨN</t>
  </si>
  <si>
    <t>MỸ AN</t>
  </si>
  <si>
    <t>PHÚC</t>
  </si>
  <si>
    <t>NGÂN</t>
  </si>
  <si>
    <t>NHUẦN</t>
  </si>
  <si>
    <t>HIÊN</t>
  </si>
  <si>
    <t>A TÚ</t>
  </si>
  <si>
    <t>HOÀN</t>
  </si>
  <si>
    <t>TUYẾT</t>
  </si>
  <si>
    <t>VĂN-CAM</t>
  </si>
  <si>
    <t>TOAN-A TÚ</t>
  </si>
  <si>
    <t>ANH-CẨN</t>
  </si>
  <si>
    <t>SỬ-HIÊN</t>
  </si>
  <si>
    <t>TOAN-HOÀN</t>
  </si>
  <si>
    <t>ĐỊA-NGÂN</t>
  </si>
  <si>
    <t>ANH-PHÚC</t>
  </si>
  <si>
    <t>ĐỊA-TRANG</t>
  </si>
  <si>
    <t>SHCN-CAM</t>
  </si>
  <si>
    <t>12A07,12A08</t>
  </si>
  <si>
    <t>THỜI KHOÁ BIỂU HỌC KỲ 2</t>
  </si>
  <si>
    <t>Áp dụng từ ngày 26-02-2018</t>
  </si>
  <si>
    <t>10A15</t>
  </si>
  <si>
    <t>10A16</t>
  </si>
  <si>
    <t>PHẠM THỊ THU HẰNG</t>
  </si>
  <si>
    <t>GDCD-CHÍNH</t>
  </si>
  <si>
    <t>12A02 - GDCD</t>
  </si>
  <si>
    <t>12A01 - GDCD</t>
  </si>
  <si>
    <t>12A03 - GDCD</t>
  </si>
  <si>
    <t>12A01 - ĐỊA</t>
  </si>
  <si>
    <t>12A02 - ĐỊA</t>
  </si>
  <si>
    <t>12A03 - ĐỊA</t>
  </si>
  <si>
    <t>12A06 - HÓA</t>
  </si>
  <si>
    <t>12A02 - SỬ</t>
  </si>
  <si>
    <t>12A03 - SỬ</t>
  </si>
  <si>
    <t>12A01 - SỬ</t>
  </si>
  <si>
    <t>SHCN-HOÀN</t>
  </si>
  <si>
    <t>SHCN-PHÚC</t>
  </si>
  <si>
    <t>Sáng</t>
  </si>
  <si>
    <t>Chiều</t>
  </si>
  <si>
    <t>TRƯỜNGTHPTHIỆPBÌNH</t>
  </si>
  <si>
    <t>THỐNGKÊTIẾTDẠYHỌCKỲ1</t>
  </si>
  <si>
    <t>Ápdụngtừngày20-08-2018</t>
  </si>
  <si>
    <t>GIÁOVIÊN</t>
  </si>
  <si>
    <t>THỰCDẠY</t>
  </si>
  <si>
    <t>KIÊMNHIỆM</t>
  </si>
  <si>
    <t>NGUYỄNTHỊKIMCẨN</t>
  </si>
  <si>
    <t>ANHVĂN</t>
  </si>
  <si>
    <t>PHẠMNGUYỄNMỸAN</t>
  </si>
  <si>
    <t>PHANTHỊTHUHẰNG</t>
  </si>
  <si>
    <t>TRẦNTHỊNGỌC</t>
  </si>
  <si>
    <t>LƯƠNGTHỊMINHNGUYỆT</t>
  </si>
  <si>
    <t>PHANPHISƠN</t>
  </si>
  <si>
    <t>HUỲNHTHỊNHƯPHÚC</t>
  </si>
  <si>
    <t>TRẦNMINHKỲ</t>
  </si>
  <si>
    <t>VŨTHỊHỒNGĐÀO</t>
  </si>
  <si>
    <t>TRẦNTHỊTRANGHÀ</t>
  </si>
  <si>
    <t>NGUYỄNTHỊTỐNHƯ</t>
  </si>
  <si>
    <t>TRẦNTHỊTHUTRANG</t>
  </si>
  <si>
    <t>ĐỊALÝ</t>
  </si>
  <si>
    <t>PHẠMTHỊKIỀUNGÂN</t>
  </si>
  <si>
    <t>TRẦNTHỊTUYẾT</t>
  </si>
  <si>
    <t>BÙITHỊNHU</t>
  </si>
  <si>
    <t>NGUYỄNHUỲNHTRẦM</t>
  </si>
  <si>
    <t>HUỲNHKIMNGỌC</t>
  </si>
  <si>
    <t>NGUYỄNTHỊCHÍNH</t>
  </si>
  <si>
    <t>PHANTHỊTHÚYNHUẦN</t>
  </si>
  <si>
    <t>ĐINHNGỌCBÌNH</t>
  </si>
  <si>
    <t>HÓAHỌC</t>
  </si>
  <si>
    <t>PHẠMTHỊHỒNGTHÚY</t>
  </si>
  <si>
    <t>HÀTHỊMINHPHƯỢNG</t>
  </si>
  <si>
    <t>ĐẶNGTHỊTHUHẰNG</t>
  </si>
  <si>
    <t>BÙITHỊVỆGIANG</t>
  </si>
  <si>
    <t>HÀTHỊPHƯƠNG</t>
  </si>
  <si>
    <t>CAOTHỊYẾNNGA</t>
  </si>
  <si>
    <t>ĐÀOTHỤCANH</t>
  </si>
  <si>
    <t>TRƯƠNGTHỊTHUTHỦY</t>
  </si>
  <si>
    <t>NGUYỄNDUYQUANG</t>
  </si>
  <si>
    <t>PHẠMHUỲNHMINHTHÁI</t>
  </si>
  <si>
    <t>LÊTHỊMỸDUYÊN</t>
  </si>
  <si>
    <t>TRẦNTHỊLANHƯƠNG</t>
  </si>
  <si>
    <t>NGUYỄNVĂNDUYÊN</t>
  </si>
  <si>
    <t>TÔNLONGDẪN</t>
  </si>
  <si>
    <t>VẬTLÝ</t>
  </si>
  <si>
    <t>NGUYỄNTHỊMAIANH</t>
  </si>
  <si>
    <t>PHANTHỊTHANHTIẾN</t>
  </si>
  <si>
    <t>NGUYỄNVĂNĐỨC</t>
  </si>
  <si>
    <t>NGUYỄNTHỊHỒNGMAI</t>
  </si>
  <si>
    <t>PHƯƠNGTHANHNHÀN</t>
  </si>
  <si>
    <t>PHANVĂNTHỊNH</t>
  </si>
  <si>
    <t>PHẠMTHỊTHUHẰNG</t>
  </si>
  <si>
    <t>NGUYỄNTHỊMINHTHÙY</t>
  </si>
  <si>
    <t>SINHHỌC</t>
  </si>
  <si>
    <t>ĐẶNGTHỊĐĂNGPHƯƠNG</t>
  </si>
  <si>
    <t>VÕTHỊBÌNHMINH</t>
  </si>
  <si>
    <t>NGUYỄNTHỊTHÚYTRANG</t>
  </si>
  <si>
    <t>VŨTHỊNGỌCHÀ</t>
  </si>
  <si>
    <t>ĐINHTHỊNHẬTLIÊN</t>
  </si>
  <si>
    <t>ĐỖTHỊTRÂMANH</t>
  </si>
  <si>
    <t>LÊTHỊLỢI</t>
  </si>
  <si>
    <t>LỊCHSỬ</t>
  </si>
  <si>
    <t>NGUYỄNTHỤYVIVI</t>
  </si>
  <si>
    <t>PHẠMTHỊGẤM</t>
  </si>
  <si>
    <t>NGUYỄNTHỊHIÊN</t>
  </si>
  <si>
    <t>NGUYỄNTHỊTỐANH</t>
  </si>
  <si>
    <t>THỂDỤC</t>
  </si>
  <si>
    <t>LƯƠNGHỒNGPHÚC</t>
  </si>
  <si>
    <t>NGUYỄNTHỊTHANHVÂN</t>
  </si>
  <si>
    <t>VƯƠNGTHIỆNNHÂN</t>
  </si>
  <si>
    <t>VÕVĂNTRUNGHIẾU</t>
  </si>
  <si>
    <t>ĐOÀNVĂNQUANG</t>
  </si>
  <si>
    <t>NGUYỄNTHỊHOA</t>
  </si>
  <si>
    <t>TỪXUÂNĐỒNG</t>
  </si>
  <si>
    <t>TRẦNTHẾHIỂN</t>
  </si>
  <si>
    <t>TINHỌC</t>
  </si>
  <si>
    <t>LẠIĐẮCTRUNG</t>
  </si>
  <si>
    <t>VƯƠNGQUANGTIẾN</t>
  </si>
  <si>
    <t>TRẦNTHỊMỸLINH</t>
  </si>
  <si>
    <t>ĐỖTHỊKIMTHÀNH</t>
  </si>
  <si>
    <t>NGUYỄNTHỊMINHTÂM</t>
  </si>
  <si>
    <t>TRỊNHTHỊHẠNH</t>
  </si>
  <si>
    <t>PHẠMĐỨCQUANG</t>
  </si>
  <si>
    <t>NGUYỄNTHỊTHUHÀ</t>
  </si>
  <si>
    <t>CHỐNGATÚ</t>
  </si>
  <si>
    <t>ĐẶNGNGỌCNHIỆM</t>
  </si>
  <si>
    <t>TRẦNNGUYÊNLINH</t>
  </si>
  <si>
    <t>HỒNHẬTTÂM</t>
  </si>
  <si>
    <t>MAITHỊDỊU</t>
  </si>
  <si>
    <t>TRẦNTHỊTUYẾTMINH</t>
  </si>
  <si>
    <t>TRẦNTHỊHOÀN</t>
  </si>
  <si>
    <t>NGUYỄNTHỊKHÁNHTRIỀU</t>
  </si>
  <si>
    <t>LÊTHỊHUYỀNDIỆU</t>
  </si>
  <si>
    <t>NGỮVĂN</t>
  </si>
  <si>
    <t>NGUYỄNTHỊTUYẾT</t>
  </si>
  <si>
    <t>TRÀTHỊTHUHÀ</t>
  </si>
  <si>
    <t>PHẠMTHỊHIỀN</t>
  </si>
  <si>
    <t>NGUYỄNTHỊHIỀN</t>
  </si>
  <si>
    <t>VŨTHỊHUỆ</t>
  </si>
  <si>
    <t>NGUYỄNTHỊCAM</t>
  </si>
  <si>
    <t>NGUYỄNTHỊKIMPHƯỢNG</t>
  </si>
  <si>
    <t>NGUYỄNTHỊTHỦY</t>
  </si>
  <si>
    <t>ĐOÀNTHỊVÂN</t>
  </si>
  <si>
    <t>NGUYỄNNGỌCTRAI</t>
  </si>
  <si>
    <t>NGUYỄNTHUTHƯƠNG</t>
  </si>
  <si>
    <t>TỔNG SỐ TIẾT DẠY TOÀN TRƯỜNG</t>
  </si>
  <si>
    <t>12A10 - GDCD</t>
  </si>
  <si>
    <t>12A10 - ĐỊA</t>
  </si>
  <si>
    <t>12A10 - SỬ</t>
  </si>
  <si>
    <t>10A07,10A08,10A09,10A10,10A11,10A12,10A13,12A03</t>
  </si>
  <si>
    <t>12A02,12A05,12A11</t>
  </si>
  <si>
    <t>12A03,12A04</t>
  </si>
  <si>
    <t>12A07,12A09</t>
  </si>
  <si>
    <t>12A06,12A10</t>
  </si>
  <si>
    <t>12A01,12A10</t>
  </si>
  <si>
    <t>12A03,12A10</t>
  </si>
  <si>
    <t>12A04,12A05</t>
  </si>
  <si>
    <t>12A06,12A08</t>
  </si>
  <si>
    <t>12A09,12A11</t>
  </si>
  <si>
    <t>12A04,12A07</t>
  </si>
  <si>
    <t>12A05,12A06</t>
  </si>
  <si>
    <t>12A02,12A10</t>
  </si>
  <si>
    <t>10A01,10A02,10A03,10A04,10A05,10A06,</t>
  </si>
  <si>
    <t>12A01,12A04</t>
  </si>
  <si>
    <t>12A06,12A11</t>
  </si>
  <si>
    <t>12A02,12A08</t>
  </si>
  <si>
    <t>NĂM HỌC 2019 - 2020</t>
  </si>
  <si>
    <t>NĂMHỌC2019 - 2020</t>
  </si>
  <si>
    <t>NGUYEÃN THÒ KIM CAÅN</t>
  </si>
  <si>
    <t>PHAÏM NGUYEÃN MYÕ AN</t>
  </si>
  <si>
    <t>PHAN THÒ THU HAÈNG</t>
  </si>
  <si>
    <t>TRAÀN THÒ NGOÏC</t>
  </si>
  <si>
    <t>LÖÔNG THÒ MINH NGUYEÄT</t>
  </si>
  <si>
    <t>PHAN PHI SÔN</t>
  </si>
  <si>
    <t>HUYØNH THÒ NHÖ PHUÙC</t>
  </si>
  <si>
    <t>TRAÀN MINH KYØ</t>
  </si>
  <si>
    <t>VUÕ THÒ HOÀNG ÑAØO</t>
  </si>
  <si>
    <t>NGUYEÃN THÒ TOÁ NHÖ</t>
  </si>
  <si>
    <t>TRAÀN THÒ THU TRANG</t>
  </si>
  <si>
    <t>PHAÏM THÒ KIEÀU NGAÂN</t>
  </si>
  <si>
    <t>TRAÀN THÒ TUYEÁT</t>
  </si>
  <si>
    <t>NHU.B</t>
  </si>
  <si>
    <t>BUØI THÒ NHU</t>
  </si>
  <si>
    <t>NGUYEÃN HUYØNH TRAÀM</t>
  </si>
  <si>
    <t>HUYØNH KIM NGOÏC</t>
  </si>
  <si>
    <t>NGUYEÃN THÒ CHÍNH</t>
  </si>
  <si>
    <t>PHAN THÒ THUÙY NHUAÀN</t>
  </si>
  <si>
    <t>BÌNH</t>
  </si>
  <si>
    <t>ÑINH NGOÏC BÌNH</t>
  </si>
  <si>
    <t>PHAÏM THÒ HOÀNG THUÙY</t>
  </si>
  <si>
    <t>HAØ THÒ MINH PHÖÔÏNG</t>
  </si>
  <si>
    <t>ÑAËNG THÒ THU HAÈNG</t>
  </si>
  <si>
    <t>GIANG.B</t>
  </si>
  <si>
    <t>BUØI THÒ VEÄ GIANG</t>
  </si>
  <si>
    <t>NGA.Y</t>
  </si>
  <si>
    <t>CAO THÒ YEÁN NGA</t>
  </si>
  <si>
    <t>ÑAØO THUÏC ANH</t>
  </si>
  <si>
    <t>TRÖÔNG THÒ THU THUØY</t>
  </si>
  <si>
    <t>NGUYEÃN DUY QUANG</t>
  </si>
  <si>
    <t>PHAÏM HUYØNH MINH THAÙI</t>
  </si>
  <si>
    <t>LEÂ THÒ MYÕ DUYEÂN</t>
  </si>
  <si>
    <t>NGUYEÃN VAÊN DUYEÂN</t>
  </si>
  <si>
    <t>NGA.PT</t>
  </si>
  <si>
    <t>PHAÏM THÒ THANH NGA</t>
  </si>
  <si>
    <t>TOÂN LONG DAÃN</t>
  </si>
  <si>
    <t>ANH.M</t>
  </si>
  <si>
    <t>NGUYEÃN THÒ MAI ANH</t>
  </si>
  <si>
    <t>PHAN THÒ THANH TIEÁN</t>
  </si>
  <si>
    <t>NGUYEÃN VAÊN ÑÖÙC</t>
  </si>
  <si>
    <t>MAI.NH</t>
  </si>
  <si>
    <t>NGUYEÃN THÒ HOÀNG MAI</t>
  </si>
  <si>
    <t>PHÖÔNG THÒ THANH NHAØN</t>
  </si>
  <si>
    <t>PHAN VAÊN THÒNH</t>
  </si>
  <si>
    <t>PHAÏM THÒ THU HAÈNG</t>
  </si>
  <si>
    <t>NGUYEÃN THÒ MINH THUØY</t>
  </si>
  <si>
    <t>ÑAËNG THÒ ÑAÊNG PHÖÔNG</t>
  </si>
  <si>
    <t>MINH.B</t>
  </si>
  <si>
    <t>VOÕ THÒ BÌNH MINH</t>
  </si>
  <si>
    <t>TRANG.NT</t>
  </si>
  <si>
    <t>NGUYEÃN THÒ THUØY TRANG</t>
  </si>
  <si>
    <t>VUÕ THÒ NGOÏC HAØ</t>
  </si>
  <si>
    <t>ÑINH THÒ NHAÄT LIEÂN</t>
  </si>
  <si>
    <t>ÑOÃ THÒ TRAÂM ANH</t>
  </si>
  <si>
    <t>LEÂ THÒ LÔÏI</t>
  </si>
  <si>
    <t>NGUYEÃN THUÏY VI VI</t>
  </si>
  <si>
    <t>PHAÏM THÒ GAÁM</t>
  </si>
  <si>
    <t>NGUYEÃN THÒ HIEÂN</t>
  </si>
  <si>
    <t>NGUYEÃN THÒ TOÁ ANH</t>
  </si>
  <si>
    <t>LÖÔNG HOÀNG PHUÙC</t>
  </si>
  <si>
    <t>NGUYEÃN THÒ THANH VAÂN</t>
  </si>
  <si>
    <t>VÖÔNG THIEÄN NHAÂN</t>
  </si>
  <si>
    <t>VOÕ VAÊN TRUNG HIEÁU</t>
  </si>
  <si>
    <t>ÑOAØN VAÊN QUANG</t>
  </si>
  <si>
    <t>HOA.NT</t>
  </si>
  <si>
    <t>NGUYEÃN THÒ HOA</t>
  </si>
  <si>
    <t>TÖØ XUAÂN ÑOÀNG</t>
  </si>
  <si>
    <t>TRAÀN THEÁ HIEÅN</t>
  </si>
  <si>
    <t>TRAÀN ÑOÀNG LOÄC</t>
  </si>
  <si>
    <t>TRUNG</t>
  </si>
  <si>
    <t>LAÏI ÑAÉC TRUNG</t>
  </si>
  <si>
    <t>VÖÔNG QUANG TIEÁN</t>
  </si>
  <si>
    <t>LINH.M</t>
  </si>
  <si>
    <t>TRAÀN THÒ MYÕ LINH</t>
  </si>
  <si>
    <t>NGUYEÃN THÒ MINH TAÂM</t>
  </si>
  <si>
    <t>TRÒNH THÒ HAÏNH</t>
  </si>
  <si>
    <t>QUANG.P</t>
  </si>
  <si>
    <t>PHAÏM ÑÖÙC QUANG</t>
  </si>
  <si>
    <t>NGUYEÃN THÒ THU HAØ</t>
  </si>
  <si>
    <t>CHOÁNG A TUÙ</t>
  </si>
  <si>
    <t>ÑAËNG THÒ NGOÏC NHIEÄM</t>
  </si>
  <si>
    <t>LINH.TN</t>
  </si>
  <si>
    <t>TRAÀN NGUYEÂN LINH</t>
  </si>
  <si>
    <t>HOÀ NHAÄT TAÂM</t>
  </si>
  <si>
    <t>MAI THÒ DÒU</t>
  </si>
  <si>
    <t>MINH.TT</t>
  </si>
  <si>
    <t>TRAÀN THÒ TUYEÁT MINH</t>
  </si>
  <si>
    <t>TRAÀN THÒ HOAØN</t>
  </si>
  <si>
    <t>NGUYEÃN THÒ KHAÙNH TRIEÅU</t>
  </si>
  <si>
    <t>LEÂ THÒ HUYEÀN DIEÄU</t>
  </si>
  <si>
    <t>NGUYEÃN THÒ TUYEÁT</t>
  </si>
  <si>
    <t>TRAÀN THÒ THU HAØ</t>
  </si>
  <si>
    <t>PHAÏM THÒ HIEÀN</t>
  </si>
  <si>
    <t>NGUYEÃN THÒ HIEÀN</t>
  </si>
  <si>
    <t>VUÕ THÒ HUEÄ</t>
  </si>
  <si>
    <t>NGUYEÃN THÒ CAM</t>
  </si>
  <si>
    <t>NGUYEÃN THÒ KIM PHÖÔÏNG</t>
  </si>
  <si>
    <t>NGUYEÃN THÒ THUÛY</t>
  </si>
  <si>
    <t>ÑOAØN THÒ VAÂN</t>
  </si>
  <si>
    <t>TRAI</t>
  </si>
  <si>
    <t>NGUYEÃN NGOÏC TRAI</t>
  </si>
  <si>
    <t>NGUYEÃN THU THÖÔNG</t>
  </si>
  <si>
    <t>HẰNG.P</t>
  </si>
  <si>
    <t>NGỌC</t>
  </si>
  <si>
    <t>NGUYỆT.M</t>
  </si>
  <si>
    <t>SƠN.P</t>
  </si>
  <si>
    <t>KỲ.M</t>
  </si>
  <si>
    <t>ĐÀO.VH</t>
  </si>
  <si>
    <t>TỐ NHƯ</t>
  </si>
  <si>
    <t>NGỌC.K</t>
  </si>
  <si>
    <t>THÚY.P</t>
  </si>
  <si>
    <t>PHƯỢNG</t>
  </si>
  <si>
    <t>HẰNG.Đ</t>
  </si>
  <si>
    <t>THÙY.TT</t>
  </si>
  <si>
    <t>TRƯƠNG THỊ THU THÙY</t>
  </si>
  <si>
    <t>THÁI.P</t>
  </si>
  <si>
    <t>DUYÊN.M</t>
  </si>
  <si>
    <t>DUYÊN.N</t>
  </si>
  <si>
    <t>PHẠM THỊ THANH NGA</t>
  </si>
  <si>
    <t>DẪN</t>
  </si>
  <si>
    <t>TIẾN.P</t>
  </si>
  <si>
    <t>ĐỨC</t>
  </si>
  <si>
    <t>NHÀN.P</t>
  </si>
  <si>
    <t>THỊNH</t>
  </si>
  <si>
    <t>HẰNG.PT</t>
  </si>
  <si>
    <t>THÙY</t>
  </si>
  <si>
    <t>PHƯƠNG.Đ</t>
  </si>
  <si>
    <t>HÀ.VN</t>
  </si>
  <si>
    <t>LIÊN.ĐT</t>
  </si>
  <si>
    <t>ANH.ĐT</t>
  </si>
  <si>
    <t>LT.LỢI</t>
  </si>
  <si>
    <t>GẤM.P</t>
  </si>
  <si>
    <t>PHÚC.LH</t>
  </si>
  <si>
    <t>VÂN.NT</t>
  </si>
  <si>
    <t>HIẾU</t>
  </si>
  <si>
    <t>QUANG.ĐV</t>
  </si>
  <si>
    <t>ĐỒNG</t>
  </si>
  <si>
    <t>HIỂN</t>
  </si>
  <si>
    <t>LỘC</t>
  </si>
  <si>
    <t>TRẦN ĐỒNG LỘC</t>
  </si>
  <si>
    <t>TIẾN</t>
  </si>
  <si>
    <t>TÂM.M</t>
  </si>
  <si>
    <t>HẠNH</t>
  </si>
  <si>
    <t>HÀ.NT</t>
  </si>
  <si>
    <t>ĐẶNG THỊ NGỌC NHIỆM</t>
  </si>
  <si>
    <t>TÂM.HN</t>
  </si>
  <si>
    <t>DỊU</t>
  </si>
  <si>
    <t>TRIỂU</t>
  </si>
  <si>
    <t>NGUYỄN THỊ KHÁNH TRIỂU</t>
  </si>
  <si>
    <t>DIỆU</t>
  </si>
  <si>
    <t>TUYẾT.NT</t>
  </si>
  <si>
    <t>TTT.HÀ</t>
  </si>
  <si>
    <t>TRẦN THỊ THU HÀ</t>
  </si>
  <si>
    <t>HIỀN.PT</t>
  </si>
  <si>
    <t>HIỀN.NT</t>
  </si>
  <si>
    <t>HUỆ.VT</t>
  </si>
  <si>
    <t>PHƯỢNG.K</t>
  </si>
  <si>
    <t>THỦY.NT</t>
  </si>
  <si>
    <t>VÂN.ĐT</t>
  </si>
  <si>
    <t>TOAÙN</t>
  </si>
  <si>
    <t>VAÄT LYÙ</t>
  </si>
  <si>
    <t>HOÙA HOÏC</t>
  </si>
  <si>
    <t>SINH HOÏC</t>
  </si>
  <si>
    <t>TIN HOÏC</t>
  </si>
  <si>
    <t>NGÖÕ VAÊN</t>
  </si>
  <si>
    <t>LÒCH SÖÛ</t>
  </si>
  <si>
    <t>ÑÒA LYÙ</t>
  </si>
  <si>
    <t>ANH VAÊN</t>
  </si>
  <si>
    <t>CNGH</t>
  </si>
  <si>
    <t>COÂNGNGHEÄ</t>
  </si>
  <si>
    <t>THEÅ DUÏC</t>
  </si>
  <si>
    <t>NGHEÀ</t>
  </si>
  <si>
    <t>CÔNGNGHỆ</t>
  </si>
  <si>
    <t>SHCN-CHÍNH</t>
  </si>
  <si>
    <t>SHCN-ANH.M</t>
  </si>
  <si>
    <t>SHCN-QUANG.P</t>
  </si>
  <si>
    <t>TOAN-QUANG.P</t>
  </si>
  <si>
    <t>CNGH-NGA.PT</t>
  </si>
  <si>
    <t>TIN-LINH.M</t>
  </si>
  <si>
    <t>SHCN-TUYẾT</t>
  </si>
  <si>
    <t>SHCN-NGÂN</t>
  </si>
  <si>
    <t>SHCN-TUYẾT.NT</t>
  </si>
  <si>
    <t>SHCN-LIÊN.ĐT</t>
  </si>
  <si>
    <t>SHCN-NHÀN.P</t>
  </si>
  <si>
    <t>SHCN-HUỆ.VT</t>
  </si>
  <si>
    <t>SHCN-DỊU</t>
  </si>
  <si>
    <t>SHCN-Đ.ANH</t>
  </si>
  <si>
    <t>HÓA-THÚY.P</t>
  </si>
  <si>
    <t>ANH-ĐÀO.VH</t>
  </si>
  <si>
    <t>VĂN-TUYẾT.NT</t>
  </si>
  <si>
    <t>ANH-NGUYỆT.M</t>
  </si>
  <si>
    <t>ANH-KỲ.M</t>
  </si>
  <si>
    <t>LÝ-NHÀN.P</t>
  </si>
  <si>
    <t>VĂN-HUỆ.VT</t>
  </si>
  <si>
    <t>SINH-ANH.ĐT</t>
  </si>
  <si>
    <t>HÓA-Đ.ANH</t>
  </si>
  <si>
    <t>TIN-HIỂN</t>
  </si>
  <si>
    <t>VĂN-THƯƠNG</t>
  </si>
  <si>
    <t>VĂN-HIỀN.PT</t>
  </si>
  <si>
    <t>ANH-NGỌC</t>
  </si>
  <si>
    <t>TOAN-TÂM.HN</t>
  </si>
  <si>
    <t>TD-VÂN.NT</t>
  </si>
  <si>
    <t>GDQP-QUANG.ĐV</t>
  </si>
  <si>
    <t>TD-PHÚC.LH</t>
  </si>
  <si>
    <t>LÝ-ANH.M</t>
  </si>
  <si>
    <t>CNGH-DUYÊN.N</t>
  </si>
  <si>
    <t>SINH-THÙY</t>
  </si>
  <si>
    <t>HÓA-BÌNH</t>
  </si>
  <si>
    <t>LÝ-DẪN</t>
  </si>
  <si>
    <t>VĂN-TRAI</t>
  </si>
  <si>
    <t>LÝ-ĐỨC</t>
  </si>
  <si>
    <t>SINH-HÀ.VN</t>
  </si>
  <si>
    <t>GDQP-ĐỒNG</t>
  </si>
  <si>
    <t>ĐỊA-TUYẾT</t>
  </si>
  <si>
    <t>TOAN-NHIỆM</t>
  </si>
  <si>
    <t>SINH-LIÊN.ĐT</t>
  </si>
  <si>
    <t>TOAN-DỊU</t>
  </si>
  <si>
    <t>TOAN-TRIỂU</t>
  </si>
  <si>
    <t>LÝ-HẰNG.PT</t>
  </si>
  <si>
    <t>CHÀO CỜ</t>
  </si>
  <si>
    <t>SHCN-NHU.B</t>
  </si>
  <si>
    <t>SHCN-TRANG.NT</t>
  </si>
  <si>
    <t>TOAN-LINH.TN</t>
  </si>
  <si>
    <t>SINH-TRANG.NT</t>
  </si>
  <si>
    <t>GDQP-HOA.NT</t>
  </si>
  <si>
    <t>CNGH-QUANG</t>
  </si>
  <si>
    <t>TOAN-MINH.TT</t>
  </si>
  <si>
    <t>TIN-TRUNG</t>
  </si>
  <si>
    <t>SHCN-TTT.HÀ</t>
  </si>
  <si>
    <t>SHCN-TÂM.M</t>
  </si>
  <si>
    <t>SHCN-THƯƠNG</t>
  </si>
  <si>
    <t>SHCN-HẠNH</t>
  </si>
  <si>
    <t>SHCN-ANH.ĐT</t>
  </si>
  <si>
    <t>SHCN-HÀ.NT</t>
  </si>
  <si>
    <t>SHCN-HẰNG.PT</t>
  </si>
  <si>
    <t>SHCN-VÂN.ĐT</t>
  </si>
  <si>
    <t>SHCN-NGỌC</t>
  </si>
  <si>
    <t>SHCN-NHIỆM</t>
  </si>
  <si>
    <t>SHCN-HẰNG.P</t>
  </si>
  <si>
    <t>SHCN-THÚY.P</t>
  </si>
  <si>
    <t>SHCN-GẤM.P</t>
  </si>
  <si>
    <t>SHCN-ĐỒNG</t>
  </si>
  <si>
    <t>TOAN-TÂM.M</t>
  </si>
  <si>
    <t>HÓA-HẰNG.Đ</t>
  </si>
  <si>
    <t>SỬ-GẤM.P</t>
  </si>
  <si>
    <t>ANH-TỐ NHƯ</t>
  </si>
  <si>
    <t>LÝ-THỊNH</t>
  </si>
  <si>
    <t>VĂN-VÂN.ĐT</t>
  </si>
  <si>
    <t>ANH-HẰNG.P</t>
  </si>
  <si>
    <t>VĂN-TTT.HÀ</t>
  </si>
  <si>
    <t>ĐỊA-NHU.B</t>
  </si>
  <si>
    <t>HÓA-GIANG.B</t>
  </si>
  <si>
    <t>VĂN-HIỀN.NT</t>
  </si>
  <si>
    <t>VĂN-DIỆU</t>
  </si>
  <si>
    <t>HÓA-NGA.Y</t>
  </si>
  <si>
    <t>TOAN-HẠNH</t>
  </si>
  <si>
    <t>CNGH-DUYÊN.M</t>
  </si>
  <si>
    <t>TD-HIẾU</t>
  </si>
  <si>
    <t>ANH-SƠN.P</t>
  </si>
  <si>
    <t>TD-NHÂN</t>
  </si>
  <si>
    <t>VĂN-THỦY.NT</t>
  </si>
  <si>
    <t>TD-TỐ ANH</t>
  </si>
  <si>
    <t>VĂN-PHƯỢNG.K</t>
  </si>
  <si>
    <t>HÓA-PHƯỢNG</t>
  </si>
  <si>
    <t>LÝ-MAI.NH</t>
  </si>
  <si>
    <t>LÝ-TIẾN.P</t>
  </si>
  <si>
    <t>SINH-PHƯƠNG.Đ</t>
  </si>
  <si>
    <t>CNGH-THÁI.P</t>
  </si>
  <si>
    <t>TOAN-HÀ.NT</t>
  </si>
  <si>
    <t>SỬ-LT.LỢI</t>
  </si>
  <si>
    <t>GDCD-NGỌC.K</t>
  </si>
  <si>
    <t>TIN-TIẾN</t>
  </si>
  <si>
    <t>SHCN-GIANG.B</t>
  </si>
  <si>
    <t>SHCN-MINH.TT</t>
  </si>
  <si>
    <t>SINH-MINH.B</t>
  </si>
  <si>
    <t>SHCN-DIỆU</t>
  </si>
  <si>
    <t>SHCN-HIỀN.PT</t>
  </si>
  <si>
    <t>SHCN-HIỀN.NT</t>
  </si>
  <si>
    <t>SHCN-THỊNH</t>
  </si>
  <si>
    <t>SHCN-HẰNG.Đ</t>
  </si>
  <si>
    <t>SHCN-TIẾN.P</t>
  </si>
  <si>
    <t>SHCN-MỸ AN</t>
  </si>
  <si>
    <t>SHCN-PHƯƠNG.Đ</t>
  </si>
  <si>
    <t>SHCN-A TÚ</t>
  </si>
  <si>
    <t>ANH-MỸ AN</t>
  </si>
  <si>
    <t>12A12</t>
  </si>
  <si>
    <t>12A13</t>
  </si>
  <si>
    <t>12A14</t>
  </si>
  <si>
    <t>NGHE-QUANG</t>
  </si>
  <si>
    <t>NGHE-NGA.PT</t>
  </si>
  <si>
    <t>NGHE-LỘC</t>
  </si>
  <si>
    <t>NGHE-THÁI.P</t>
  </si>
  <si>
    <t>NGHE-ANH.ĐT</t>
  </si>
  <si>
    <t>NGHE-DUYÊN.N</t>
  </si>
  <si>
    <t>NGHE-DUYÊN.M</t>
  </si>
  <si>
    <t>NGHE-LIÊN.ĐT</t>
  </si>
  <si>
    <t>10A03 - ANH</t>
  </si>
  <si>
    <t>10A08 - ANH</t>
  </si>
  <si>
    <t>10A07 - ANH</t>
  </si>
  <si>
    <t>11A12 - SHCN</t>
  </si>
  <si>
    <t>11A12 - ANH</t>
  </si>
  <si>
    <t>12A12 - ANH</t>
  </si>
  <si>
    <t>11A02 - ANH</t>
  </si>
  <si>
    <t>11A10 - SHCN</t>
  </si>
  <si>
    <t>10A11 - ANH</t>
  </si>
  <si>
    <t>11A01 - ANH</t>
  </si>
  <si>
    <t>11A10 - ANH</t>
  </si>
  <si>
    <t>11A11 - ANH</t>
  </si>
  <si>
    <t>10A04 - ANH</t>
  </si>
  <si>
    <t>10A10 - ANH</t>
  </si>
  <si>
    <t>10A09 - ANH</t>
  </si>
  <si>
    <t>11A04 - ANH</t>
  </si>
  <si>
    <t>11A15 - ANH</t>
  </si>
  <si>
    <t>12A14 - ANH</t>
  </si>
  <si>
    <t>12A13 - SHCN</t>
  </si>
  <si>
    <t>11A13 - ANH</t>
  </si>
  <si>
    <t>12A13 - ANH</t>
  </si>
  <si>
    <t>11A09 - ANH</t>
  </si>
  <si>
    <t>10A05 - ANH</t>
  </si>
  <si>
    <t>11A14 - ANH</t>
  </si>
  <si>
    <t>11A16 - ANH</t>
  </si>
  <si>
    <t>10A06 - ANH</t>
  </si>
  <si>
    <t>10A02 - ANH</t>
  </si>
  <si>
    <t>10A01 - ANH</t>
  </si>
  <si>
    <t>11A06 - ANH</t>
  </si>
  <si>
    <t>11A05 - ANH</t>
  </si>
  <si>
    <t>11A08 - ANH</t>
  </si>
  <si>
    <t>11A07 - ANH</t>
  </si>
  <si>
    <t>11A03 - ANH</t>
  </si>
  <si>
    <t>10A02 - SHCN</t>
  </si>
  <si>
    <t>10A01 - SHCN</t>
  </si>
  <si>
    <t>11A07 - SHCN</t>
  </si>
  <si>
    <t>12A04 - GDCD</t>
  </si>
  <si>
    <t>11A02 - GDCD</t>
  </si>
  <si>
    <t>12A05 - GDCD</t>
  </si>
  <si>
    <t>12A06 - GDCD</t>
  </si>
  <si>
    <t>11A01 - GDCD</t>
  </si>
  <si>
    <t>11A16 - GDCD</t>
  </si>
  <si>
    <t>10A04 - SHCN</t>
  </si>
  <si>
    <t>10A06 - GDCD</t>
  </si>
  <si>
    <t>11A10 - GDCD</t>
  </si>
  <si>
    <t>12A12 - GDCD</t>
  </si>
  <si>
    <t>11A03 - GDCD</t>
  </si>
  <si>
    <t>10A05 - GDCD</t>
  </si>
  <si>
    <t>11A08 - GDCD</t>
  </si>
  <si>
    <t>11A09 - GDCD</t>
  </si>
  <si>
    <t>12A14 - GDCD</t>
  </si>
  <si>
    <t>10A03 - GDCD</t>
  </si>
  <si>
    <t>10A07 - GDCD</t>
  </si>
  <si>
    <t>10A04 - GDCD</t>
  </si>
  <si>
    <t>10A01 - GDCD</t>
  </si>
  <si>
    <t>10A02 - GDCD</t>
  </si>
  <si>
    <t>11A12 - GDCD</t>
  </si>
  <si>
    <t>12A07 - GDCD</t>
  </si>
  <si>
    <t>11A14 - GDCD</t>
  </si>
  <si>
    <t>11A13 - GDCD</t>
  </si>
  <si>
    <t>11A05 - GDCD</t>
  </si>
  <si>
    <t>12A09 - GDCD</t>
  </si>
  <si>
    <t>11A11 - GDCD</t>
  </si>
  <si>
    <t>11A15 - GDCD</t>
  </si>
  <si>
    <t>10A11 - GDCD</t>
  </si>
  <si>
    <t>10A08 - GDCD</t>
  </si>
  <si>
    <t>11A04 - GDCD</t>
  </si>
  <si>
    <t>10A10 - GDCD</t>
  </si>
  <si>
    <t>11A13 - SHCN</t>
  </si>
  <si>
    <t>10A11 - SHCN</t>
  </si>
  <si>
    <t>12A11 - CNGH</t>
  </si>
  <si>
    <t>12A13 - CNGH</t>
  </si>
  <si>
    <t>11A09 - CNGH</t>
  </si>
  <si>
    <t>11A10 - CNGH</t>
  </si>
  <si>
    <t>11A08 - CNGH</t>
  </si>
  <si>
    <t>12A02 - CNGH</t>
  </si>
  <si>
    <t>12A12 - CNGH</t>
  </si>
  <si>
    <t>11A01 - CNGH</t>
  </si>
  <si>
    <t>11A07 - CNGH</t>
  </si>
  <si>
    <t>12A14 - CNGH</t>
  </si>
  <si>
    <t>11A03 - CNGH</t>
  </si>
  <si>
    <t>11A16 - CNGH</t>
  </si>
  <si>
    <t>12A07 - CNGH</t>
  </si>
  <si>
    <t>12A09 - CNGH</t>
  </si>
  <si>
    <t>12A10 - CNGH</t>
  </si>
  <si>
    <t>11A14 - CNGH</t>
  </si>
  <si>
    <t>12A08 - CNGH</t>
  </si>
  <si>
    <t>12A05 - CNGH</t>
  </si>
  <si>
    <t>11A06 - CNGH</t>
  </si>
  <si>
    <t>11A11 - CNGH</t>
  </si>
  <si>
    <t>11A13 - CNGH</t>
  </si>
  <si>
    <t>12A06 - CNGH</t>
  </si>
  <si>
    <t>11A04 - CNGH</t>
  </si>
  <si>
    <t>11A12 - CNGH</t>
  </si>
  <si>
    <t>12A03 - CNGH</t>
  </si>
  <si>
    <t>12A04 - CNGH</t>
  </si>
  <si>
    <t>11A05 - CNGH</t>
  </si>
  <si>
    <t>10A06 - CNGH</t>
  </si>
  <si>
    <t>10A05 - CNGH</t>
  </si>
  <si>
    <t>10A01 - CNGH</t>
  </si>
  <si>
    <t>10A03 - CNGH</t>
  </si>
  <si>
    <t>10A02 - CNGH</t>
  </si>
  <si>
    <t>10A04 - CNGH</t>
  </si>
  <si>
    <t>10A10 - CNGH</t>
  </si>
  <si>
    <t>10A07 - CNGH</t>
  </si>
  <si>
    <t>10A11 - CNGH</t>
  </si>
  <si>
    <t>10A08 - CNGH</t>
  </si>
  <si>
    <t>10A09 - CNGH</t>
  </si>
  <si>
    <t>10A06 - SHCN</t>
  </si>
  <si>
    <t>10A08 - SHCN</t>
  </si>
  <si>
    <t>11A08 - SHCN</t>
  </si>
  <si>
    <t>10A07 - SINH</t>
  </si>
  <si>
    <t>12A10 - SINH</t>
  </si>
  <si>
    <t>12A12 - SINH</t>
  </si>
  <si>
    <t>12A01 - SINH</t>
  </si>
  <si>
    <t>12A13 - SINH</t>
  </si>
  <si>
    <t>12A14 - SINH</t>
  </si>
  <si>
    <t>12A02 - SINH</t>
  </si>
  <si>
    <t>11A08 - SINH</t>
  </si>
  <si>
    <t>11A07 - SINH</t>
  </si>
  <si>
    <t>11A14 - SHCN</t>
  </si>
  <si>
    <t>11A14 - SINH</t>
  </si>
  <si>
    <t>12A03 - SINH</t>
  </si>
  <si>
    <t>11A01 - SINH</t>
  </si>
  <si>
    <t>10A03 - SINH</t>
  </si>
  <si>
    <t>11A02 - SINH</t>
  </si>
  <si>
    <t>11A12 - SINH</t>
  </si>
  <si>
    <t>10A02 - SINH</t>
  </si>
  <si>
    <t>10A01 - SINH</t>
  </si>
  <si>
    <t>11A15 - SINH</t>
  </si>
  <si>
    <t>10A04 - SINH</t>
  </si>
  <si>
    <t>11A10 - SINH</t>
  </si>
  <si>
    <t>10A05 - SHCN</t>
  </si>
  <si>
    <t>11A09 - SINH</t>
  </si>
  <si>
    <t>11A16 - SINH</t>
  </si>
  <si>
    <t>10A05 - SINH</t>
  </si>
  <si>
    <t>10A11 - SINH</t>
  </si>
  <si>
    <t>11A03 - SINH</t>
  </si>
  <si>
    <t>11A05 - SHCN</t>
  </si>
  <si>
    <t>10A10 - SINH</t>
  </si>
  <si>
    <t>10A09 - SINH</t>
  </si>
  <si>
    <t>11A04 - SINH</t>
  </si>
  <si>
    <t>11A13 - SINH</t>
  </si>
  <si>
    <t>11A05 - SINH</t>
  </si>
  <si>
    <t>11A15 - SHCN</t>
  </si>
  <si>
    <t>11A12 - TD</t>
  </si>
  <si>
    <t>11A10 - TD</t>
  </si>
  <si>
    <t>12A13 - TD</t>
  </si>
  <si>
    <t>12A14 - TD</t>
  </si>
  <si>
    <t>11A05 - TD</t>
  </si>
  <si>
    <t>10A03 - TD</t>
  </si>
  <si>
    <t>10A07 - TD</t>
  </si>
  <si>
    <t>10A06 - TD</t>
  </si>
  <si>
    <t>12A01 - TD</t>
  </si>
  <si>
    <t>12A10 - TD</t>
  </si>
  <si>
    <t>12A07 - TD</t>
  </si>
  <si>
    <t>10A01 - TD</t>
  </si>
  <si>
    <t>10A02 - TD</t>
  </si>
  <si>
    <t>10A11 - TD</t>
  </si>
  <si>
    <t>10A09 - TD</t>
  </si>
  <si>
    <t>10A08 - TD</t>
  </si>
  <si>
    <t>10A10 - TD</t>
  </si>
  <si>
    <t>12A09 - TD</t>
  </si>
  <si>
    <t>12A08 - TD</t>
  </si>
  <si>
    <t>11A06 - TD</t>
  </si>
  <si>
    <t>11A03 - TD</t>
  </si>
  <si>
    <t>11A16 - TD</t>
  </si>
  <si>
    <t>11A15 - TD</t>
  </si>
  <si>
    <t>11A07 - TD</t>
  </si>
  <si>
    <t>12A02 - TD</t>
  </si>
  <si>
    <t>12A06 - TD</t>
  </si>
  <si>
    <t>11A02 - TD</t>
  </si>
  <si>
    <t>11A01 - TD</t>
  </si>
  <si>
    <t>11A09 - TD</t>
  </si>
  <si>
    <t>11A11 - TD</t>
  </si>
  <si>
    <t>11A13 - TD</t>
  </si>
  <si>
    <t>11A14 - TD</t>
  </si>
  <si>
    <t>10A02 - GDQP</t>
  </si>
  <si>
    <t>10A08 - GDQP</t>
  </si>
  <si>
    <t>10A06 - GDQP</t>
  </si>
  <si>
    <t>10A07 - GDQP</t>
  </si>
  <si>
    <t>12A14 - GDQP</t>
  </si>
  <si>
    <t>12A09 - GDQP</t>
  </si>
  <si>
    <t>12A02 - GDQP</t>
  </si>
  <si>
    <t>10A01 - GDQP</t>
  </si>
  <si>
    <t>10A09 - GDQP</t>
  </si>
  <si>
    <t>12A05 - GDQP</t>
  </si>
  <si>
    <t>12A07 - GDQP</t>
  </si>
  <si>
    <t>12A13 - GDQP</t>
  </si>
  <si>
    <t>12A04 - GDQP</t>
  </si>
  <si>
    <t>11A13 - GDQP</t>
  </si>
  <si>
    <t>11A09 - GDQP</t>
  </si>
  <si>
    <t>11A15 - GDQP</t>
  </si>
  <si>
    <t>11A14 - GDQP</t>
  </si>
  <si>
    <t>11A01 - GDQP</t>
  </si>
  <si>
    <t>11A07 - GDQP</t>
  </si>
  <si>
    <t>11A10 - GDQP</t>
  </si>
  <si>
    <t>11A02 - GDQP</t>
  </si>
  <si>
    <t>11A08 - GDQP</t>
  </si>
  <si>
    <t>12A10 - GDQP</t>
  </si>
  <si>
    <t>12A11 - GDQP</t>
  </si>
  <si>
    <t>12A08 - GDQP</t>
  </si>
  <si>
    <t>12A01 - GDQP</t>
  </si>
  <si>
    <t>12A12 - GDQP</t>
  </si>
  <si>
    <t>12A03 - GDQP</t>
  </si>
  <si>
    <t>12A06 - GDQP</t>
  </si>
  <si>
    <t>11A16 - SHCN</t>
  </si>
  <si>
    <t>11A06 - GDQP</t>
  </si>
  <si>
    <t>11A03 - GDQP</t>
  </si>
  <si>
    <t>11A16 - GDQP</t>
  </si>
  <si>
    <t>11A05 - GDQP</t>
  </si>
  <si>
    <t>11A04 - GDQP</t>
  </si>
  <si>
    <t>11A12 - GDQP</t>
  </si>
  <si>
    <t>11A11 - GDQP</t>
  </si>
  <si>
    <t>10A05 - GDQP</t>
  </si>
  <si>
    <t>10A10 - GDQP</t>
  </si>
  <si>
    <t>10A11 - GDQP</t>
  </si>
  <si>
    <t>10A04 - GDQP</t>
  </si>
  <si>
    <t>10A03 - GDQP</t>
  </si>
  <si>
    <t>11A01 - TIN</t>
  </si>
  <si>
    <t>10A06 - TIN</t>
  </si>
  <si>
    <t>11A07 - TIN</t>
  </si>
  <si>
    <t>11A16 - TIN</t>
  </si>
  <si>
    <t>11A13 - TIN</t>
  </si>
  <si>
    <t>11A15 - TIN</t>
  </si>
  <si>
    <t>11A05 - TIN</t>
  </si>
  <si>
    <t>10A07 - TIN</t>
  </si>
  <si>
    <t>11A06 - TIN</t>
  </si>
  <si>
    <t>12A08 - TIN</t>
  </si>
  <si>
    <t>12A10 - TIN</t>
  </si>
  <si>
    <t>12A12 - TIN</t>
  </si>
  <si>
    <t>12A11 - TIN</t>
  </si>
  <si>
    <t>12A01 - TIN</t>
  </si>
  <si>
    <t>11A11 - TIN</t>
  </si>
  <si>
    <t>11A10 - TIN</t>
  </si>
  <si>
    <t>11A12 - TIN</t>
  </si>
  <si>
    <t>12A14 - TIN</t>
  </si>
  <si>
    <t>11A08 - TIN</t>
  </si>
  <si>
    <t>12A13 - TIN</t>
  </si>
  <si>
    <t>11A02 - TIN</t>
  </si>
  <si>
    <t>10A09 - TIN</t>
  </si>
  <si>
    <t>10A08 - TIN</t>
  </si>
  <si>
    <t>12A05 - TIN</t>
  </si>
  <si>
    <t>12A02 - TIN</t>
  </si>
  <si>
    <t>12A07 - TIN</t>
  </si>
  <si>
    <t>12A03 - TIN</t>
  </si>
  <si>
    <t>10A01 - TIN</t>
  </si>
  <si>
    <t>10A05 - TIN</t>
  </si>
  <si>
    <t>10A04 - TIN</t>
  </si>
  <si>
    <t>11A02 - SHCN</t>
  </si>
  <si>
    <t>11A02 - TOAN</t>
  </si>
  <si>
    <t>11A04 - SHCN</t>
  </si>
  <si>
    <t>11A04 - TOAN</t>
  </si>
  <si>
    <t>10A07 - SHCN</t>
  </si>
  <si>
    <t>10A07 - TOAN</t>
  </si>
  <si>
    <t>11A05 - TOAN</t>
  </si>
  <si>
    <t>10A08 - TOAN</t>
  </si>
  <si>
    <t>10A01 - TOAN</t>
  </si>
  <si>
    <t>11A06 - SHCN</t>
  </si>
  <si>
    <t>11A06 - TOAN</t>
  </si>
  <si>
    <t>12A13 - TOAN</t>
  </si>
  <si>
    <t>12A12 - SHCN</t>
  </si>
  <si>
    <t>12A12 - TOAN</t>
  </si>
  <si>
    <t>10A06 - TOAN</t>
  </si>
  <si>
    <t>10A09 - TOAN</t>
  </si>
  <si>
    <t>11A11 - SHCN</t>
  </si>
  <si>
    <t>11A11 - TOAN</t>
  </si>
  <si>
    <t>11A07 - TOAN</t>
  </si>
  <si>
    <t>10A02 - TOAN</t>
  </si>
  <si>
    <t>11A13 - TOAN</t>
  </si>
  <si>
    <t>11A12 - TOAN</t>
  </si>
  <si>
    <t>11A16 - TOAN</t>
  </si>
  <si>
    <t>11A14 - TOAN</t>
  </si>
  <si>
    <t>10A04 - TOAN</t>
  </si>
  <si>
    <t>10A03 - TOAN</t>
  </si>
  <si>
    <t>10A10 - SHCN</t>
  </si>
  <si>
    <t>11A15 - TOAN</t>
  </si>
  <si>
    <t>10A10 - TOAN</t>
  </si>
  <si>
    <t>11A03 - TOAN</t>
  </si>
  <si>
    <t>12A14 - SHCN</t>
  </si>
  <si>
    <t>12A14 - TOAN</t>
  </si>
  <si>
    <t>11A08 - TOAN</t>
  </si>
  <si>
    <t>10A05 - TOAN</t>
  </si>
  <si>
    <t>11A10 - TOAN</t>
  </si>
  <si>
    <t>11A09 - TOAN</t>
  </si>
  <si>
    <t>11A01 - TOAN</t>
  </si>
  <si>
    <t>10A11 - TOAN</t>
  </si>
  <si>
    <t>10A03 - SHCN</t>
  </si>
  <si>
    <t>11A01 - SHCN</t>
  </si>
  <si>
    <t>10A09 - SHCN</t>
  </si>
  <si>
    <t>11A09 - SHCN</t>
  </si>
  <si>
    <t>11A03 - SHCN</t>
  </si>
  <si>
    <t>11A02 - ĐỊA</t>
  </si>
  <si>
    <t>11A01 - ĐỊA</t>
  </si>
  <si>
    <t>12A14 - ĐỊA</t>
  </si>
  <si>
    <t>11A12 - ĐỊA</t>
  </si>
  <si>
    <t>11A11 - ĐỊA</t>
  </si>
  <si>
    <t>11A14 - ĐỊA</t>
  </si>
  <si>
    <t>11A13 - ĐỊA</t>
  </si>
  <si>
    <t>11A16 - ĐỊA</t>
  </si>
  <si>
    <t>12A13 - ĐỊA</t>
  </si>
  <si>
    <t>11A15 - ĐỊA</t>
  </si>
  <si>
    <t>12A12 - ĐỊA</t>
  </si>
  <si>
    <t>12A07 - ĐỊA</t>
  </si>
  <si>
    <t>12A06 - ĐỊA</t>
  </si>
  <si>
    <t>10A02 - ĐỊA</t>
  </si>
  <si>
    <t>10A06 - ĐỊA</t>
  </si>
  <si>
    <t>10A04 - ĐỊA</t>
  </si>
  <si>
    <t>10A03 - ĐỊA</t>
  </si>
  <si>
    <t>12A11 - ĐỊA</t>
  </si>
  <si>
    <t>10A10 - ĐỊA</t>
  </si>
  <si>
    <t>10A01 - ĐỊA</t>
  </si>
  <si>
    <t>10A07 - ĐỊA</t>
  </si>
  <si>
    <t>10A08 - ĐỊA</t>
  </si>
  <si>
    <t>10A09 - ĐỊA</t>
  </si>
  <si>
    <t>12A09 - ĐỊA</t>
  </si>
  <si>
    <t>11A06 - ĐỊA</t>
  </si>
  <si>
    <t>12A08 - ĐỊA</t>
  </si>
  <si>
    <t>12A04 - ĐỊA</t>
  </si>
  <si>
    <t>11A04 - ĐỊA</t>
  </si>
  <si>
    <t>11A03 - ĐỊA</t>
  </si>
  <si>
    <t>11A05 - ĐỊA</t>
  </si>
  <si>
    <t>11A09 - ĐỊA</t>
  </si>
  <si>
    <t>11A10 - ĐỊA</t>
  </si>
  <si>
    <t>11A08 - ĐỊA</t>
  </si>
  <si>
    <t>11A07 - ĐỊA</t>
  </si>
  <si>
    <t>12A12 - HÓA</t>
  </si>
  <si>
    <t>10A10 - HÓA</t>
  </si>
  <si>
    <t>12A01 - HÓA</t>
  </si>
  <si>
    <t>10A08 - HÓA</t>
  </si>
  <si>
    <t>10A07 - HÓA</t>
  </si>
  <si>
    <t>10A06 - HÓA</t>
  </si>
  <si>
    <t>10A01 - HÓA</t>
  </si>
  <si>
    <t>10A05 - HÓA</t>
  </si>
  <si>
    <t>11A01 - HÓA</t>
  </si>
  <si>
    <t>11A13 - HÓA</t>
  </si>
  <si>
    <t>10A09 - HÓA</t>
  </si>
  <si>
    <t>11A12 - HÓA</t>
  </si>
  <si>
    <t>12A02 - HÓA</t>
  </si>
  <si>
    <t>11A07 - HÓA</t>
  </si>
  <si>
    <t>11A08 - HÓA</t>
  </si>
  <si>
    <t>12A14 - HÓA</t>
  </si>
  <si>
    <t>11A05 - HÓA</t>
  </si>
  <si>
    <t>12A10 - HÓA</t>
  </si>
  <si>
    <t>11A04 - HÓA</t>
  </si>
  <si>
    <t>11A06 - HÓA</t>
  </si>
  <si>
    <t>11A11 - HÓA</t>
  </si>
  <si>
    <t>12A03 - HÓA</t>
  </si>
  <si>
    <t>11A10 - HÓA</t>
  </si>
  <si>
    <t>11A14 - HÓA</t>
  </si>
  <si>
    <t>11A16 - HÓA</t>
  </si>
  <si>
    <t>11A15 - HÓA</t>
  </si>
  <si>
    <t>10A11 - HÓA</t>
  </si>
  <si>
    <t>10A02 - HÓA</t>
  </si>
  <si>
    <t>10A03 - HÓA</t>
  </si>
  <si>
    <t>11A09 - HÓA</t>
  </si>
  <si>
    <t>10A04 - HÓA</t>
  </si>
  <si>
    <t>11A03 - HÓA</t>
  </si>
  <si>
    <t>11A05 - LÝ</t>
  </si>
  <si>
    <t>11A01 - LÝ</t>
  </si>
  <si>
    <t>10A01 - LÝ</t>
  </si>
  <si>
    <t>11A06 - LÝ</t>
  </si>
  <si>
    <t>10A02 - LÝ</t>
  </si>
  <si>
    <t>11A07 - LÝ</t>
  </si>
  <si>
    <t>12A14 - LÝ</t>
  </si>
  <si>
    <t>10A04 - LÝ</t>
  </si>
  <si>
    <t>12A01 - LÝ</t>
  </si>
  <si>
    <t>10A03 - LÝ</t>
  </si>
  <si>
    <t>10A06 - LÝ</t>
  </si>
  <si>
    <t>10A09 - LÝ</t>
  </si>
  <si>
    <t>12A13 - LÝ</t>
  </si>
  <si>
    <t>12A12 - LÝ</t>
  </si>
  <si>
    <t>11A04 - LÝ</t>
  </si>
  <si>
    <t>11A10 - LÝ</t>
  </si>
  <si>
    <t>11A02 - LÝ</t>
  </si>
  <si>
    <t>10A10 - LÝ</t>
  </si>
  <si>
    <t>10A11 - LÝ</t>
  </si>
  <si>
    <t>11A14 - LÝ</t>
  </si>
  <si>
    <t>11A15 - LÝ</t>
  </si>
  <si>
    <t>11A12 - LÝ</t>
  </si>
  <si>
    <t>11A13 - LÝ</t>
  </si>
  <si>
    <t>12A03 - LÝ</t>
  </si>
  <si>
    <t>10A08 - LÝ</t>
  </si>
  <si>
    <t>10A07 - LÝ</t>
  </si>
  <si>
    <t>12A02 - LÝ</t>
  </si>
  <si>
    <t>12A10 - LÝ</t>
  </si>
  <si>
    <t>11A09 - LÝ</t>
  </si>
  <si>
    <t>11A11 - LÝ</t>
  </si>
  <si>
    <t>11A03 - LÝ</t>
  </si>
  <si>
    <t>11A08 - LÝ</t>
  </si>
  <si>
    <t>10A05 - LÝ</t>
  </si>
  <si>
    <t>11A12 - SỬ</t>
  </si>
  <si>
    <t>11A14 - SỬ</t>
  </si>
  <si>
    <t>12A04 - SỬ</t>
  </si>
  <si>
    <t>11A16 - SỬ</t>
  </si>
  <si>
    <t>11A09 - SỬ</t>
  </si>
  <si>
    <t>12A05 - SỬ</t>
  </si>
  <si>
    <t>11A10 - SỬ</t>
  </si>
  <si>
    <t>11A02 - SỬ</t>
  </si>
  <si>
    <t>10A06 - SỬ</t>
  </si>
  <si>
    <t>10A01 - SỬ</t>
  </si>
  <si>
    <t>12A09 - SỬ</t>
  </si>
  <si>
    <t>12A07 - SỬ</t>
  </si>
  <si>
    <t>10A03 - SỬ</t>
  </si>
  <si>
    <t>10A05 - SỬ</t>
  </si>
  <si>
    <t>10A02 - SỬ</t>
  </si>
  <si>
    <t>10A04 - SỬ</t>
  </si>
  <si>
    <t>11A07 - SỬ</t>
  </si>
  <si>
    <t>11A03 - SỬ</t>
  </si>
  <si>
    <t>11A15 - SỬ</t>
  </si>
  <si>
    <t>11A04 - SỬ</t>
  </si>
  <si>
    <t>12A11 - SỬ</t>
  </si>
  <si>
    <t>11A08 - SỬ</t>
  </si>
  <si>
    <t>10A10 - SỬ</t>
  </si>
  <si>
    <t>10A11 - SỬ</t>
  </si>
  <si>
    <t>10A09 - SỬ</t>
  </si>
  <si>
    <t>10A07 - SỬ</t>
  </si>
  <si>
    <t>10A08 - SỬ</t>
  </si>
  <si>
    <t>12A14 - SỬ</t>
  </si>
  <si>
    <t>12A12 - SỬ</t>
  </si>
  <si>
    <t>11A13 - VĂN</t>
  </si>
  <si>
    <t>11A14 - VĂN</t>
  </si>
  <si>
    <t>10A03 - VĂN</t>
  </si>
  <si>
    <t>10A04 - VĂN</t>
  </si>
  <si>
    <t>12A13 - VĂN</t>
  </si>
  <si>
    <t>11A01 - VĂN</t>
  </si>
  <si>
    <t>11A07 - VĂN</t>
  </si>
  <si>
    <t>10A08 - VĂN</t>
  </si>
  <si>
    <t>10A02 - VĂN</t>
  </si>
  <si>
    <t>11A12 - VĂN</t>
  </si>
  <si>
    <t>12A14 - VĂN</t>
  </si>
  <si>
    <t>11A05 - VĂN</t>
  </si>
  <si>
    <t>10A09 - VĂN</t>
  </si>
  <si>
    <t>10A11 - VĂN</t>
  </si>
  <si>
    <t>10A06 - VĂN</t>
  </si>
  <si>
    <t>12A12 - VĂN</t>
  </si>
  <si>
    <t>10A01 - VĂN</t>
  </si>
  <si>
    <t>11A15 - VĂN</t>
  </si>
  <si>
    <t>11A02 - VĂN</t>
  </si>
  <si>
    <t>11A11 - VĂN</t>
  </si>
  <si>
    <t>11A06 - VĂN</t>
  </si>
  <si>
    <t>11A10 - VĂN</t>
  </si>
  <si>
    <t>11A09 - VĂN</t>
  </si>
  <si>
    <t>11A04 - VĂN</t>
  </si>
  <si>
    <t>11A08 - VĂN</t>
  </si>
  <si>
    <t>10A10 - VĂN</t>
  </si>
  <si>
    <t>10A05 - VĂN</t>
  </si>
  <si>
    <t>11A03 - VĂN</t>
  </si>
  <si>
    <t>10A07 - VĂN</t>
  </si>
  <si>
    <t>11A16 - VĂN</t>
  </si>
  <si>
    <t>12A11 - GDCD</t>
  </si>
  <si>
    <t>12A13 - GDCD</t>
  </si>
  <si>
    <t>11A06 - GDCD</t>
  </si>
  <si>
    <t>10A09 - GDCD</t>
  </si>
  <si>
    <t>12A08 - GDCD</t>
  </si>
  <si>
    <t>11A07 - GDCD</t>
  </si>
  <si>
    <t>11A01 - NGHE</t>
  </si>
  <si>
    <t>11A07 - NGHE</t>
  </si>
  <si>
    <t>11A14 - NGHE</t>
  </si>
  <si>
    <t>11A15 - CNGH</t>
  </si>
  <si>
    <t>11A02 - CNGH</t>
  </si>
  <si>
    <t>12A01 - CNGH</t>
  </si>
  <si>
    <t>11A15 - NGHE</t>
  </si>
  <si>
    <t>11A12 - NGHE</t>
  </si>
  <si>
    <t>11A11 - NGHE</t>
  </si>
  <si>
    <t>11A05 - NGHE</t>
  </si>
  <si>
    <t>11A02 - NGHE</t>
  </si>
  <si>
    <t>11A06 - NGHE</t>
  </si>
  <si>
    <t>11A10 - NGHE</t>
  </si>
  <si>
    <t>10A08 - SINH</t>
  </si>
  <si>
    <t>11A11 - SINH</t>
  </si>
  <si>
    <t>11A06 - SINH</t>
  </si>
  <si>
    <t>10A06 - SINH</t>
  </si>
  <si>
    <t>11A16 - NGHE</t>
  </si>
  <si>
    <t>11A03 - NGHE</t>
  </si>
  <si>
    <t>11A04 - NGHE</t>
  </si>
  <si>
    <t>11A13 - NGHE</t>
  </si>
  <si>
    <t>11A04 - TD</t>
  </si>
  <si>
    <t>12A03 - TD</t>
  </si>
  <si>
    <t>10A05 - TD</t>
  </si>
  <si>
    <t>10A04 - TD</t>
  </si>
  <si>
    <t>12A04 - TD</t>
  </si>
  <si>
    <t>11A08 - TD</t>
  </si>
  <si>
    <t>12A05 - TD</t>
  </si>
  <si>
    <t>12A11 - TD</t>
  </si>
  <si>
    <t>12A12 - TD</t>
  </si>
  <si>
    <t>10A11 - TIN</t>
  </si>
  <si>
    <t>11A14 - TIN</t>
  </si>
  <si>
    <t>10A02 - TIN</t>
  </si>
  <si>
    <t>11A08 - NGHE</t>
  </si>
  <si>
    <t>11A09 - NGHE</t>
  </si>
  <si>
    <t>11A03 - TIN</t>
  </si>
  <si>
    <t>11A09 - TIN</t>
  </si>
  <si>
    <t>12A09 - TIN</t>
  </si>
  <si>
    <t>11A04 - TIN</t>
  </si>
  <si>
    <t>12A04 - TIN</t>
  </si>
  <si>
    <t>10A10 - TIN</t>
  </si>
  <si>
    <t>10A03 - TIN</t>
  </si>
  <si>
    <t>12A06 - TIN</t>
  </si>
  <si>
    <t>10A05 - ĐỊA</t>
  </si>
  <si>
    <t>10A11 - ĐỊA</t>
  </si>
  <si>
    <t>12A05 - ĐỊA</t>
  </si>
  <si>
    <t>11A02 - HÓA</t>
  </si>
  <si>
    <t>12A13 - HÓA</t>
  </si>
  <si>
    <t>11A16 - LÝ</t>
  </si>
  <si>
    <t>11A01 - SỬ</t>
  </si>
  <si>
    <t>11A11 - SỬ</t>
  </si>
  <si>
    <t>12A08 - SỬ</t>
  </si>
  <si>
    <t>11A13 - SỬ</t>
  </si>
  <si>
    <t>12A06 - SỬ</t>
  </si>
  <si>
    <t>11A05 - SỬ</t>
  </si>
  <si>
    <t>11A06 - SỬ</t>
  </si>
  <si>
    <t>12A13 - SỬ</t>
  </si>
  <si>
    <t>S¸ng</t>
  </si>
  <si>
    <t>ChiÒu</t>
  </si>
  <si>
    <t>Tr­êng</t>
  </si>
  <si>
    <t>THPT HIEP BINH</t>
  </si>
  <si>
    <t>Häc kú</t>
  </si>
  <si>
    <t>N¨m häc</t>
  </si>
  <si>
    <t>Gi¸o viªn</t>
  </si>
  <si>
    <t>Ca häc</t>
  </si>
  <si>
    <t>M«n</t>
  </si>
  <si>
    <t>D¹y cho líp</t>
  </si>
  <si>
    <t>Tæng1</t>
  </si>
  <si>
    <t>Tæng2</t>
  </si>
  <si>
    <t>Tæng3</t>
  </si>
  <si>
    <t>10A03(3), 10A07(3), 10A08(4), 12A01(4), 12A05(4)</t>
  </si>
  <si>
    <t>18</t>
  </si>
  <si>
    <t>30</t>
  </si>
  <si>
    <t>10A03(3), 10A07(3), 10A08(2), 12A01(2), 12A05(2)</t>
  </si>
  <si>
    <t>12</t>
  </si>
  <si>
    <t>12A09(1)</t>
  </si>
  <si>
    <t>7</t>
  </si>
  <si>
    <t>13</t>
  </si>
  <si>
    <t>12A02(3), 12A09(3)</t>
  </si>
  <si>
    <t>6</t>
  </si>
  <si>
    <t>11A12(1)</t>
  </si>
  <si>
    <t>14</t>
  </si>
  <si>
    <t>25</t>
  </si>
  <si>
    <t>11A02(3), 11A12(3), 12A11(3), 12A12(4)</t>
  </si>
  <si>
    <t>11A02(3), 11A12(3), 12A11(3), 12A12(2)</t>
  </si>
  <si>
    <t>11</t>
  </si>
  <si>
    <t>11A10(1)</t>
  </si>
  <si>
    <t>17</t>
  </si>
  <si>
    <t>10A11(4), 11A01(4), 11A10(4), 11A11(4)</t>
  </si>
  <si>
    <t>16</t>
  </si>
  <si>
    <t>10A11(2), 11A01(2), 11A10(2), 11A11(2)</t>
  </si>
  <si>
    <t>8</t>
  </si>
  <si>
    <t>10A04(4), 10A09(4), 10A10(4), 12A03(3), 12A10(3)</t>
  </si>
  <si>
    <t>10A04(2), 10A09(2), 10A10(2), 12A03(3), 12A10(3)</t>
  </si>
  <si>
    <t>11A04(3), 11A15(3), 12A08(4), 12A14(3)</t>
  </si>
  <si>
    <t>24</t>
  </si>
  <si>
    <t>11A04(3), 11A15(3), 12A08(2), 12A14(3)</t>
  </si>
  <si>
    <t>12A13(1)</t>
  </si>
  <si>
    <t>26</t>
  </si>
  <si>
    <t>11A09(2), 11A13(4), 12A04(5), 12A13(4)</t>
  </si>
  <si>
    <t>15</t>
  </si>
  <si>
    <t>11A09(4), 11A13(3), 12A04(1), 12A13(2)</t>
  </si>
  <si>
    <t>10</t>
  </si>
  <si>
    <t>10A05(4), 10A06(3), 11A14(4), 11A16(4)</t>
  </si>
  <si>
    <t>10A05(2), 10A06(3), 11A14(2), 11A16(2)</t>
  </si>
  <si>
    <t>9</t>
  </si>
  <si>
    <t>10A01(4), 10A02(4), 11A05(3), 11A06(5)</t>
  </si>
  <si>
    <t>10A01(2), 10A02(2), 11A05(3), 11A06(1)</t>
  </si>
  <si>
    <t>11A03(4), 11A07(4), 11A08(4), 12A06(4), 12A07(2)</t>
  </si>
  <si>
    <t>11A03(2), 11A07(2), 11A08(2), 12A06(2), 12A07(4)</t>
  </si>
  <si>
    <t>11A01(1), 11A02(1), 11A11(1), 11A12(1), 11A13(1), 11A14(1), 11A15(1), 11A16(1), 12A01(2), 12A12(1), 12A13(1), 12A14(1)</t>
  </si>
  <si>
    <t>19</t>
  </si>
  <si>
    <t>11A01(1), 11A02(1), 12A01(1), 12A12(1), 12A13(1), 12A14(1)</t>
  </si>
  <si>
    <t>10A02(1)</t>
  </si>
  <si>
    <t>10A02(1), 10A03(1), 10A04(1), 10A06(1), 12A02(2), 12A06(2), 12A07(2)</t>
  </si>
  <si>
    <t>10A05(1), 12A02(1)</t>
  </si>
  <si>
    <t>10A01(1)</t>
  </si>
  <si>
    <t>10A01(1), 10A07(1), 10A08(1), 10A09(1), 10A10(1), 12A03(1), 12A10(2), 12A11(2)</t>
  </si>
  <si>
    <t>10A11(1), 12A03(2)</t>
  </si>
  <si>
    <t>11A07(1)</t>
  </si>
  <si>
    <t>20</t>
  </si>
  <si>
    <t>11A03(2), 11A04(1), 11A05(1), 11A06(1), 11A07(1), 11A08(1), 11A09(1), 11A10(1), 12A04(2), 12A08(2), 12A09(1)</t>
  </si>
  <si>
    <t>11A04(1), 12A04(1), 12A05(2), 12A09(1)</t>
  </si>
  <si>
    <t>0</t>
  </si>
  <si>
    <t>11A01(1), 11A02(2), 11A16(1), 12A04(1), 12A05(1), 12A06(1)</t>
  </si>
  <si>
    <t>11A01(1), 12A04(1)</t>
  </si>
  <si>
    <t>10A04(1)</t>
  </si>
  <si>
    <t>10A01(1), 10A02(1), 10A03(1), 10A04(1), 10A05(1), 10A06(1), 10A07(1), 11A03(2), 11A08(1), 11A09(1), 11A10(1), 12A01(1), 12A10(1), 12A12(1), 12A14(1)</t>
  </si>
  <si>
    <t>12A01(1), 12A11(1), 12A13(1)</t>
  </si>
  <si>
    <t>10A08(1), 10A10(1), 10A11(1), 11A04(1), 11A05(1), 11A11(1), 11A12(1), 11A13(1), 11A14(1), 11A15(1), 12A03(1), 12A07(1), 12A09(1)</t>
  </si>
  <si>
    <t>21</t>
  </si>
  <si>
    <t>10A09(1), 11A04(1), 11A06(1), 11A07(1), 12A02(2), 12A03(1), 12A08(1)</t>
  </si>
  <si>
    <t>10A06(1), 10A07(2), 10A08(3), 10A10(2), 12A01(1), 12A11(2), 12A12(1)</t>
  </si>
  <si>
    <t>10A06(2), 10A07(1), 10A10(1), 12A01(1), 12A11(1), 12A12(2)</t>
  </si>
  <si>
    <t>11A13(1)</t>
  </si>
  <si>
    <t>10A01(2), 10A05(2), 10A09(2), 11A01(2), 11A12(2), 11A13(1)</t>
  </si>
  <si>
    <t>10A01(1), 10A05(1), 10A09(1), 11A12(1), 11A13(2)</t>
  </si>
  <si>
    <t>11A07(2), 11A08(2), 12A02(2), 12A14(2)</t>
  </si>
  <si>
    <t>11A02(2), 11A07(1), 11A08(1), 12A13(3), 12A14(1)</t>
  </si>
  <si>
    <t>12A07(1)</t>
  </si>
  <si>
    <t>11A04(2), 11A05(1), 11A06(2), 12A07(2), 12A08(2), 12A10(2)</t>
  </si>
  <si>
    <t>11A05(2), 11A06(1), 12A07(1), 12A08(1), 12A10(1)</t>
  </si>
  <si>
    <t>12A06(1)</t>
  </si>
  <si>
    <t>11A10(2), 11A11(2), 11A14(1), 12A03(1), 12A06(1), 12A09(2)</t>
  </si>
  <si>
    <t>11A10(1), 11A11(1), 11A14(2), 12A03(1), 12A06(2), 12A09(1)</t>
  </si>
  <si>
    <t>11A15(2), 11A16(2), 12A04(2)</t>
  </si>
  <si>
    <t>11A15(1), 11A16(1), 12A05(3)</t>
  </si>
  <si>
    <t>10A11(1)</t>
  </si>
  <si>
    <t>10A02(2), 10A03(1), 10A04(1), 10A11(2), 11A03(1), 11A09(1)</t>
  </si>
  <si>
    <t>10A02(1), 10A03(2), 10A04(2), 10A11(1), 11A03(1), 11A09(2)</t>
  </si>
  <si>
    <t>11A01(1), 11A07(1), 11A08(1), 11A09(1), 11A10(1), 12A02(1), 12A11(1), 12A12(1), 12A13(1), 12A14(1)</t>
  </si>
  <si>
    <t>11A01(3), 11A07(3)</t>
  </si>
  <si>
    <t>11A03(1), 11A14(1), 11A16(1), 12A07(1), 12A08(1), 12A09(1), 12A10(1)</t>
  </si>
  <si>
    <t>11A02(1), 11A15(1), 12A01(1)</t>
  </si>
  <si>
    <t>11A14(3), 11A15(3)</t>
  </si>
  <si>
    <t>11A04(1), 11A05(1), 11A06(1), 11A11(1), 11A12(1), 11A13(1), 12A03(1), 12A04(1), 12A05(1), 12A06(1)</t>
  </si>
  <si>
    <t>11A11(3), 11A12(3)</t>
  </si>
  <si>
    <t>10A01(1), 10A02(1), 10A03(1), 10A04(1), 10A05(1), 10A06(1)</t>
  </si>
  <si>
    <t>11A02(3), 11A05(3)</t>
  </si>
  <si>
    <t>10A07(1), 10A08(1), 10A09(1), 10A10(1), 10A11(1)</t>
  </si>
  <si>
    <t>11A06(3), 11A10(3)</t>
  </si>
  <si>
    <t>10A01(1), 10A02(2), 11A01(1), 11A05(2), 11A06(1), 11A07(1)</t>
  </si>
  <si>
    <t>10A01(2), 10A02(1), 11A01(1), 11A05(1), 11A06(2), 11A07(2)</t>
  </si>
  <si>
    <t>10A06(1)</t>
  </si>
  <si>
    <t>10A03(2), 10A04(2), 10A06(1), 10A09(1), 12A01(1), 12A14(3)</t>
  </si>
  <si>
    <t>10A03(1), 10A04(1), 10A06(2), 10A09(2), 12A01(1)</t>
  </si>
  <si>
    <t>12A08(1)</t>
  </si>
  <si>
    <t>11A04(2), 11A10(1), 12A08(3), 12A12(2), 12A13(2)</t>
  </si>
  <si>
    <t>11A10(2), 12A12(1), 12A13(1)</t>
  </si>
  <si>
    <t>10A10(3), 10A11(2), 11A02(2), 11A14(2), 11A15(1)</t>
  </si>
  <si>
    <t>10A11(1), 11A14(1), 11A15(2), 11A16(3)</t>
  </si>
  <si>
    <t>11A12(2), 11A13(2), 12A03(2), 12A07(2)</t>
  </si>
  <si>
    <t>11A12(1), 12A07(1), 12A09(3)</t>
  </si>
  <si>
    <t>10A08(1)</t>
  </si>
  <si>
    <t>10A07(1), 10A08(1), 12A02(1), 12A10(1), 12A11(2)</t>
  </si>
  <si>
    <t>10A07(2), 10A08(2), 12A02(1), 12A10(2), 12A11(1)</t>
  </si>
  <si>
    <t>12A05(1)</t>
  </si>
  <si>
    <t>11A09(3), 11A11(2), 12A04(2), 12A05(1), 12A06(1)</t>
  </si>
  <si>
    <t>11A11(1), 12A05(2), 12A06(2)</t>
  </si>
  <si>
    <t>11A08(1)</t>
  </si>
  <si>
    <t>10A05(2), 11A03(1), 11A08(1)</t>
  </si>
  <si>
    <t>10A05(1), 11A03(1), 11A08(2)</t>
  </si>
  <si>
    <t>10A07(1), 12A01(1), 12A06(1), 12A09(2), 12A10(1), 12A12(1)</t>
  </si>
  <si>
    <t>10A08(1), 12A01(1), 12A06(2), 12A09(1), 12A10(2), 12A12(2)</t>
  </si>
  <si>
    <t>12A11(1)</t>
  </si>
  <si>
    <t>11A07(1), 11A08(1), 12A02(2), 12A11(2), 12A13(2), 12A14(2)</t>
  </si>
  <si>
    <t>11A07(1), 11A08(1), 12A11(1), 12A13(1), 12A14(1)</t>
  </si>
  <si>
    <t>12A07(2), 12A08(1)</t>
  </si>
  <si>
    <t>12A07(1), 12A08(2)</t>
  </si>
  <si>
    <t>11A14(1)</t>
  </si>
  <si>
    <t>11A01(1), 11A14(1), 12A03(2), 12A04(2), 12A05(2)</t>
  </si>
  <si>
    <t>11A14(1), 12A05(1)</t>
  </si>
  <si>
    <t>10A01(1), 10A02(1), 10A03(1), 10A04(1), 11A02(1), 11A10(1), 11A12(1), 11A15(1)</t>
  </si>
  <si>
    <t>10A06(1), 11A06(2), 11A10(1), 11A11(2), 11A12(1), 11A15(1)</t>
  </si>
  <si>
    <t>10A05(1)</t>
  </si>
  <si>
    <t>10A05(1), 10A11(1), 11A03(1), 11A09(1), 11A16(1)</t>
  </si>
  <si>
    <t>11A09(1), 11A16(1)</t>
  </si>
  <si>
    <t>11A03(3), 11A16(3)</t>
  </si>
  <si>
    <t>11A05(1)</t>
  </si>
  <si>
    <t>10A09(1), 10A10(1), 11A04(1), 11A05(1), 11A13(1)</t>
  </si>
  <si>
    <t>11A05(1), 11A13(1)</t>
  </si>
  <si>
    <t>11A04(3), 11A13(3)</t>
  </si>
  <si>
    <t>11A02(1), 11A09(1), 11A10(1), 11A12(1), 11A14(1), 11A16(1), 12A04(1), 12A05(1)</t>
  </si>
  <si>
    <t>11A01(2), 11A02(1), 11A11(1), 11A13(1), 12A04(1), 12A06(1), 12A08(1)</t>
  </si>
  <si>
    <t>10A01(2), 10A02(1), 10A03(2), 10A04(1), 10A05(1), 10A06(2), 12A03(2), 12A07(1), 12A09(1)</t>
  </si>
  <si>
    <t>10A02(1), 10A04(1), 10A05(1)</t>
  </si>
  <si>
    <t>11A15(1)</t>
  </si>
  <si>
    <t>11A03(1), 11A04(1), 11A07(1), 11A08(1), 11A15(1), 12A02(1), 12A10(1), 12A11(1)</t>
  </si>
  <si>
    <t>11A03(1), 11A04(1), 11A05(1), 11A06(1), 12A02(1)</t>
  </si>
  <si>
    <t>10A07(1), 10A08(1), 10A09(1), 10A10(2), 10A11(2), 12A01(1), 12A12(1), 12A14(1)</t>
  </si>
  <si>
    <t>10A07(1), 10A08(1), 10A09(1), 12A01(1), 12A13(1)</t>
  </si>
  <si>
    <t>11A05(2), 11A10(2), 11A12(2), 12A13(2), 12A14(2)</t>
  </si>
  <si>
    <t>11A04(2), 12A03(2)</t>
  </si>
  <si>
    <t>10A03(2), 10A06(2), 10A07(2), 12A01(2), 12A07(2), 12A10(2)</t>
  </si>
  <si>
    <t>10A04(2), 10A05(2)</t>
  </si>
  <si>
    <t>10A01(2), 10A02(2), 10A08(2), 10A09(2), 10A10(2), 10A11(2), 12A08(2), 12A09(2)</t>
  </si>
  <si>
    <t>12A04(2)</t>
  </si>
  <si>
    <t>11A03(2), 11A06(2), 11A07(2), 11A15(2), 11A16(2), 12A02(2), 12A06(2)</t>
  </si>
  <si>
    <t>11A08(2), 12A05(2)</t>
  </si>
  <si>
    <t>11A01(2), 11A02(2), 11A09(2), 11A11(2), 11A13(2), 11A14(2)</t>
  </si>
  <si>
    <t>12A11(2), 12A12(2)</t>
  </si>
  <si>
    <t>10A01(1), 10A02(1), 10A06(1), 10A07(1), 10A08(1), 10A09(1), 12A02(1), 12A04(1), 12A05(1), 12A07(1), 12A09(1), 12A13(1), 12A14(1)</t>
  </si>
  <si>
    <t>11A01(1), 11A02(1), 11A07(1), 11A08(1), 11A09(1), 11A10(1), 11A13(1), 11A14(1), 11A15(1), 12A01(1), 12A03(1), 12A06(1), 12A08(1), 12A10(1), 12A11(1), 12A12(1)</t>
  </si>
  <si>
    <t>11A16(1)</t>
  </si>
  <si>
    <t>10A03(1), 10A04(1), 10A05(1), 10A10(1), 10A11(1), 11A03(1), 11A04(1), 11A05(1), 11A06(1), 11A11(1), 11A12(1), 11A16(1)</t>
  </si>
  <si>
    <t>10A06(2), 10A07(2), 11A01(1), 11A05(1), 11A06(1), 11A07(1), 11A13(1), 11A15(1), 11A16(1)</t>
  </si>
  <si>
    <t>10A02(2), 10A11(2), 11A14(1)</t>
  </si>
  <si>
    <t>11A08(3), 11A09(3)</t>
  </si>
  <si>
    <t>11A10(1), 11A11(1), 12A01(1), 12A08(1), 12A10(1), 12A11(1), 12A12(1)</t>
  </si>
  <si>
    <t>11A03(1), 11A04(1), 11A09(1), 12A04(1), 12A09(1)</t>
  </si>
  <si>
    <t>11A02(1), 11A08(1), 11A12(1), 12A13(1), 12A14(1)</t>
  </si>
  <si>
    <t>10A01(2), 10A04(2), 10A05(2), 10A08(2), 10A09(2), 12A02(1), 12A03(1), 12A05(1), 12A07(1)</t>
  </si>
  <si>
    <t>10A03(2), 10A10(2), 12A06(1)</t>
  </si>
  <si>
    <t>11A02(1)</t>
  </si>
  <si>
    <t>22</t>
  </si>
  <si>
    <t>11A02(5), 12A06(5), 12A07(4)</t>
  </si>
  <si>
    <t>11A02(2), 12A06(2), 12A07(3)</t>
  </si>
  <si>
    <t>11A04(1)</t>
  </si>
  <si>
    <t>11A04(5), 12A05(5), 12A11(5)</t>
  </si>
  <si>
    <t>11A04(2), 12A05(2), 12A11(2)</t>
  </si>
  <si>
    <t>10A07(1)</t>
  </si>
  <si>
    <t>10A01(3), 10A07(4), 10A08(3), 11A05(5)</t>
  </si>
  <si>
    <t>10A01(3), 10A07(2), 10A08(3), 11A05(2)</t>
  </si>
  <si>
    <t>11A06(1)</t>
  </si>
  <si>
    <t>11A06(5), 12A03(4), 12A13(4)</t>
  </si>
  <si>
    <t>11A06(2), 12A03(3), 12A13(3)</t>
  </si>
  <si>
    <t>12A12(1)</t>
  </si>
  <si>
    <t>27</t>
  </si>
  <si>
    <t>10A06(4), 10A09(3), 12A02(3), 12A12(5)</t>
  </si>
  <si>
    <t>10A06(2), 10A09(3), 12A02(4), 12A12(2)</t>
  </si>
  <si>
    <t>11A11(1)</t>
  </si>
  <si>
    <t>10A02(4), 11A07(4), 11A11(5)</t>
  </si>
  <si>
    <t>10A02(2), 11A07(3), 11A11(2)</t>
  </si>
  <si>
    <t>11A12(3), 11A13(4), 12A01(4), 12A08(5)</t>
  </si>
  <si>
    <t>28</t>
  </si>
  <si>
    <t>11A12(4), 11A13(3), 12A01(3), 12A08(2)</t>
  </si>
  <si>
    <t>10A03(4), 10A04(4), 11A14(5), 11A16(5)</t>
  </si>
  <si>
    <t>10A03(2), 10A04(2), 11A14(2), 11A16(2)</t>
  </si>
  <si>
    <t>10A10(1)</t>
  </si>
  <si>
    <t>10A10(2), 11A03(2), 11A15(5)</t>
  </si>
  <si>
    <t>10A10(4), 11A03(5), 11A15(2)</t>
  </si>
  <si>
    <t>12A14(1)</t>
  </si>
  <si>
    <t>11A08(4), 12A04(3), 12A14(3)</t>
  </si>
  <si>
    <t>11A08(3), 12A04(4), 12A14(4)</t>
  </si>
  <si>
    <t>12A10(1)</t>
  </si>
  <si>
    <t>10A05(4), 12A09(5), 12A10(5)</t>
  </si>
  <si>
    <t>10A05(2), 12A09(2), 12A10(2)</t>
  </si>
  <si>
    <t>10A11(4), 11A01(3), 11A09(4), 11A10(4)</t>
  </si>
  <si>
    <t>10A11(2), 11A01(4), 11A09(3), 11A10(3)</t>
  </si>
  <si>
    <t>12A02(1)</t>
  </si>
  <si>
    <t>11A13(4), 11A14(3), 12A02(4)</t>
  </si>
  <si>
    <t>11A13(2), 11A14(3), 12A02(2)</t>
  </si>
  <si>
    <t>10A03(1)</t>
  </si>
  <si>
    <t>10A03(4), 10A04(4), 12A05(6)</t>
  </si>
  <si>
    <t>10A03(1), 10A04(1)</t>
  </si>
  <si>
    <t>11A01(1)</t>
  </si>
  <si>
    <t>11A01(5), 11A07(4), 12A13(5)</t>
  </si>
  <si>
    <t>11A01(1), 11A07(2), 12A13(1)</t>
  </si>
  <si>
    <t>12A03(1)</t>
  </si>
  <si>
    <t>23</t>
  </si>
  <si>
    <t>10A02(3), 10A08(3), 12A03(4), 12A06(4)</t>
  </si>
  <si>
    <t>10A02(2), 10A08(2), 12A03(2), 12A06(2)</t>
  </si>
  <si>
    <t>12A04(1)</t>
  </si>
  <si>
    <t>11A05(4), 11A12(4), 12A04(3), 12A14(2)</t>
  </si>
  <si>
    <t>11A05(2), 11A12(2), 12A04(3), 12A14(4)</t>
  </si>
  <si>
    <t>10A09(1)</t>
  </si>
  <si>
    <t>10A09(4), 10A11(3), 12A07(2)</t>
  </si>
  <si>
    <t>10A09(1), 10A11(2), 12A07(4)</t>
  </si>
  <si>
    <t>12A01(1)</t>
  </si>
  <si>
    <t>10A01(2), 10A06(4), 12A01(4), 12A12(4)</t>
  </si>
  <si>
    <t>10A01(3), 10A06(1), 12A01(2), 12A12(2)</t>
  </si>
  <si>
    <t>11A02(4), 11A15(4), 12A10(2), 12A11(3)</t>
  </si>
  <si>
    <t>11A02(2), 11A15(2), 12A10(4), 12A11(3)</t>
  </si>
  <si>
    <t>11A06(4), 11A11(3), 12A09(4)</t>
  </si>
  <si>
    <t>11A06(2), 11A11(3), 12A09(2)</t>
  </si>
  <si>
    <t>11A09(1)</t>
  </si>
  <si>
    <t>11A09(5), 11A10(3), 12A08(1)</t>
  </si>
  <si>
    <t>11A09(1), 11A10(3), 12A08(5)</t>
  </si>
  <si>
    <t>10A05(4), 10A10(3), 11A04(5), 11A08(5)</t>
  </si>
  <si>
    <t>10A05(1), 10A10(2), 11A04(1), 11A08(1)</t>
  </si>
  <si>
    <t>11A03(1)</t>
  </si>
  <si>
    <t>10A07(3), 11A03(5), 11A16(3)</t>
  </si>
  <si>
    <t>10A07(2), 11A03(1), 11A16(3)</t>
  </si>
  <si>
    <t>PHƯƠNG THANH NHÀN</t>
  </si>
  <si>
    <t>NGUYỄN THỊ THÚY TRANG</t>
  </si>
  <si>
    <t>Áp dụng từ ngày 19-08-2019</t>
  </si>
  <si>
    <t>HƯỚNG 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</si>
</sst>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8"/>
      <name val="MS Sans Serif"/>
      <charset val="1"/>
    </font>
    <font>
      <sz val="8"/>
      <name val="Schoolnet Sans Serif"/>
    </font>
    <font>
      <b/>
      <sz val="8"/>
      <name val="Schoolnet Sans Serif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i/>
      <sz val="14"/>
      <name val="Arial"/>
      <family val="2"/>
    </font>
    <font>
      <b/>
      <sz val="20"/>
      <name val="Arial"/>
      <family val="2"/>
    </font>
    <font>
      <b/>
      <sz val="8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VNI-Avo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 style="thin">
        <color indexed="12"/>
      </left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67">
    <xf numFmtId="0" fontId="0" fillId="0" borderId="0" xfId="0" applyAlignment="1">
      <alignment vertical="top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4" fillId="0" borderId="1" xfId="0" applyFont="1" applyBorder="1" applyAlignment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Alignment="1">
      <alignment horizontal="center" vertical="center"/>
      <protection locked="0"/>
    </xf>
    <xf numFmtId="49" fontId="15" fillId="3" borderId="10" xfId="0" applyNumberFormat="1" applyFont="1" applyFill="1" applyBorder="1" applyAlignment="1">
      <alignment horizontal="center" vertical="center"/>
      <protection locked="0"/>
    </xf>
    <xf numFmtId="49" fontId="15" fillId="3" borderId="11" xfId="0" applyNumberFormat="1" applyFont="1" applyFill="1" applyBorder="1" applyAlignment="1">
      <alignment horizontal="center" vertical="center"/>
      <protection locked="0"/>
    </xf>
    <xf numFmtId="49" fontId="16" fillId="0" borderId="12" xfId="0" applyNumberFormat="1" applyFont="1" applyBorder="1" applyAlignment="1">
      <alignment horizontal="center" vertical="center"/>
      <protection locked="0"/>
    </xf>
    <xf numFmtId="49" fontId="13" fillId="0" borderId="13" xfId="0" applyNumberFormat="1" applyFont="1" applyBorder="1" applyAlignment="1">
      <alignment horizontal="center" vertical="center"/>
      <protection locked="0"/>
    </xf>
    <xf numFmtId="49" fontId="17" fillId="2" borderId="14" xfId="0" applyNumberFormat="1" applyFont="1" applyFill="1" applyBorder="1" applyAlignment="1">
      <alignment horizontal="center" vertical="center"/>
      <protection locked="0"/>
    </xf>
    <xf numFmtId="49" fontId="17" fillId="2" borderId="13" xfId="0" applyNumberFormat="1" applyFont="1" applyFill="1" applyBorder="1" applyAlignment="1">
      <alignment horizontal="center" vertical="center"/>
      <protection locked="0"/>
    </xf>
    <xf numFmtId="49" fontId="13" fillId="4" borderId="13" xfId="0" applyNumberFormat="1" applyFont="1" applyFill="1" applyBorder="1" applyAlignment="1">
      <alignment horizontal="left" vertical="center"/>
      <protection locked="0"/>
    </xf>
    <xf numFmtId="49" fontId="13" fillId="0" borderId="14" xfId="0" applyNumberFormat="1" applyFont="1" applyBorder="1" applyAlignment="1">
      <alignment horizontal="center" vertical="center" wrapText="1"/>
      <protection locked="0"/>
    </xf>
    <xf numFmtId="49" fontId="13" fillId="0" borderId="13" xfId="0" applyNumberFormat="1" applyFont="1" applyBorder="1" applyAlignment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  <protection locked="0"/>
    </xf>
    <xf numFmtId="49" fontId="19" fillId="3" borderId="10" xfId="0" applyNumberFormat="1" applyFont="1" applyFill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19" fillId="3" borderId="11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49" fontId="20" fillId="0" borderId="0" xfId="0" applyNumberFormat="1" applyFont="1" applyBorder="1" applyAlignment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vertical="center"/>
      <protection locked="0"/>
    </xf>
    <xf numFmtId="49" fontId="22" fillId="0" borderId="0" xfId="0" applyNumberFormat="1" applyFont="1" applyBorder="1" applyAlignment="1">
      <alignment horizontal="center" vertical="center"/>
      <protection locked="0"/>
    </xf>
    <xf numFmtId="49" fontId="22" fillId="0" borderId="0" xfId="0" applyNumberFormat="1" applyFont="1" applyAlignment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8" fillId="0" borderId="13" xfId="0" applyFont="1" applyBorder="1" applyAlignment="1">
      <alignment horizontal="center" vertical="center"/>
      <protection locked="0"/>
    </xf>
    <xf numFmtId="0" fontId="8" fillId="0" borderId="13" xfId="0" applyFont="1" applyBorder="1" applyAlignment="1">
      <alignment horizontal="left" vertical="center"/>
      <protection locked="0"/>
    </xf>
    <xf numFmtId="49" fontId="24" fillId="0" borderId="0" xfId="0" applyNumberFormat="1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7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vertical="center"/>
      <protection locked="0"/>
    </xf>
    <xf numFmtId="0" fontId="8" fillId="0" borderId="0" xfId="0" applyFont="1" applyAlignment="1">
      <alignment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19" fillId="0" borderId="0" xfId="0" applyFont="1" applyAlignment="1">
      <alignment horizontal="left" vertical="center"/>
      <protection locked="0"/>
    </xf>
    <xf numFmtId="0" fontId="22" fillId="0" borderId="13" xfId="0" applyFont="1" applyBorder="1" applyAlignment="1">
      <alignment horizontal="left" vertical="center"/>
      <protection locked="0"/>
    </xf>
    <xf numFmtId="0" fontId="22" fillId="0" borderId="0" xfId="0" applyFont="1" applyAlignment="1">
      <alignment vertical="center"/>
      <protection locked="0"/>
    </xf>
    <xf numFmtId="0" fontId="8" fillId="0" borderId="8" xfId="0" applyFont="1" applyBorder="1" applyAlignment="1">
      <alignment horizontal="left" vertical="center"/>
      <protection locked="0"/>
    </xf>
    <xf numFmtId="0" fontId="8" fillId="0" borderId="16" xfId="0" applyFont="1" applyBorder="1" applyAlignment="1">
      <alignment horizontal="left"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8" fillId="0" borderId="9" xfId="0" applyFont="1" applyBorder="1" applyAlignment="1">
      <alignment horizontal="left" vertical="center"/>
      <protection locked="0"/>
    </xf>
    <xf numFmtId="0" fontId="25" fillId="0" borderId="10" xfId="0" applyFont="1" applyBorder="1" applyAlignment="1">
      <alignment horizontal="center" vertical="center" wrapText="1"/>
      <protection locked="0"/>
    </xf>
    <xf numFmtId="49" fontId="26" fillId="0" borderId="17" xfId="0" applyNumberFormat="1" applyFont="1" applyBorder="1" applyAlignment="1">
      <alignment horizontal="center" vertical="center"/>
      <protection locked="0"/>
    </xf>
    <xf numFmtId="49" fontId="27" fillId="4" borderId="17" xfId="0" applyNumberFormat="1" applyFont="1" applyFill="1" applyBorder="1" applyAlignment="1">
      <alignment horizontal="center" vertical="center"/>
      <protection locked="0"/>
    </xf>
    <xf numFmtId="49" fontId="28" fillId="0" borderId="0" xfId="0" applyNumberFormat="1" applyFont="1" applyAlignment="1">
      <alignment horizontal="center" vertical="center"/>
      <protection locked="0"/>
    </xf>
    <xf numFmtId="49" fontId="29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Border="1" applyAlignment="1">
      <alignment horizontal="center" vertical="center"/>
      <protection locked="0"/>
    </xf>
    <xf numFmtId="0" fontId="7" fillId="0" borderId="13" xfId="0" applyFont="1" applyBorder="1" applyAlignment="1">
      <alignment horizontal="left" vertical="center"/>
      <protection locked="0"/>
    </xf>
    <xf numFmtId="0" fontId="7" fillId="0" borderId="13" xfId="0" applyFont="1" applyBorder="1" applyAlignment="1">
      <alignment horizontal="center" vertical="center"/>
      <protection locked="0"/>
    </xf>
    <xf numFmtId="0" fontId="31" fillId="0" borderId="13" xfId="0" applyFont="1" applyBorder="1" applyAlignment="1">
      <alignment horizontal="center" vertical="center"/>
      <protection locked="0"/>
    </xf>
    <xf numFmtId="0" fontId="31" fillId="0" borderId="0" xfId="0" applyFont="1" applyAlignment="1">
      <alignment horizontal="left" vertical="center"/>
      <protection locked="0"/>
    </xf>
    <xf numFmtId="0" fontId="31" fillId="0" borderId="0" xfId="0" applyFont="1" applyAlignment="1">
      <alignment horizontal="center" vertical="center"/>
      <protection locked="0"/>
    </xf>
    <xf numFmtId="0" fontId="32" fillId="0" borderId="0" xfId="0" applyNumberFormat="1" applyFont="1" applyAlignment="1">
      <alignment horizontal="left" vertical="top" wrapText="1"/>
      <protection locked="0"/>
    </xf>
    <xf numFmtId="49" fontId="32" fillId="0" borderId="0" xfId="0" applyNumberFormat="1" applyFont="1" applyAlignment="1">
      <alignment horizontal="left" vertical="top" wrapText="1"/>
      <protection locked="0"/>
    </xf>
    <xf numFmtId="0" fontId="27" fillId="0" borderId="0" xfId="0" applyFont="1" applyAlignment="1">
      <alignment horizontal="left" vertical="top"/>
      <protection locked="0"/>
    </xf>
    <xf numFmtId="49" fontId="33" fillId="0" borderId="0" xfId="0" applyNumberFormat="1" applyFont="1" applyAlignment="1">
      <alignment horizontal="center" vertical="center" wrapText="1"/>
      <protection locked="0"/>
    </xf>
    <xf numFmtId="49" fontId="16" fillId="0" borderId="14" xfId="0" applyNumberFormat="1" applyFont="1" applyBorder="1" applyAlignment="1">
      <alignment horizontal="center" vertical="center" wrapText="1"/>
      <protection locked="0"/>
    </xf>
    <xf numFmtId="49" fontId="34" fillId="0" borderId="0" xfId="0" applyNumberFormat="1" applyFont="1" applyAlignment="1">
      <alignment horizontal="left" vertical="top"/>
      <protection locked="0"/>
    </xf>
    <xf numFmtId="49" fontId="35" fillId="4" borderId="13" xfId="0" applyNumberFormat="1" applyFont="1" applyFill="1" applyBorder="1" applyAlignment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0" fontId="18" fillId="0" borderId="15" xfId="0" applyFont="1" applyBorder="1" applyAlignment="1">
      <alignment horizontal="center" vertical="center" wrapText="1"/>
      <protection locked="0"/>
    </xf>
    <xf numFmtId="49" fontId="36" fillId="0" borderId="0" xfId="0" applyNumberFormat="1" applyFont="1" applyAlignment="1">
      <alignment horizontal="center" vertical="center"/>
      <protection locked="0"/>
    </xf>
    <xf numFmtId="49" fontId="37" fillId="0" borderId="0" xfId="0" applyNumberFormat="1" applyFont="1" applyAlignment="1">
      <alignment horizontal="center" vertical="center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49" fontId="40" fillId="0" borderId="0" xfId="0" applyNumberFormat="1" applyFont="1" applyAlignment="1">
      <alignment horizontal="center" vertical="center"/>
      <protection locked="0"/>
    </xf>
    <xf numFmtId="14" fontId="38" fillId="0" borderId="0" xfId="0" applyNumberFormat="1" applyFont="1" applyAlignment="1">
      <alignment horizontal="left" vertical="top"/>
      <protection locked="0"/>
    </xf>
    <xf numFmtId="0" fontId="39" fillId="0" borderId="13" xfId="0" applyFont="1" applyBorder="1" applyAlignment="1">
      <alignment horizontal="center" vertical="center"/>
      <protection locked="0"/>
    </xf>
    <xf numFmtId="0" fontId="39" fillId="4" borderId="13" xfId="0" applyFont="1" applyFill="1" applyBorder="1" applyAlignment="1">
      <alignment horizontal="center" vertical="center"/>
      <protection locked="0"/>
    </xf>
    <xf numFmtId="0" fontId="39" fillId="2" borderId="13" xfId="0" applyFont="1" applyFill="1" applyBorder="1" applyAlignment="1">
      <alignment horizontal="center" vertical="center"/>
      <protection locked="0"/>
    </xf>
    <xf numFmtId="0" fontId="40" fillId="0" borderId="13" xfId="0" applyFont="1" applyBorder="1" applyAlignment="1">
      <alignment horizontal="center" vertical="center" wrapText="1"/>
      <protection locked="0"/>
    </xf>
    <xf numFmtId="0" fontId="38" fillId="0" borderId="0" xfId="0" applyFont="1" applyAlignment="1">
      <alignment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0" fillId="0" borderId="0" xfId="0" applyFont="1" applyAlignment="1">
      <alignment vertical="top"/>
      <protection locked="0"/>
    </xf>
    <xf numFmtId="0" fontId="38" fillId="0" borderId="0" xfId="0" applyFont="1" applyAlignment="1">
      <alignment horizontal="left" vertical="center"/>
      <protection locked="0"/>
    </xf>
    <xf numFmtId="0" fontId="38" fillId="0" borderId="0" xfId="0" applyFont="1" applyAlignment="1">
      <alignment vertical="center"/>
      <protection locked="0"/>
    </xf>
    <xf numFmtId="49" fontId="14" fillId="3" borderId="10" xfId="0" applyNumberFormat="1" applyFont="1" applyFill="1" applyBorder="1" applyAlignment="1">
      <alignment horizontal="center" vertical="center"/>
      <protection locked="0"/>
    </xf>
    <xf numFmtId="49" fontId="20" fillId="4" borderId="15" xfId="0" applyNumberFormat="1" applyFont="1" applyFill="1" applyBorder="1" applyAlignment="1">
      <alignment horizontal="center" vertical="center"/>
      <protection locked="0"/>
    </xf>
    <xf numFmtId="49" fontId="20" fillId="3" borderId="10" xfId="0" applyNumberFormat="1" applyFont="1" applyFill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center"/>
      <protection locked="0"/>
    </xf>
    <xf numFmtId="0" fontId="18" fillId="0" borderId="0" xfId="0" applyFont="1" applyAlignment="1">
      <alignment horizontal="center" vertical="center" wrapText="1"/>
      <protection locked="0"/>
    </xf>
    <xf numFmtId="0" fontId="43" fillId="4" borderId="13" xfId="0" applyFont="1" applyFill="1" applyBorder="1" applyAlignment="1">
      <alignment horizontal="center" vertical="center"/>
      <protection locked="0"/>
    </xf>
    <xf numFmtId="0" fontId="43" fillId="4" borderId="13" xfId="0" applyFont="1" applyFill="1" applyBorder="1" applyAlignment="1">
      <alignment horizontal="center" vertical="center" wrapText="1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 wrapText="1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/>
      <protection locked="0"/>
    </xf>
    <xf numFmtId="0" fontId="42" fillId="0" borderId="0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 wrapText="1"/>
      <protection locked="0"/>
    </xf>
    <xf numFmtId="1" fontId="18" fillId="0" borderId="13" xfId="0" applyNumberFormat="1" applyFont="1" applyBorder="1" applyAlignment="1">
      <alignment horizontal="center" vertical="center"/>
      <protection locked="0"/>
    </xf>
    <xf numFmtId="0" fontId="18" fillId="0" borderId="13" xfId="0" applyNumberFormat="1" applyFont="1" applyBorder="1" applyAlignment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 wrapText="1"/>
      <protection locked="0"/>
    </xf>
    <xf numFmtId="0" fontId="18" fillId="0" borderId="10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center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  <xf numFmtId="0" fontId="44" fillId="0" borderId="11" xfId="0" applyFont="1" applyBorder="1" applyAlignment="1">
      <alignment horizontal="center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44" fillId="0" borderId="15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18" fillId="0" borderId="11" xfId="0" applyFont="1" applyFill="1" applyBorder="1" applyAlignment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49" fontId="15" fillId="4" borderId="15" xfId="0" applyNumberFormat="1" applyFont="1" applyFill="1" applyBorder="1" applyAlignment="1">
      <alignment horizontal="center" vertical="center"/>
      <protection locked="0"/>
    </xf>
    <xf numFmtId="49" fontId="15" fillId="4" borderId="11" xfId="0" applyNumberFormat="1" applyFont="1" applyFill="1" applyBorder="1" applyAlignment="1">
      <alignment horizontal="center" vertical="center"/>
      <protection locked="0"/>
    </xf>
    <xf numFmtId="49" fontId="17" fillId="4" borderId="14" xfId="0" applyNumberFormat="1" applyFont="1" applyFill="1" applyBorder="1" applyAlignment="1">
      <alignment horizontal="center" vertical="center"/>
      <protection locked="0"/>
    </xf>
    <xf numFmtId="49" fontId="17" fillId="4" borderId="13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  <protection locked="0"/>
    </xf>
    <xf numFmtId="0" fontId="6" fillId="4" borderId="9" xfId="0" applyFont="1" applyFill="1" applyBorder="1" applyAlignment="1">
      <alignment horizontal="center" vertical="center"/>
      <protection locked="0"/>
    </xf>
    <xf numFmtId="49" fontId="23" fillId="0" borderId="0" xfId="0" applyNumberFormat="1" applyFont="1" applyBorder="1" applyAlignment="1">
      <alignment horizontal="center" vertical="center"/>
      <protection locked="0"/>
    </xf>
    <xf numFmtId="49" fontId="41" fillId="0" borderId="0" xfId="0" applyNumberFormat="1" applyFont="1" applyAlignment="1">
      <alignment horizontal="center" vertical="center"/>
      <protection locked="0"/>
    </xf>
    <xf numFmtId="1" fontId="18" fillId="0" borderId="22" xfId="0" applyNumberFormat="1" applyFont="1" applyBorder="1" applyAlignment="1">
      <alignment horizontal="center" vertical="center"/>
      <protection locked="0"/>
    </xf>
    <xf numFmtId="1" fontId="18" fillId="0" borderId="23" xfId="0" applyNumberFormat="1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1" fillId="0" borderId="15" xfId="0" applyFont="1" applyBorder="1" applyAlignment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opLeftCell="A37" workbookViewId="0" xr3:uid="{AEA406A1-0E4B-5B11-9CD5-51D6E497D94C}">
      <selection activeCell="F7" sqref="F7:F93"/>
    </sheetView>
  </sheetViews>
  <sheetFormatPr defaultColWidth="9.26953125" defaultRowHeight="10.5" x14ac:dyDescent="0.1"/>
  <cols>
    <col min="1" max="1" width="9.26953125" style="50"/>
    <col min="2" max="2" width="18.87890625" style="49" bestFit="1" customWidth="1"/>
    <col min="3" max="4" width="9.26953125" style="51"/>
    <col min="5" max="5" width="20.73046875" style="49" bestFit="1" customWidth="1"/>
    <col min="6" max="6" width="35.3984375" style="49" bestFit="1" customWidth="1"/>
    <col min="7" max="7" width="9.26953125" style="51"/>
    <col min="8" max="8" width="16.85546875" style="50" bestFit="1" customWidth="1"/>
    <col min="9" max="9" width="15.16796875" style="50" bestFit="1" customWidth="1"/>
    <col min="10" max="16384" width="9.26953125" style="51"/>
  </cols>
  <sheetData>
    <row r="1" spans="1:9" s="49" customFormat="1" ht="13.5" customHeight="1" x14ac:dyDescent="0.1">
      <c r="A1" s="50"/>
      <c r="B1" s="18" t="s">
        <v>42</v>
      </c>
      <c r="H1" s="50"/>
      <c r="I1" s="50"/>
    </row>
    <row r="2" spans="1:9" s="49" customFormat="1" ht="13.5" customHeight="1" x14ac:dyDescent="0.1">
      <c r="A2" s="50"/>
      <c r="B2" s="15" t="s">
        <v>436</v>
      </c>
      <c r="H2" s="50"/>
      <c r="I2" s="50"/>
    </row>
    <row r="3" spans="1:9" s="49" customFormat="1" ht="13.5" customHeight="1" x14ac:dyDescent="0.1">
      <c r="A3" s="50"/>
      <c r="H3" s="50"/>
      <c r="I3" s="50"/>
    </row>
    <row r="4" spans="1:9" ht="12" customHeight="1" x14ac:dyDescent="0.1"/>
    <row r="5" spans="1:9" s="49" customFormat="1" ht="12" customHeight="1" x14ac:dyDescent="0.1">
      <c r="A5" s="141" t="s">
        <v>127</v>
      </c>
      <c r="B5" s="141"/>
      <c r="D5" s="141" t="s">
        <v>123</v>
      </c>
      <c r="E5" s="141"/>
      <c r="F5" s="141"/>
      <c r="H5" s="139" t="s">
        <v>132</v>
      </c>
      <c r="I5" s="140"/>
    </row>
    <row r="6" spans="1:9" s="70" customFormat="1" ht="12" customHeight="1" x14ac:dyDescent="0.1">
      <c r="A6" s="69" t="s">
        <v>251</v>
      </c>
      <c r="B6" s="69" t="s">
        <v>252</v>
      </c>
      <c r="C6" s="71"/>
      <c r="D6" s="69" t="s">
        <v>251</v>
      </c>
      <c r="E6" s="69" t="s">
        <v>128</v>
      </c>
      <c r="F6" s="69" t="s">
        <v>129</v>
      </c>
      <c r="G6" s="71"/>
      <c r="H6" s="69" t="s">
        <v>130</v>
      </c>
      <c r="I6" s="69" t="s">
        <v>131</v>
      </c>
    </row>
    <row r="7" spans="1:9" s="49" customFormat="1" ht="13.5" customHeight="1" x14ac:dyDescent="0.1">
      <c r="A7" s="68">
        <v>1</v>
      </c>
      <c r="B7" s="47" t="s">
        <v>1</v>
      </c>
      <c r="D7" s="68">
        <v>1</v>
      </c>
      <c r="E7" s="47" t="s">
        <v>272</v>
      </c>
      <c r="F7" s="47" t="s">
        <v>47</v>
      </c>
      <c r="H7" s="46" t="s">
        <v>157</v>
      </c>
      <c r="I7" s="46" t="s">
        <v>157</v>
      </c>
    </row>
    <row r="8" spans="1:9" s="49" customFormat="1" ht="13.5" customHeight="1" x14ac:dyDescent="0.1">
      <c r="A8" s="68">
        <v>2</v>
      </c>
      <c r="B8" s="47" t="s">
        <v>2</v>
      </c>
      <c r="D8" s="68">
        <v>2</v>
      </c>
      <c r="E8" s="47" t="s">
        <v>273</v>
      </c>
      <c r="F8" s="47" t="s">
        <v>48</v>
      </c>
      <c r="H8" s="46" t="s">
        <v>158</v>
      </c>
      <c r="I8" s="46" t="s">
        <v>49</v>
      </c>
    </row>
    <row r="9" spans="1:9" s="49" customFormat="1" ht="13.5" customHeight="1" x14ac:dyDescent="0.1">
      <c r="A9" s="68">
        <v>3</v>
      </c>
      <c r="B9" s="47" t="s">
        <v>3</v>
      </c>
      <c r="D9" s="68">
        <v>3</v>
      </c>
      <c r="E9" s="47" t="s">
        <v>541</v>
      </c>
      <c r="F9" s="47" t="s">
        <v>46</v>
      </c>
      <c r="H9" s="46" t="s">
        <v>149</v>
      </c>
      <c r="I9" s="46" t="s">
        <v>164</v>
      </c>
    </row>
    <row r="10" spans="1:9" s="49" customFormat="1" ht="13.5" customHeight="1" x14ac:dyDescent="0.1">
      <c r="A10" s="68">
        <v>4</v>
      </c>
      <c r="B10" s="47" t="s">
        <v>4</v>
      </c>
      <c r="D10" s="68">
        <v>4</v>
      </c>
      <c r="E10" s="47" t="s">
        <v>542</v>
      </c>
      <c r="F10" s="47" t="s">
        <v>259</v>
      </c>
      <c r="H10" s="46" t="s">
        <v>147</v>
      </c>
      <c r="I10" s="46" t="s">
        <v>167</v>
      </c>
    </row>
    <row r="11" spans="1:9" s="49" customFormat="1" ht="13.5" customHeight="1" x14ac:dyDescent="0.1">
      <c r="A11" s="68">
        <v>5</v>
      </c>
      <c r="B11" s="47" t="s">
        <v>5</v>
      </c>
      <c r="D11" s="68">
        <v>5</v>
      </c>
      <c r="E11" s="47" t="s">
        <v>543</v>
      </c>
      <c r="F11" s="47" t="s">
        <v>54</v>
      </c>
      <c r="H11" s="46" t="s">
        <v>148</v>
      </c>
      <c r="I11" s="46" t="s">
        <v>166</v>
      </c>
    </row>
    <row r="12" spans="1:9" s="49" customFormat="1" ht="13.5" customHeight="1" x14ac:dyDescent="0.1">
      <c r="A12" s="68">
        <v>6</v>
      </c>
      <c r="B12" s="47" t="s">
        <v>6</v>
      </c>
      <c r="D12" s="68">
        <v>6</v>
      </c>
      <c r="E12" s="47" t="s">
        <v>544</v>
      </c>
      <c r="F12" s="47" t="s">
        <v>50</v>
      </c>
      <c r="H12" s="46" t="s">
        <v>151</v>
      </c>
      <c r="I12" s="46" t="s">
        <v>170</v>
      </c>
    </row>
    <row r="13" spans="1:9" s="49" customFormat="1" ht="13.5" customHeight="1" x14ac:dyDescent="0.1">
      <c r="A13" s="68">
        <v>7</v>
      </c>
      <c r="B13" s="47" t="s">
        <v>7</v>
      </c>
      <c r="D13" s="68">
        <v>7</v>
      </c>
      <c r="E13" s="47" t="s">
        <v>274</v>
      </c>
      <c r="F13" s="47" t="s">
        <v>52</v>
      </c>
      <c r="H13" s="46" t="s">
        <v>152</v>
      </c>
      <c r="I13" s="46" t="s">
        <v>163</v>
      </c>
    </row>
    <row r="14" spans="1:9" s="49" customFormat="1" ht="13.5" customHeight="1" x14ac:dyDescent="0.1">
      <c r="A14" s="68">
        <v>8</v>
      </c>
      <c r="B14" s="47" t="s">
        <v>8</v>
      </c>
      <c r="D14" s="68">
        <v>8</v>
      </c>
      <c r="E14" s="47" t="s">
        <v>545</v>
      </c>
      <c r="F14" s="47" t="s">
        <v>51</v>
      </c>
      <c r="H14" s="46" t="s">
        <v>150</v>
      </c>
      <c r="I14" s="46" t="s">
        <v>165</v>
      </c>
    </row>
    <row r="15" spans="1:9" s="49" customFormat="1" ht="13.5" customHeight="1" x14ac:dyDescent="0.1">
      <c r="A15" s="68">
        <v>9</v>
      </c>
      <c r="B15" s="47" t="s">
        <v>9</v>
      </c>
      <c r="D15" s="68">
        <v>9</v>
      </c>
      <c r="E15" s="47" t="s">
        <v>546</v>
      </c>
      <c r="F15" s="47" t="s">
        <v>53</v>
      </c>
      <c r="H15" s="46" t="s">
        <v>146</v>
      </c>
      <c r="I15" s="46" t="s">
        <v>169</v>
      </c>
    </row>
    <row r="16" spans="1:9" s="49" customFormat="1" ht="13.5" customHeight="1" x14ac:dyDescent="0.1">
      <c r="A16" s="68">
        <v>10</v>
      </c>
      <c r="B16" s="47" t="s">
        <v>10</v>
      </c>
      <c r="D16" s="68">
        <v>10</v>
      </c>
      <c r="E16" s="47" t="s">
        <v>547</v>
      </c>
      <c r="F16" s="47" t="s">
        <v>55</v>
      </c>
      <c r="H16" s="46" t="s">
        <v>145</v>
      </c>
      <c r="I16" s="46" t="s">
        <v>168</v>
      </c>
    </row>
    <row r="17" spans="1:9" s="49" customFormat="1" ht="13.5" customHeight="1" x14ac:dyDescent="0.1">
      <c r="A17" s="68">
        <v>11</v>
      </c>
      <c r="B17" s="47" t="s">
        <v>11</v>
      </c>
      <c r="D17" s="68">
        <v>11</v>
      </c>
      <c r="E17" s="47" t="s">
        <v>269</v>
      </c>
      <c r="F17" s="47" t="s">
        <v>64</v>
      </c>
      <c r="H17" s="46" t="s">
        <v>12</v>
      </c>
      <c r="I17" s="46" t="s">
        <v>12</v>
      </c>
    </row>
    <row r="18" spans="1:9" s="49" customFormat="1" ht="13.5" customHeight="1" x14ac:dyDescent="0.1">
      <c r="A18" s="68">
        <v>12</v>
      </c>
      <c r="B18" s="47" t="s">
        <v>15</v>
      </c>
      <c r="D18" s="68">
        <v>12</v>
      </c>
      <c r="E18" s="47" t="s">
        <v>275</v>
      </c>
      <c r="F18" s="47" t="s">
        <v>65</v>
      </c>
      <c r="H18" s="46" t="s">
        <v>607</v>
      </c>
      <c r="I18" s="46" t="s">
        <v>611</v>
      </c>
    </row>
    <row r="19" spans="1:9" s="49" customFormat="1" ht="13.5" customHeight="1" x14ac:dyDescent="0.1">
      <c r="A19" s="68">
        <v>13</v>
      </c>
      <c r="B19" s="47" t="s">
        <v>16</v>
      </c>
      <c r="D19" s="68">
        <v>13</v>
      </c>
      <c r="E19" s="47" t="s">
        <v>280</v>
      </c>
      <c r="F19" s="47" t="s">
        <v>135</v>
      </c>
      <c r="H19" s="46" t="s">
        <v>13</v>
      </c>
      <c r="I19" s="46" t="s">
        <v>267</v>
      </c>
    </row>
    <row r="20" spans="1:9" s="49" customFormat="1" ht="13.5" customHeight="1" x14ac:dyDescent="0.1">
      <c r="A20" s="68">
        <v>14</v>
      </c>
      <c r="B20" s="47" t="s">
        <v>17</v>
      </c>
      <c r="D20" s="68">
        <v>14</v>
      </c>
      <c r="E20" s="47" t="s">
        <v>451</v>
      </c>
      <c r="F20" s="47" t="s">
        <v>66</v>
      </c>
      <c r="H20" s="46" t="s">
        <v>14</v>
      </c>
      <c r="I20" s="46" t="s">
        <v>14</v>
      </c>
    </row>
    <row r="21" spans="1:9" s="49" customFormat="1" ht="13.5" customHeight="1" x14ac:dyDescent="0.1">
      <c r="A21" s="68">
        <v>15</v>
      </c>
      <c r="B21" s="47" t="s">
        <v>18</v>
      </c>
      <c r="D21" s="68">
        <v>15</v>
      </c>
      <c r="E21" s="47" t="s">
        <v>260</v>
      </c>
      <c r="F21" s="47" t="s">
        <v>67</v>
      </c>
      <c r="H21" s="46" t="s">
        <v>160</v>
      </c>
      <c r="I21" s="46" t="s">
        <v>60</v>
      </c>
    </row>
    <row r="22" spans="1:9" s="49" customFormat="1" ht="13.5" customHeight="1" x14ac:dyDescent="0.1">
      <c r="A22" s="68">
        <v>16</v>
      </c>
      <c r="B22" s="47" t="s">
        <v>20</v>
      </c>
      <c r="D22" s="68">
        <v>16</v>
      </c>
      <c r="E22" s="47" t="s">
        <v>548</v>
      </c>
      <c r="F22" s="47" t="s">
        <v>153</v>
      </c>
      <c r="H22" s="46"/>
      <c r="I22" s="46"/>
    </row>
    <row r="23" spans="1:9" s="49" customFormat="1" ht="13.5" customHeight="1" x14ac:dyDescent="0.1">
      <c r="A23" s="68">
        <v>17</v>
      </c>
      <c r="B23" s="47" t="s">
        <v>19</v>
      </c>
      <c r="D23" s="68">
        <v>17</v>
      </c>
      <c r="E23" s="47" t="s">
        <v>270</v>
      </c>
      <c r="F23" s="47" t="s">
        <v>68</v>
      </c>
      <c r="H23" s="44"/>
      <c r="I23" s="44"/>
    </row>
    <row r="24" spans="1:9" s="49" customFormat="1" ht="13.5" customHeight="1" x14ac:dyDescent="0.1">
      <c r="A24" s="68">
        <v>18</v>
      </c>
      <c r="B24" s="47" t="s">
        <v>21</v>
      </c>
      <c r="D24" s="68">
        <v>18</v>
      </c>
      <c r="E24" s="47" t="s">
        <v>276</v>
      </c>
      <c r="F24" s="47" t="s">
        <v>136</v>
      </c>
      <c r="H24" s="50"/>
      <c r="I24" s="50"/>
    </row>
    <row r="25" spans="1:9" s="49" customFormat="1" ht="13.5" customHeight="1" x14ac:dyDescent="0.1">
      <c r="A25" s="68">
        <v>19</v>
      </c>
      <c r="B25" s="47" t="s">
        <v>22</v>
      </c>
      <c r="D25" s="68">
        <v>19</v>
      </c>
      <c r="E25" s="47" t="s">
        <v>457</v>
      </c>
      <c r="F25" s="47" t="s">
        <v>70</v>
      </c>
      <c r="H25" s="50"/>
      <c r="I25" s="50"/>
    </row>
    <row r="26" spans="1:9" s="49" customFormat="1" ht="13.5" customHeight="1" x14ac:dyDescent="0.1">
      <c r="A26" s="68">
        <v>20</v>
      </c>
      <c r="B26" s="47" t="s">
        <v>23</v>
      </c>
      <c r="D26" s="68">
        <v>20</v>
      </c>
      <c r="E26" s="47" t="s">
        <v>549</v>
      </c>
      <c r="F26" s="47" t="s">
        <v>137</v>
      </c>
      <c r="H26" s="50"/>
      <c r="I26" s="50"/>
    </row>
    <row r="27" spans="1:9" s="49" customFormat="1" ht="13.5" customHeight="1" x14ac:dyDescent="0.1">
      <c r="A27" s="68">
        <v>21</v>
      </c>
      <c r="B27" s="47" t="s">
        <v>24</v>
      </c>
      <c r="D27" s="68">
        <v>21</v>
      </c>
      <c r="E27" s="47" t="s">
        <v>550</v>
      </c>
      <c r="F27" s="47" t="s">
        <v>72</v>
      </c>
      <c r="H27" s="50"/>
      <c r="I27" s="50"/>
    </row>
    <row r="28" spans="1:9" s="49" customFormat="1" ht="13.5" customHeight="1" x14ac:dyDescent="0.1">
      <c r="A28" s="68">
        <v>22</v>
      </c>
      <c r="B28" s="47" t="s">
        <v>25</v>
      </c>
      <c r="D28" s="68">
        <v>22</v>
      </c>
      <c r="E28" s="47" t="s">
        <v>551</v>
      </c>
      <c r="F28" s="47" t="s">
        <v>73</v>
      </c>
      <c r="H28" s="50"/>
      <c r="I28" s="50"/>
    </row>
    <row r="29" spans="1:9" s="49" customFormat="1" ht="13.5" customHeight="1" x14ac:dyDescent="0.1">
      <c r="A29" s="68">
        <v>23</v>
      </c>
      <c r="B29" s="47" t="s">
        <v>133</v>
      </c>
      <c r="D29" s="68">
        <v>23</v>
      </c>
      <c r="E29" s="47" t="s">
        <v>462</v>
      </c>
      <c r="F29" s="47" t="s">
        <v>71</v>
      </c>
      <c r="H29" s="50"/>
      <c r="I29" s="50"/>
    </row>
    <row r="30" spans="1:9" s="49" customFormat="1" ht="13.5" customHeight="1" x14ac:dyDescent="0.1">
      <c r="A30" s="68">
        <v>24</v>
      </c>
      <c r="B30" s="47" t="s">
        <v>134</v>
      </c>
      <c r="D30" s="68">
        <v>24</v>
      </c>
      <c r="E30" s="47" t="s">
        <v>464</v>
      </c>
      <c r="F30" s="47" t="s">
        <v>69</v>
      </c>
      <c r="H30" s="50"/>
      <c r="I30" s="50"/>
    </row>
    <row r="31" spans="1:9" s="49" customFormat="1" ht="13.5" customHeight="1" x14ac:dyDescent="0.1">
      <c r="A31" s="68">
        <v>25</v>
      </c>
      <c r="B31" s="47" t="s">
        <v>154</v>
      </c>
      <c r="D31" s="68">
        <v>25</v>
      </c>
      <c r="E31" s="47" t="s">
        <v>261</v>
      </c>
      <c r="F31" s="47" t="s">
        <v>74</v>
      </c>
      <c r="H31" s="50"/>
      <c r="I31" s="50"/>
    </row>
    <row r="32" spans="1:9" s="49" customFormat="1" ht="13.5" customHeight="1" x14ac:dyDescent="0.1">
      <c r="A32" s="68">
        <v>26</v>
      </c>
      <c r="B32" s="47" t="s">
        <v>155</v>
      </c>
      <c r="D32" s="68">
        <v>26</v>
      </c>
      <c r="E32" s="47" t="s">
        <v>552</v>
      </c>
      <c r="F32" s="47" t="s">
        <v>553</v>
      </c>
      <c r="H32" s="50"/>
      <c r="I32" s="50"/>
    </row>
    <row r="33" spans="1:9" s="49" customFormat="1" ht="13.5" customHeight="1" x14ac:dyDescent="0.1">
      <c r="A33" s="68">
        <v>27</v>
      </c>
      <c r="B33" s="47" t="s">
        <v>156</v>
      </c>
      <c r="D33" s="68">
        <v>27</v>
      </c>
      <c r="E33" s="47" t="s">
        <v>258</v>
      </c>
      <c r="F33" s="47" t="s">
        <v>56</v>
      </c>
      <c r="H33" s="50"/>
      <c r="I33" s="50"/>
    </row>
    <row r="34" spans="1:9" s="49" customFormat="1" ht="13.5" customHeight="1" x14ac:dyDescent="0.1">
      <c r="A34" s="68">
        <v>28</v>
      </c>
      <c r="B34" s="47" t="s">
        <v>26</v>
      </c>
      <c r="D34" s="68">
        <v>28</v>
      </c>
      <c r="E34" s="47" t="s">
        <v>554</v>
      </c>
      <c r="F34" s="47" t="s">
        <v>57</v>
      </c>
      <c r="H34" s="50"/>
      <c r="I34" s="50"/>
    </row>
    <row r="35" spans="1:9" s="49" customFormat="1" ht="13.5" customHeight="1" x14ac:dyDescent="0.1">
      <c r="A35" s="68">
        <v>29</v>
      </c>
      <c r="B35" s="47" t="s">
        <v>28</v>
      </c>
      <c r="D35" s="68">
        <v>29</v>
      </c>
      <c r="E35" s="47" t="s">
        <v>555</v>
      </c>
      <c r="F35" s="47" t="s">
        <v>138</v>
      </c>
      <c r="H35" s="50"/>
      <c r="I35" s="50"/>
    </row>
    <row r="36" spans="1:9" s="49" customFormat="1" ht="13.5" customHeight="1" x14ac:dyDescent="0.1">
      <c r="A36" s="68">
        <v>30</v>
      </c>
      <c r="B36" s="47" t="s">
        <v>27</v>
      </c>
      <c r="D36" s="68">
        <v>30</v>
      </c>
      <c r="E36" s="47" t="s">
        <v>556</v>
      </c>
      <c r="F36" s="47" t="s">
        <v>58</v>
      </c>
      <c r="H36" s="50"/>
      <c r="I36" s="50"/>
    </row>
    <row r="37" spans="1:9" s="49" customFormat="1" ht="13.5" customHeight="1" x14ac:dyDescent="0.1">
      <c r="A37" s="68">
        <v>31</v>
      </c>
      <c r="B37" s="47" t="s">
        <v>29</v>
      </c>
      <c r="D37" s="68">
        <v>31</v>
      </c>
      <c r="E37" s="47" t="s">
        <v>472</v>
      </c>
      <c r="F37" s="47" t="s">
        <v>557</v>
      </c>
      <c r="H37" s="50"/>
      <c r="I37" s="50"/>
    </row>
    <row r="38" spans="1:9" s="49" customFormat="1" ht="13.5" customHeight="1" x14ac:dyDescent="0.1">
      <c r="A38" s="68">
        <v>32</v>
      </c>
      <c r="B38" s="47" t="s">
        <v>30</v>
      </c>
      <c r="D38" s="68">
        <v>32</v>
      </c>
      <c r="E38" s="47" t="s">
        <v>558</v>
      </c>
      <c r="F38" s="47" t="s">
        <v>76</v>
      </c>
      <c r="H38" s="50"/>
      <c r="I38" s="50"/>
    </row>
    <row r="39" spans="1:9" s="49" customFormat="1" ht="13.5" customHeight="1" x14ac:dyDescent="0.1">
      <c r="A39" s="68">
        <v>33</v>
      </c>
      <c r="B39" s="47" t="s">
        <v>31</v>
      </c>
      <c r="D39" s="68">
        <v>33</v>
      </c>
      <c r="E39" s="47" t="s">
        <v>475</v>
      </c>
      <c r="F39" s="47" t="s">
        <v>78</v>
      </c>
      <c r="H39" s="50"/>
      <c r="I39" s="50"/>
    </row>
    <row r="40" spans="1:9" s="49" customFormat="1" ht="13.5" customHeight="1" x14ac:dyDescent="0.1">
      <c r="A40" s="68">
        <v>34</v>
      </c>
      <c r="B40" s="47" t="s">
        <v>32</v>
      </c>
      <c r="D40" s="68">
        <v>34</v>
      </c>
      <c r="E40" s="47" t="s">
        <v>559</v>
      </c>
      <c r="F40" s="47" t="s">
        <v>75</v>
      </c>
      <c r="H40" s="50"/>
      <c r="I40" s="50"/>
    </row>
    <row r="41" spans="1:9" s="49" customFormat="1" ht="13.5" customHeight="1" x14ac:dyDescent="0.1">
      <c r="A41" s="68">
        <v>35</v>
      </c>
      <c r="B41" s="47" t="s">
        <v>33</v>
      </c>
      <c r="D41" s="68">
        <v>35</v>
      </c>
      <c r="E41" s="47" t="s">
        <v>560</v>
      </c>
      <c r="F41" s="47" t="s">
        <v>77</v>
      </c>
      <c r="H41" s="50"/>
      <c r="I41" s="50"/>
    </row>
    <row r="42" spans="1:9" s="49" customFormat="1" ht="13.5" customHeight="1" x14ac:dyDescent="0.1">
      <c r="A42" s="68">
        <v>36</v>
      </c>
      <c r="B42" s="47" t="s">
        <v>34</v>
      </c>
      <c r="D42" s="68">
        <v>36</v>
      </c>
      <c r="E42" s="47" t="s">
        <v>479</v>
      </c>
      <c r="F42" s="47" t="s">
        <v>80</v>
      </c>
      <c r="H42" s="50"/>
      <c r="I42" s="50"/>
    </row>
    <row r="43" spans="1:9" s="49" customFormat="1" ht="13.5" customHeight="1" x14ac:dyDescent="0.1">
      <c r="A43" s="68">
        <v>37</v>
      </c>
      <c r="B43" s="47" t="s">
        <v>35</v>
      </c>
      <c r="D43" s="68">
        <v>37</v>
      </c>
      <c r="E43" s="47" t="s">
        <v>561</v>
      </c>
      <c r="F43" s="47" t="s">
        <v>1494</v>
      </c>
      <c r="H43" s="50"/>
      <c r="I43" s="50"/>
    </row>
    <row r="44" spans="1:9" s="49" customFormat="1" ht="13.5" customHeight="1" x14ac:dyDescent="0.1">
      <c r="A44" s="68">
        <v>38</v>
      </c>
      <c r="B44" s="47" t="s">
        <v>36</v>
      </c>
      <c r="D44" s="68">
        <v>38</v>
      </c>
      <c r="E44" s="47" t="s">
        <v>562</v>
      </c>
      <c r="F44" s="47" t="s">
        <v>79</v>
      </c>
      <c r="H44" s="50"/>
      <c r="I44" s="50"/>
    </row>
    <row r="45" spans="1:9" s="49" customFormat="1" ht="13.5" customHeight="1" x14ac:dyDescent="0.1">
      <c r="A45" s="68">
        <v>39</v>
      </c>
      <c r="B45" s="47" t="s">
        <v>724</v>
      </c>
      <c r="D45" s="68">
        <v>39</v>
      </c>
      <c r="E45" s="47" t="s">
        <v>563</v>
      </c>
      <c r="F45" s="47" t="s">
        <v>295</v>
      </c>
      <c r="H45" s="50"/>
      <c r="I45" s="50"/>
    </row>
    <row r="46" spans="1:9" s="49" customFormat="1" ht="13.5" customHeight="1" x14ac:dyDescent="0.1">
      <c r="A46" s="68">
        <v>40</v>
      </c>
      <c r="B46" s="47" t="s">
        <v>725</v>
      </c>
      <c r="D46" s="68">
        <v>40</v>
      </c>
      <c r="E46" s="47" t="s">
        <v>564</v>
      </c>
      <c r="F46" s="47" t="s">
        <v>139</v>
      </c>
      <c r="H46" s="50"/>
      <c r="I46" s="50"/>
    </row>
    <row r="47" spans="1:9" s="49" customFormat="1" ht="13.5" customHeight="1" x14ac:dyDescent="0.1">
      <c r="A47" s="68">
        <v>41</v>
      </c>
      <c r="B47" s="47" t="s">
        <v>726</v>
      </c>
      <c r="D47" s="68">
        <v>41</v>
      </c>
      <c r="E47" s="47" t="s">
        <v>565</v>
      </c>
      <c r="F47" s="47" t="s">
        <v>89</v>
      </c>
      <c r="H47" s="50"/>
      <c r="I47" s="50"/>
    </row>
    <row r="48" spans="1:9" s="49" customFormat="1" ht="13.5" customHeight="1" x14ac:dyDescent="0.1">
      <c r="A48" s="68">
        <v>42</v>
      </c>
      <c r="B48" s="67"/>
      <c r="D48" s="68">
        <v>42</v>
      </c>
      <c r="E48" s="47" t="s">
        <v>486</v>
      </c>
      <c r="F48" s="47" t="s">
        <v>90</v>
      </c>
      <c r="H48" s="50"/>
      <c r="I48" s="50"/>
    </row>
    <row r="49" spans="1:9" s="49" customFormat="1" ht="13.5" customHeight="1" x14ac:dyDescent="0.1">
      <c r="A49" s="68">
        <v>43</v>
      </c>
      <c r="B49" s="67"/>
      <c r="D49" s="68">
        <v>43</v>
      </c>
      <c r="E49" s="47" t="s">
        <v>488</v>
      </c>
      <c r="F49" s="47" t="s">
        <v>1495</v>
      </c>
      <c r="H49" s="50"/>
      <c r="I49" s="50"/>
    </row>
    <row r="50" spans="1:9" s="49" customFormat="1" ht="13.5" customHeight="1" x14ac:dyDescent="0.1">
      <c r="A50" s="68">
        <v>44</v>
      </c>
      <c r="B50" s="67"/>
      <c r="D50" s="68">
        <v>44</v>
      </c>
      <c r="E50" s="47" t="s">
        <v>566</v>
      </c>
      <c r="F50" s="47" t="s">
        <v>91</v>
      </c>
      <c r="H50" s="50"/>
      <c r="I50" s="50"/>
    </row>
    <row r="51" spans="1:9" s="49" customFormat="1" ht="13.5" customHeight="1" x14ac:dyDescent="0.1">
      <c r="A51" s="50"/>
      <c r="D51" s="68">
        <v>45</v>
      </c>
      <c r="E51" s="47" t="s">
        <v>567</v>
      </c>
      <c r="F51" s="47" t="s">
        <v>92</v>
      </c>
      <c r="H51" s="50"/>
      <c r="I51" s="50"/>
    </row>
    <row r="52" spans="1:9" s="49" customFormat="1" ht="13.5" customHeight="1" x14ac:dyDescent="0.1">
      <c r="A52" s="50"/>
      <c r="D52" s="68">
        <v>46</v>
      </c>
      <c r="E52" s="47" t="s">
        <v>568</v>
      </c>
      <c r="F52" s="47" t="s">
        <v>140</v>
      </c>
      <c r="H52" s="50"/>
      <c r="I52" s="50"/>
    </row>
    <row r="53" spans="1:9" s="49" customFormat="1" ht="13.5" customHeight="1" x14ac:dyDescent="0.1">
      <c r="A53" s="50"/>
      <c r="D53" s="68">
        <v>47</v>
      </c>
      <c r="E53" s="47" t="s">
        <v>569</v>
      </c>
      <c r="F53" s="47" t="s">
        <v>93</v>
      </c>
      <c r="H53" s="50"/>
      <c r="I53" s="50"/>
    </row>
    <row r="54" spans="1:9" s="49" customFormat="1" ht="13.5" customHeight="1" x14ac:dyDescent="0.1">
      <c r="A54" s="50"/>
      <c r="D54" s="68">
        <v>48</v>
      </c>
      <c r="E54" s="47" t="s">
        <v>257</v>
      </c>
      <c r="F54" s="47" t="s">
        <v>141</v>
      </c>
      <c r="H54" s="50"/>
      <c r="I54" s="50"/>
    </row>
    <row r="55" spans="1:9" s="49" customFormat="1" ht="13.5" customHeight="1" x14ac:dyDescent="0.1">
      <c r="A55" s="50"/>
      <c r="D55" s="68">
        <v>49</v>
      </c>
      <c r="E55" s="47" t="s">
        <v>570</v>
      </c>
      <c r="F55" s="47" t="s">
        <v>94</v>
      </c>
      <c r="H55" s="50"/>
      <c r="I55" s="50"/>
    </row>
    <row r="56" spans="1:9" s="49" customFormat="1" ht="13.5" customHeight="1" x14ac:dyDescent="0.1">
      <c r="A56" s="50"/>
      <c r="D56" s="68">
        <v>50</v>
      </c>
      <c r="E56" s="47" t="s">
        <v>277</v>
      </c>
      <c r="F56" s="47" t="s">
        <v>253</v>
      </c>
      <c r="H56" s="50"/>
      <c r="I56" s="50"/>
    </row>
    <row r="57" spans="1:9" s="49" customFormat="1" ht="13.5" customHeight="1" x14ac:dyDescent="0.1">
      <c r="A57" s="50"/>
      <c r="D57" s="68">
        <v>51</v>
      </c>
      <c r="E57" s="47" t="s">
        <v>262</v>
      </c>
      <c r="F57" s="47" t="s">
        <v>84</v>
      </c>
      <c r="H57" s="50"/>
      <c r="I57" s="50"/>
    </row>
    <row r="58" spans="1:9" s="49" customFormat="1" ht="13.5" customHeight="1" x14ac:dyDescent="0.1">
      <c r="A58" s="50"/>
      <c r="D58" s="68">
        <v>52</v>
      </c>
      <c r="E58" s="47" t="s">
        <v>571</v>
      </c>
      <c r="F58" s="47" t="s">
        <v>85</v>
      </c>
      <c r="H58" s="50"/>
      <c r="I58" s="50"/>
    </row>
    <row r="59" spans="1:9" s="49" customFormat="1" ht="13.5" customHeight="1" x14ac:dyDescent="0.1">
      <c r="A59" s="50"/>
      <c r="D59" s="68">
        <v>53</v>
      </c>
      <c r="E59" s="47" t="s">
        <v>572</v>
      </c>
      <c r="F59" s="47" t="s">
        <v>87</v>
      </c>
      <c r="H59" s="50"/>
      <c r="I59" s="50"/>
    </row>
    <row r="60" spans="1:9" s="49" customFormat="1" ht="13.5" customHeight="1" x14ac:dyDescent="0.1">
      <c r="A60" s="50"/>
      <c r="D60" s="68">
        <v>54</v>
      </c>
      <c r="E60" s="47" t="s">
        <v>263</v>
      </c>
      <c r="F60" s="47" t="s">
        <v>86</v>
      </c>
      <c r="H60" s="50"/>
      <c r="I60" s="50"/>
    </row>
    <row r="61" spans="1:9" s="49" customFormat="1" ht="13.5" customHeight="1" x14ac:dyDescent="0.1">
      <c r="A61" s="50"/>
      <c r="D61" s="68">
        <v>55</v>
      </c>
      <c r="E61" s="47" t="s">
        <v>573</v>
      </c>
      <c r="F61" s="47" t="s">
        <v>88</v>
      </c>
      <c r="H61" s="50"/>
      <c r="I61" s="50"/>
    </row>
    <row r="62" spans="1:9" s="49" customFormat="1" ht="13.5" customHeight="1" x14ac:dyDescent="0.1">
      <c r="A62" s="50"/>
      <c r="D62" s="68">
        <v>56</v>
      </c>
      <c r="E62" s="47" t="s">
        <v>574</v>
      </c>
      <c r="F62" s="47" t="s">
        <v>82</v>
      </c>
      <c r="H62" s="50"/>
      <c r="I62" s="50"/>
    </row>
    <row r="63" spans="1:9" s="49" customFormat="1" ht="13.5" customHeight="1" x14ac:dyDescent="0.1">
      <c r="A63" s="50"/>
      <c r="D63" s="68">
        <v>57</v>
      </c>
      <c r="E63" s="47" t="s">
        <v>503</v>
      </c>
      <c r="F63" s="47" t="s">
        <v>83</v>
      </c>
      <c r="H63" s="50"/>
      <c r="I63" s="50"/>
    </row>
    <row r="64" spans="1:9" s="49" customFormat="1" ht="13.5" customHeight="1" x14ac:dyDescent="0.1">
      <c r="A64" s="50"/>
      <c r="D64" s="68">
        <v>58</v>
      </c>
      <c r="E64" s="47" t="s">
        <v>575</v>
      </c>
      <c r="F64" s="47" t="s">
        <v>81</v>
      </c>
      <c r="H64" s="50"/>
      <c r="I64" s="50"/>
    </row>
    <row r="65" spans="1:9" s="49" customFormat="1" ht="13.5" customHeight="1" x14ac:dyDescent="0.1">
      <c r="A65" s="50"/>
      <c r="D65" s="68">
        <v>59</v>
      </c>
      <c r="E65" s="47" t="s">
        <v>576</v>
      </c>
      <c r="F65" s="47" t="s">
        <v>63</v>
      </c>
      <c r="H65" s="50"/>
      <c r="I65" s="50"/>
    </row>
    <row r="66" spans="1:9" s="49" customFormat="1" ht="13.5" customHeight="1" x14ac:dyDescent="0.1">
      <c r="A66" s="50"/>
      <c r="D66" s="68">
        <v>60</v>
      </c>
      <c r="E66" s="47" t="s">
        <v>577</v>
      </c>
      <c r="F66" s="47" t="s">
        <v>578</v>
      </c>
      <c r="H66" s="50"/>
      <c r="I66" s="50"/>
    </row>
    <row r="67" spans="1:9" s="49" customFormat="1" ht="13.5" customHeight="1" x14ac:dyDescent="0.1">
      <c r="A67" s="50"/>
      <c r="D67" s="68">
        <v>61</v>
      </c>
      <c r="E67" s="47" t="s">
        <v>508</v>
      </c>
      <c r="F67" s="47" t="s">
        <v>61</v>
      </c>
      <c r="H67" s="50"/>
      <c r="I67" s="50"/>
    </row>
    <row r="68" spans="1:9" s="49" customFormat="1" ht="13.5" customHeight="1" x14ac:dyDescent="0.1">
      <c r="A68" s="50"/>
      <c r="D68" s="68">
        <v>62</v>
      </c>
      <c r="E68" s="47" t="s">
        <v>579</v>
      </c>
      <c r="F68" s="47" t="s">
        <v>59</v>
      </c>
      <c r="H68" s="50"/>
      <c r="I68" s="50"/>
    </row>
    <row r="69" spans="1:9" s="49" customFormat="1" ht="13.5" customHeight="1" x14ac:dyDescent="0.1">
      <c r="A69" s="50"/>
      <c r="D69" s="68">
        <v>63</v>
      </c>
      <c r="E69" s="47" t="s">
        <v>511</v>
      </c>
      <c r="F69" s="47" t="s">
        <v>62</v>
      </c>
      <c r="H69" s="50"/>
      <c r="I69" s="50"/>
    </row>
    <row r="70" spans="1:9" s="49" customFormat="1" ht="13.5" customHeight="1" x14ac:dyDescent="0.1">
      <c r="A70" s="50"/>
      <c r="D70" s="68">
        <v>64</v>
      </c>
      <c r="E70" s="47" t="s">
        <v>580</v>
      </c>
      <c r="F70" s="47" t="s">
        <v>100</v>
      </c>
      <c r="H70" s="50"/>
      <c r="I70" s="50"/>
    </row>
    <row r="71" spans="1:9" s="49" customFormat="1" ht="13.5" customHeight="1" x14ac:dyDescent="0.1">
      <c r="A71" s="50"/>
      <c r="D71" s="68">
        <v>65</v>
      </c>
      <c r="E71" s="47" t="s">
        <v>581</v>
      </c>
      <c r="F71" s="47" t="s">
        <v>95</v>
      </c>
      <c r="H71" s="50"/>
      <c r="I71" s="50"/>
    </row>
    <row r="72" spans="1:9" s="49" customFormat="1" ht="13.5" customHeight="1" x14ac:dyDescent="0.1">
      <c r="A72" s="50"/>
      <c r="D72" s="68">
        <v>66</v>
      </c>
      <c r="E72" s="47" t="s">
        <v>515</v>
      </c>
      <c r="F72" s="47" t="s">
        <v>264</v>
      </c>
      <c r="H72" s="50"/>
      <c r="I72" s="50"/>
    </row>
    <row r="73" spans="1:9" s="49" customFormat="1" ht="13.5" customHeight="1" x14ac:dyDescent="0.1">
      <c r="A73" s="50"/>
      <c r="D73" s="68">
        <v>67</v>
      </c>
      <c r="E73" s="47" t="s">
        <v>582</v>
      </c>
      <c r="F73" s="47" t="s">
        <v>101</v>
      </c>
      <c r="H73" s="50"/>
      <c r="I73" s="50"/>
    </row>
    <row r="74" spans="1:9" s="49" customFormat="1" ht="13.5" customHeight="1" x14ac:dyDescent="0.1">
      <c r="A74" s="50"/>
      <c r="D74" s="68">
        <v>68</v>
      </c>
      <c r="E74" s="47" t="s">
        <v>278</v>
      </c>
      <c r="F74" s="47" t="s">
        <v>96</v>
      </c>
      <c r="H74" s="50"/>
      <c r="I74" s="50"/>
    </row>
    <row r="75" spans="1:9" s="49" customFormat="1" ht="13.5" customHeight="1" x14ac:dyDescent="0.1">
      <c r="A75" s="50"/>
      <c r="D75" s="68">
        <v>69</v>
      </c>
      <c r="E75" s="47" t="s">
        <v>265</v>
      </c>
      <c r="F75" s="47" t="s">
        <v>583</v>
      </c>
      <c r="H75" s="50"/>
      <c r="I75" s="50"/>
    </row>
    <row r="76" spans="1:9" s="49" customFormat="1" ht="13.5" customHeight="1" x14ac:dyDescent="0.1">
      <c r="A76" s="50"/>
      <c r="D76" s="68">
        <v>70</v>
      </c>
      <c r="E76" s="47" t="s">
        <v>520</v>
      </c>
      <c r="F76" s="47" t="s">
        <v>97</v>
      </c>
      <c r="H76" s="50"/>
      <c r="I76" s="50"/>
    </row>
    <row r="77" spans="1:9" s="49" customFormat="1" ht="13.5" customHeight="1" x14ac:dyDescent="0.1">
      <c r="A77" s="50"/>
      <c r="D77" s="68">
        <v>71</v>
      </c>
      <c r="E77" s="47" t="s">
        <v>584</v>
      </c>
      <c r="F77" s="47" t="s">
        <v>142</v>
      </c>
      <c r="H77" s="50"/>
      <c r="I77" s="50"/>
    </row>
    <row r="78" spans="1:9" s="49" customFormat="1" ht="13.5" customHeight="1" x14ac:dyDescent="0.1">
      <c r="A78" s="50"/>
      <c r="D78" s="68">
        <v>72</v>
      </c>
      <c r="E78" s="47" t="s">
        <v>585</v>
      </c>
      <c r="F78" s="47" t="s">
        <v>99</v>
      </c>
      <c r="H78" s="50"/>
      <c r="I78" s="50"/>
    </row>
    <row r="79" spans="1:9" s="49" customFormat="1" ht="13.5" customHeight="1" x14ac:dyDescent="0.1">
      <c r="A79" s="50"/>
      <c r="D79" s="68">
        <v>73</v>
      </c>
      <c r="E79" s="47" t="s">
        <v>524</v>
      </c>
      <c r="F79" s="47" t="s">
        <v>102</v>
      </c>
      <c r="H79" s="50"/>
      <c r="I79" s="50"/>
    </row>
    <row r="80" spans="1:9" s="49" customFormat="1" ht="13.5" customHeight="1" x14ac:dyDescent="0.1">
      <c r="A80" s="50"/>
      <c r="D80" s="68">
        <v>74</v>
      </c>
      <c r="E80" s="47" t="s">
        <v>279</v>
      </c>
      <c r="F80" s="47" t="s">
        <v>98</v>
      </c>
      <c r="H80" s="50"/>
      <c r="I80" s="50"/>
    </row>
    <row r="81" spans="1:9" s="49" customFormat="1" ht="13.5" customHeight="1" x14ac:dyDescent="0.1">
      <c r="A81" s="50"/>
      <c r="D81" s="68">
        <v>75</v>
      </c>
      <c r="E81" s="47" t="s">
        <v>586</v>
      </c>
      <c r="F81" s="47" t="s">
        <v>587</v>
      </c>
      <c r="H81" s="50"/>
      <c r="I81" s="50"/>
    </row>
    <row r="82" spans="1:9" s="49" customFormat="1" ht="13.5" customHeight="1" x14ac:dyDescent="0.1">
      <c r="A82" s="50"/>
      <c r="D82" s="68">
        <v>76</v>
      </c>
      <c r="E82" s="47" t="s">
        <v>588</v>
      </c>
      <c r="F82" s="47" t="s">
        <v>108</v>
      </c>
      <c r="H82" s="50"/>
      <c r="I82" s="50"/>
    </row>
    <row r="83" spans="1:9" s="49" customFormat="1" ht="13.5" customHeight="1" x14ac:dyDescent="0.1">
      <c r="A83" s="50"/>
      <c r="D83" s="68">
        <v>77</v>
      </c>
      <c r="E83" s="47" t="s">
        <v>589</v>
      </c>
      <c r="F83" s="47" t="s">
        <v>109</v>
      </c>
      <c r="H83" s="50"/>
      <c r="I83" s="50"/>
    </row>
    <row r="84" spans="1:9" s="49" customFormat="1" ht="13.5" customHeight="1" x14ac:dyDescent="0.1">
      <c r="A84" s="50"/>
      <c r="D84" s="68">
        <v>78</v>
      </c>
      <c r="E84" s="47" t="s">
        <v>590</v>
      </c>
      <c r="F84" s="47" t="s">
        <v>591</v>
      </c>
      <c r="H84" s="50"/>
      <c r="I84" s="50"/>
    </row>
    <row r="85" spans="1:9" s="49" customFormat="1" ht="13.5" customHeight="1" x14ac:dyDescent="0.1">
      <c r="A85" s="50"/>
      <c r="D85" s="68">
        <v>79</v>
      </c>
      <c r="E85" s="47" t="s">
        <v>592</v>
      </c>
      <c r="F85" s="47" t="s">
        <v>105</v>
      </c>
      <c r="H85" s="50"/>
      <c r="I85" s="50"/>
    </row>
    <row r="86" spans="1:9" s="49" customFormat="1" ht="13.5" customHeight="1" x14ac:dyDescent="0.1">
      <c r="A86" s="50"/>
      <c r="D86" s="68">
        <v>80</v>
      </c>
      <c r="E86" s="47" t="s">
        <v>593</v>
      </c>
      <c r="F86" s="47" t="s">
        <v>110</v>
      </c>
      <c r="H86" s="50"/>
      <c r="I86" s="50"/>
    </row>
    <row r="87" spans="1:9" s="49" customFormat="1" ht="13.5" customHeight="1" x14ac:dyDescent="0.1">
      <c r="A87" s="50"/>
      <c r="D87" s="68">
        <v>81</v>
      </c>
      <c r="E87" s="47" t="s">
        <v>594</v>
      </c>
      <c r="F87" s="47" t="s">
        <v>107</v>
      </c>
      <c r="H87" s="50"/>
      <c r="I87" s="50"/>
    </row>
    <row r="88" spans="1:9" s="49" customFormat="1" ht="13.5" customHeight="1" x14ac:dyDescent="0.1">
      <c r="A88" s="50"/>
      <c r="D88" s="68">
        <v>82</v>
      </c>
      <c r="E88" s="47" t="s">
        <v>271</v>
      </c>
      <c r="F88" s="47" t="s">
        <v>106</v>
      </c>
      <c r="H88" s="50"/>
      <c r="I88" s="50"/>
    </row>
    <row r="89" spans="1:9" s="49" customFormat="1" ht="13.5" customHeight="1" x14ac:dyDescent="0.1">
      <c r="A89" s="50"/>
      <c r="D89" s="68">
        <v>83</v>
      </c>
      <c r="E89" s="47" t="s">
        <v>595</v>
      </c>
      <c r="F89" s="47" t="s">
        <v>103</v>
      </c>
      <c r="H89" s="50"/>
      <c r="I89" s="50"/>
    </row>
    <row r="90" spans="1:9" s="49" customFormat="1" ht="13.5" customHeight="1" x14ac:dyDescent="0.1">
      <c r="A90" s="50"/>
      <c r="D90" s="68">
        <v>84</v>
      </c>
      <c r="E90" s="47" t="s">
        <v>596</v>
      </c>
      <c r="F90" s="47" t="s">
        <v>143</v>
      </c>
      <c r="H90" s="50"/>
      <c r="I90" s="50"/>
    </row>
    <row r="91" spans="1:9" s="49" customFormat="1" ht="13.5" customHeight="1" x14ac:dyDescent="0.1">
      <c r="A91" s="50"/>
      <c r="D91" s="68">
        <v>85</v>
      </c>
      <c r="E91" s="47" t="s">
        <v>597</v>
      </c>
      <c r="F91" s="47" t="s">
        <v>111</v>
      </c>
      <c r="H91" s="50"/>
      <c r="I91" s="50"/>
    </row>
    <row r="92" spans="1:9" s="49" customFormat="1" ht="13.5" customHeight="1" x14ac:dyDescent="0.1">
      <c r="A92" s="50"/>
      <c r="D92" s="68">
        <v>86</v>
      </c>
      <c r="E92" s="47" t="s">
        <v>538</v>
      </c>
      <c r="F92" s="47" t="s">
        <v>104</v>
      </c>
      <c r="H92" s="50"/>
      <c r="I92" s="50"/>
    </row>
    <row r="93" spans="1:9" s="49" customFormat="1" ht="13.5" customHeight="1" x14ac:dyDescent="0.1">
      <c r="A93" s="50"/>
      <c r="D93" s="68">
        <v>87</v>
      </c>
      <c r="E93" s="47" t="s">
        <v>266</v>
      </c>
      <c r="F93" s="47" t="s">
        <v>144</v>
      </c>
      <c r="H93" s="50"/>
      <c r="I93" s="50"/>
    </row>
    <row r="94" spans="1:9" s="49" customFormat="1" ht="13.5" customHeight="1" x14ac:dyDescent="0.1">
      <c r="A94" s="50"/>
      <c r="D94" s="68">
        <v>88</v>
      </c>
      <c r="E94" s="47"/>
      <c r="F94" s="47"/>
      <c r="H94" s="50"/>
      <c r="I94" s="50"/>
    </row>
    <row r="95" spans="1:9" s="49" customFormat="1" ht="13.5" customHeight="1" x14ac:dyDescent="0.1">
      <c r="A95" s="50"/>
      <c r="D95" s="68">
        <v>89</v>
      </c>
      <c r="E95" s="47"/>
      <c r="F95" s="47"/>
      <c r="H95" s="50"/>
      <c r="I95" s="50"/>
    </row>
    <row r="96" spans="1:9" s="49" customFormat="1" ht="13.5" customHeight="1" x14ac:dyDescent="0.1">
      <c r="A96" s="50"/>
      <c r="D96" s="68">
        <v>90</v>
      </c>
      <c r="E96" s="47"/>
      <c r="F96" s="47"/>
      <c r="H96" s="50"/>
      <c r="I96" s="50"/>
    </row>
    <row r="97" spans="4:6" ht="13.5" x14ac:dyDescent="0.1">
      <c r="D97" s="68">
        <v>91</v>
      </c>
      <c r="E97" s="47"/>
      <c r="F97" s="67"/>
    </row>
    <row r="98" spans="4:6" x14ac:dyDescent="0.1">
      <c r="D98" s="68">
        <v>92</v>
      </c>
      <c r="E98" s="67"/>
      <c r="F98" s="67"/>
    </row>
    <row r="99" spans="4:6" x14ac:dyDescent="0.1">
      <c r="D99" s="68">
        <v>93</v>
      </c>
      <c r="E99" s="67"/>
      <c r="F99" s="67"/>
    </row>
    <row r="100" spans="4:6" x14ac:dyDescent="0.1">
      <c r="D100" s="68">
        <v>94</v>
      </c>
      <c r="E100" s="67"/>
      <c r="F100" s="67"/>
    </row>
    <row r="101" spans="4:6" x14ac:dyDescent="0.1">
      <c r="D101" s="68">
        <v>95</v>
      </c>
      <c r="E101" s="67"/>
      <c r="F101" s="67"/>
    </row>
    <row r="102" spans="4:6" x14ac:dyDescent="0.1">
      <c r="D102" s="68">
        <v>96</v>
      </c>
      <c r="E102" s="67"/>
      <c r="F102" s="67"/>
    </row>
    <row r="103" spans="4:6" x14ac:dyDescent="0.1">
      <c r="D103" s="68">
        <v>97</v>
      </c>
      <c r="E103" s="67"/>
      <c r="F103" s="67"/>
    </row>
    <row r="104" spans="4:6" x14ac:dyDescent="0.1">
      <c r="D104" s="68">
        <v>98</v>
      </c>
      <c r="E104" s="67"/>
      <c r="F104" s="67"/>
    </row>
  </sheetData>
  <mergeCells count="3">
    <mergeCell ref="H5:I5"/>
    <mergeCell ref="A5:B5"/>
    <mergeCell ref="D5:F5"/>
  </mergeCells>
  <phoneticPr fontId="0" type="noConversion"/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6"/>
  <sheetViews>
    <sheetView topLeftCell="A5" zoomScale="70" zoomScaleNormal="70" workbookViewId="0" xr3:uid="{7BE570AB-09E9-518F-B8F7-3F91B7162CA9}">
      <pane xSplit="1" ySplit="1" topLeftCell="B36" activePane="bottomRight" state="frozen"/>
      <selection activeCell="A5" sqref="A5"/>
      <selection pane="bottomLeft" activeCell="A6" sqref="A6"/>
      <selection pane="topRight" activeCell="C5" sqref="C5"/>
      <selection pane="bottomRight" activeCell="C103" sqref="C103:D104"/>
    </sheetView>
  </sheetViews>
  <sheetFormatPr defaultColWidth="9.26953125" defaultRowHeight="17.45" customHeight="1" x14ac:dyDescent="0.1"/>
  <cols>
    <col min="1" max="1" width="39.10546875" style="113" customWidth="1"/>
    <col min="2" max="2" width="16.51953125" style="114" customWidth="1"/>
    <col min="3" max="3" width="61.52734375" style="106" bestFit="1" customWidth="1"/>
    <col min="4" max="4" width="13.14453125" style="106" bestFit="1" customWidth="1"/>
    <col min="5" max="5" width="16.1796875" style="106" bestFit="1" customWidth="1"/>
    <col min="6" max="6" width="11.125" style="106" customWidth="1"/>
    <col min="7" max="16384" width="9.26953125" style="106"/>
  </cols>
  <sheetData>
    <row r="1" spans="1:8" s="103" customFormat="1" ht="17.45" customHeight="1" x14ac:dyDescent="0.15">
      <c r="A1" s="115" t="s">
        <v>311</v>
      </c>
      <c r="B1" s="102" t="s">
        <v>312</v>
      </c>
      <c r="C1" s="101"/>
      <c r="D1" s="101"/>
      <c r="E1" s="101"/>
      <c r="F1" s="101"/>
      <c r="G1" s="101"/>
      <c r="H1" s="101"/>
    </row>
    <row r="2" spans="1:8" s="103" customFormat="1" ht="17.45" customHeight="1" x14ac:dyDescent="0.1">
      <c r="A2" s="115" t="s">
        <v>437</v>
      </c>
      <c r="B2" s="102"/>
      <c r="C2" s="101"/>
      <c r="D2" s="101"/>
      <c r="E2" s="101"/>
      <c r="F2" s="101"/>
      <c r="G2" s="101"/>
      <c r="H2" s="101"/>
    </row>
    <row r="3" spans="1:8" s="103" customFormat="1" ht="17.45" customHeight="1" x14ac:dyDescent="0.15">
      <c r="A3" s="116"/>
      <c r="B3" s="105" t="s">
        <v>313</v>
      </c>
      <c r="C3" s="104"/>
      <c r="D3" s="104"/>
      <c r="E3" s="104"/>
      <c r="F3" s="104"/>
      <c r="G3" s="104"/>
      <c r="H3" s="104"/>
    </row>
    <row r="4" spans="1:8" ht="17.45" customHeight="1" x14ac:dyDescent="0.1">
      <c r="B4" s="107"/>
    </row>
    <row r="5" spans="1:8" ht="17.45" customHeight="1" x14ac:dyDescent="0.15">
      <c r="A5" s="108" t="s">
        <v>314</v>
      </c>
      <c r="B5" s="108" t="s">
        <v>125</v>
      </c>
      <c r="C5" s="109" t="s">
        <v>114</v>
      </c>
      <c r="D5" s="108" t="s">
        <v>315</v>
      </c>
      <c r="E5" s="108" t="s">
        <v>316</v>
      </c>
      <c r="F5" s="108" t="s">
        <v>126</v>
      </c>
    </row>
    <row r="6" spans="1:8" s="113" customFormat="1" ht="17.45" customHeight="1" x14ac:dyDescent="0.1">
      <c r="A6" s="110" t="s">
        <v>317</v>
      </c>
      <c r="B6" s="111" t="s">
        <v>318</v>
      </c>
      <c r="C6" s="112" t="s">
        <v>420</v>
      </c>
      <c r="D6" s="118">
        <v>21</v>
      </c>
      <c r="E6" s="111"/>
      <c r="F6" s="118">
        <v>21</v>
      </c>
    </row>
    <row r="7" spans="1:8" s="113" customFormat="1" ht="17.45" customHeight="1" x14ac:dyDescent="0.1">
      <c r="A7" s="110" t="s">
        <v>319</v>
      </c>
      <c r="B7" s="111" t="s">
        <v>318</v>
      </c>
      <c r="C7" s="112"/>
      <c r="D7" s="118"/>
      <c r="E7" s="111"/>
      <c r="F7" s="118">
        <f t="shared" ref="F7:F55" si="0">IF(E7&lt;&gt;"",D7+4,D7)</f>
        <v>0</v>
      </c>
    </row>
    <row r="8" spans="1:8" s="113" customFormat="1" ht="17.45" customHeight="1" x14ac:dyDescent="0.1">
      <c r="A8" s="110" t="s">
        <v>320</v>
      </c>
      <c r="B8" s="111" t="s">
        <v>318</v>
      </c>
      <c r="C8" s="112" t="s">
        <v>26</v>
      </c>
      <c r="D8" s="118">
        <v>7</v>
      </c>
      <c r="E8" s="111"/>
      <c r="F8" s="118">
        <f t="shared" si="0"/>
        <v>7</v>
      </c>
    </row>
    <row r="9" spans="1:8" s="113" customFormat="1" ht="17.45" customHeight="1" x14ac:dyDescent="0.1">
      <c r="A9" s="110" t="s">
        <v>321</v>
      </c>
      <c r="B9" s="111" t="s">
        <v>318</v>
      </c>
      <c r="C9" s="112"/>
      <c r="D9" s="118"/>
      <c r="E9" s="111"/>
      <c r="F9" s="118">
        <f t="shared" si="0"/>
        <v>0</v>
      </c>
    </row>
    <row r="10" spans="1:8" s="113" customFormat="1" ht="17.45" customHeight="1" x14ac:dyDescent="0.1">
      <c r="A10" s="110" t="s">
        <v>322</v>
      </c>
      <c r="B10" s="111" t="s">
        <v>318</v>
      </c>
      <c r="C10" s="112" t="s">
        <v>421</v>
      </c>
      <c r="D10" s="118">
        <v>14</v>
      </c>
      <c r="E10" s="111" t="s">
        <v>29</v>
      </c>
      <c r="F10" s="118">
        <f t="shared" si="0"/>
        <v>18</v>
      </c>
    </row>
    <row r="11" spans="1:8" s="113" customFormat="1" ht="17.45" customHeight="1" x14ac:dyDescent="0.1">
      <c r="A11" s="110" t="s">
        <v>323</v>
      </c>
      <c r="B11" s="111" t="s">
        <v>318</v>
      </c>
      <c r="C11" s="112" t="s">
        <v>33</v>
      </c>
      <c r="D11" s="118">
        <v>7</v>
      </c>
      <c r="E11" s="111"/>
      <c r="F11" s="118">
        <f t="shared" si="0"/>
        <v>7</v>
      </c>
    </row>
    <row r="12" spans="1:8" s="113" customFormat="1" ht="17.45" customHeight="1" x14ac:dyDescent="0.1">
      <c r="A12" s="110" t="s">
        <v>324</v>
      </c>
      <c r="B12" s="111" t="s">
        <v>318</v>
      </c>
      <c r="C12" s="112" t="s">
        <v>422</v>
      </c>
      <c r="D12" s="118">
        <v>14</v>
      </c>
      <c r="E12" s="111" t="s">
        <v>34</v>
      </c>
      <c r="F12" s="118">
        <f t="shared" si="0"/>
        <v>18</v>
      </c>
    </row>
    <row r="13" spans="1:8" s="113" customFormat="1" ht="17.45" customHeight="1" x14ac:dyDescent="0.1">
      <c r="A13" s="110" t="s">
        <v>325</v>
      </c>
      <c r="B13" s="111" t="s">
        <v>318</v>
      </c>
      <c r="C13" s="112"/>
      <c r="D13" s="118"/>
      <c r="E13" s="111"/>
      <c r="F13" s="118">
        <f t="shared" si="0"/>
        <v>0</v>
      </c>
    </row>
    <row r="14" spans="1:8" s="113" customFormat="1" ht="17.45" customHeight="1" x14ac:dyDescent="0.1">
      <c r="A14" s="110" t="s">
        <v>326</v>
      </c>
      <c r="B14" s="111" t="s">
        <v>318</v>
      </c>
      <c r="C14" s="112"/>
      <c r="D14" s="118"/>
      <c r="E14" s="111"/>
      <c r="F14" s="118">
        <f t="shared" si="0"/>
        <v>0</v>
      </c>
    </row>
    <row r="15" spans="1:8" s="113" customFormat="1" ht="17.45" customHeight="1" x14ac:dyDescent="0.1">
      <c r="A15" s="110" t="s">
        <v>327</v>
      </c>
      <c r="B15" s="111" t="s">
        <v>318</v>
      </c>
      <c r="C15" s="112"/>
      <c r="D15" s="118"/>
      <c r="E15" s="111"/>
      <c r="F15" s="118">
        <f t="shared" si="0"/>
        <v>0</v>
      </c>
    </row>
    <row r="16" spans="1:8" s="113" customFormat="1" ht="17.45" customHeight="1" x14ac:dyDescent="0.1">
      <c r="A16" s="110" t="s">
        <v>328</v>
      </c>
      <c r="B16" s="111" t="s">
        <v>318</v>
      </c>
      <c r="C16" s="112" t="s">
        <v>423</v>
      </c>
      <c r="D16" s="118">
        <v>14</v>
      </c>
      <c r="E16" s="111"/>
      <c r="F16" s="118">
        <f t="shared" si="0"/>
        <v>14</v>
      </c>
    </row>
    <row r="17" spans="1:6" s="113" customFormat="1" ht="13.5" x14ac:dyDescent="0.1">
      <c r="A17" s="110" t="s">
        <v>329</v>
      </c>
      <c r="B17" s="111" t="s">
        <v>330</v>
      </c>
      <c r="C17" s="112" t="s">
        <v>424</v>
      </c>
      <c r="D17" s="118">
        <v>8</v>
      </c>
      <c r="E17" s="111"/>
      <c r="F17" s="118">
        <f t="shared" si="0"/>
        <v>8</v>
      </c>
    </row>
    <row r="18" spans="1:6" s="113" customFormat="1" ht="13.5" x14ac:dyDescent="0.1">
      <c r="A18" s="110" t="s">
        <v>331</v>
      </c>
      <c r="B18" s="111" t="s">
        <v>330</v>
      </c>
      <c r="C18" s="112" t="s">
        <v>28</v>
      </c>
      <c r="D18" s="118">
        <v>4</v>
      </c>
      <c r="E18" s="111"/>
      <c r="F18" s="118">
        <f t="shared" si="0"/>
        <v>4</v>
      </c>
    </row>
    <row r="19" spans="1:6" s="113" customFormat="1" ht="13.5" x14ac:dyDescent="0.1">
      <c r="A19" s="110" t="s">
        <v>332</v>
      </c>
      <c r="B19" s="111" t="s">
        <v>330</v>
      </c>
      <c r="C19" s="112"/>
      <c r="D19" s="118"/>
      <c r="E19" s="111"/>
      <c r="F19" s="118">
        <f t="shared" si="0"/>
        <v>0</v>
      </c>
    </row>
    <row r="20" spans="1:6" s="113" customFormat="1" ht="13.5" x14ac:dyDescent="0.1">
      <c r="A20" s="110" t="s">
        <v>333</v>
      </c>
      <c r="B20" s="111" t="s">
        <v>330</v>
      </c>
      <c r="C20" s="112" t="s">
        <v>419</v>
      </c>
      <c r="D20" s="118">
        <v>18</v>
      </c>
      <c r="E20" s="111"/>
      <c r="F20" s="118">
        <f t="shared" si="0"/>
        <v>18</v>
      </c>
    </row>
    <row r="21" spans="1:6" s="113" customFormat="1" ht="13.5" x14ac:dyDescent="0.1">
      <c r="A21" s="110" t="s">
        <v>334</v>
      </c>
      <c r="B21" s="111" t="s">
        <v>12</v>
      </c>
      <c r="C21" s="112"/>
      <c r="D21" s="118"/>
      <c r="E21" s="111"/>
      <c r="F21" s="118">
        <f t="shared" si="0"/>
        <v>0</v>
      </c>
    </row>
    <row r="22" spans="1:6" s="113" customFormat="1" ht="19.899999999999999" customHeight="1" x14ac:dyDescent="0.1">
      <c r="A22" s="110" t="s">
        <v>335</v>
      </c>
      <c r="B22" s="111" t="s">
        <v>12</v>
      </c>
      <c r="C22" s="112" t="s">
        <v>28</v>
      </c>
      <c r="D22" s="118">
        <v>4</v>
      </c>
      <c r="E22" s="111"/>
      <c r="F22" s="118">
        <f t="shared" si="0"/>
        <v>4</v>
      </c>
    </row>
    <row r="23" spans="1:6" s="113" customFormat="1" ht="13.5" x14ac:dyDescent="0.1">
      <c r="A23" s="110" t="s">
        <v>336</v>
      </c>
      <c r="B23" s="111" t="s">
        <v>12</v>
      </c>
      <c r="C23" s="112" t="s">
        <v>26</v>
      </c>
      <c r="D23" s="118">
        <v>4</v>
      </c>
      <c r="E23" s="111"/>
      <c r="F23" s="118">
        <f t="shared" si="0"/>
        <v>4</v>
      </c>
    </row>
    <row r="24" spans="1:6" s="113" customFormat="1" ht="13.5" x14ac:dyDescent="0.1">
      <c r="A24" s="110" t="s">
        <v>337</v>
      </c>
      <c r="B24" s="111" t="s">
        <v>12</v>
      </c>
      <c r="C24" s="112" t="s">
        <v>425</v>
      </c>
      <c r="D24" s="118">
        <v>8</v>
      </c>
      <c r="E24" s="111"/>
      <c r="F24" s="118">
        <f t="shared" si="0"/>
        <v>8</v>
      </c>
    </row>
    <row r="25" spans="1:6" s="113" customFormat="1" ht="17.45" customHeight="1" x14ac:dyDescent="0.1">
      <c r="A25" s="110" t="s">
        <v>338</v>
      </c>
      <c r="B25" s="111" t="s">
        <v>339</v>
      </c>
      <c r="C25" s="112" t="s">
        <v>426</v>
      </c>
      <c r="D25" s="118">
        <v>8</v>
      </c>
      <c r="E25" s="111"/>
      <c r="F25" s="118">
        <f t="shared" si="0"/>
        <v>8</v>
      </c>
    </row>
    <row r="26" spans="1:6" s="113" customFormat="1" ht="17.45" customHeight="1" x14ac:dyDescent="0.1">
      <c r="A26" s="110" t="s">
        <v>340</v>
      </c>
      <c r="B26" s="111" t="s">
        <v>339</v>
      </c>
      <c r="C26" s="112"/>
      <c r="D26" s="118"/>
      <c r="E26" s="111"/>
      <c r="F26" s="118">
        <f t="shared" si="0"/>
        <v>0</v>
      </c>
    </row>
    <row r="27" spans="1:6" s="113" customFormat="1" ht="17.45" customHeight="1" x14ac:dyDescent="0.1">
      <c r="A27" s="110" t="s">
        <v>341</v>
      </c>
      <c r="B27" s="111" t="s">
        <v>339</v>
      </c>
      <c r="C27" s="112" t="s">
        <v>36</v>
      </c>
      <c r="D27" s="118">
        <v>4</v>
      </c>
      <c r="E27" s="111"/>
      <c r="F27" s="118">
        <f t="shared" si="0"/>
        <v>4</v>
      </c>
    </row>
    <row r="28" spans="1:6" s="113" customFormat="1" ht="17.45" customHeight="1" x14ac:dyDescent="0.1">
      <c r="A28" s="110" t="s">
        <v>342</v>
      </c>
      <c r="B28" s="111" t="s">
        <v>339</v>
      </c>
      <c r="C28" s="112" t="s">
        <v>422</v>
      </c>
      <c r="D28" s="118">
        <v>8</v>
      </c>
      <c r="E28" s="111" t="s">
        <v>32</v>
      </c>
      <c r="F28" s="118">
        <f t="shared" si="0"/>
        <v>12</v>
      </c>
    </row>
    <row r="29" spans="1:6" s="113" customFormat="1" ht="17.45" customHeight="1" x14ac:dyDescent="0.1">
      <c r="A29" s="110" t="s">
        <v>343</v>
      </c>
      <c r="B29" s="111" t="s">
        <v>339</v>
      </c>
      <c r="C29" s="112" t="s">
        <v>427</v>
      </c>
      <c r="D29" s="118">
        <v>8</v>
      </c>
      <c r="E29" s="111" t="s">
        <v>31</v>
      </c>
      <c r="F29" s="118">
        <f t="shared" si="0"/>
        <v>12</v>
      </c>
    </row>
    <row r="30" spans="1:6" s="113" customFormat="1" ht="17.45" customHeight="1" x14ac:dyDescent="0.1">
      <c r="A30" s="110" t="s">
        <v>344</v>
      </c>
      <c r="B30" s="111" t="s">
        <v>339</v>
      </c>
      <c r="C30" s="112"/>
      <c r="D30" s="118"/>
      <c r="E30" s="111"/>
      <c r="F30" s="118">
        <f t="shared" si="0"/>
        <v>0</v>
      </c>
    </row>
    <row r="31" spans="1:6" s="113" customFormat="1" ht="17.45" customHeight="1" x14ac:dyDescent="0.1">
      <c r="A31" s="110" t="s">
        <v>345</v>
      </c>
      <c r="B31" s="111" t="s">
        <v>339</v>
      </c>
      <c r="C31" s="112"/>
      <c r="D31" s="118"/>
      <c r="E31" s="111"/>
      <c r="F31" s="118">
        <f t="shared" si="0"/>
        <v>0</v>
      </c>
    </row>
    <row r="32" spans="1:6" s="113" customFormat="1" ht="17.45" customHeight="1" x14ac:dyDescent="0.1">
      <c r="A32" s="110" t="s">
        <v>346</v>
      </c>
      <c r="B32" s="111" t="s">
        <v>339</v>
      </c>
      <c r="C32" s="112"/>
      <c r="D32" s="118"/>
      <c r="E32" s="111"/>
      <c r="F32" s="118">
        <f t="shared" si="0"/>
        <v>0</v>
      </c>
    </row>
    <row r="33" spans="1:6" s="113" customFormat="1" ht="17.45" customHeight="1" x14ac:dyDescent="0.1">
      <c r="A33" s="110" t="s">
        <v>347</v>
      </c>
      <c r="B33" s="111" t="s">
        <v>339</v>
      </c>
      <c r="C33" s="112"/>
      <c r="D33" s="118"/>
      <c r="E33" s="111"/>
      <c r="F33" s="118">
        <f t="shared" si="0"/>
        <v>0</v>
      </c>
    </row>
    <row r="34" spans="1:6" s="113" customFormat="1" ht="17.45" customHeight="1" x14ac:dyDescent="0.1">
      <c r="A34" s="157" t="s">
        <v>348</v>
      </c>
      <c r="B34" s="111" t="s">
        <v>159</v>
      </c>
      <c r="C34" s="112"/>
      <c r="D34" s="119"/>
      <c r="E34" s="111"/>
      <c r="F34" s="155">
        <f>D34+D35</f>
        <v>0</v>
      </c>
    </row>
    <row r="35" spans="1:6" s="113" customFormat="1" ht="17.45" customHeight="1" x14ac:dyDescent="0.1">
      <c r="A35" s="157"/>
      <c r="B35" s="111" t="s">
        <v>60</v>
      </c>
      <c r="C35" s="112"/>
      <c r="D35" s="119"/>
      <c r="E35" s="111"/>
      <c r="F35" s="156"/>
    </row>
    <row r="36" spans="1:6" s="113" customFormat="1" ht="17.45" customHeight="1" x14ac:dyDescent="0.1">
      <c r="A36" s="157" t="s">
        <v>349</v>
      </c>
      <c r="B36" s="111" t="s">
        <v>159</v>
      </c>
      <c r="C36" s="112"/>
      <c r="D36" s="119"/>
      <c r="E36" s="111"/>
      <c r="F36" s="155">
        <f>D36+D37</f>
        <v>0</v>
      </c>
    </row>
    <row r="37" spans="1:6" s="113" customFormat="1" ht="17.45" customHeight="1" x14ac:dyDescent="0.1">
      <c r="A37" s="157"/>
      <c r="B37" s="111" t="s">
        <v>60</v>
      </c>
      <c r="C37" s="112"/>
      <c r="D37" s="119"/>
      <c r="E37" s="111"/>
      <c r="F37" s="156"/>
    </row>
    <row r="38" spans="1:6" s="113" customFormat="1" ht="17.45" customHeight="1" x14ac:dyDescent="0.1">
      <c r="A38" s="157" t="s">
        <v>350</v>
      </c>
      <c r="B38" s="111" t="s">
        <v>159</v>
      </c>
      <c r="C38" s="112"/>
      <c r="D38" s="119"/>
      <c r="E38" s="111"/>
      <c r="F38" s="155">
        <f>D38+D39</f>
        <v>0</v>
      </c>
    </row>
    <row r="39" spans="1:6" s="113" customFormat="1" ht="17.45" customHeight="1" x14ac:dyDescent="0.1">
      <c r="A39" s="157"/>
      <c r="B39" s="111" t="s">
        <v>60</v>
      </c>
      <c r="C39" s="112"/>
      <c r="D39" s="119"/>
      <c r="E39" s="111"/>
      <c r="F39" s="156"/>
    </row>
    <row r="40" spans="1:6" s="113" customFormat="1" ht="17.45" customHeight="1" x14ac:dyDescent="0.1">
      <c r="A40" s="157" t="s">
        <v>351</v>
      </c>
      <c r="B40" s="111" t="s">
        <v>159</v>
      </c>
      <c r="C40" s="112"/>
      <c r="D40" s="119"/>
      <c r="E40" s="111"/>
      <c r="F40" s="155">
        <f>D40+D41</f>
        <v>0</v>
      </c>
    </row>
    <row r="41" spans="1:6" s="113" customFormat="1" ht="17.45" customHeight="1" x14ac:dyDescent="0.1">
      <c r="A41" s="157"/>
      <c r="B41" s="111" t="s">
        <v>60</v>
      </c>
      <c r="C41" s="112"/>
      <c r="D41" s="119"/>
      <c r="E41" s="111"/>
      <c r="F41" s="156"/>
    </row>
    <row r="42" spans="1:6" s="113" customFormat="1" ht="17.45" customHeight="1" x14ac:dyDescent="0.1">
      <c r="A42" s="157" t="s">
        <v>352</v>
      </c>
      <c r="B42" s="111" t="s">
        <v>159</v>
      </c>
      <c r="C42" s="112"/>
      <c r="D42" s="119"/>
      <c r="E42" s="111"/>
      <c r="F42" s="155">
        <f>D42+D43</f>
        <v>0</v>
      </c>
    </row>
    <row r="43" spans="1:6" s="113" customFormat="1" ht="17.45" customHeight="1" x14ac:dyDescent="0.1">
      <c r="A43" s="157"/>
      <c r="B43" s="111" t="s">
        <v>60</v>
      </c>
      <c r="C43" s="112"/>
      <c r="D43" s="119"/>
      <c r="E43" s="111"/>
      <c r="F43" s="156"/>
    </row>
    <row r="44" spans="1:6" s="113" customFormat="1" ht="17.45" customHeight="1" x14ac:dyDescent="0.1">
      <c r="A44" s="110" t="s">
        <v>353</v>
      </c>
      <c r="B44" s="111" t="s">
        <v>354</v>
      </c>
      <c r="C44" s="112"/>
      <c r="D44" s="118"/>
      <c r="E44" s="111"/>
      <c r="F44" s="118">
        <f t="shared" si="0"/>
        <v>0</v>
      </c>
    </row>
    <row r="45" spans="1:6" s="113" customFormat="1" ht="17.45" customHeight="1" x14ac:dyDescent="0.1">
      <c r="A45" s="110" t="s">
        <v>355</v>
      </c>
      <c r="B45" s="111" t="s">
        <v>354</v>
      </c>
      <c r="C45" s="112" t="s">
        <v>33</v>
      </c>
      <c r="D45" s="118">
        <v>4</v>
      </c>
      <c r="E45" s="111"/>
      <c r="F45" s="118">
        <f t="shared" si="0"/>
        <v>4</v>
      </c>
    </row>
    <row r="46" spans="1:6" s="113" customFormat="1" ht="17.45" customHeight="1" x14ac:dyDescent="0.1">
      <c r="A46" s="110" t="s">
        <v>356</v>
      </c>
      <c r="B46" s="111" t="s">
        <v>354</v>
      </c>
      <c r="C46" s="112"/>
      <c r="D46" s="118"/>
      <c r="E46" s="111"/>
      <c r="F46" s="118">
        <f t="shared" si="0"/>
        <v>0</v>
      </c>
    </row>
    <row r="47" spans="1:6" s="113" customFormat="1" ht="17.45" customHeight="1" x14ac:dyDescent="0.1">
      <c r="A47" s="110" t="s">
        <v>357</v>
      </c>
      <c r="B47" s="111" t="s">
        <v>354</v>
      </c>
      <c r="C47" s="112"/>
      <c r="D47" s="118"/>
      <c r="E47" s="111"/>
      <c r="F47" s="118">
        <f t="shared" si="0"/>
        <v>0</v>
      </c>
    </row>
    <row r="48" spans="1:6" s="113" customFormat="1" ht="17.45" customHeight="1" x14ac:dyDescent="0.1">
      <c r="A48" s="110" t="s">
        <v>358</v>
      </c>
      <c r="B48" s="111" t="s">
        <v>354</v>
      </c>
      <c r="C48" s="112" t="s">
        <v>428</v>
      </c>
      <c r="D48" s="118">
        <v>8</v>
      </c>
      <c r="E48" s="111"/>
      <c r="F48" s="118">
        <f t="shared" si="0"/>
        <v>8</v>
      </c>
    </row>
    <row r="49" spans="1:6" s="113" customFormat="1" ht="17.45" customHeight="1" x14ac:dyDescent="0.1">
      <c r="A49" s="110" t="s">
        <v>359</v>
      </c>
      <c r="B49" s="111" t="s">
        <v>354</v>
      </c>
      <c r="C49" s="112" t="s">
        <v>429</v>
      </c>
      <c r="D49" s="118">
        <v>8</v>
      </c>
      <c r="E49" s="111"/>
      <c r="F49" s="118">
        <f t="shared" si="0"/>
        <v>8</v>
      </c>
    </row>
    <row r="50" spans="1:6" s="113" customFormat="1" ht="17.45" customHeight="1" x14ac:dyDescent="0.1">
      <c r="A50" s="110" t="s">
        <v>360</v>
      </c>
      <c r="B50" s="111" t="s">
        <v>354</v>
      </c>
      <c r="C50" s="112" t="s">
        <v>430</v>
      </c>
      <c r="D50" s="118">
        <v>8</v>
      </c>
      <c r="E50" s="111" t="s">
        <v>30</v>
      </c>
      <c r="F50" s="118">
        <f t="shared" si="0"/>
        <v>12</v>
      </c>
    </row>
    <row r="51" spans="1:6" s="113" customFormat="1" ht="17.45" customHeight="1" x14ac:dyDescent="0.1">
      <c r="A51" s="110" t="s">
        <v>361</v>
      </c>
      <c r="B51" s="111" t="s">
        <v>354</v>
      </c>
      <c r="C51" s="112"/>
      <c r="D51" s="118"/>
      <c r="E51" s="111"/>
      <c r="F51" s="118">
        <f t="shared" si="0"/>
        <v>0</v>
      </c>
    </row>
    <row r="52" spans="1:6" s="113" customFormat="1" ht="17.45" customHeight="1" x14ac:dyDescent="0.1">
      <c r="A52" s="110" t="s">
        <v>362</v>
      </c>
      <c r="B52" s="111" t="s">
        <v>363</v>
      </c>
      <c r="C52" s="112" t="s">
        <v>428</v>
      </c>
      <c r="D52" s="118">
        <v>8</v>
      </c>
      <c r="E52" s="111"/>
      <c r="F52" s="118">
        <f t="shared" si="0"/>
        <v>8</v>
      </c>
    </row>
    <row r="53" spans="1:6" s="113" customFormat="1" ht="17.45" customHeight="1" x14ac:dyDescent="0.1">
      <c r="A53" s="110" t="s">
        <v>364</v>
      </c>
      <c r="B53" s="111" t="s">
        <v>363</v>
      </c>
      <c r="C53" s="112" t="s">
        <v>430</v>
      </c>
      <c r="D53" s="118">
        <v>8</v>
      </c>
      <c r="E53" s="111"/>
      <c r="F53" s="118">
        <f t="shared" si="0"/>
        <v>8</v>
      </c>
    </row>
    <row r="54" spans="1:6" s="113" customFormat="1" ht="17.45" customHeight="1" x14ac:dyDescent="0.1">
      <c r="A54" s="110" t="s">
        <v>365</v>
      </c>
      <c r="B54" s="111" t="s">
        <v>363</v>
      </c>
      <c r="C54" s="112" t="s">
        <v>290</v>
      </c>
      <c r="D54" s="118">
        <v>8</v>
      </c>
      <c r="E54" s="111"/>
      <c r="F54" s="118">
        <f t="shared" si="0"/>
        <v>8</v>
      </c>
    </row>
    <row r="55" spans="1:6" s="113" customFormat="1" ht="17.45" customHeight="1" x14ac:dyDescent="0.1">
      <c r="A55" s="110" t="s">
        <v>366</v>
      </c>
      <c r="B55" s="111" t="s">
        <v>363</v>
      </c>
      <c r="C55" s="112"/>
      <c r="D55" s="118"/>
      <c r="E55" s="111"/>
      <c r="F55" s="118">
        <f t="shared" si="0"/>
        <v>0</v>
      </c>
    </row>
    <row r="56" spans="1:6" s="113" customFormat="1" ht="17.45" customHeight="1" x14ac:dyDescent="0.1">
      <c r="A56" s="157" t="s">
        <v>367</v>
      </c>
      <c r="B56" s="111" t="s">
        <v>363</v>
      </c>
      <c r="C56" s="112"/>
      <c r="D56" s="118"/>
      <c r="E56" s="111"/>
      <c r="F56" s="155">
        <f>D56+D57</f>
        <v>0</v>
      </c>
    </row>
    <row r="57" spans="1:6" s="113" customFormat="1" ht="17.45" customHeight="1" x14ac:dyDescent="0.1">
      <c r="A57" s="157"/>
      <c r="B57" s="111" t="s">
        <v>159</v>
      </c>
      <c r="C57" s="112"/>
      <c r="D57" s="119"/>
      <c r="E57" s="111"/>
      <c r="F57" s="156"/>
    </row>
    <row r="58" spans="1:6" s="113" customFormat="1" ht="17.45" customHeight="1" x14ac:dyDescent="0.1">
      <c r="A58" s="157" t="s">
        <v>368</v>
      </c>
      <c r="B58" s="111" t="s">
        <v>363</v>
      </c>
      <c r="C58" s="112"/>
      <c r="D58" s="118"/>
      <c r="E58" s="111"/>
      <c r="F58" s="155">
        <f>D58+D59</f>
        <v>0</v>
      </c>
    </row>
    <row r="59" spans="1:6" s="113" customFormat="1" ht="17.45" customHeight="1" x14ac:dyDescent="0.1">
      <c r="A59" s="157"/>
      <c r="B59" s="111" t="s">
        <v>60</v>
      </c>
      <c r="C59" s="112"/>
      <c r="D59" s="119"/>
      <c r="E59" s="111"/>
      <c r="F59" s="156"/>
    </row>
    <row r="60" spans="1:6" s="113" customFormat="1" ht="17.45" customHeight="1" x14ac:dyDescent="0.1">
      <c r="A60" s="157" t="s">
        <v>369</v>
      </c>
      <c r="B60" s="111" t="s">
        <v>363</v>
      </c>
      <c r="C60" s="112" t="s">
        <v>29</v>
      </c>
      <c r="D60" s="118">
        <v>4</v>
      </c>
      <c r="E60" s="111"/>
      <c r="F60" s="155">
        <f>D60+D61</f>
        <v>4</v>
      </c>
    </row>
    <row r="61" spans="1:6" s="113" customFormat="1" ht="17.45" customHeight="1" x14ac:dyDescent="0.1">
      <c r="A61" s="157"/>
      <c r="B61" s="111" t="s">
        <v>159</v>
      </c>
      <c r="C61" s="112"/>
      <c r="D61" s="119"/>
      <c r="E61" s="111"/>
      <c r="F61" s="156"/>
    </row>
    <row r="62" spans="1:6" s="113" customFormat="1" ht="13.5" x14ac:dyDescent="0.1">
      <c r="A62" s="110" t="s">
        <v>370</v>
      </c>
      <c r="B62" s="111" t="s">
        <v>371</v>
      </c>
      <c r="C62" s="112" t="s">
        <v>431</v>
      </c>
      <c r="D62" s="118">
        <v>8</v>
      </c>
      <c r="E62" s="111"/>
      <c r="F62" s="118">
        <f t="shared" ref="F62:F115" si="1">IF(E62&lt;&gt;"",D62+4,D62)</f>
        <v>8</v>
      </c>
    </row>
    <row r="63" spans="1:6" s="113" customFormat="1" ht="18.600000000000001" customHeight="1" x14ac:dyDescent="0.1">
      <c r="A63" s="110" t="s">
        <v>372</v>
      </c>
      <c r="B63" s="111" t="s">
        <v>371</v>
      </c>
      <c r="C63" s="112" t="s">
        <v>432</v>
      </c>
      <c r="D63" s="118">
        <v>4</v>
      </c>
      <c r="E63" s="111"/>
      <c r="F63" s="118">
        <f t="shared" si="1"/>
        <v>4</v>
      </c>
    </row>
    <row r="64" spans="1:6" s="113" customFormat="1" ht="13.5" x14ac:dyDescent="0.1">
      <c r="A64" s="110" t="s">
        <v>373</v>
      </c>
      <c r="B64" s="111" t="s">
        <v>371</v>
      </c>
      <c r="C64" s="112"/>
      <c r="D64" s="118"/>
      <c r="E64" s="111"/>
      <c r="F64" s="118">
        <f t="shared" si="1"/>
        <v>0</v>
      </c>
    </row>
    <row r="65" spans="1:6" s="113" customFormat="1" ht="17.45" customHeight="1" x14ac:dyDescent="0.1">
      <c r="A65" s="110" t="s">
        <v>374</v>
      </c>
      <c r="B65" s="111" t="s">
        <v>371</v>
      </c>
      <c r="C65" s="112" t="s">
        <v>26</v>
      </c>
      <c r="D65" s="118">
        <v>4</v>
      </c>
      <c r="E65" s="111"/>
      <c r="F65" s="118">
        <f t="shared" si="1"/>
        <v>4</v>
      </c>
    </row>
    <row r="66" spans="1:6" s="113" customFormat="1" ht="17.45" customHeight="1" x14ac:dyDescent="0.1">
      <c r="A66" s="110" t="s">
        <v>375</v>
      </c>
      <c r="B66" s="111" t="s">
        <v>376</v>
      </c>
      <c r="C66" s="112"/>
      <c r="D66" s="118"/>
      <c r="E66" s="111"/>
      <c r="F66" s="118">
        <f t="shared" si="1"/>
        <v>0</v>
      </c>
    </row>
    <row r="67" spans="1:6" s="113" customFormat="1" ht="17.45" customHeight="1" x14ac:dyDescent="0.1">
      <c r="A67" s="110" t="s">
        <v>377</v>
      </c>
      <c r="B67" s="111" t="s">
        <v>376</v>
      </c>
      <c r="C67" s="112"/>
      <c r="D67" s="118"/>
      <c r="E67" s="111"/>
      <c r="F67" s="118">
        <f t="shared" si="1"/>
        <v>0</v>
      </c>
    </row>
    <row r="68" spans="1:6" s="113" customFormat="1" ht="17.45" customHeight="1" x14ac:dyDescent="0.1">
      <c r="A68" s="110" t="s">
        <v>378</v>
      </c>
      <c r="B68" s="111" t="s">
        <v>376</v>
      </c>
      <c r="C68" s="112"/>
      <c r="D68" s="118"/>
      <c r="E68" s="111"/>
      <c r="F68" s="118">
        <f t="shared" si="1"/>
        <v>0</v>
      </c>
    </row>
    <row r="69" spans="1:6" s="113" customFormat="1" ht="17.45" customHeight="1" x14ac:dyDescent="0.1">
      <c r="A69" s="110" t="s">
        <v>379</v>
      </c>
      <c r="B69" s="111" t="s">
        <v>376</v>
      </c>
      <c r="C69" s="112"/>
      <c r="D69" s="118"/>
      <c r="E69" s="111"/>
      <c r="F69" s="118">
        <f t="shared" si="1"/>
        <v>0</v>
      </c>
    </row>
    <row r="70" spans="1:6" s="113" customFormat="1" ht="17.45" customHeight="1" x14ac:dyDescent="0.1">
      <c r="A70" s="110" t="s">
        <v>380</v>
      </c>
      <c r="B70" s="111" t="s">
        <v>376</v>
      </c>
      <c r="C70" s="112"/>
      <c r="D70" s="118"/>
      <c r="E70" s="111"/>
      <c r="F70" s="118">
        <f t="shared" si="1"/>
        <v>0</v>
      </c>
    </row>
    <row r="71" spans="1:6" s="113" customFormat="1" ht="13.5" x14ac:dyDescent="0.1">
      <c r="A71" s="110" t="s">
        <v>381</v>
      </c>
      <c r="B71" s="111" t="s">
        <v>14</v>
      </c>
      <c r="C71" s="112"/>
      <c r="D71" s="118"/>
      <c r="E71" s="111"/>
      <c r="F71" s="118">
        <f t="shared" si="1"/>
        <v>0</v>
      </c>
    </row>
    <row r="72" spans="1:6" s="113" customFormat="1" ht="13.5" x14ac:dyDescent="0.1">
      <c r="A72" s="110" t="s">
        <v>382</v>
      </c>
      <c r="B72" s="111" t="s">
        <v>14</v>
      </c>
      <c r="C72" s="112"/>
      <c r="D72" s="118"/>
      <c r="E72" s="111"/>
      <c r="F72" s="118">
        <f t="shared" si="1"/>
        <v>0</v>
      </c>
    </row>
    <row r="73" spans="1:6" s="113" customFormat="1" ht="13.5" x14ac:dyDescent="0.1">
      <c r="A73" s="110" t="s">
        <v>383</v>
      </c>
      <c r="B73" s="111" t="s">
        <v>14</v>
      </c>
      <c r="C73" s="112"/>
      <c r="D73" s="119"/>
      <c r="E73" s="111"/>
      <c r="F73" s="118">
        <f t="shared" si="1"/>
        <v>0</v>
      </c>
    </row>
    <row r="74" spans="1:6" s="113" customFormat="1" ht="13.5" x14ac:dyDescent="0.1">
      <c r="A74" s="110" t="s">
        <v>384</v>
      </c>
      <c r="B74" s="111" t="s">
        <v>385</v>
      </c>
      <c r="C74" s="112"/>
      <c r="D74" s="118"/>
      <c r="E74" s="111"/>
      <c r="F74" s="118">
        <f t="shared" si="1"/>
        <v>0</v>
      </c>
    </row>
    <row r="75" spans="1:6" s="113" customFormat="1" ht="17.45" customHeight="1" x14ac:dyDescent="0.1">
      <c r="A75" s="157" t="s">
        <v>386</v>
      </c>
      <c r="B75" s="111" t="s">
        <v>385</v>
      </c>
      <c r="C75" s="112"/>
      <c r="D75" s="119"/>
      <c r="E75" s="111"/>
      <c r="F75" s="155">
        <f>D75+D76</f>
        <v>0</v>
      </c>
    </row>
    <row r="76" spans="1:6" s="113" customFormat="1" ht="17.45" customHeight="1" x14ac:dyDescent="0.1">
      <c r="A76" s="157"/>
      <c r="B76" s="111" t="s">
        <v>60</v>
      </c>
      <c r="C76" s="112"/>
      <c r="D76" s="119"/>
      <c r="E76" s="111"/>
      <c r="F76" s="156"/>
    </row>
    <row r="77" spans="1:6" s="113" customFormat="1" ht="17.45" customHeight="1" x14ac:dyDescent="0.1">
      <c r="A77" s="110" t="s">
        <v>387</v>
      </c>
      <c r="B77" s="111" t="s">
        <v>385</v>
      </c>
      <c r="C77" s="112"/>
      <c r="D77" s="119"/>
      <c r="E77" s="111"/>
      <c r="F77" s="118">
        <f t="shared" si="1"/>
        <v>0</v>
      </c>
    </row>
    <row r="78" spans="1:6" s="113" customFormat="1" ht="17.45" customHeight="1" x14ac:dyDescent="0.1">
      <c r="A78" s="157" t="s">
        <v>388</v>
      </c>
      <c r="B78" s="111" t="s">
        <v>385</v>
      </c>
      <c r="C78" s="112"/>
      <c r="D78" s="118"/>
      <c r="E78" s="111"/>
      <c r="F78" s="155">
        <f>D78+D79</f>
        <v>0</v>
      </c>
    </row>
    <row r="79" spans="1:6" s="113" customFormat="1" ht="17.45" customHeight="1" x14ac:dyDescent="0.1">
      <c r="A79" s="157"/>
      <c r="B79" s="111" t="s">
        <v>60</v>
      </c>
      <c r="C79" s="112"/>
      <c r="D79" s="119"/>
      <c r="E79" s="111"/>
      <c r="F79" s="156"/>
    </row>
    <row r="80" spans="1:6" s="113" customFormat="1" ht="17.45" customHeight="1" x14ac:dyDescent="0.1">
      <c r="A80" s="110" t="s">
        <v>389</v>
      </c>
      <c r="B80" s="111" t="s">
        <v>385</v>
      </c>
      <c r="C80" s="112"/>
      <c r="D80" s="118"/>
      <c r="E80" s="111"/>
      <c r="F80" s="118">
        <f t="shared" si="1"/>
        <v>0</v>
      </c>
    </row>
    <row r="81" spans="1:6" s="113" customFormat="1" ht="17.45" customHeight="1" x14ac:dyDescent="0.1">
      <c r="A81" s="110" t="s">
        <v>390</v>
      </c>
      <c r="B81" s="111" t="s">
        <v>49</v>
      </c>
      <c r="C81" s="112" t="s">
        <v>27</v>
      </c>
      <c r="D81" s="118">
        <v>7</v>
      </c>
      <c r="E81" s="111"/>
      <c r="F81" s="118">
        <f t="shared" si="1"/>
        <v>7</v>
      </c>
    </row>
    <row r="82" spans="1:6" s="113" customFormat="1" ht="17.45" customHeight="1" x14ac:dyDescent="0.1">
      <c r="A82" s="110" t="s">
        <v>391</v>
      </c>
      <c r="B82" s="111" t="s">
        <v>49</v>
      </c>
      <c r="C82" s="112" t="s">
        <v>35</v>
      </c>
      <c r="D82" s="118">
        <v>7</v>
      </c>
      <c r="E82" s="111"/>
      <c r="F82" s="118">
        <f t="shared" si="1"/>
        <v>7</v>
      </c>
    </row>
    <row r="83" spans="1:6" s="113" customFormat="1" ht="17.45" customHeight="1" x14ac:dyDescent="0.1">
      <c r="A83" s="110" t="s">
        <v>392</v>
      </c>
      <c r="B83" s="111" t="s">
        <v>49</v>
      </c>
      <c r="C83" s="112"/>
      <c r="D83" s="118"/>
      <c r="E83" s="111"/>
      <c r="F83" s="118">
        <f t="shared" si="1"/>
        <v>0</v>
      </c>
    </row>
    <row r="84" spans="1:6" s="113" customFormat="1" ht="17.45" customHeight="1" x14ac:dyDescent="0.1">
      <c r="A84" s="110" t="s">
        <v>393</v>
      </c>
      <c r="B84" s="111" t="s">
        <v>49</v>
      </c>
      <c r="C84" s="112" t="s">
        <v>30</v>
      </c>
      <c r="D84" s="118">
        <v>7</v>
      </c>
      <c r="E84" s="111"/>
      <c r="F84" s="118">
        <f t="shared" si="1"/>
        <v>7</v>
      </c>
    </row>
    <row r="85" spans="1:6" s="113" customFormat="1" ht="17.45" customHeight="1" x14ac:dyDescent="0.1">
      <c r="A85" s="110" t="s">
        <v>394</v>
      </c>
      <c r="B85" s="111" t="s">
        <v>49</v>
      </c>
      <c r="C85" s="112" t="s">
        <v>433</v>
      </c>
      <c r="D85" s="118">
        <v>14</v>
      </c>
      <c r="E85" s="111"/>
      <c r="F85" s="118">
        <f t="shared" si="1"/>
        <v>14</v>
      </c>
    </row>
    <row r="86" spans="1:6" s="113" customFormat="1" ht="17.45" customHeight="1" x14ac:dyDescent="0.1">
      <c r="A86" s="110" t="s">
        <v>395</v>
      </c>
      <c r="B86" s="111" t="s">
        <v>49</v>
      </c>
      <c r="C86" s="112"/>
      <c r="D86" s="118"/>
      <c r="E86" s="111"/>
      <c r="F86" s="118">
        <f t="shared" si="1"/>
        <v>0</v>
      </c>
    </row>
    <row r="87" spans="1:6" s="113" customFormat="1" ht="17.45" customHeight="1" x14ac:dyDescent="0.1">
      <c r="A87" s="110" t="s">
        <v>396</v>
      </c>
      <c r="B87" s="111" t="s">
        <v>49</v>
      </c>
      <c r="C87" s="112" t="s">
        <v>422</v>
      </c>
      <c r="D87" s="118">
        <v>14</v>
      </c>
      <c r="E87" s="111"/>
      <c r="F87" s="118">
        <f t="shared" si="1"/>
        <v>14</v>
      </c>
    </row>
    <row r="88" spans="1:6" s="113" customFormat="1" ht="17.45" customHeight="1" x14ac:dyDescent="0.1">
      <c r="A88" s="110" t="s">
        <v>397</v>
      </c>
      <c r="B88" s="111" t="s">
        <v>49</v>
      </c>
      <c r="C88" s="112"/>
      <c r="D88" s="118"/>
      <c r="E88" s="111"/>
      <c r="F88" s="118">
        <f t="shared" si="1"/>
        <v>0</v>
      </c>
    </row>
    <row r="89" spans="1:6" s="113" customFormat="1" ht="17.45" customHeight="1" x14ac:dyDescent="0.1">
      <c r="A89" s="110" t="s">
        <v>398</v>
      </c>
      <c r="B89" s="111" t="s">
        <v>49</v>
      </c>
      <c r="C89" s="112"/>
      <c r="D89" s="118"/>
      <c r="E89" s="111"/>
      <c r="F89" s="118">
        <f t="shared" si="1"/>
        <v>0</v>
      </c>
    </row>
    <row r="90" spans="1:6" s="113" customFormat="1" ht="17.45" customHeight="1" x14ac:dyDescent="0.1">
      <c r="A90" s="110" t="s">
        <v>399</v>
      </c>
      <c r="B90" s="111" t="s">
        <v>49</v>
      </c>
      <c r="C90" s="112" t="s">
        <v>434</v>
      </c>
      <c r="D90" s="118">
        <v>14</v>
      </c>
      <c r="E90" s="111" t="s">
        <v>36</v>
      </c>
      <c r="F90" s="118">
        <f t="shared" si="1"/>
        <v>18</v>
      </c>
    </row>
    <row r="91" spans="1:6" s="113" customFormat="1" ht="17.45" customHeight="1" x14ac:dyDescent="0.1">
      <c r="A91" s="110" t="s">
        <v>400</v>
      </c>
      <c r="B91" s="111" t="s">
        <v>49</v>
      </c>
      <c r="C91" s="112" t="s">
        <v>435</v>
      </c>
      <c r="D91" s="118">
        <v>14</v>
      </c>
      <c r="E91" s="111" t="s">
        <v>33</v>
      </c>
      <c r="F91" s="118">
        <f t="shared" si="1"/>
        <v>18</v>
      </c>
    </row>
    <row r="92" spans="1:6" s="113" customFormat="1" ht="17.45" customHeight="1" x14ac:dyDescent="0.1">
      <c r="A92" s="110" t="s">
        <v>401</v>
      </c>
      <c r="B92" s="111" t="s">
        <v>49</v>
      </c>
      <c r="C92" s="112"/>
      <c r="D92" s="118"/>
      <c r="E92" s="111"/>
      <c r="F92" s="118">
        <f t="shared" si="1"/>
        <v>0</v>
      </c>
    </row>
    <row r="93" spans="1:6" s="113" customFormat="1" ht="17.45" customHeight="1" x14ac:dyDescent="0.1">
      <c r="A93" s="110" t="s">
        <v>402</v>
      </c>
      <c r="B93" s="111" t="s">
        <v>403</v>
      </c>
      <c r="C93" s="112" t="s">
        <v>28</v>
      </c>
      <c r="D93" s="118">
        <v>7</v>
      </c>
      <c r="E93" s="111" t="s">
        <v>28</v>
      </c>
      <c r="F93" s="118">
        <f t="shared" si="1"/>
        <v>11</v>
      </c>
    </row>
    <row r="94" spans="1:6" s="113" customFormat="1" ht="17.45" customHeight="1" x14ac:dyDescent="0.1">
      <c r="A94" s="110" t="s">
        <v>404</v>
      </c>
      <c r="B94" s="111" t="s">
        <v>403</v>
      </c>
      <c r="C94" s="112" t="s">
        <v>29</v>
      </c>
      <c r="D94" s="118">
        <v>7</v>
      </c>
      <c r="E94" s="111"/>
      <c r="F94" s="118">
        <f t="shared" si="1"/>
        <v>7</v>
      </c>
    </row>
    <row r="95" spans="1:6" s="113" customFormat="1" ht="17.45" customHeight="1" x14ac:dyDescent="0.1">
      <c r="A95" s="110" t="s">
        <v>405</v>
      </c>
      <c r="B95" s="111" t="s">
        <v>403</v>
      </c>
      <c r="C95" s="112" t="s">
        <v>290</v>
      </c>
      <c r="D95" s="118">
        <v>14</v>
      </c>
      <c r="E95" s="111"/>
      <c r="F95" s="118">
        <f t="shared" si="1"/>
        <v>14</v>
      </c>
    </row>
    <row r="96" spans="1:6" s="113" customFormat="1" ht="17.45" customHeight="1" x14ac:dyDescent="0.1">
      <c r="A96" s="110" t="s">
        <v>406</v>
      </c>
      <c r="B96" s="111" t="s">
        <v>403</v>
      </c>
      <c r="C96" s="112" t="s">
        <v>27</v>
      </c>
      <c r="D96" s="118">
        <v>7</v>
      </c>
      <c r="E96" s="111" t="s">
        <v>27</v>
      </c>
      <c r="F96" s="118">
        <f t="shared" si="1"/>
        <v>11</v>
      </c>
    </row>
    <row r="97" spans="1:9" s="113" customFormat="1" ht="17.45" customHeight="1" x14ac:dyDescent="0.1">
      <c r="A97" s="110" t="s">
        <v>407</v>
      </c>
      <c r="B97" s="111" t="s">
        <v>403</v>
      </c>
      <c r="C97" s="112" t="s">
        <v>35</v>
      </c>
      <c r="D97" s="118">
        <v>7</v>
      </c>
      <c r="E97" s="111" t="s">
        <v>35</v>
      </c>
      <c r="F97" s="118">
        <f t="shared" si="1"/>
        <v>11</v>
      </c>
    </row>
    <row r="98" spans="1:9" s="113" customFormat="1" ht="17.45" customHeight="1" x14ac:dyDescent="0.1">
      <c r="A98" s="110" t="s">
        <v>408</v>
      </c>
      <c r="B98" s="111" t="s">
        <v>403</v>
      </c>
      <c r="C98" s="112" t="s">
        <v>31</v>
      </c>
      <c r="D98" s="118">
        <v>7</v>
      </c>
      <c r="E98" s="111"/>
      <c r="F98" s="118">
        <f t="shared" si="1"/>
        <v>7</v>
      </c>
    </row>
    <row r="99" spans="1:9" s="113" customFormat="1" ht="17.45" customHeight="1" x14ac:dyDescent="0.1">
      <c r="A99" s="110" t="s">
        <v>409</v>
      </c>
      <c r="B99" s="111" t="s">
        <v>403</v>
      </c>
      <c r="C99" s="112" t="s">
        <v>26</v>
      </c>
      <c r="D99" s="118">
        <v>7</v>
      </c>
      <c r="E99" s="111" t="s">
        <v>26</v>
      </c>
      <c r="F99" s="118">
        <f t="shared" si="1"/>
        <v>11</v>
      </c>
    </row>
    <row r="100" spans="1:9" s="113" customFormat="1" ht="17.45" customHeight="1" x14ac:dyDescent="0.1">
      <c r="A100" s="110" t="s">
        <v>410</v>
      </c>
      <c r="B100" s="111" t="s">
        <v>403</v>
      </c>
      <c r="C100" s="112" t="s">
        <v>36</v>
      </c>
      <c r="D100" s="118">
        <v>7</v>
      </c>
      <c r="E100" s="111"/>
      <c r="F100" s="118">
        <f t="shared" si="1"/>
        <v>7</v>
      </c>
    </row>
    <row r="101" spans="1:9" s="113" customFormat="1" ht="17.45" customHeight="1" x14ac:dyDescent="0.1">
      <c r="A101" s="110" t="s">
        <v>411</v>
      </c>
      <c r="B101" s="111" t="s">
        <v>403</v>
      </c>
      <c r="C101" s="112" t="s">
        <v>34</v>
      </c>
      <c r="D101" s="118">
        <v>7</v>
      </c>
      <c r="E101" s="111"/>
      <c r="F101" s="118">
        <f t="shared" si="1"/>
        <v>7</v>
      </c>
    </row>
    <row r="102" spans="1:9" s="113" customFormat="1" ht="17.45" customHeight="1" x14ac:dyDescent="0.1">
      <c r="A102" s="110" t="s">
        <v>412</v>
      </c>
      <c r="B102" s="111" t="s">
        <v>403</v>
      </c>
      <c r="C102" s="112" t="s">
        <v>30</v>
      </c>
      <c r="D102" s="118">
        <v>7</v>
      </c>
      <c r="E102" s="111"/>
      <c r="F102" s="118">
        <f t="shared" si="1"/>
        <v>7</v>
      </c>
    </row>
    <row r="103" spans="1:9" s="113" customFormat="1" ht="17.45" customHeight="1" x14ac:dyDescent="0.1">
      <c r="A103" s="110" t="s">
        <v>413</v>
      </c>
      <c r="B103" s="111" t="s">
        <v>403</v>
      </c>
      <c r="C103" s="112"/>
      <c r="D103" s="118"/>
      <c r="E103" s="111"/>
      <c r="F103" s="118">
        <f t="shared" si="1"/>
        <v>0</v>
      </c>
    </row>
    <row r="104" spans="1:9" s="113" customFormat="1" ht="17.45" customHeight="1" x14ac:dyDescent="0.1">
      <c r="A104" s="110" t="s">
        <v>414</v>
      </c>
      <c r="B104" s="111" t="s">
        <v>403</v>
      </c>
      <c r="C104" s="112"/>
      <c r="D104" s="118"/>
      <c r="E104" s="111"/>
      <c r="F104" s="118">
        <f t="shared" si="1"/>
        <v>0</v>
      </c>
    </row>
    <row r="105" spans="1:9" ht="17.45" customHeight="1" x14ac:dyDescent="0.1">
      <c r="A105" s="110"/>
      <c r="B105" s="112"/>
      <c r="C105" s="117"/>
      <c r="D105" s="118"/>
      <c r="E105" s="111"/>
      <c r="F105" s="118">
        <f t="shared" si="1"/>
        <v>0</v>
      </c>
    </row>
    <row r="106" spans="1:9" ht="17.45" customHeight="1" x14ac:dyDescent="0.1">
      <c r="A106" s="110"/>
      <c r="B106" s="112"/>
      <c r="C106" s="117"/>
      <c r="D106" s="118"/>
      <c r="E106" s="111"/>
      <c r="F106" s="118">
        <f t="shared" si="1"/>
        <v>0</v>
      </c>
    </row>
    <row r="107" spans="1:9" ht="17.45" customHeight="1" x14ac:dyDescent="0.1">
      <c r="A107" s="110"/>
      <c r="B107" s="112"/>
      <c r="C107" s="117"/>
      <c r="D107" s="118"/>
      <c r="E107" s="111"/>
      <c r="F107" s="118">
        <f t="shared" si="1"/>
        <v>0</v>
      </c>
    </row>
    <row r="108" spans="1:9" ht="17.45" customHeight="1" x14ac:dyDescent="0.1">
      <c r="A108" s="110"/>
      <c r="B108" s="112"/>
      <c r="C108" s="117"/>
      <c r="D108" s="118"/>
      <c r="E108" s="111"/>
      <c r="F108" s="118">
        <f t="shared" si="1"/>
        <v>0</v>
      </c>
    </row>
    <row r="109" spans="1:9" ht="17.45" customHeight="1" x14ac:dyDescent="0.1">
      <c r="A109" s="110"/>
      <c r="B109" s="112"/>
      <c r="C109" s="117"/>
      <c r="D109" s="118"/>
      <c r="E109" s="111"/>
      <c r="F109" s="118">
        <f t="shared" si="1"/>
        <v>0</v>
      </c>
    </row>
    <row r="110" spans="1:9" ht="17.45" customHeight="1" x14ac:dyDescent="0.1">
      <c r="A110" s="110"/>
      <c r="B110" s="112"/>
      <c r="C110" s="117"/>
      <c r="D110" s="118"/>
      <c r="E110" s="111"/>
      <c r="F110" s="118">
        <f t="shared" si="1"/>
        <v>0</v>
      </c>
    </row>
    <row r="111" spans="1:9" ht="17.45" customHeight="1" x14ac:dyDescent="0.1">
      <c r="A111" s="110"/>
      <c r="B111" s="112"/>
      <c r="C111" s="117"/>
      <c r="D111" s="118"/>
      <c r="E111" s="111"/>
      <c r="F111" s="118">
        <f t="shared" si="1"/>
        <v>0</v>
      </c>
    </row>
    <row r="112" spans="1:9" ht="17.45" customHeight="1" x14ac:dyDescent="0.1">
      <c r="A112" s="110"/>
      <c r="B112" s="112"/>
      <c r="C112" s="117"/>
      <c r="D112" s="118"/>
      <c r="E112" s="111"/>
      <c r="F112" s="118">
        <f t="shared" si="1"/>
        <v>0</v>
      </c>
      <c r="I112" s="107"/>
    </row>
    <row r="113" spans="1:6" ht="17.45" customHeight="1" x14ac:dyDescent="0.1">
      <c r="A113" s="110"/>
      <c r="B113" s="112"/>
      <c r="C113" s="117"/>
      <c r="D113" s="118"/>
      <c r="E113" s="111"/>
      <c r="F113" s="118">
        <f t="shared" si="1"/>
        <v>0</v>
      </c>
    </row>
    <row r="114" spans="1:6" ht="17.45" customHeight="1" x14ac:dyDescent="0.1">
      <c r="A114" s="110"/>
      <c r="B114" s="112"/>
      <c r="C114" s="117"/>
      <c r="D114" s="118"/>
      <c r="E114" s="111"/>
      <c r="F114" s="118">
        <f t="shared" si="1"/>
        <v>0</v>
      </c>
    </row>
    <row r="115" spans="1:6" ht="17.45" customHeight="1" x14ac:dyDescent="0.1">
      <c r="A115" s="110"/>
      <c r="B115" s="112"/>
      <c r="C115" s="117"/>
      <c r="D115" s="118"/>
      <c r="E115" s="111"/>
      <c r="F115" s="118">
        <f t="shared" si="1"/>
        <v>0</v>
      </c>
    </row>
    <row r="116" spans="1:6" ht="17.45" customHeight="1" x14ac:dyDescent="0.1">
      <c r="A116" s="110"/>
      <c r="B116" s="112"/>
      <c r="C116" s="111" t="s">
        <v>415</v>
      </c>
      <c r="D116" s="118">
        <f>SUM(D6:D115)</f>
        <v>377</v>
      </c>
      <c r="E116" s="111"/>
      <c r="F116" s="118">
        <f>SUM(F6:F115)</f>
        <v>421</v>
      </c>
    </row>
  </sheetData>
  <mergeCells count="20">
    <mergeCell ref="F78:F79"/>
    <mergeCell ref="F58:F59"/>
    <mergeCell ref="A34:A35"/>
    <mergeCell ref="A36:A37"/>
    <mergeCell ref="A38:A39"/>
    <mergeCell ref="A40:A41"/>
    <mergeCell ref="A42:A43"/>
    <mergeCell ref="A56:A57"/>
    <mergeCell ref="A58:A59"/>
    <mergeCell ref="A60:A61"/>
    <mergeCell ref="A75:A76"/>
    <mergeCell ref="A78:A79"/>
    <mergeCell ref="F34:F35"/>
    <mergeCell ref="F36:F37"/>
    <mergeCell ref="F38:F39"/>
    <mergeCell ref="F40:F41"/>
    <mergeCell ref="F42:F43"/>
    <mergeCell ref="F60:F61"/>
    <mergeCell ref="F56:F57"/>
    <mergeCell ref="F75:F76"/>
  </mergeCells>
  <phoneticPr fontId="0" type="noConversion"/>
  <pageMargins left="0.7" right="0.7" top="0.75" bottom="0.75" header="0.3" footer="0.3"/>
  <pageSetup orientation="portrait" horizontalDpi="4294967295" verticalDpi="4294967295" r:id="rId1"/>
  <ignoredErrors>
    <ignoredError sqref="F7:F61 F116 D116 F62:F74 F77 F80:F1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3"/>
  <sheetViews>
    <sheetView workbookViewId="0" xr3:uid="{65FA3815-DCC1-5481-872F-D2879ED395ED}">
      <selection activeCell="B3" sqref="B3"/>
    </sheetView>
  </sheetViews>
  <sheetFormatPr defaultRowHeight="10.5" x14ac:dyDescent="0.1"/>
  <cols>
    <col min="1" max="1" width="29.66796875" style="125" customWidth="1"/>
    <col min="2" max="2" width="16.6875" style="125" customWidth="1"/>
    <col min="3" max="3" width="14.49609375" style="125" customWidth="1"/>
    <col min="4" max="4" width="67.9296875" style="125" customWidth="1"/>
    <col min="5" max="6" width="6.91015625" style="125" customWidth="1"/>
    <col min="7" max="7" width="7.078125" style="125" customWidth="1"/>
  </cols>
  <sheetData>
    <row r="1" spans="1:7" s="125" customFormat="1" ht="15.75" customHeight="1" x14ac:dyDescent="0.1">
      <c r="A1" s="123" t="s">
        <v>1250</v>
      </c>
      <c r="B1" s="124" t="s">
        <v>1251</v>
      </c>
    </row>
    <row r="2" spans="1:7" s="125" customFormat="1" ht="15.75" customHeight="1" x14ac:dyDescent="0.1">
      <c r="A2" s="123" t="s">
        <v>1252</v>
      </c>
      <c r="B2" s="124" t="s">
        <v>0</v>
      </c>
    </row>
    <row r="3" spans="1:7" s="125" customFormat="1" ht="15.75" customHeight="1" x14ac:dyDescent="0.1">
      <c r="A3" s="123" t="s">
        <v>1253</v>
      </c>
      <c r="B3" s="124"/>
    </row>
    <row r="4" spans="1:7" ht="12" customHeight="1" x14ac:dyDescent="0.1"/>
    <row r="5" spans="1:7" s="125" customFormat="1" ht="11.25" customHeight="1" x14ac:dyDescent="0.1">
      <c r="A5" s="126" t="s">
        <v>1254</v>
      </c>
      <c r="B5" s="126" t="s">
        <v>1255</v>
      </c>
      <c r="C5" s="126" t="s">
        <v>1256</v>
      </c>
      <c r="D5" s="126" t="s">
        <v>1257</v>
      </c>
      <c r="E5" s="126" t="s">
        <v>1258</v>
      </c>
      <c r="F5" s="126" t="s">
        <v>1259</v>
      </c>
      <c r="G5" s="126" t="s">
        <v>1260</v>
      </c>
    </row>
    <row r="6" spans="1:7" s="125" customFormat="1" ht="15.75" customHeight="1" x14ac:dyDescent="0.1">
      <c r="A6" s="159" t="s">
        <v>438</v>
      </c>
      <c r="B6" s="128" t="s">
        <v>1248</v>
      </c>
      <c r="C6" s="129" t="s">
        <v>606</v>
      </c>
      <c r="D6" s="127" t="s">
        <v>1261</v>
      </c>
      <c r="E6" s="130" t="s">
        <v>1262</v>
      </c>
      <c r="F6" s="130" t="s">
        <v>1262</v>
      </c>
      <c r="G6" s="164" t="s">
        <v>1263</v>
      </c>
    </row>
    <row r="7" spans="1:7" s="125" customFormat="1" ht="15.75" customHeight="1" x14ac:dyDescent="0.1">
      <c r="A7" s="160"/>
      <c r="B7" s="132" t="s">
        <v>1249</v>
      </c>
      <c r="C7" s="133" t="s">
        <v>606</v>
      </c>
      <c r="D7" s="131" t="s">
        <v>1264</v>
      </c>
      <c r="E7" s="134" t="s">
        <v>1265</v>
      </c>
      <c r="F7" s="134" t="s">
        <v>1265</v>
      </c>
      <c r="G7" s="165"/>
    </row>
    <row r="8" spans="1:7" s="125" customFormat="1" ht="15.75" customHeight="1" x14ac:dyDescent="0.1">
      <c r="A8" s="158" t="s">
        <v>439</v>
      </c>
      <c r="B8" s="161" t="s">
        <v>1248</v>
      </c>
      <c r="C8" s="136" t="s">
        <v>157</v>
      </c>
      <c r="D8" s="135" t="s">
        <v>1266</v>
      </c>
      <c r="E8" s="137" t="s">
        <v>0</v>
      </c>
      <c r="F8" s="163" t="s">
        <v>1267</v>
      </c>
      <c r="G8" s="163" t="s">
        <v>1268</v>
      </c>
    </row>
    <row r="9" spans="1:7" s="125" customFormat="1" ht="15.75" customHeight="1" x14ac:dyDescent="0.1">
      <c r="A9" s="159"/>
      <c r="B9" s="162"/>
      <c r="C9" s="129" t="s">
        <v>606</v>
      </c>
      <c r="D9" s="127" t="s">
        <v>1269</v>
      </c>
      <c r="E9" s="130" t="s">
        <v>1270</v>
      </c>
      <c r="F9" s="164"/>
      <c r="G9" s="164"/>
    </row>
    <row r="10" spans="1:7" s="125" customFormat="1" ht="15.75" customHeight="1" x14ac:dyDescent="0.1">
      <c r="A10" s="160"/>
      <c r="B10" s="132" t="s">
        <v>1249</v>
      </c>
      <c r="C10" s="133" t="s">
        <v>606</v>
      </c>
      <c r="D10" s="131" t="s">
        <v>1269</v>
      </c>
      <c r="E10" s="134" t="s">
        <v>1270</v>
      </c>
      <c r="F10" s="134" t="s">
        <v>1270</v>
      </c>
      <c r="G10" s="165"/>
    </row>
    <row r="11" spans="1:7" s="125" customFormat="1" ht="15.75" customHeight="1" x14ac:dyDescent="0.1">
      <c r="A11" s="158" t="s">
        <v>440</v>
      </c>
      <c r="B11" s="161" t="s">
        <v>1248</v>
      </c>
      <c r="C11" s="136" t="s">
        <v>157</v>
      </c>
      <c r="D11" s="135" t="s">
        <v>1271</v>
      </c>
      <c r="E11" s="137" t="s">
        <v>0</v>
      </c>
      <c r="F11" s="163" t="s">
        <v>1272</v>
      </c>
      <c r="G11" s="163" t="s">
        <v>1273</v>
      </c>
    </row>
    <row r="12" spans="1:7" s="125" customFormat="1" ht="15.75" customHeight="1" x14ac:dyDescent="0.1">
      <c r="A12" s="159"/>
      <c r="B12" s="162"/>
      <c r="C12" s="129" t="s">
        <v>606</v>
      </c>
      <c r="D12" s="127" t="s">
        <v>1274</v>
      </c>
      <c r="E12" s="130" t="s">
        <v>1268</v>
      </c>
      <c r="F12" s="164"/>
      <c r="G12" s="164"/>
    </row>
    <row r="13" spans="1:7" s="125" customFormat="1" ht="15.75" customHeight="1" x14ac:dyDescent="0.1">
      <c r="A13" s="160"/>
      <c r="B13" s="132" t="s">
        <v>1249</v>
      </c>
      <c r="C13" s="133" t="s">
        <v>606</v>
      </c>
      <c r="D13" s="131" t="s">
        <v>1275</v>
      </c>
      <c r="E13" s="134" t="s">
        <v>1276</v>
      </c>
      <c r="F13" s="134" t="s">
        <v>1276</v>
      </c>
      <c r="G13" s="165"/>
    </row>
    <row r="14" spans="1:7" s="125" customFormat="1" ht="15.75" customHeight="1" x14ac:dyDescent="0.1">
      <c r="A14" s="158" t="s">
        <v>441</v>
      </c>
      <c r="B14" s="161" t="s">
        <v>1248</v>
      </c>
      <c r="C14" s="136" t="s">
        <v>157</v>
      </c>
      <c r="D14" s="135" t="s">
        <v>1277</v>
      </c>
      <c r="E14" s="137" t="s">
        <v>0</v>
      </c>
      <c r="F14" s="163" t="s">
        <v>1278</v>
      </c>
      <c r="G14" s="163" t="s">
        <v>1273</v>
      </c>
    </row>
    <row r="15" spans="1:7" s="125" customFormat="1" ht="15.75" customHeight="1" x14ac:dyDescent="0.1">
      <c r="A15" s="159"/>
      <c r="B15" s="162"/>
      <c r="C15" s="129" t="s">
        <v>606</v>
      </c>
      <c r="D15" s="127" t="s">
        <v>1279</v>
      </c>
      <c r="E15" s="130" t="s">
        <v>1280</v>
      </c>
      <c r="F15" s="164"/>
      <c r="G15" s="164"/>
    </row>
    <row r="16" spans="1:7" s="125" customFormat="1" ht="15.75" customHeight="1" x14ac:dyDescent="0.1">
      <c r="A16" s="160"/>
      <c r="B16" s="132" t="s">
        <v>1249</v>
      </c>
      <c r="C16" s="133" t="s">
        <v>606</v>
      </c>
      <c r="D16" s="131" t="s">
        <v>1281</v>
      </c>
      <c r="E16" s="134" t="s">
        <v>1282</v>
      </c>
      <c r="F16" s="134" t="s">
        <v>1282</v>
      </c>
      <c r="G16" s="165"/>
    </row>
    <row r="17" spans="1:7" s="125" customFormat="1" ht="15.75" customHeight="1" x14ac:dyDescent="0.1">
      <c r="A17" s="159" t="s">
        <v>442</v>
      </c>
      <c r="B17" s="128" t="s">
        <v>1248</v>
      </c>
      <c r="C17" s="129" t="s">
        <v>606</v>
      </c>
      <c r="D17" s="127" t="s">
        <v>1283</v>
      </c>
      <c r="E17" s="130" t="s">
        <v>1262</v>
      </c>
      <c r="F17" s="130" t="s">
        <v>1262</v>
      </c>
      <c r="G17" s="164" t="s">
        <v>1263</v>
      </c>
    </row>
    <row r="18" spans="1:7" s="125" customFormat="1" ht="15.75" customHeight="1" x14ac:dyDescent="0.1">
      <c r="A18" s="160"/>
      <c r="B18" s="132" t="s">
        <v>1249</v>
      </c>
      <c r="C18" s="133" t="s">
        <v>606</v>
      </c>
      <c r="D18" s="131" t="s">
        <v>1284</v>
      </c>
      <c r="E18" s="134" t="s">
        <v>1265</v>
      </c>
      <c r="F18" s="134" t="s">
        <v>1265</v>
      </c>
      <c r="G18" s="165"/>
    </row>
    <row r="19" spans="1:7" s="125" customFormat="1" ht="15.75" customHeight="1" x14ac:dyDescent="0.1">
      <c r="A19" s="159" t="s">
        <v>443</v>
      </c>
      <c r="B19" s="128" t="s">
        <v>1248</v>
      </c>
      <c r="C19" s="129" t="s">
        <v>606</v>
      </c>
      <c r="D19" s="127" t="s">
        <v>1285</v>
      </c>
      <c r="E19" s="130" t="s">
        <v>1268</v>
      </c>
      <c r="F19" s="130" t="s">
        <v>1268</v>
      </c>
      <c r="G19" s="164" t="s">
        <v>1286</v>
      </c>
    </row>
    <row r="20" spans="1:7" s="125" customFormat="1" ht="15.75" customHeight="1" x14ac:dyDescent="0.1">
      <c r="A20" s="160"/>
      <c r="B20" s="132" t="s">
        <v>1249</v>
      </c>
      <c r="C20" s="133" t="s">
        <v>606</v>
      </c>
      <c r="D20" s="131" t="s">
        <v>1287</v>
      </c>
      <c r="E20" s="134" t="s">
        <v>1276</v>
      </c>
      <c r="F20" s="134" t="s">
        <v>1276</v>
      </c>
      <c r="G20" s="165"/>
    </row>
    <row r="21" spans="1:7" s="125" customFormat="1" ht="15.75" customHeight="1" x14ac:dyDescent="0.1">
      <c r="A21" s="158" t="s">
        <v>444</v>
      </c>
      <c r="B21" s="161" t="s">
        <v>1248</v>
      </c>
      <c r="C21" s="136" t="s">
        <v>157</v>
      </c>
      <c r="D21" s="135" t="s">
        <v>1288</v>
      </c>
      <c r="E21" s="137" t="s">
        <v>0</v>
      </c>
      <c r="F21" s="163" t="s">
        <v>1280</v>
      </c>
      <c r="G21" s="163" t="s">
        <v>1289</v>
      </c>
    </row>
    <row r="22" spans="1:7" s="125" customFormat="1" ht="15.75" customHeight="1" x14ac:dyDescent="0.1">
      <c r="A22" s="159"/>
      <c r="B22" s="162"/>
      <c r="C22" s="129" t="s">
        <v>606</v>
      </c>
      <c r="D22" s="127" t="s">
        <v>1290</v>
      </c>
      <c r="E22" s="130" t="s">
        <v>1291</v>
      </c>
      <c r="F22" s="164"/>
      <c r="G22" s="164"/>
    </row>
    <row r="23" spans="1:7" s="125" customFormat="1" ht="15.75" customHeight="1" x14ac:dyDescent="0.1">
      <c r="A23" s="160"/>
      <c r="B23" s="132" t="s">
        <v>1249</v>
      </c>
      <c r="C23" s="133" t="s">
        <v>606</v>
      </c>
      <c r="D23" s="131" t="s">
        <v>1292</v>
      </c>
      <c r="E23" s="134" t="s">
        <v>1293</v>
      </c>
      <c r="F23" s="134" t="s">
        <v>1293</v>
      </c>
      <c r="G23" s="165"/>
    </row>
    <row r="24" spans="1:7" s="125" customFormat="1" ht="15.75" customHeight="1" x14ac:dyDescent="0.1">
      <c r="A24" s="159" t="s">
        <v>445</v>
      </c>
      <c r="B24" s="128" t="s">
        <v>1248</v>
      </c>
      <c r="C24" s="129" t="s">
        <v>606</v>
      </c>
      <c r="D24" s="127" t="s">
        <v>1294</v>
      </c>
      <c r="E24" s="130" t="s">
        <v>1291</v>
      </c>
      <c r="F24" s="130" t="s">
        <v>1291</v>
      </c>
      <c r="G24" s="164" t="s">
        <v>1286</v>
      </c>
    </row>
    <row r="25" spans="1:7" s="125" customFormat="1" ht="15.75" customHeight="1" x14ac:dyDescent="0.1">
      <c r="A25" s="160"/>
      <c r="B25" s="132" t="s">
        <v>1249</v>
      </c>
      <c r="C25" s="133" t="s">
        <v>606</v>
      </c>
      <c r="D25" s="131" t="s">
        <v>1295</v>
      </c>
      <c r="E25" s="134" t="s">
        <v>1296</v>
      </c>
      <c r="F25" s="134" t="s">
        <v>1296</v>
      </c>
      <c r="G25" s="165"/>
    </row>
    <row r="26" spans="1:7" s="125" customFormat="1" ht="15.75" customHeight="1" x14ac:dyDescent="0.1">
      <c r="A26" s="159" t="s">
        <v>446</v>
      </c>
      <c r="B26" s="128" t="s">
        <v>1248</v>
      </c>
      <c r="C26" s="129" t="s">
        <v>606</v>
      </c>
      <c r="D26" s="127" t="s">
        <v>1297</v>
      </c>
      <c r="E26" s="130" t="s">
        <v>1280</v>
      </c>
      <c r="F26" s="130" t="s">
        <v>1280</v>
      </c>
      <c r="G26" s="164" t="s">
        <v>1286</v>
      </c>
    </row>
    <row r="27" spans="1:7" s="125" customFormat="1" ht="15.75" customHeight="1" x14ac:dyDescent="0.1">
      <c r="A27" s="160"/>
      <c r="B27" s="132" t="s">
        <v>1249</v>
      </c>
      <c r="C27" s="133" t="s">
        <v>606</v>
      </c>
      <c r="D27" s="131" t="s">
        <v>1298</v>
      </c>
      <c r="E27" s="134" t="s">
        <v>1282</v>
      </c>
      <c r="F27" s="134" t="s">
        <v>1282</v>
      </c>
      <c r="G27" s="165"/>
    </row>
    <row r="28" spans="1:7" s="125" customFormat="1" ht="15.75" customHeight="1" x14ac:dyDescent="0.1">
      <c r="A28" s="159" t="s">
        <v>447</v>
      </c>
      <c r="B28" s="128" t="s">
        <v>1248</v>
      </c>
      <c r="C28" s="129" t="s">
        <v>606</v>
      </c>
      <c r="D28" s="127" t="s">
        <v>1299</v>
      </c>
      <c r="E28" s="130" t="s">
        <v>1262</v>
      </c>
      <c r="F28" s="130" t="s">
        <v>1262</v>
      </c>
      <c r="G28" s="164" t="s">
        <v>1263</v>
      </c>
    </row>
    <row r="29" spans="1:7" s="125" customFormat="1" ht="15.75" customHeight="1" x14ac:dyDescent="0.1">
      <c r="A29" s="160"/>
      <c r="B29" s="132" t="s">
        <v>1249</v>
      </c>
      <c r="C29" s="133" t="s">
        <v>606</v>
      </c>
      <c r="D29" s="131" t="s">
        <v>1300</v>
      </c>
      <c r="E29" s="134" t="s">
        <v>1265</v>
      </c>
      <c r="F29" s="134" t="s">
        <v>1265</v>
      </c>
      <c r="G29" s="165"/>
    </row>
    <row r="30" spans="1:7" s="125" customFormat="1" ht="15.75" customHeight="1" x14ac:dyDescent="0.1">
      <c r="A30" s="159" t="s">
        <v>448</v>
      </c>
      <c r="B30" s="128" t="s">
        <v>1248</v>
      </c>
      <c r="C30" s="129" t="s">
        <v>605</v>
      </c>
      <c r="D30" s="127" t="s">
        <v>1301</v>
      </c>
      <c r="E30" s="130" t="s">
        <v>1268</v>
      </c>
      <c r="F30" s="130" t="s">
        <v>1268</v>
      </c>
      <c r="G30" s="164" t="s">
        <v>1302</v>
      </c>
    </row>
    <row r="31" spans="1:7" s="125" customFormat="1" ht="15.75" customHeight="1" x14ac:dyDescent="0.1">
      <c r="A31" s="160"/>
      <c r="B31" s="132" t="s">
        <v>1249</v>
      </c>
      <c r="C31" s="133" t="s">
        <v>605</v>
      </c>
      <c r="D31" s="131" t="s">
        <v>1303</v>
      </c>
      <c r="E31" s="134" t="s">
        <v>1270</v>
      </c>
      <c r="F31" s="134" t="s">
        <v>1270</v>
      </c>
      <c r="G31" s="165"/>
    </row>
    <row r="32" spans="1:7" s="125" customFormat="1" ht="15.75" customHeight="1" x14ac:dyDescent="0.1">
      <c r="A32" s="158" t="s">
        <v>449</v>
      </c>
      <c r="B32" s="161" t="s">
        <v>1248</v>
      </c>
      <c r="C32" s="136" t="s">
        <v>157</v>
      </c>
      <c r="D32" s="135" t="s">
        <v>1304</v>
      </c>
      <c r="E32" s="137" t="s">
        <v>0</v>
      </c>
      <c r="F32" s="163" t="s">
        <v>1276</v>
      </c>
      <c r="G32" s="163" t="s">
        <v>1268</v>
      </c>
    </row>
    <row r="33" spans="1:7" s="125" customFormat="1" ht="15.75" customHeight="1" x14ac:dyDescent="0.1">
      <c r="A33" s="159"/>
      <c r="B33" s="162"/>
      <c r="C33" s="129" t="s">
        <v>605</v>
      </c>
      <c r="D33" s="127" t="s">
        <v>1305</v>
      </c>
      <c r="E33" s="130" t="s">
        <v>1293</v>
      </c>
      <c r="F33" s="164"/>
      <c r="G33" s="164"/>
    </row>
    <row r="34" spans="1:7" s="125" customFormat="1" ht="15.75" customHeight="1" x14ac:dyDescent="0.1">
      <c r="A34" s="160"/>
      <c r="B34" s="132" t="s">
        <v>1249</v>
      </c>
      <c r="C34" s="133" t="s">
        <v>605</v>
      </c>
      <c r="D34" s="131" t="s">
        <v>1306</v>
      </c>
      <c r="E34" s="134" t="s">
        <v>37</v>
      </c>
      <c r="F34" s="134" t="s">
        <v>37</v>
      </c>
      <c r="G34" s="165"/>
    </row>
    <row r="35" spans="1:7" s="125" customFormat="1" ht="15.75" customHeight="1" x14ac:dyDescent="0.1">
      <c r="A35" s="158" t="s">
        <v>450</v>
      </c>
      <c r="B35" s="161" t="s">
        <v>1248</v>
      </c>
      <c r="C35" s="136" t="s">
        <v>157</v>
      </c>
      <c r="D35" s="135" t="s">
        <v>1307</v>
      </c>
      <c r="E35" s="137" t="s">
        <v>0</v>
      </c>
      <c r="F35" s="163" t="s">
        <v>1276</v>
      </c>
      <c r="G35" s="163" t="s">
        <v>1272</v>
      </c>
    </row>
    <row r="36" spans="1:7" s="125" customFormat="1" ht="15.75" customHeight="1" x14ac:dyDescent="0.1">
      <c r="A36" s="159"/>
      <c r="B36" s="162"/>
      <c r="C36" s="129" t="s">
        <v>605</v>
      </c>
      <c r="D36" s="127" t="s">
        <v>1308</v>
      </c>
      <c r="E36" s="130" t="s">
        <v>1293</v>
      </c>
      <c r="F36" s="164"/>
      <c r="G36" s="164"/>
    </row>
    <row r="37" spans="1:7" s="125" customFormat="1" ht="15.75" customHeight="1" x14ac:dyDescent="0.1">
      <c r="A37" s="160"/>
      <c r="B37" s="132" t="s">
        <v>1249</v>
      </c>
      <c r="C37" s="133" t="s">
        <v>605</v>
      </c>
      <c r="D37" s="131" t="s">
        <v>1309</v>
      </c>
      <c r="E37" s="134" t="s">
        <v>38</v>
      </c>
      <c r="F37" s="134" t="s">
        <v>38</v>
      </c>
      <c r="G37" s="165"/>
    </row>
    <row r="38" spans="1:7" s="125" customFormat="1" ht="15.75" customHeight="1" x14ac:dyDescent="0.1">
      <c r="A38" s="158" t="s">
        <v>452</v>
      </c>
      <c r="B38" s="161" t="s">
        <v>1248</v>
      </c>
      <c r="C38" s="136" t="s">
        <v>157</v>
      </c>
      <c r="D38" s="135" t="s">
        <v>1310</v>
      </c>
      <c r="E38" s="137" t="s">
        <v>0</v>
      </c>
      <c r="F38" s="163" t="s">
        <v>1291</v>
      </c>
      <c r="G38" s="163" t="s">
        <v>1311</v>
      </c>
    </row>
    <row r="39" spans="1:7" s="125" customFormat="1" ht="15.75" customHeight="1" x14ac:dyDescent="0.1">
      <c r="A39" s="159"/>
      <c r="B39" s="162"/>
      <c r="C39" s="129" t="s">
        <v>605</v>
      </c>
      <c r="D39" s="127" t="s">
        <v>1312</v>
      </c>
      <c r="E39" s="130" t="s">
        <v>1272</v>
      </c>
      <c r="F39" s="164"/>
      <c r="G39" s="164"/>
    </row>
    <row r="40" spans="1:7" s="125" customFormat="1" ht="15.75" customHeight="1" x14ac:dyDescent="0.1">
      <c r="A40" s="160"/>
      <c r="B40" s="132" t="s">
        <v>1249</v>
      </c>
      <c r="C40" s="133" t="s">
        <v>605</v>
      </c>
      <c r="D40" s="131" t="s">
        <v>1313</v>
      </c>
      <c r="E40" s="134" t="s">
        <v>40</v>
      </c>
      <c r="F40" s="134" t="s">
        <v>40</v>
      </c>
      <c r="G40" s="165"/>
    </row>
    <row r="41" spans="1:7" s="125" customFormat="1" ht="15.75" customHeight="1" x14ac:dyDescent="0.1">
      <c r="A41" s="159" t="s">
        <v>453</v>
      </c>
      <c r="B41" s="128" t="s">
        <v>1248</v>
      </c>
      <c r="C41" s="129"/>
      <c r="D41" s="127"/>
      <c r="E41" s="130"/>
      <c r="F41" s="130" t="s">
        <v>1314</v>
      </c>
      <c r="G41" s="164" t="s">
        <v>1314</v>
      </c>
    </row>
    <row r="42" spans="1:7" s="125" customFormat="1" ht="15.75" customHeight="1" x14ac:dyDescent="0.1">
      <c r="A42" s="160"/>
      <c r="B42" s="132" t="s">
        <v>1249</v>
      </c>
      <c r="C42" s="133"/>
      <c r="D42" s="131"/>
      <c r="E42" s="134"/>
      <c r="F42" s="134" t="s">
        <v>1314</v>
      </c>
      <c r="G42" s="165"/>
    </row>
    <row r="43" spans="1:7" s="125" customFormat="1" ht="15.75" customHeight="1" x14ac:dyDescent="0.1">
      <c r="A43" s="159" t="s">
        <v>454</v>
      </c>
      <c r="B43" s="128" t="s">
        <v>1248</v>
      </c>
      <c r="C43" s="129" t="s">
        <v>12</v>
      </c>
      <c r="D43" s="127" t="s">
        <v>1315</v>
      </c>
      <c r="E43" s="130" t="s">
        <v>1267</v>
      </c>
      <c r="F43" s="130" t="s">
        <v>1267</v>
      </c>
      <c r="G43" s="164" t="s">
        <v>1296</v>
      </c>
    </row>
    <row r="44" spans="1:7" s="125" customFormat="1" ht="15.75" customHeight="1" x14ac:dyDescent="0.1">
      <c r="A44" s="160"/>
      <c r="B44" s="132" t="s">
        <v>1249</v>
      </c>
      <c r="C44" s="133" t="s">
        <v>12</v>
      </c>
      <c r="D44" s="131" t="s">
        <v>1316</v>
      </c>
      <c r="E44" s="134" t="s">
        <v>37</v>
      </c>
      <c r="F44" s="134" t="s">
        <v>37</v>
      </c>
      <c r="G44" s="165"/>
    </row>
    <row r="45" spans="1:7" s="125" customFormat="1" ht="15.75" customHeight="1" x14ac:dyDescent="0.1">
      <c r="A45" s="158" t="s">
        <v>455</v>
      </c>
      <c r="B45" s="161" t="s">
        <v>1248</v>
      </c>
      <c r="C45" s="136" t="s">
        <v>157</v>
      </c>
      <c r="D45" s="135" t="s">
        <v>1317</v>
      </c>
      <c r="E45" s="137" t="s">
        <v>0</v>
      </c>
      <c r="F45" s="163" t="s">
        <v>1278</v>
      </c>
      <c r="G45" s="163" t="s">
        <v>1311</v>
      </c>
    </row>
    <row r="46" spans="1:7" s="125" customFormat="1" ht="15.75" customHeight="1" x14ac:dyDescent="0.1">
      <c r="A46" s="159"/>
      <c r="B46" s="162"/>
      <c r="C46" s="129" t="s">
        <v>12</v>
      </c>
      <c r="D46" s="127" t="s">
        <v>1318</v>
      </c>
      <c r="E46" s="130" t="s">
        <v>1280</v>
      </c>
      <c r="F46" s="164"/>
      <c r="G46" s="164"/>
    </row>
    <row r="47" spans="1:7" s="125" customFormat="1" ht="15.75" customHeight="1" x14ac:dyDescent="0.1">
      <c r="A47" s="160"/>
      <c r="B47" s="132" t="s">
        <v>1249</v>
      </c>
      <c r="C47" s="133" t="s">
        <v>12</v>
      </c>
      <c r="D47" s="131" t="s">
        <v>1319</v>
      </c>
      <c r="E47" s="134" t="s">
        <v>38</v>
      </c>
      <c r="F47" s="134" t="s">
        <v>38</v>
      </c>
      <c r="G47" s="165"/>
    </row>
    <row r="48" spans="1:7" s="125" customFormat="1" ht="15.75" customHeight="1" x14ac:dyDescent="0.1">
      <c r="A48" s="159" t="s">
        <v>456</v>
      </c>
      <c r="B48" s="128" t="s">
        <v>1248</v>
      </c>
      <c r="C48" s="129" t="s">
        <v>12</v>
      </c>
      <c r="D48" s="127" t="s">
        <v>1320</v>
      </c>
      <c r="E48" s="130" t="s">
        <v>1268</v>
      </c>
      <c r="F48" s="130" t="s">
        <v>1268</v>
      </c>
      <c r="G48" s="164" t="s">
        <v>1321</v>
      </c>
    </row>
    <row r="49" spans="1:7" s="125" customFormat="1" ht="15.75" customHeight="1" x14ac:dyDescent="0.1">
      <c r="A49" s="160"/>
      <c r="B49" s="132" t="s">
        <v>1249</v>
      </c>
      <c r="C49" s="133" t="s">
        <v>12</v>
      </c>
      <c r="D49" s="131" t="s">
        <v>1322</v>
      </c>
      <c r="E49" s="134" t="s">
        <v>1282</v>
      </c>
      <c r="F49" s="134" t="s">
        <v>1282</v>
      </c>
      <c r="G49" s="165"/>
    </row>
    <row r="50" spans="1:7" s="125" customFormat="1" ht="15.75" customHeight="1" x14ac:dyDescent="0.1">
      <c r="A50" s="159" t="s">
        <v>458</v>
      </c>
      <c r="B50" s="128" t="s">
        <v>1248</v>
      </c>
      <c r="C50" s="129" t="s">
        <v>600</v>
      </c>
      <c r="D50" s="127" t="s">
        <v>1323</v>
      </c>
      <c r="E50" s="130" t="s">
        <v>1265</v>
      </c>
      <c r="F50" s="130" t="s">
        <v>1265</v>
      </c>
      <c r="G50" s="164" t="s">
        <v>1311</v>
      </c>
    </row>
    <row r="51" spans="1:7" s="125" customFormat="1" ht="15.75" customHeight="1" x14ac:dyDescent="0.1">
      <c r="A51" s="160"/>
      <c r="B51" s="132" t="s">
        <v>1249</v>
      </c>
      <c r="C51" s="133" t="s">
        <v>600</v>
      </c>
      <c r="D51" s="131" t="s">
        <v>1324</v>
      </c>
      <c r="E51" s="134" t="s">
        <v>1282</v>
      </c>
      <c r="F51" s="134" t="s">
        <v>1282</v>
      </c>
      <c r="G51" s="165"/>
    </row>
    <row r="52" spans="1:7" s="125" customFormat="1" ht="15.75" customHeight="1" x14ac:dyDescent="0.1">
      <c r="A52" s="158" t="s">
        <v>459</v>
      </c>
      <c r="B52" s="161" t="s">
        <v>1248</v>
      </c>
      <c r="C52" s="136" t="s">
        <v>157</v>
      </c>
      <c r="D52" s="135" t="s">
        <v>1325</v>
      </c>
      <c r="E52" s="137" t="s">
        <v>0</v>
      </c>
      <c r="F52" s="163" t="s">
        <v>1265</v>
      </c>
      <c r="G52" s="163" t="s">
        <v>1262</v>
      </c>
    </row>
    <row r="53" spans="1:7" s="125" customFormat="1" ht="15.75" customHeight="1" x14ac:dyDescent="0.1">
      <c r="A53" s="159"/>
      <c r="B53" s="162"/>
      <c r="C53" s="129" t="s">
        <v>600</v>
      </c>
      <c r="D53" s="127" t="s">
        <v>1326</v>
      </c>
      <c r="E53" s="130" t="s">
        <v>1276</v>
      </c>
      <c r="F53" s="164"/>
      <c r="G53" s="164"/>
    </row>
    <row r="54" spans="1:7" s="125" customFormat="1" ht="15.75" customHeight="1" x14ac:dyDescent="0.1">
      <c r="A54" s="160"/>
      <c r="B54" s="132" t="s">
        <v>1249</v>
      </c>
      <c r="C54" s="133" t="s">
        <v>600</v>
      </c>
      <c r="D54" s="131" t="s">
        <v>1327</v>
      </c>
      <c r="E54" s="134" t="s">
        <v>1270</v>
      </c>
      <c r="F54" s="134" t="s">
        <v>1270</v>
      </c>
      <c r="G54" s="165"/>
    </row>
    <row r="55" spans="1:7" s="125" customFormat="1" ht="15.75" customHeight="1" x14ac:dyDescent="0.1">
      <c r="A55" s="159" t="s">
        <v>460</v>
      </c>
      <c r="B55" s="128" t="s">
        <v>1248</v>
      </c>
      <c r="C55" s="129" t="s">
        <v>600</v>
      </c>
      <c r="D55" s="127" t="s">
        <v>1328</v>
      </c>
      <c r="E55" s="130" t="s">
        <v>1282</v>
      </c>
      <c r="F55" s="130" t="s">
        <v>1282</v>
      </c>
      <c r="G55" s="164" t="s">
        <v>1280</v>
      </c>
    </row>
    <row r="56" spans="1:7" s="125" customFormat="1" ht="15.75" customHeight="1" x14ac:dyDescent="0.1">
      <c r="A56" s="160"/>
      <c r="B56" s="132" t="s">
        <v>1249</v>
      </c>
      <c r="C56" s="133" t="s">
        <v>600</v>
      </c>
      <c r="D56" s="131" t="s">
        <v>1329</v>
      </c>
      <c r="E56" s="134" t="s">
        <v>1282</v>
      </c>
      <c r="F56" s="134" t="s">
        <v>1282</v>
      </c>
      <c r="G56" s="165"/>
    </row>
    <row r="57" spans="1:7" s="125" customFormat="1" ht="15.75" customHeight="1" x14ac:dyDescent="0.1">
      <c r="A57" s="158" t="s">
        <v>461</v>
      </c>
      <c r="B57" s="161" t="s">
        <v>1248</v>
      </c>
      <c r="C57" s="136" t="s">
        <v>157</v>
      </c>
      <c r="D57" s="135" t="s">
        <v>1330</v>
      </c>
      <c r="E57" s="137" t="s">
        <v>0</v>
      </c>
      <c r="F57" s="163" t="s">
        <v>1265</v>
      </c>
      <c r="G57" s="163" t="s">
        <v>1262</v>
      </c>
    </row>
    <row r="58" spans="1:7" s="125" customFormat="1" ht="15.75" customHeight="1" x14ac:dyDescent="0.1">
      <c r="A58" s="159"/>
      <c r="B58" s="162"/>
      <c r="C58" s="129" t="s">
        <v>600</v>
      </c>
      <c r="D58" s="127" t="s">
        <v>1331</v>
      </c>
      <c r="E58" s="130" t="s">
        <v>1276</v>
      </c>
      <c r="F58" s="164"/>
      <c r="G58" s="164"/>
    </row>
    <row r="59" spans="1:7" s="125" customFormat="1" ht="15.75" customHeight="1" x14ac:dyDescent="0.1">
      <c r="A59" s="160"/>
      <c r="B59" s="132" t="s">
        <v>1249</v>
      </c>
      <c r="C59" s="133" t="s">
        <v>600</v>
      </c>
      <c r="D59" s="131" t="s">
        <v>1332</v>
      </c>
      <c r="E59" s="134" t="s">
        <v>1270</v>
      </c>
      <c r="F59" s="134" t="s">
        <v>1270</v>
      </c>
      <c r="G59" s="165"/>
    </row>
    <row r="60" spans="1:7" s="125" customFormat="1" ht="15.75" customHeight="1" x14ac:dyDescent="0.1">
      <c r="A60" s="158" t="s">
        <v>463</v>
      </c>
      <c r="B60" s="161" t="s">
        <v>1248</v>
      </c>
      <c r="C60" s="136" t="s">
        <v>157</v>
      </c>
      <c r="D60" s="135" t="s">
        <v>1333</v>
      </c>
      <c r="E60" s="137" t="s">
        <v>0</v>
      </c>
      <c r="F60" s="163" t="s">
        <v>1293</v>
      </c>
      <c r="G60" s="163" t="s">
        <v>1262</v>
      </c>
    </row>
    <row r="61" spans="1:7" s="125" customFormat="1" ht="15.75" customHeight="1" x14ac:dyDescent="0.1">
      <c r="A61" s="159"/>
      <c r="B61" s="162"/>
      <c r="C61" s="129" t="s">
        <v>600</v>
      </c>
      <c r="D61" s="127" t="s">
        <v>1334</v>
      </c>
      <c r="E61" s="130" t="s">
        <v>1296</v>
      </c>
      <c r="F61" s="164"/>
      <c r="G61" s="164"/>
    </row>
    <row r="62" spans="1:7" s="125" customFormat="1" ht="15.75" customHeight="1" x14ac:dyDescent="0.1">
      <c r="A62" s="160"/>
      <c r="B62" s="132" t="s">
        <v>1249</v>
      </c>
      <c r="C62" s="133" t="s">
        <v>600</v>
      </c>
      <c r="D62" s="131" t="s">
        <v>1335</v>
      </c>
      <c r="E62" s="134" t="s">
        <v>1282</v>
      </c>
      <c r="F62" s="134" t="s">
        <v>1282</v>
      </c>
      <c r="G62" s="165"/>
    </row>
    <row r="63" spans="1:7" s="125" customFormat="1" ht="15.75" customHeight="1" x14ac:dyDescent="0.1">
      <c r="A63" s="159" t="s">
        <v>465</v>
      </c>
      <c r="B63" s="128" t="s">
        <v>1248</v>
      </c>
      <c r="C63" s="129" t="s">
        <v>600</v>
      </c>
      <c r="D63" s="127" t="s">
        <v>1336</v>
      </c>
      <c r="E63" s="130" t="s">
        <v>1270</v>
      </c>
      <c r="F63" s="130" t="s">
        <v>1270</v>
      </c>
      <c r="G63" s="164" t="s">
        <v>1276</v>
      </c>
    </row>
    <row r="64" spans="1:7" s="125" customFormat="1" ht="15.75" customHeight="1" x14ac:dyDescent="0.1">
      <c r="A64" s="160"/>
      <c r="B64" s="132" t="s">
        <v>1249</v>
      </c>
      <c r="C64" s="133" t="s">
        <v>600</v>
      </c>
      <c r="D64" s="131" t="s">
        <v>1337</v>
      </c>
      <c r="E64" s="134" t="s">
        <v>40</v>
      </c>
      <c r="F64" s="134" t="s">
        <v>40</v>
      </c>
      <c r="G64" s="165"/>
    </row>
    <row r="65" spans="1:7" s="125" customFormat="1" ht="15.75" customHeight="1" x14ac:dyDescent="0.1">
      <c r="A65" s="158" t="s">
        <v>466</v>
      </c>
      <c r="B65" s="161" t="s">
        <v>1248</v>
      </c>
      <c r="C65" s="136" t="s">
        <v>157</v>
      </c>
      <c r="D65" s="135" t="s">
        <v>1338</v>
      </c>
      <c r="E65" s="137" t="s">
        <v>0</v>
      </c>
      <c r="F65" s="163" t="s">
        <v>1296</v>
      </c>
      <c r="G65" s="163" t="s">
        <v>1262</v>
      </c>
    </row>
    <row r="66" spans="1:7" s="125" customFormat="1" ht="15.75" customHeight="1" x14ac:dyDescent="0.1">
      <c r="A66" s="159"/>
      <c r="B66" s="162"/>
      <c r="C66" s="129" t="s">
        <v>600</v>
      </c>
      <c r="D66" s="127" t="s">
        <v>1339</v>
      </c>
      <c r="E66" s="130" t="s">
        <v>1282</v>
      </c>
      <c r="F66" s="164"/>
      <c r="G66" s="164"/>
    </row>
    <row r="67" spans="1:7" s="125" customFormat="1" ht="15.75" customHeight="1" x14ac:dyDescent="0.1">
      <c r="A67" s="160"/>
      <c r="B67" s="132" t="s">
        <v>1249</v>
      </c>
      <c r="C67" s="133" t="s">
        <v>600</v>
      </c>
      <c r="D67" s="131" t="s">
        <v>1340</v>
      </c>
      <c r="E67" s="134" t="s">
        <v>1296</v>
      </c>
      <c r="F67" s="134" t="s">
        <v>1296</v>
      </c>
      <c r="G67" s="165"/>
    </row>
    <row r="68" spans="1:7" s="125" customFormat="1" ht="15.75" customHeight="1" x14ac:dyDescent="0.1">
      <c r="A68" s="159" t="s">
        <v>467</v>
      </c>
      <c r="B68" s="128" t="s">
        <v>1248</v>
      </c>
      <c r="C68" s="129"/>
      <c r="D68" s="127"/>
      <c r="E68" s="130"/>
      <c r="F68" s="130" t="s">
        <v>1314</v>
      </c>
      <c r="G68" s="164" t="s">
        <v>1314</v>
      </c>
    </row>
    <row r="69" spans="1:7" s="125" customFormat="1" ht="15.75" customHeight="1" x14ac:dyDescent="0.1">
      <c r="A69" s="160"/>
      <c r="B69" s="132" t="s">
        <v>1249</v>
      </c>
      <c r="C69" s="133"/>
      <c r="D69" s="131"/>
      <c r="E69" s="134"/>
      <c r="F69" s="134" t="s">
        <v>1314</v>
      </c>
      <c r="G69" s="165"/>
    </row>
    <row r="70" spans="1:7" s="125" customFormat="1" ht="15.75" customHeight="1" x14ac:dyDescent="0.1">
      <c r="A70" s="159" t="s">
        <v>468</v>
      </c>
      <c r="B70" s="128" t="s">
        <v>1248</v>
      </c>
      <c r="C70" s="129" t="s">
        <v>608</v>
      </c>
      <c r="D70" s="127" t="s">
        <v>1341</v>
      </c>
      <c r="E70" s="130" t="s">
        <v>1293</v>
      </c>
      <c r="F70" s="130" t="s">
        <v>1293</v>
      </c>
      <c r="G70" s="164" t="s">
        <v>1280</v>
      </c>
    </row>
    <row r="71" spans="1:7" s="125" customFormat="1" ht="15.75" customHeight="1" x14ac:dyDescent="0.1">
      <c r="A71" s="160"/>
      <c r="B71" s="132" t="s">
        <v>1249</v>
      </c>
      <c r="C71" s="133" t="s">
        <v>610</v>
      </c>
      <c r="D71" s="131" t="s">
        <v>1342</v>
      </c>
      <c r="E71" s="134" t="s">
        <v>1270</v>
      </c>
      <c r="F71" s="134" t="s">
        <v>1270</v>
      </c>
      <c r="G71" s="165"/>
    </row>
    <row r="72" spans="1:7" s="125" customFormat="1" ht="15.75" customHeight="1" x14ac:dyDescent="0.1">
      <c r="A72" s="159" t="s">
        <v>469</v>
      </c>
      <c r="B72" s="128" t="s">
        <v>1248</v>
      </c>
      <c r="C72" s="129" t="s">
        <v>608</v>
      </c>
      <c r="D72" s="127" t="s">
        <v>1343</v>
      </c>
      <c r="E72" s="130" t="s">
        <v>1267</v>
      </c>
      <c r="F72" s="130" t="s">
        <v>1267</v>
      </c>
      <c r="G72" s="164" t="s">
        <v>1280</v>
      </c>
    </row>
    <row r="73" spans="1:7" s="125" customFormat="1" ht="15.75" customHeight="1" x14ac:dyDescent="0.1">
      <c r="A73" s="158"/>
      <c r="B73" s="161" t="s">
        <v>1249</v>
      </c>
      <c r="C73" s="136" t="s">
        <v>608</v>
      </c>
      <c r="D73" s="135" t="s">
        <v>1344</v>
      </c>
      <c r="E73" s="137" t="s">
        <v>38</v>
      </c>
      <c r="F73" s="163" t="s">
        <v>1296</v>
      </c>
      <c r="G73" s="163"/>
    </row>
    <row r="74" spans="1:7" s="125" customFormat="1" ht="15.75" customHeight="1" x14ac:dyDescent="0.1">
      <c r="A74" s="160"/>
      <c r="B74" s="166"/>
      <c r="C74" s="133" t="s">
        <v>610</v>
      </c>
      <c r="D74" s="131" t="s">
        <v>1345</v>
      </c>
      <c r="E74" s="134" t="s">
        <v>1270</v>
      </c>
      <c r="F74" s="165"/>
      <c r="G74" s="165"/>
    </row>
    <row r="75" spans="1:7" s="125" customFormat="1" ht="15.75" customHeight="1" x14ac:dyDescent="0.1">
      <c r="A75" s="159" t="s">
        <v>470</v>
      </c>
      <c r="B75" s="128" t="s">
        <v>1248</v>
      </c>
      <c r="C75" s="129" t="s">
        <v>608</v>
      </c>
      <c r="D75" s="127" t="s">
        <v>1346</v>
      </c>
      <c r="E75" s="130" t="s">
        <v>1293</v>
      </c>
      <c r="F75" s="130" t="s">
        <v>1293</v>
      </c>
      <c r="G75" s="164" t="s">
        <v>1280</v>
      </c>
    </row>
    <row r="76" spans="1:7" s="125" customFormat="1" ht="15.75" customHeight="1" x14ac:dyDescent="0.1">
      <c r="A76" s="160"/>
      <c r="B76" s="132" t="s">
        <v>1249</v>
      </c>
      <c r="C76" s="133" t="s">
        <v>610</v>
      </c>
      <c r="D76" s="131" t="s">
        <v>1347</v>
      </c>
      <c r="E76" s="134" t="s">
        <v>1270</v>
      </c>
      <c r="F76" s="134" t="s">
        <v>1270</v>
      </c>
      <c r="G76" s="165"/>
    </row>
    <row r="77" spans="1:7" s="125" customFormat="1" ht="15.75" customHeight="1" x14ac:dyDescent="0.1">
      <c r="A77" s="159" t="s">
        <v>471</v>
      </c>
      <c r="B77" s="128" t="s">
        <v>1248</v>
      </c>
      <c r="C77" s="129" t="s">
        <v>608</v>
      </c>
      <c r="D77" s="127" t="s">
        <v>1348</v>
      </c>
      <c r="E77" s="130" t="s">
        <v>1270</v>
      </c>
      <c r="F77" s="130" t="s">
        <v>1270</v>
      </c>
      <c r="G77" s="164" t="s">
        <v>1265</v>
      </c>
    </row>
    <row r="78" spans="1:7" s="125" customFormat="1" ht="15.75" customHeight="1" x14ac:dyDescent="0.1">
      <c r="A78" s="160"/>
      <c r="B78" s="132" t="s">
        <v>1249</v>
      </c>
      <c r="C78" s="133" t="s">
        <v>610</v>
      </c>
      <c r="D78" s="131" t="s">
        <v>1349</v>
      </c>
      <c r="E78" s="134" t="s">
        <v>1270</v>
      </c>
      <c r="F78" s="134" t="s">
        <v>1270</v>
      </c>
      <c r="G78" s="165"/>
    </row>
    <row r="79" spans="1:7" s="125" customFormat="1" ht="15.75" customHeight="1" x14ac:dyDescent="0.1">
      <c r="A79" s="159" t="s">
        <v>473</v>
      </c>
      <c r="B79" s="128" t="s">
        <v>1248</v>
      </c>
      <c r="C79" s="129" t="s">
        <v>608</v>
      </c>
      <c r="D79" s="127" t="s">
        <v>1350</v>
      </c>
      <c r="E79" s="130" t="s">
        <v>40</v>
      </c>
      <c r="F79" s="130" t="s">
        <v>40</v>
      </c>
      <c r="G79" s="164" t="s">
        <v>1276</v>
      </c>
    </row>
    <row r="80" spans="1:7" s="125" customFormat="1" ht="15.75" customHeight="1" x14ac:dyDescent="0.1">
      <c r="A80" s="160"/>
      <c r="B80" s="132" t="s">
        <v>1249</v>
      </c>
      <c r="C80" s="133" t="s">
        <v>610</v>
      </c>
      <c r="D80" s="131" t="s">
        <v>1351</v>
      </c>
      <c r="E80" s="134" t="s">
        <v>1270</v>
      </c>
      <c r="F80" s="134" t="s">
        <v>1270</v>
      </c>
      <c r="G80" s="165"/>
    </row>
    <row r="81" spans="1:7" s="125" customFormat="1" ht="15.75" customHeight="1" x14ac:dyDescent="0.1">
      <c r="A81" s="159" t="s">
        <v>474</v>
      </c>
      <c r="B81" s="128" t="s">
        <v>1248</v>
      </c>
      <c r="C81" s="129" t="s">
        <v>599</v>
      </c>
      <c r="D81" s="127" t="s">
        <v>1352</v>
      </c>
      <c r="E81" s="130" t="s">
        <v>1282</v>
      </c>
      <c r="F81" s="130" t="s">
        <v>1282</v>
      </c>
      <c r="G81" s="164" t="s">
        <v>1278</v>
      </c>
    </row>
    <row r="82" spans="1:7" s="125" customFormat="1" ht="15.75" customHeight="1" x14ac:dyDescent="0.1">
      <c r="A82" s="160"/>
      <c r="B82" s="132" t="s">
        <v>1249</v>
      </c>
      <c r="C82" s="133" t="s">
        <v>599</v>
      </c>
      <c r="D82" s="131" t="s">
        <v>1353</v>
      </c>
      <c r="E82" s="134" t="s">
        <v>1296</v>
      </c>
      <c r="F82" s="134" t="s">
        <v>1296</v>
      </c>
      <c r="G82" s="165"/>
    </row>
    <row r="83" spans="1:7" s="125" customFormat="1" ht="15.75" customHeight="1" x14ac:dyDescent="0.1">
      <c r="A83" s="158" t="s">
        <v>476</v>
      </c>
      <c r="B83" s="161" t="s">
        <v>1248</v>
      </c>
      <c r="C83" s="136" t="s">
        <v>157</v>
      </c>
      <c r="D83" s="135" t="s">
        <v>1354</v>
      </c>
      <c r="E83" s="137" t="s">
        <v>0</v>
      </c>
      <c r="F83" s="163" t="s">
        <v>1276</v>
      </c>
      <c r="G83" s="163" t="s">
        <v>1262</v>
      </c>
    </row>
    <row r="84" spans="1:7" s="125" customFormat="1" ht="15.75" customHeight="1" x14ac:dyDescent="0.1">
      <c r="A84" s="159"/>
      <c r="B84" s="162"/>
      <c r="C84" s="129" t="s">
        <v>599</v>
      </c>
      <c r="D84" s="127" t="s">
        <v>1355</v>
      </c>
      <c r="E84" s="130" t="s">
        <v>1293</v>
      </c>
      <c r="F84" s="164"/>
      <c r="G84" s="164"/>
    </row>
    <row r="85" spans="1:7" s="125" customFormat="1" ht="15.75" customHeight="1" x14ac:dyDescent="0.1">
      <c r="A85" s="160"/>
      <c r="B85" s="132" t="s">
        <v>1249</v>
      </c>
      <c r="C85" s="133" t="s">
        <v>599</v>
      </c>
      <c r="D85" s="131" t="s">
        <v>1356</v>
      </c>
      <c r="E85" s="134" t="s">
        <v>1267</v>
      </c>
      <c r="F85" s="134" t="s">
        <v>1267</v>
      </c>
      <c r="G85" s="165"/>
    </row>
    <row r="86" spans="1:7" s="125" customFormat="1" ht="15.75" customHeight="1" x14ac:dyDescent="0.1">
      <c r="A86" s="158" t="s">
        <v>477</v>
      </c>
      <c r="B86" s="161" t="s">
        <v>1248</v>
      </c>
      <c r="C86" s="136" t="s">
        <v>157</v>
      </c>
      <c r="D86" s="135" t="s">
        <v>1357</v>
      </c>
      <c r="E86" s="137" t="s">
        <v>0</v>
      </c>
      <c r="F86" s="163" t="s">
        <v>1276</v>
      </c>
      <c r="G86" s="163" t="s">
        <v>1291</v>
      </c>
    </row>
    <row r="87" spans="1:7" s="125" customFormat="1" ht="15.75" customHeight="1" x14ac:dyDescent="0.1">
      <c r="A87" s="159"/>
      <c r="B87" s="162"/>
      <c r="C87" s="129" t="s">
        <v>599</v>
      </c>
      <c r="D87" s="127" t="s">
        <v>1358</v>
      </c>
      <c r="E87" s="130" t="s">
        <v>1293</v>
      </c>
      <c r="F87" s="164"/>
      <c r="G87" s="164"/>
    </row>
    <row r="88" spans="1:7" s="125" customFormat="1" ht="15.75" customHeight="1" x14ac:dyDescent="0.1">
      <c r="A88" s="160"/>
      <c r="B88" s="132" t="s">
        <v>1249</v>
      </c>
      <c r="C88" s="133" t="s">
        <v>599</v>
      </c>
      <c r="D88" s="131" t="s">
        <v>1359</v>
      </c>
      <c r="E88" s="134" t="s">
        <v>39</v>
      </c>
      <c r="F88" s="134" t="s">
        <v>39</v>
      </c>
      <c r="G88" s="165"/>
    </row>
    <row r="89" spans="1:7" s="125" customFormat="1" ht="15.75" customHeight="1" x14ac:dyDescent="0.1">
      <c r="A89" s="159" t="s">
        <v>478</v>
      </c>
      <c r="B89" s="128" t="s">
        <v>1248</v>
      </c>
      <c r="C89" s="129" t="s">
        <v>599</v>
      </c>
      <c r="D89" s="127" t="s">
        <v>1360</v>
      </c>
      <c r="E89" s="130" t="s">
        <v>1293</v>
      </c>
      <c r="F89" s="130" t="s">
        <v>1293</v>
      </c>
      <c r="G89" s="164" t="s">
        <v>1278</v>
      </c>
    </row>
    <row r="90" spans="1:7" s="125" customFormat="1" ht="15.75" customHeight="1" x14ac:dyDescent="0.1">
      <c r="A90" s="160"/>
      <c r="B90" s="132" t="s">
        <v>1249</v>
      </c>
      <c r="C90" s="133" t="s">
        <v>599</v>
      </c>
      <c r="D90" s="131" t="s">
        <v>1361</v>
      </c>
      <c r="E90" s="134" t="s">
        <v>1267</v>
      </c>
      <c r="F90" s="134" t="s">
        <v>1267</v>
      </c>
      <c r="G90" s="165"/>
    </row>
    <row r="91" spans="1:7" s="125" customFormat="1" ht="15.75" customHeight="1" x14ac:dyDescent="0.1">
      <c r="A91" s="159" t="s">
        <v>480</v>
      </c>
      <c r="B91" s="128" t="s">
        <v>1248</v>
      </c>
      <c r="C91" s="129" t="s">
        <v>599</v>
      </c>
      <c r="D91" s="127" t="s">
        <v>1362</v>
      </c>
      <c r="E91" s="130" t="s">
        <v>1282</v>
      </c>
      <c r="F91" s="130" t="s">
        <v>1282</v>
      </c>
      <c r="G91" s="164" t="s">
        <v>1268</v>
      </c>
    </row>
    <row r="92" spans="1:7" s="125" customFormat="1" ht="15.75" customHeight="1" x14ac:dyDescent="0.1">
      <c r="A92" s="160"/>
      <c r="B92" s="132" t="s">
        <v>1249</v>
      </c>
      <c r="C92" s="133" t="s">
        <v>599</v>
      </c>
      <c r="D92" s="131" t="s">
        <v>1363</v>
      </c>
      <c r="E92" s="134" t="s">
        <v>40</v>
      </c>
      <c r="F92" s="134" t="s">
        <v>40</v>
      </c>
      <c r="G92" s="165"/>
    </row>
    <row r="93" spans="1:7" s="125" customFormat="1" ht="15.75" customHeight="1" x14ac:dyDescent="0.1">
      <c r="A93" s="158" t="s">
        <v>481</v>
      </c>
      <c r="B93" s="161" t="s">
        <v>1248</v>
      </c>
      <c r="C93" s="136" t="s">
        <v>157</v>
      </c>
      <c r="D93" s="135" t="s">
        <v>1364</v>
      </c>
      <c r="E93" s="137" t="s">
        <v>0</v>
      </c>
      <c r="F93" s="163" t="s">
        <v>1267</v>
      </c>
      <c r="G93" s="163" t="s">
        <v>1291</v>
      </c>
    </row>
    <row r="94" spans="1:7" s="125" customFormat="1" ht="15.75" customHeight="1" x14ac:dyDescent="0.1">
      <c r="A94" s="159"/>
      <c r="B94" s="162"/>
      <c r="C94" s="129" t="s">
        <v>599</v>
      </c>
      <c r="D94" s="127" t="s">
        <v>1365</v>
      </c>
      <c r="E94" s="130" t="s">
        <v>1270</v>
      </c>
      <c r="F94" s="164"/>
      <c r="G94" s="164"/>
    </row>
    <row r="95" spans="1:7" s="125" customFormat="1" ht="15.75" customHeight="1" x14ac:dyDescent="0.1">
      <c r="A95" s="160"/>
      <c r="B95" s="132" t="s">
        <v>1249</v>
      </c>
      <c r="C95" s="133" t="s">
        <v>599</v>
      </c>
      <c r="D95" s="131" t="s">
        <v>1366</v>
      </c>
      <c r="E95" s="134" t="s">
        <v>1282</v>
      </c>
      <c r="F95" s="134" t="s">
        <v>1282</v>
      </c>
      <c r="G95" s="165"/>
    </row>
    <row r="96" spans="1:7" s="125" customFormat="1" ht="15.75" customHeight="1" x14ac:dyDescent="0.1">
      <c r="A96" s="158" t="s">
        <v>482</v>
      </c>
      <c r="B96" s="161" t="s">
        <v>1248</v>
      </c>
      <c r="C96" s="136" t="s">
        <v>157</v>
      </c>
      <c r="D96" s="135" t="s">
        <v>1367</v>
      </c>
      <c r="E96" s="137" t="s">
        <v>0</v>
      </c>
      <c r="F96" s="163" t="s">
        <v>1293</v>
      </c>
      <c r="G96" s="163" t="s">
        <v>1291</v>
      </c>
    </row>
    <row r="97" spans="1:7" s="125" customFormat="1" ht="15.75" customHeight="1" x14ac:dyDescent="0.1">
      <c r="A97" s="159"/>
      <c r="B97" s="162"/>
      <c r="C97" s="129" t="s">
        <v>599</v>
      </c>
      <c r="D97" s="127" t="s">
        <v>1368</v>
      </c>
      <c r="E97" s="130" t="s">
        <v>1296</v>
      </c>
      <c r="F97" s="164"/>
      <c r="G97" s="164"/>
    </row>
    <row r="98" spans="1:7" s="125" customFormat="1" ht="15.75" customHeight="1" x14ac:dyDescent="0.1">
      <c r="A98" s="160"/>
      <c r="B98" s="132" t="s">
        <v>1249</v>
      </c>
      <c r="C98" s="133" t="s">
        <v>599</v>
      </c>
      <c r="D98" s="131" t="s">
        <v>1369</v>
      </c>
      <c r="E98" s="134" t="s">
        <v>40</v>
      </c>
      <c r="F98" s="134" t="s">
        <v>40</v>
      </c>
      <c r="G98" s="165"/>
    </row>
    <row r="99" spans="1:7" s="125" customFormat="1" ht="15.75" customHeight="1" x14ac:dyDescent="0.1">
      <c r="A99" s="158" t="s">
        <v>483</v>
      </c>
      <c r="B99" s="161" t="s">
        <v>1248</v>
      </c>
      <c r="C99" s="136" t="s">
        <v>157</v>
      </c>
      <c r="D99" s="135" t="s">
        <v>1370</v>
      </c>
      <c r="E99" s="137" t="s">
        <v>0</v>
      </c>
      <c r="F99" s="163" t="s">
        <v>40</v>
      </c>
      <c r="G99" s="163" t="s">
        <v>1296</v>
      </c>
    </row>
    <row r="100" spans="1:7" s="125" customFormat="1" ht="15.75" customHeight="1" x14ac:dyDescent="0.1">
      <c r="A100" s="159"/>
      <c r="B100" s="162"/>
      <c r="C100" s="129" t="s">
        <v>599</v>
      </c>
      <c r="D100" s="127" t="s">
        <v>1371</v>
      </c>
      <c r="E100" s="130" t="s">
        <v>39</v>
      </c>
      <c r="F100" s="164"/>
      <c r="G100" s="164"/>
    </row>
    <row r="101" spans="1:7" s="125" customFormat="1" ht="15.75" customHeight="1" x14ac:dyDescent="0.1">
      <c r="A101" s="160"/>
      <c r="B101" s="132" t="s">
        <v>1249</v>
      </c>
      <c r="C101" s="133" t="s">
        <v>599</v>
      </c>
      <c r="D101" s="131" t="s">
        <v>1372</v>
      </c>
      <c r="E101" s="134" t="s">
        <v>39</v>
      </c>
      <c r="F101" s="134" t="s">
        <v>39</v>
      </c>
      <c r="G101" s="165"/>
    </row>
    <row r="102" spans="1:7" s="125" customFormat="1" ht="15.75" customHeight="1" x14ac:dyDescent="0.1">
      <c r="A102" s="159" t="s">
        <v>484</v>
      </c>
      <c r="B102" s="128" t="s">
        <v>1248</v>
      </c>
      <c r="C102" s="129" t="s">
        <v>601</v>
      </c>
      <c r="D102" s="127" t="s">
        <v>1373</v>
      </c>
      <c r="E102" s="130" t="s">
        <v>1267</v>
      </c>
      <c r="F102" s="130" t="s">
        <v>1267</v>
      </c>
      <c r="G102" s="164" t="s">
        <v>1280</v>
      </c>
    </row>
    <row r="103" spans="1:7" s="125" customFormat="1" ht="15.75" customHeight="1" x14ac:dyDescent="0.1">
      <c r="A103" s="160"/>
      <c r="B103" s="132" t="s">
        <v>1249</v>
      </c>
      <c r="C103" s="133" t="s">
        <v>601</v>
      </c>
      <c r="D103" s="131" t="s">
        <v>1374</v>
      </c>
      <c r="E103" s="134" t="s">
        <v>1296</v>
      </c>
      <c r="F103" s="134" t="s">
        <v>1296</v>
      </c>
      <c r="G103" s="165"/>
    </row>
    <row r="104" spans="1:7" s="125" customFormat="1" ht="15.75" customHeight="1" x14ac:dyDescent="0.1">
      <c r="A104" s="158" t="s">
        <v>485</v>
      </c>
      <c r="B104" s="161" t="s">
        <v>1248</v>
      </c>
      <c r="C104" s="136" t="s">
        <v>157</v>
      </c>
      <c r="D104" s="135" t="s">
        <v>1375</v>
      </c>
      <c r="E104" s="137" t="s">
        <v>0</v>
      </c>
      <c r="F104" s="163" t="s">
        <v>1276</v>
      </c>
      <c r="G104" s="163" t="s">
        <v>1280</v>
      </c>
    </row>
    <row r="105" spans="1:7" s="125" customFormat="1" ht="15.75" customHeight="1" x14ac:dyDescent="0.1">
      <c r="A105" s="159"/>
      <c r="B105" s="162"/>
      <c r="C105" s="129" t="s">
        <v>601</v>
      </c>
      <c r="D105" s="127" t="s">
        <v>1376</v>
      </c>
      <c r="E105" s="130" t="s">
        <v>1293</v>
      </c>
      <c r="F105" s="164"/>
      <c r="G105" s="164"/>
    </row>
    <row r="106" spans="1:7" s="125" customFormat="1" ht="15.75" customHeight="1" x14ac:dyDescent="0.1">
      <c r="A106" s="160"/>
      <c r="B106" s="132" t="s">
        <v>1249</v>
      </c>
      <c r="C106" s="133" t="s">
        <v>601</v>
      </c>
      <c r="D106" s="131" t="s">
        <v>1377</v>
      </c>
      <c r="E106" s="134" t="s">
        <v>40</v>
      </c>
      <c r="F106" s="134" t="s">
        <v>40</v>
      </c>
      <c r="G106" s="165"/>
    </row>
    <row r="107" spans="1:7" s="125" customFormat="1" ht="15.75" customHeight="1" x14ac:dyDescent="0.1">
      <c r="A107" s="159" t="s">
        <v>487</v>
      </c>
      <c r="B107" s="128" t="s">
        <v>1248</v>
      </c>
      <c r="C107" s="129" t="s">
        <v>601</v>
      </c>
      <c r="D107" s="127" t="s">
        <v>1378</v>
      </c>
      <c r="E107" s="130" t="s">
        <v>38</v>
      </c>
      <c r="F107" s="130" t="s">
        <v>38</v>
      </c>
      <c r="G107" s="164" t="s">
        <v>1270</v>
      </c>
    </row>
    <row r="108" spans="1:7" s="125" customFormat="1" ht="15.75" customHeight="1" x14ac:dyDescent="0.1">
      <c r="A108" s="160"/>
      <c r="B108" s="132" t="s">
        <v>1249</v>
      </c>
      <c r="C108" s="133" t="s">
        <v>601</v>
      </c>
      <c r="D108" s="131" t="s">
        <v>1379</v>
      </c>
      <c r="E108" s="134" t="s">
        <v>38</v>
      </c>
      <c r="F108" s="134" t="s">
        <v>38</v>
      </c>
      <c r="G108" s="165"/>
    </row>
    <row r="109" spans="1:7" s="125" customFormat="1" ht="15.75" customHeight="1" x14ac:dyDescent="0.1">
      <c r="A109" s="158" t="s">
        <v>489</v>
      </c>
      <c r="B109" s="161" t="s">
        <v>1248</v>
      </c>
      <c r="C109" s="136" t="s">
        <v>157</v>
      </c>
      <c r="D109" s="135" t="s">
        <v>1380</v>
      </c>
      <c r="E109" s="137" t="s">
        <v>0</v>
      </c>
      <c r="F109" s="163" t="s">
        <v>1296</v>
      </c>
      <c r="G109" s="163" t="s">
        <v>1276</v>
      </c>
    </row>
    <row r="110" spans="1:7" s="125" customFormat="1" ht="15.75" customHeight="1" x14ac:dyDescent="0.1">
      <c r="A110" s="159"/>
      <c r="B110" s="162"/>
      <c r="C110" s="129" t="s">
        <v>601</v>
      </c>
      <c r="D110" s="127" t="s">
        <v>1381</v>
      </c>
      <c r="E110" s="130" t="s">
        <v>1282</v>
      </c>
      <c r="F110" s="164"/>
      <c r="G110" s="164"/>
    </row>
    <row r="111" spans="1:7" s="125" customFormat="1" ht="15.75" customHeight="1" x14ac:dyDescent="0.1">
      <c r="A111" s="160"/>
      <c r="B111" s="132" t="s">
        <v>1249</v>
      </c>
      <c r="C111" s="133" t="s">
        <v>601</v>
      </c>
      <c r="D111" s="131" t="s">
        <v>1382</v>
      </c>
      <c r="E111" s="134" t="s">
        <v>37</v>
      </c>
      <c r="F111" s="134" t="s">
        <v>37</v>
      </c>
      <c r="G111" s="165"/>
    </row>
    <row r="112" spans="1:7" s="125" customFormat="1" ht="15.75" customHeight="1" x14ac:dyDescent="0.1">
      <c r="A112" s="159" t="s">
        <v>490</v>
      </c>
      <c r="B112" s="128" t="s">
        <v>1248</v>
      </c>
      <c r="C112" s="129" t="s">
        <v>601</v>
      </c>
      <c r="D112" s="127" t="s">
        <v>1383</v>
      </c>
      <c r="E112" s="130" t="s">
        <v>1282</v>
      </c>
      <c r="F112" s="130" t="s">
        <v>1282</v>
      </c>
      <c r="G112" s="164" t="s">
        <v>1280</v>
      </c>
    </row>
    <row r="113" spans="1:7" s="125" customFormat="1" ht="15.75" customHeight="1" x14ac:dyDescent="0.1">
      <c r="A113" s="160"/>
      <c r="B113" s="132" t="s">
        <v>1249</v>
      </c>
      <c r="C113" s="133" t="s">
        <v>601</v>
      </c>
      <c r="D113" s="131" t="s">
        <v>1384</v>
      </c>
      <c r="E113" s="134" t="s">
        <v>1282</v>
      </c>
      <c r="F113" s="134" t="s">
        <v>1282</v>
      </c>
      <c r="G113" s="165"/>
    </row>
    <row r="114" spans="1:7" s="125" customFormat="1" ht="15.75" customHeight="1" x14ac:dyDescent="0.1">
      <c r="A114" s="158" t="s">
        <v>491</v>
      </c>
      <c r="B114" s="161" t="s">
        <v>1248</v>
      </c>
      <c r="C114" s="136" t="s">
        <v>157</v>
      </c>
      <c r="D114" s="135" t="s">
        <v>1385</v>
      </c>
      <c r="E114" s="137" t="s">
        <v>0</v>
      </c>
      <c r="F114" s="163" t="s">
        <v>1270</v>
      </c>
      <c r="G114" s="163" t="s">
        <v>1272</v>
      </c>
    </row>
    <row r="115" spans="1:7" s="125" customFormat="1" ht="15.75" customHeight="1" x14ac:dyDescent="0.1">
      <c r="A115" s="159"/>
      <c r="B115" s="162"/>
      <c r="C115" s="129" t="s">
        <v>601</v>
      </c>
      <c r="D115" s="127" t="s">
        <v>1386</v>
      </c>
      <c r="E115" s="130" t="s">
        <v>40</v>
      </c>
      <c r="F115" s="164"/>
      <c r="G115" s="164"/>
    </row>
    <row r="116" spans="1:7" s="125" customFormat="1" ht="15.75" customHeight="1" x14ac:dyDescent="0.1">
      <c r="A116" s="158"/>
      <c r="B116" s="161" t="s">
        <v>1249</v>
      </c>
      <c r="C116" s="136" t="s">
        <v>601</v>
      </c>
      <c r="D116" s="135" t="s">
        <v>1387</v>
      </c>
      <c r="E116" s="137" t="s">
        <v>37</v>
      </c>
      <c r="F116" s="163" t="s">
        <v>1282</v>
      </c>
      <c r="G116" s="163"/>
    </row>
    <row r="117" spans="1:7" s="125" customFormat="1" ht="15.75" customHeight="1" x14ac:dyDescent="0.1">
      <c r="A117" s="160"/>
      <c r="B117" s="166"/>
      <c r="C117" s="133" t="s">
        <v>610</v>
      </c>
      <c r="D117" s="131" t="s">
        <v>1388</v>
      </c>
      <c r="E117" s="134" t="s">
        <v>1270</v>
      </c>
      <c r="F117" s="165"/>
      <c r="G117" s="165"/>
    </row>
    <row r="118" spans="1:7" s="125" customFormat="1" ht="15.75" customHeight="1" x14ac:dyDescent="0.1">
      <c r="A118" s="158" t="s">
        <v>492</v>
      </c>
      <c r="B118" s="161" t="s">
        <v>1248</v>
      </c>
      <c r="C118" s="136" t="s">
        <v>157</v>
      </c>
      <c r="D118" s="135" t="s">
        <v>1389</v>
      </c>
      <c r="E118" s="137" t="s">
        <v>0</v>
      </c>
      <c r="F118" s="163" t="s">
        <v>1270</v>
      </c>
      <c r="G118" s="163" t="s">
        <v>1272</v>
      </c>
    </row>
    <row r="119" spans="1:7" s="125" customFormat="1" ht="15.75" customHeight="1" x14ac:dyDescent="0.1">
      <c r="A119" s="159"/>
      <c r="B119" s="162"/>
      <c r="C119" s="129" t="s">
        <v>601</v>
      </c>
      <c r="D119" s="127" t="s">
        <v>1390</v>
      </c>
      <c r="E119" s="130" t="s">
        <v>40</v>
      </c>
      <c r="F119" s="164"/>
      <c r="G119" s="164"/>
    </row>
    <row r="120" spans="1:7" s="125" customFormat="1" ht="15.75" customHeight="1" x14ac:dyDescent="0.1">
      <c r="A120" s="158"/>
      <c r="B120" s="161" t="s">
        <v>1249</v>
      </c>
      <c r="C120" s="136" t="s">
        <v>601</v>
      </c>
      <c r="D120" s="135" t="s">
        <v>1391</v>
      </c>
      <c r="E120" s="137" t="s">
        <v>37</v>
      </c>
      <c r="F120" s="163" t="s">
        <v>1282</v>
      </c>
      <c r="G120" s="163"/>
    </row>
    <row r="121" spans="1:7" s="125" customFormat="1" ht="15.75" customHeight="1" x14ac:dyDescent="0.1">
      <c r="A121" s="160"/>
      <c r="B121" s="166"/>
      <c r="C121" s="133" t="s">
        <v>610</v>
      </c>
      <c r="D121" s="131" t="s">
        <v>1392</v>
      </c>
      <c r="E121" s="134" t="s">
        <v>1270</v>
      </c>
      <c r="F121" s="165"/>
      <c r="G121" s="165"/>
    </row>
    <row r="122" spans="1:7" s="125" customFormat="1" ht="15.75" customHeight="1" x14ac:dyDescent="0.1">
      <c r="A122" s="159" t="s">
        <v>493</v>
      </c>
      <c r="B122" s="128" t="s">
        <v>1248</v>
      </c>
      <c r="C122" s="129" t="s">
        <v>604</v>
      </c>
      <c r="D122" s="127" t="s">
        <v>1393</v>
      </c>
      <c r="E122" s="130" t="s">
        <v>1282</v>
      </c>
      <c r="F122" s="130" t="s">
        <v>1282</v>
      </c>
      <c r="G122" s="164" t="s">
        <v>1280</v>
      </c>
    </row>
    <row r="123" spans="1:7" s="125" customFormat="1" ht="15.75" customHeight="1" x14ac:dyDescent="0.1">
      <c r="A123" s="160"/>
      <c r="B123" s="132" t="s">
        <v>1249</v>
      </c>
      <c r="C123" s="133" t="s">
        <v>604</v>
      </c>
      <c r="D123" s="131" t="s">
        <v>1394</v>
      </c>
      <c r="E123" s="134" t="s">
        <v>1282</v>
      </c>
      <c r="F123" s="134" t="s">
        <v>1282</v>
      </c>
      <c r="G123" s="165"/>
    </row>
    <row r="124" spans="1:7" s="125" customFormat="1" ht="15.75" customHeight="1" x14ac:dyDescent="0.1">
      <c r="A124" s="159" t="s">
        <v>494</v>
      </c>
      <c r="B124" s="128" t="s">
        <v>1248</v>
      </c>
      <c r="C124" s="129" t="s">
        <v>604</v>
      </c>
      <c r="D124" s="127" t="s">
        <v>1395</v>
      </c>
      <c r="E124" s="130" t="s">
        <v>1268</v>
      </c>
      <c r="F124" s="130" t="s">
        <v>1268</v>
      </c>
      <c r="G124" s="164" t="s">
        <v>1280</v>
      </c>
    </row>
    <row r="125" spans="1:7" s="125" customFormat="1" ht="15.75" customHeight="1" x14ac:dyDescent="0.1">
      <c r="A125" s="160"/>
      <c r="B125" s="132" t="s">
        <v>1249</v>
      </c>
      <c r="C125" s="133" t="s">
        <v>604</v>
      </c>
      <c r="D125" s="131" t="s">
        <v>1396</v>
      </c>
      <c r="E125" s="134" t="s">
        <v>38</v>
      </c>
      <c r="F125" s="134" t="s">
        <v>38</v>
      </c>
      <c r="G125" s="165"/>
    </row>
    <row r="126" spans="1:7" s="125" customFormat="1" ht="15.75" customHeight="1" x14ac:dyDescent="0.1">
      <c r="A126" s="158" t="s">
        <v>495</v>
      </c>
      <c r="B126" s="161" t="s">
        <v>1248</v>
      </c>
      <c r="C126" s="136" t="s">
        <v>157</v>
      </c>
      <c r="D126" s="135" t="s">
        <v>1397</v>
      </c>
      <c r="E126" s="137" t="s">
        <v>0</v>
      </c>
      <c r="F126" s="163" t="s">
        <v>1296</v>
      </c>
      <c r="G126" s="163" t="s">
        <v>1272</v>
      </c>
    </row>
    <row r="127" spans="1:7" s="125" customFormat="1" ht="15.75" customHeight="1" x14ac:dyDescent="0.1">
      <c r="A127" s="159"/>
      <c r="B127" s="162"/>
      <c r="C127" s="129" t="s">
        <v>604</v>
      </c>
      <c r="D127" s="127" t="s">
        <v>1398</v>
      </c>
      <c r="E127" s="130" t="s">
        <v>1282</v>
      </c>
      <c r="F127" s="164"/>
      <c r="G127" s="164"/>
    </row>
    <row r="128" spans="1:7" s="125" customFormat="1" ht="15.75" customHeight="1" x14ac:dyDescent="0.1">
      <c r="A128" s="160"/>
      <c r="B128" s="132" t="s">
        <v>1249</v>
      </c>
      <c r="C128" s="133" t="s">
        <v>604</v>
      </c>
      <c r="D128" s="131" t="s">
        <v>1399</v>
      </c>
      <c r="E128" s="134" t="s">
        <v>40</v>
      </c>
      <c r="F128" s="134" t="s">
        <v>40</v>
      </c>
      <c r="G128" s="165"/>
    </row>
    <row r="129" spans="1:7" s="125" customFormat="1" ht="15.75" customHeight="1" x14ac:dyDescent="0.1">
      <c r="A129" s="159" t="s">
        <v>496</v>
      </c>
      <c r="B129" s="128" t="s">
        <v>1248</v>
      </c>
      <c r="C129" s="129" t="s">
        <v>604</v>
      </c>
      <c r="D129" s="127" t="s">
        <v>1400</v>
      </c>
      <c r="E129" s="130" t="s">
        <v>1293</v>
      </c>
      <c r="F129" s="130" t="s">
        <v>1293</v>
      </c>
      <c r="G129" s="164" t="s">
        <v>1291</v>
      </c>
    </row>
    <row r="130" spans="1:7" s="125" customFormat="1" ht="15.75" customHeight="1" x14ac:dyDescent="0.1">
      <c r="A130" s="160"/>
      <c r="B130" s="132" t="s">
        <v>1249</v>
      </c>
      <c r="C130" s="133" t="s">
        <v>604</v>
      </c>
      <c r="D130" s="131" t="s">
        <v>1401</v>
      </c>
      <c r="E130" s="134" t="s">
        <v>40</v>
      </c>
      <c r="F130" s="134" t="s">
        <v>40</v>
      </c>
      <c r="G130" s="165"/>
    </row>
    <row r="131" spans="1:7" s="125" customFormat="1" ht="15.75" customHeight="1" x14ac:dyDescent="0.1">
      <c r="A131" s="159" t="s">
        <v>497</v>
      </c>
      <c r="B131" s="128" t="s">
        <v>1248</v>
      </c>
      <c r="C131" s="129" t="s">
        <v>609</v>
      </c>
      <c r="D131" s="127" t="s">
        <v>1402</v>
      </c>
      <c r="E131" s="130" t="s">
        <v>1293</v>
      </c>
      <c r="F131" s="130" t="s">
        <v>1293</v>
      </c>
      <c r="G131" s="164" t="s">
        <v>1272</v>
      </c>
    </row>
    <row r="132" spans="1:7" s="125" customFormat="1" ht="15.75" customHeight="1" x14ac:dyDescent="0.1">
      <c r="A132" s="160"/>
      <c r="B132" s="132" t="s">
        <v>1249</v>
      </c>
      <c r="C132" s="133" t="s">
        <v>609</v>
      </c>
      <c r="D132" s="131" t="s">
        <v>1403</v>
      </c>
      <c r="E132" s="134" t="s">
        <v>39</v>
      </c>
      <c r="F132" s="134" t="s">
        <v>39</v>
      </c>
      <c r="G132" s="165"/>
    </row>
    <row r="133" spans="1:7" s="125" customFormat="1" ht="15.75" customHeight="1" x14ac:dyDescent="0.1">
      <c r="A133" s="159" t="s">
        <v>498</v>
      </c>
      <c r="B133" s="128" t="s">
        <v>1248</v>
      </c>
      <c r="C133" s="129" t="s">
        <v>609</v>
      </c>
      <c r="D133" s="127" t="s">
        <v>1404</v>
      </c>
      <c r="E133" s="130" t="s">
        <v>1265</v>
      </c>
      <c r="F133" s="130" t="s">
        <v>1265</v>
      </c>
      <c r="G133" s="164" t="s">
        <v>1280</v>
      </c>
    </row>
    <row r="134" spans="1:7" s="125" customFormat="1" ht="15.75" customHeight="1" x14ac:dyDescent="0.1">
      <c r="A134" s="160"/>
      <c r="B134" s="132" t="s">
        <v>1249</v>
      </c>
      <c r="C134" s="133" t="s">
        <v>609</v>
      </c>
      <c r="D134" s="131" t="s">
        <v>1405</v>
      </c>
      <c r="E134" s="134" t="s">
        <v>39</v>
      </c>
      <c r="F134" s="134" t="s">
        <v>39</v>
      </c>
      <c r="G134" s="165"/>
    </row>
    <row r="135" spans="1:7" s="125" customFormat="1" ht="15.75" customHeight="1" x14ac:dyDescent="0.1">
      <c r="A135" s="159" t="s">
        <v>499</v>
      </c>
      <c r="B135" s="128" t="s">
        <v>1248</v>
      </c>
      <c r="C135" s="129" t="s">
        <v>609</v>
      </c>
      <c r="D135" s="127" t="s">
        <v>1406</v>
      </c>
      <c r="E135" s="130" t="s">
        <v>1280</v>
      </c>
      <c r="F135" s="130" t="s">
        <v>1280</v>
      </c>
      <c r="G135" s="164" t="s">
        <v>1262</v>
      </c>
    </row>
    <row r="136" spans="1:7" s="125" customFormat="1" ht="15.75" customHeight="1" x14ac:dyDescent="0.1">
      <c r="A136" s="160"/>
      <c r="B136" s="132" t="s">
        <v>1249</v>
      </c>
      <c r="C136" s="133" t="s">
        <v>609</v>
      </c>
      <c r="D136" s="131" t="s">
        <v>1407</v>
      </c>
      <c r="E136" s="134" t="s">
        <v>37</v>
      </c>
      <c r="F136" s="134" t="s">
        <v>37</v>
      </c>
      <c r="G136" s="165"/>
    </row>
    <row r="137" spans="1:7" s="125" customFormat="1" ht="15.75" customHeight="1" x14ac:dyDescent="0.1">
      <c r="A137" s="159" t="s">
        <v>500</v>
      </c>
      <c r="B137" s="128" t="s">
        <v>1248</v>
      </c>
      <c r="C137" s="129" t="s">
        <v>609</v>
      </c>
      <c r="D137" s="127" t="s">
        <v>1408</v>
      </c>
      <c r="E137" s="130" t="s">
        <v>1272</v>
      </c>
      <c r="F137" s="130" t="s">
        <v>1272</v>
      </c>
      <c r="G137" s="164" t="s">
        <v>1262</v>
      </c>
    </row>
    <row r="138" spans="1:7" s="125" customFormat="1" ht="15.75" customHeight="1" x14ac:dyDescent="0.1">
      <c r="A138" s="160"/>
      <c r="B138" s="132" t="s">
        <v>1249</v>
      </c>
      <c r="C138" s="133" t="s">
        <v>609</v>
      </c>
      <c r="D138" s="131" t="s">
        <v>1409</v>
      </c>
      <c r="E138" s="134" t="s">
        <v>39</v>
      </c>
      <c r="F138" s="134" t="s">
        <v>39</v>
      </c>
      <c r="G138" s="165"/>
    </row>
    <row r="139" spans="1:7" s="125" customFormat="1" ht="15.75" customHeight="1" x14ac:dyDescent="0.1">
      <c r="A139" s="159" t="s">
        <v>501</v>
      </c>
      <c r="B139" s="128" t="s">
        <v>1248</v>
      </c>
      <c r="C139" s="129" t="s">
        <v>609</v>
      </c>
      <c r="D139" s="127" t="s">
        <v>1410</v>
      </c>
      <c r="E139" s="130" t="s">
        <v>1265</v>
      </c>
      <c r="F139" s="130" t="s">
        <v>1265</v>
      </c>
      <c r="G139" s="164" t="s">
        <v>1280</v>
      </c>
    </row>
    <row r="140" spans="1:7" s="125" customFormat="1" ht="15.75" customHeight="1" x14ac:dyDescent="0.1">
      <c r="A140" s="160"/>
      <c r="B140" s="132" t="s">
        <v>1249</v>
      </c>
      <c r="C140" s="133" t="s">
        <v>609</v>
      </c>
      <c r="D140" s="131" t="s">
        <v>1411</v>
      </c>
      <c r="E140" s="134" t="s">
        <v>39</v>
      </c>
      <c r="F140" s="134" t="s">
        <v>39</v>
      </c>
      <c r="G140" s="165"/>
    </row>
    <row r="141" spans="1:7" s="125" customFormat="1" ht="15.75" customHeight="1" x14ac:dyDescent="0.1">
      <c r="A141" s="159" t="s">
        <v>502</v>
      </c>
      <c r="B141" s="128" t="s">
        <v>1248</v>
      </c>
      <c r="C141" s="129" t="s">
        <v>14</v>
      </c>
      <c r="D141" s="127" t="s">
        <v>1412</v>
      </c>
      <c r="E141" s="130" t="s">
        <v>1268</v>
      </c>
      <c r="F141" s="130" t="s">
        <v>1268</v>
      </c>
      <c r="G141" s="164" t="s">
        <v>1268</v>
      </c>
    </row>
    <row r="142" spans="1:7" s="125" customFormat="1" ht="15.75" customHeight="1" x14ac:dyDescent="0.1">
      <c r="A142" s="160"/>
      <c r="B142" s="132" t="s">
        <v>1249</v>
      </c>
      <c r="C142" s="133"/>
      <c r="D142" s="131"/>
      <c r="E142" s="134"/>
      <c r="F142" s="134" t="s">
        <v>1314</v>
      </c>
      <c r="G142" s="165"/>
    </row>
    <row r="143" spans="1:7" s="125" customFormat="1" ht="15.75" customHeight="1" x14ac:dyDescent="0.1">
      <c r="A143" s="159" t="s">
        <v>504</v>
      </c>
      <c r="B143" s="128" t="s">
        <v>1248</v>
      </c>
      <c r="C143" s="129" t="s">
        <v>14</v>
      </c>
      <c r="D143" s="127" t="s">
        <v>1413</v>
      </c>
      <c r="E143" s="130" t="s">
        <v>1280</v>
      </c>
      <c r="F143" s="130" t="s">
        <v>1280</v>
      </c>
      <c r="G143" s="164" t="s">
        <v>1280</v>
      </c>
    </row>
    <row r="144" spans="1:7" s="125" customFormat="1" ht="15.75" customHeight="1" x14ac:dyDescent="0.1">
      <c r="A144" s="160"/>
      <c r="B144" s="132" t="s">
        <v>1249</v>
      </c>
      <c r="C144" s="133"/>
      <c r="D144" s="131"/>
      <c r="E144" s="134"/>
      <c r="F144" s="134" t="s">
        <v>1314</v>
      </c>
      <c r="G144" s="165"/>
    </row>
    <row r="145" spans="1:7" s="125" customFormat="1" ht="15.75" customHeight="1" x14ac:dyDescent="0.1">
      <c r="A145" s="158" t="s">
        <v>505</v>
      </c>
      <c r="B145" s="161" t="s">
        <v>1248</v>
      </c>
      <c r="C145" s="136" t="s">
        <v>157</v>
      </c>
      <c r="D145" s="135" t="s">
        <v>1414</v>
      </c>
      <c r="E145" s="137" t="s">
        <v>0</v>
      </c>
      <c r="F145" s="163" t="s">
        <v>1268</v>
      </c>
      <c r="G145" s="163" t="s">
        <v>1268</v>
      </c>
    </row>
    <row r="146" spans="1:7" s="125" customFormat="1" ht="15.75" customHeight="1" x14ac:dyDescent="0.1">
      <c r="A146" s="159"/>
      <c r="B146" s="162"/>
      <c r="C146" s="129" t="s">
        <v>14</v>
      </c>
      <c r="D146" s="127" t="s">
        <v>1415</v>
      </c>
      <c r="E146" s="130" t="s">
        <v>1265</v>
      </c>
      <c r="F146" s="164"/>
      <c r="G146" s="164"/>
    </row>
    <row r="147" spans="1:7" s="125" customFormat="1" ht="15.75" customHeight="1" x14ac:dyDescent="0.1">
      <c r="A147" s="160"/>
      <c r="B147" s="132" t="s">
        <v>1249</v>
      </c>
      <c r="C147" s="133"/>
      <c r="D147" s="131"/>
      <c r="E147" s="134"/>
      <c r="F147" s="134" t="s">
        <v>1314</v>
      </c>
      <c r="G147" s="165"/>
    </row>
    <row r="148" spans="1:7" s="125" customFormat="1" ht="15.75" customHeight="1" x14ac:dyDescent="0.1">
      <c r="A148" s="159" t="s">
        <v>506</v>
      </c>
      <c r="B148" s="128" t="s">
        <v>1248</v>
      </c>
      <c r="C148" s="129" t="s">
        <v>602</v>
      </c>
      <c r="D148" s="127" t="s">
        <v>1416</v>
      </c>
      <c r="E148" s="130" t="s">
        <v>1276</v>
      </c>
      <c r="F148" s="130" t="s">
        <v>1276</v>
      </c>
      <c r="G148" s="164" t="s">
        <v>1280</v>
      </c>
    </row>
    <row r="149" spans="1:7" s="125" customFormat="1" ht="15.75" customHeight="1" x14ac:dyDescent="0.1">
      <c r="A149" s="160"/>
      <c r="B149" s="132" t="s">
        <v>1249</v>
      </c>
      <c r="C149" s="133" t="s">
        <v>602</v>
      </c>
      <c r="D149" s="131" t="s">
        <v>1417</v>
      </c>
      <c r="E149" s="134" t="s">
        <v>40</v>
      </c>
      <c r="F149" s="134" t="s">
        <v>40</v>
      </c>
      <c r="G149" s="165"/>
    </row>
    <row r="150" spans="1:7" s="125" customFormat="1" ht="15.75" customHeight="1" x14ac:dyDescent="0.1">
      <c r="A150" s="159" t="s">
        <v>507</v>
      </c>
      <c r="B150" s="128" t="s">
        <v>1248</v>
      </c>
      <c r="C150" s="129"/>
      <c r="D150" s="127"/>
      <c r="E150" s="130"/>
      <c r="F150" s="130" t="s">
        <v>1314</v>
      </c>
      <c r="G150" s="164" t="s">
        <v>1270</v>
      </c>
    </row>
    <row r="151" spans="1:7" s="125" customFormat="1" ht="15.75" customHeight="1" x14ac:dyDescent="0.1">
      <c r="A151" s="160"/>
      <c r="B151" s="132" t="s">
        <v>1249</v>
      </c>
      <c r="C151" s="133" t="s">
        <v>610</v>
      </c>
      <c r="D151" s="131" t="s">
        <v>1418</v>
      </c>
      <c r="E151" s="134" t="s">
        <v>1270</v>
      </c>
      <c r="F151" s="134" t="s">
        <v>1270</v>
      </c>
      <c r="G151" s="165"/>
    </row>
    <row r="152" spans="1:7" s="125" customFormat="1" ht="15.75" customHeight="1" x14ac:dyDescent="0.1">
      <c r="A152" s="159" t="s">
        <v>509</v>
      </c>
      <c r="B152" s="128" t="s">
        <v>1248</v>
      </c>
      <c r="C152" s="129" t="s">
        <v>602</v>
      </c>
      <c r="D152" s="127" t="s">
        <v>1419</v>
      </c>
      <c r="E152" s="130" t="s">
        <v>1267</v>
      </c>
      <c r="F152" s="130" t="s">
        <v>1267</v>
      </c>
      <c r="G152" s="164" t="s">
        <v>1265</v>
      </c>
    </row>
    <row r="153" spans="1:7" s="125" customFormat="1" ht="15.75" customHeight="1" x14ac:dyDescent="0.1">
      <c r="A153" s="160"/>
      <c r="B153" s="132" t="s">
        <v>1249</v>
      </c>
      <c r="C153" s="133" t="s">
        <v>602</v>
      </c>
      <c r="D153" s="131" t="s">
        <v>1420</v>
      </c>
      <c r="E153" s="134" t="s">
        <v>40</v>
      </c>
      <c r="F153" s="134" t="s">
        <v>40</v>
      </c>
      <c r="G153" s="165"/>
    </row>
    <row r="154" spans="1:7" s="125" customFormat="1" ht="15.75" customHeight="1" x14ac:dyDescent="0.1">
      <c r="A154" s="159" t="s">
        <v>510</v>
      </c>
      <c r="B154" s="128" t="s">
        <v>1248</v>
      </c>
      <c r="C154" s="129" t="s">
        <v>602</v>
      </c>
      <c r="D154" s="127" t="s">
        <v>1421</v>
      </c>
      <c r="E154" s="130" t="s">
        <v>40</v>
      </c>
      <c r="F154" s="130" t="s">
        <v>40</v>
      </c>
      <c r="G154" s="164" t="s">
        <v>40</v>
      </c>
    </row>
    <row r="155" spans="1:7" s="125" customFormat="1" ht="15.75" customHeight="1" x14ac:dyDescent="0.1">
      <c r="A155" s="160"/>
      <c r="B155" s="132" t="s">
        <v>1249</v>
      </c>
      <c r="C155" s="133"/>
      <c r="D155" s="131"/>
      <c r="E155" s="134"/>
      <c r="F155" s="134" t="s">
        <v>1314</v>
      </c>
      <c r="G155" s="165"/>
    </row>
    <row r="156" spans="1:7" s="125" customFormat="1" ht="15.75" customHeight="1" x14ac:dyDescent="0.1">
      <c r="A156" s="159" t="s">
        <v>512</v>
      </c>
      <c r="B156" s="128" t="s">
        <v>1248</v>
      </c>
      <c r="C156" s="129" t="s">
        <v>602</v>
      </c>
      <c r="D156" s="127" t="s">
        <v>1422</v>
      </c>
      <c r="E156" s="130" t="s">
        <v>1272</v>
      </c>
      <c r="F156" s="130" t="s">
        <v>1272</v>
      </c>
      <c r="G156" s="164" t="s">
        <v>1302</v>
      </c>
    </row>
    <row r="157" spans="1:7" s="125" customFormat="1" ht="15.75" customHeight="1" x14ac:dyDescent="0.1">
      <c r="A157" s="160"/>
      <c r="B157" s="132" t="s">
        <v>1249</v>
      </c>
      <c r="C157" s="133" t="s">
        <v>602</v>
      </c>
      <c r="D157" s="131" t="s">
        <v>1423</v>
      </c>
      <c r="E157" s="134" t="s">
        <v>40</v>
      </c>
      <c r="F157" s="134" t="s">
        <v>40</v>
      </c>
      <c r="G157" s="165"/>
    </row>
    <row r="158" spans="1:7" s="125" customFormat="1" ht="15.75" customHeight="1" x14ac:dyDescent="0.1">
      <c r="A158" s="158" t="s">
        <v>513</v>
      </c>
      <c r="B158" s="161" t="s">
        <v>1248</v>
      </c>
      <c r="C158" s="136" t="s">
        <v>157</v>
      </c>
      <c r="D158" s="135" t="s">
        <v>1424</v>
      </c>
      <c r="E158" s="137" t="s">
        <v>0</v>
      </c>
      <c r="F158" s="163" t="s">
        <v>1291</v>
      </c>
      <c r="G158" s="163" t="s">
        <v>1425</v>
      </c>
    </row>
    <row r="159" spans="1:7" s="125" customFormat="1" ht="15.75" customHeight="1" x14ac:dyDescent="0.1">
      <c r="A159" s="159"/>
      <c r="B159" s="162"/>
      <c r="C159" s="129" t="s">
        <v>598</v>
      </c>
      <c r="D159" s="127" t="s">
        <v>1426</v>
      </c>
      <c r="E159" s="130" t="s">
        <v>1272</v>
      </c>
      <c r="F159" s="164"/>
      <c r="G159" s="164"/>
    </row>
    <row r="160" spans="1:7" s="125" customFormat="1" ht="15.75" customHeight="1" x14ac:dyDescent="0.1">
      <c r="A160" s="160"/>
      <c r="B160" s="132" t="s">
        <v>1249</v>
      </c>
      <c r="C160" s="133" t="s">
        <v>598</v>
      </c>
      <c r="D160" s="131" t="s">
        <v>1427</v>
      </c>
      <c r="E160" s="134" t="s">
        <v>1267</v>
      </c>
      <c r="F160" s="134" t="s">
        <v>1267</v>
      </c>
      <c r="G160" s="165"/>
    </row>
    <row r="161" spans="1:7" s="125" customFormat="1" ht="15.75" customHeight="1" x14ac:dyDescent="0.1">
      <c r="A161" s="158" t="s">
        <v>514</v>
      </c>
      <c r="B161" s="161" t="s">
        <v>1248</v>
      </c>
      <c r="C161" s="136" t="s">
        <v>157</v>
      </c>
      <c r="D161" s="135" t="s">
        <v>1428</v>
      </c>
      <c r="E161" s="137" t="s">
        <v>0</v>
      </c>
      <c r="F161" s="163" t="s">
        <v>1280</v>
      </c>
      <c r="G161" s="163" t="s">
        <v>1425</v>
      </c>
    </row>
    <row r="162" spans="1:7" s="125" customFormat="1" ht="15.75" customHeight="1" x14ac:dyDescent="0.1">
      <c r="A162" s="159"/>
      <c r="B162" s="162"/>
      <c r="C162" s="129" t="s">
        <v>598</v>
      </c>
      <c r="D162" s="127" t="s">
        <v>1429</v>
      </c>
      <c r="E162" s="130" t="s">
        <v>1291</v>
      </c>
      <c r="F162" s="164"/>
      <c r="G162" s="164"/>
    </row>
    <row r="163" spans="1:7" s="125" customFormat="1" ht="15.75" customHeight="1" x14ac:dyDescent="0.1">
      <c r="A163" s="160"/>
      <c r="B163" s="132" t="s">
        <v>1249</v>
      </c>
      <c r="C163" s="133" t="s">
        <v>598</v>
      </c>
      <c r="D163" s="131" t="s">
        <v>1430</v>
      </c>
      <c r="E163" s="134" t="s">
        <v>1270</v>
      </c>
      <c r="F163" s="134" t="s">
        <v>1270</v>
      </c>
      <c r="G163" s="165"/>
    </row>
    <row r="164" spans="1:7" s="125" customFormat="1" ht="15.75" customHeight="1" x14ac:dyDescent="0.1">
      <c r="A164" s="158" t="s">
        <v>516</v>
      </c>
      <c r="B164" s="161" t="s">
        <v>1248</v>
      </c>
      <c r="C164" s="136" t="s">
        <v>157</v>
      </c>
      <c r="D164" s="135" t="s">
        <v>1431</v>
      </c>
      <c r="E164" s="137" t="s">
        <v>0</v>
      </c>
      <c r="F164" s="163" t="s">
        <v>1280</v>
      </c>
      <c r="G164" s="163" t="s">
        <v>1289</v>
      </c>
    </row>
    <row r="165" spans="1:7" s="125" customFormat="1" ht="15.75" customHeight="1" x14ac:dyDescent="0.1">
      <c r="A165" s="159"/>
      <c r="B165" s="162"/>
      <c r="C165" s="129" t="s">
        <v>598</v>
      </c>
      <c r="D165" s="127" t="s">
        <v>1432</v>
      </c>
      <c r="E165" s="130" t="s">
        <v>1291</v>
      </c>
      <c r="F165" s="164"/>
      <c r="G165" s="164"/>
    </row>
    <row r="166" spans="1:7" s="125" customFormat="1" ht="15.75" customHeight="1" x14ac:dyDescent="0.1">
      <c r="A166" s="160"/>
      <c r="B166" s="132" t="s">
        <v>1249</v>
      </c>
      <c r="C166" s="133" t="s">
        <v>598</v>
      </c>
      <c r="D166" s="131" t="s">
        <v>1433</v>
      </c>
      <c r="E166" s="134" t="s">
        <v>1293</v>
      </c>
      <c r="F166" s="134" t="s">
        <v>1293</v>
      </c>
      <c r="G166" s="165"/>
    </row>
    <row r="167" spans="1:7" s="125" customFormat="1" ht="15.75" customHeight="1" x14ac:dyDescent="0.1">
      <c r="A167" s="158" t="s">
        <v>517</v>
      </c>
      <c r="B167" s="161" t="s">
        <v>1248</v>
      </c>
      <c r="C167" s="136" t="s">
        <v>157</v>
      </c>
      <c r="D167" s="135" t="s">
        <v>1434</v>
      </c>
      <c r="E167" s="137" t="s">
        <v>0</v>
      </c>
      <c r="F167" s="163" t="s">
        <v>1272</v>
      </c>
      <c r="G167" s="163" t="s">
        <v>1425</v>
      </c>
    </row>
    <row r="168" spans="1:7" s="125" customFormat="1" ht="15.75" customHeight="1" x14ac:dyDescent="0.1">
      <c r="A168" s="159"/>
      <c r="B168" s="162"/>
      <c r="C168" s="129" t="s">
        <v>598</v>
      </c>
      <c r="D168" s="127" t="s">
        <v>1435</v>
      </c>
      <c r="E168" s="130" t="s">
        <v>1268</v>
      </c>
      <c r="F168" s="164"/>
      <c r="G168" s="164"/>
    </row>
    <row r="169" spans="1:7" s="125" customFormat="1" ht="15.75" customHeight="1" x14ac:dyDescent="0.1">
      <c r="A169" s="160"/>
      <c r="B169" s="132" t="s">
        <v>1249</v>
      </c>
      <c r="C169" s="133" t="s">
        <v>598</v>
      </c>
      <c r="D169" s="131" t="s">
        <v>1436</v>
      </c>
      <c r="E169" s="134" t="s">
        <v>1282</v>
      </c>
      <c r="F169" s="134" t="s">
        <v>1282</v>
      </c>
      <c r="G169" s="165"/>
    </row>
    <row r="170" spans="1:7" s="125" customFormat="1" ht="15.75" customHeight="1" x14ac:dyDescent="0.1">
      <c r="A170" s="158" t="s">
        <v>518</v>
      </c>
      <c r="B170" s="161" t="s">
        <v>1248</v>
      </c>
      <c r="C170" s="136" t="s">
        <v>157</v>
      </c>
      <c r="D170" s="135" t="s">
        <v>1437</v>
      </c>
      <c r="E170" s="137" t="s">
        <v>0</v>
      </c>
      <c r="F170" s="163" t="s">
        <v>1280</v>
      </c>
      <c r="G170" s="163" t="s">
        <v>1438</v>
      </c>
    </row>
    <row r="171" spans="1:7" s="125" customFormat="1" ht="15.75" customHeight="1" x14ac:dyDescent="0.1">
      <c r="A171" s="159"/>
      <c r="B171" s="162"/>
      <c r="C171" s="129" t="s">
        <v>598</v>
      </c>
      <c r="D171" s="127" t="s">
        <v>1439</v>
      </c>
      <c r="E171" s="130" t="s">
        <v>1291</v>
      </c>
      <c r="F171" s="164"/>
      <c r="G171" s="164"/>
    </row>
    <row r="172" spans="1:7" s="125" customFormat="1" ht="15.75" customHeight="1" x14ac:dyDescent="0.1">
      <c r="A172" s="160"/>
      <c r="B172" s="132" t="s">
        <v>1249</v>
      </c>
      <c r="C172" s="133" t="s">
        <v>598</v>
      </c>
      <c r="D172" s="131" t="s">
        <v>1440</v>
      </c>
      <c r="E172" s="134" t="s">
        <v>1276</v>
      </c>
      <c r="F172" s="134" t="s">
        <v>1276</v>
      </c>
      <c r="G172" s="165"/>
    </row>
    <row r="173" spans="1:7" s="125" customFormat="1" ht="15.75" customHeight="1" x14ac:dyDescent="0.1">
      <c r="A173" s="158" t="s">
        <v>519</v>
      </c>
      <c r="B173" s="161" t="s">
        <v>1248</v>
      </c>
      <c r="C173" s="136" t="s">
        <v>157</v>
      </c>
      <c r="D173" s="135" t="s">
        <v>1441</v>
      </c>
      <c r="E173" s="137" t="s">
        <v>0</v>
      </c>
      <c r="F173" s="163" t="s">
        <v>1272</v>
      </c>
      <c r="G173" s="163" t="s">
        <v>1321</v>
      </c>
    </row>
    <row r="174" spans="1:7" s="125" customFormat="1" ht="15.75" customHeight="1" x14ac:dyDescent="0.1">
      <c r="A174" s="159"/>
      <c r="B174" s="162"/>
      <c r="C174" s="129" t="s">
        <v>598</v>
      </c>
      <c r="D174" s="127" t="s">
        <v>1442</v>
      </c>
      <c r="E174" s="130" t="s">
        <v>1268</v>
      </c>
      <c r="F174" s="164"/>
      <c r="G174" s="164"/>
    </row>
    <row r="175" spans="1:7" s="125" customFormat="1" ht="15.75" customHeight="1" x14ac:dyDescent="0.1">
      <c r="A175" s="160"/>
      <c r="B175" s="132" t="s">
        <v>1249</v>
      </c>
      <c r="C175" s="133" t="s">
        <v>598</v>
      </c>
      <c r="D175" s="131" t="s">
        <v>1443</v>
      </c>
      <c r="E175" s="134" t="s">
        <v>1267</v>
      </c>
      <c r="F175" s="134" t="s">
        <v>1267</v>
      </c>
      <c r="G175" s="165"/>
    </row>
    <row r="176" spans="1:7" s="125" customFormat="1" ht="15.75" customHeight="1" x14ac:dyDescent="0.1">
      <c r="A176" s="159" t="s">
        <v>521</v>
      </c>
      <c r="B176" s="128" t="s">
        <v>1248</v>
      </c>
      <c r="C176" s="129" t="s">
        <v>598</v>
      </c>
      <c r="D176" s="127" t="s">
        <v>1444</v>
      </c>
      <c r="E176" s="130" t="s">
        <v>1280</v>
      </c>
      <c r="F176" s="130" t="s">
        <v>1280</v>
      </c>
      <c r="G176" s="164" t="s">
        <v>1445</v>
      </c>
    </row>
    <row r="177" spans="1:7" s="125" customFormat="1" ht="15.75" customHeight="1" x14ac:dyDescent="0.1">
      <c r="A177" s="160"/>
      <c r="B177" s="132" t="s">
        <v>1249</v>
      </c>
      <c r="C177" s="133" t="s">
        <v>598</v>
      </c>
      <c r="D177" s="131" t="s">
        <v>1446</v>
      </c>
      <c r="E177" s="134" t="s">
        <v>1265</v>
      </c>
      <c r="F177" s="134" t="s">
        <v>1265</v>
      </c>
      <c r="G177" s="165"/>
    </row>
    <row r="178" spans="1:7" s="125" customFormat="1" ht="15.75" customHeight="1" x14ac:dyDescent="0.1">
      <c r="A178" s="159" t="s">
        <v>522</v>
      </c>
      <c r="B178" s="128" t="s">
        <v>1248</v>
      </c>
      <c r="C178" s="129" t="s">
        <v>598</v>
      </c>
      <c r="D178" s="127" t="s">
        <v>1447</v>
      </c>
      <c r="E178" s="130" t="s">
        <v>1262</v>
      </c>
      <c r="F178" s="130" t="s">
        <v>1262</v>
      </c>
      <c r="G178" s="164" t="s">
        <v>1289</v>
      </c>
    </row>
    <row r="179" spans="1:7" s="125" customFormat="1" ht="15.75" customHeight="1" x14ac:dyDescent="0.1">
      <c r="A179" s="160"/>
      <c r="B179" s="132" t="s">
        <v>1249</v>
      </c>
      <c r="C179" s="133" t="s">
        <v>598</v>
      </c>
      <c r="D179" s="131" t="s">
        <v>1448</v>
      </c>
      <c r="E179" s="134" t="s">
        <v>1282</v>
      </c>
      <c r="F179" s="134" t="s">
        <v>1282</v>
      </c>
      <c r="G179" s="165"/>
    </row>
    <row r="180" spans="1:7" s="125" customFormat="1" ht="15.75" customHeight="1" x14ac:dyDescent="0.1">
      <c r="A180" s="158" t="s">
        <v>523</v>
      </c>
      <c r="B180" s="161" t="s">
        <v>1248</v>
      </c>
      <c r="C180" s="136" t="s">
        <v>157</v>
      </c>
      <c r="D180" s="135" t="s">
        <v>1449</v>
      </c>
      <c r="E180" s="137" t="s">
        <v>0</v>
      </c>
      <c r="F180" s="163" t="s">
        <v>1293</v>
      </c>
      <c r="G180" s="163" t="s">
        <v>1321</v>
      </c>
    </row>
    <row r="181" spans="1:7" s="125" customFormat="1" ht="15.75" customHeight="1" x14ac:dyDescent="0.1">
      <c r="A181" s="159"/>
      <c r="B181" s="162"/>
      <c r="C181" s="129" t="s">
        <v>598</v>
      </c>
      <c r="D181" s="127" t="s">
        <v>1450</v>
      </c>
      <c r="E181" s="130" t="s">
        <v>1296</v>
      </c>
      <c r="F181" s="164"/>
      <c r="G181" s="164"/>
    </row>
    <row r="182" spans="1:7" s="125" customFormat="1" ht="15.75" customHeight="1" x14ac:dyDescent="0.1">
      <c r="A182" s="160"/>
      <c r="B182" s="132" t="s">
        <v>1249</v>
      </c>
      <c r="C182" s="133" t="s">
        <v>598</v>
      </c>
      <c r="D182" s="131" t="s">
        <v>1451</v>
      </c>
      <c r="E182" s="134" t="s">
        <v>1276</v>
      </c>
      <c r="F182" s="134" t="s">
        <v>1276</v>
      </c>
      <c r="G182" s="165"/>
    </row>
    <row r="183" spans="1:7" s="125" customFormat="1" ht="15.75" customHeight="1" x14ac:dyDescent="0.1">
      <c r="A183" s="158" t="s">
        <v>525</v>
      </c>
      <c r="B183" s="161" t="s">
        <v>1248</v>
      </c>
      <c r="C183" s="136" t="s">
        <v>157</v>
      </c>
      <c r="D183" s="135" t="s">
        <v>1452</v>
      </c>
      <c r="E183" s="137" t="s">
        <v>0</v>
      </c>
      <c r="F183" s="163" t="s">
        <v>1276</v>
      </c>
      <c r="G183" s="163" t="s">
        <v>1425</v>
      </c>
    </row>
    <row r="184" spans="1:7" s="125" customFormat="1" ht="15.75" customHeight="1" x14ac:dyDescent="0.1">
      <c r="A184" s="159"/>
      <c r="B184" s="162"/>
      <c r="C184" s="129" t="s">
        <v>598</v>
      </c>
      <c r="D184" s="127" t="s">
        <v>1453</v>
      </c>
      <c r="E184" s="130" t="s">
        <v>1293</v>
      </c>
      <c r="F184" s="164"/>
      <c r="G184" s="164"/>
    </row>
    <row r="185" spans="1:7" s="125" customFormat="1" ht="15.75" customHeight="1" x14ac:dyDescent="0.1">
      <c r="A185" s="160"/>
      <c r="B185" s="132" t="s">
        <v>1249</v>
      </c>
      <c r="C185" s="133" t="s">
        <v>598</v>
      </c>
      <c r="D185" s="131" t="s">
        <v>1454</v>
      </c>
      <c r="E185" s="134" t="s">
        <v>1276</v>
      </c>
      <c r="F185" s="134" t="s">
        <v>1276</v>
      </c>
      <c r="G185" s="165"/>
    </row>
    <row r="186" spans="1:7" s="125" customFormat="1" ht="15.75" customHeight="1" x14ac:dyDescent="0.1">
      <c r="A186" s="158" t="s">
        <v>526</v>
      </c>
      <c r="B186" s="161" t="s">
        <v>1248</v>
      </c>
      <c r="C186" s="136" t="s">
        <v>157</v>
      </c>
      <c r="D186" s="135" t="s">
        <v>1455</v>
      </c>
      <c r="E186" s="137" t="s">
        <v>0</v>
      </c>
      <c r="F186" s="163" t="s">
        <v>1291</v>
      </c>
      <c r="G186" s="163" t="s">
        <v>1321</v>
      </c>
    </row>
    <row r="187" spans="1:7" s="125" customFormat="1" ht="15.75" customHeight="1" x14ac:dyDescent="0.1">
      <c r="A187" s="159"/>
      <c r="B187" s="162"/>
      <c r="C187" s="129" t="s">
        <v>598</v>
      </c>
      <c r="D187" s="127" t="s">
        <v>1456</v>
      </c>
      <c r="E187" s="130" t="s">
        <v>1272</v>
      </c>
      <c r="F187" s="164"/>
      <c r="G187" s="164"/>
    </row>
    <row r="188" spans="1:7" s="125" customFormat="1" ht="15.75" customHeight="1" x14ac:dyDescent="0.1">
      <c r="A188" s="160"/>
      <c r="B188" s="132" t="s">
        <v>1249</v>
      </c>
      <c r="C188" s="133" t="s">
        <v>598</v>
      </c>
      <c r="D188" s="131" t="s">
        <v>1457</v>
      </c>
      <c r="E188" s="134" t="s">
        <v>1270</v>
      </c>
      <c r="F188" s="134" t="s">
        <v>1270</v>
      </c>
      <c r="G188" s="165"/>
    </row>
    <row r="189" spans="1:7" s="125" customFormat="1" ht="15.75" customHeight="1" x14ac:dyDescent="0.1">
      <c r="A189" s="159" t="s">
        <v>527</v>
      </c>
      <c r="B189" s="128" t="s">
        <v>1248</v>
      </c>
      <c r="C189" s="129" t="s">
        <v>598</v>
      </c>
      <c r="D189" s="127" t="s">
        <v>1458</v>
      </c>
      <c r="E189" s="130" t="s">
        <v>1291</v>
      </c>
      <c r="F189" s="130" t="s">
        <v>1291</v>
      </c>
      <c r="G189" s="164" t="s">
        <v>1438</v>
      </c>
    </row>
    <row r="190" spans="1:7" s="125" customFormat="1" ht="15.75" customHeight="1" x14ac:dyDescent="0.1">
      <c r="A190" s="160"/>
      <c r="B190" s="132" t="s">
        <v>1249</v>
      </c>
      <c r="C190" s="133" t="s">
        <v>598</v>
      </c>
      <c r="D190" s="131" t="s">
        <v>1459</v>
      </c>
      <c r="E190" s="134" t="s">
        <v>1265</v>
      </c>
      <c r="F190" s="134" t="s">
        <v>1265</v>
      </c>
      <c r="G190" s="165"/>
    </row>
    <row r="191" spans="1:7" s="125" customFormat="1" ht="15.75" customHeight="1" x14ac:dyDescent="0.1">
      <c r="A191" s="158" t="s">
        <v>528</v>
      </c>
      <c r="B191" s="161" t="s">
        <v>1248</v>
      </c>
      <c r="C191" s="136" t="s">
        <v>157</v>
      </c>
      <c r="D191" s="135" t="s">
        <v>1460</v>
      </c>
      <c r="E191" s="137" t="s">
        <v>0</v>
      </c>
      <c r="F191" s="163" t="s">
        <v>1265</v>
      </c>
      <c r="G191" s="163" t="s">
        <v>1302</v>
      </c>
    </row>
    <row r="192" spans="1:7" s="125" customFormat="1" ht="15.75" customHeight="1" x14ac:dyDescent="0.1">
      <c r="A192" s="159"/>
      <c r="B192" s="162"/>
      <c r="C192" s="129" t="s">
        <v>603</v>
      </c>
      <c r="D192" s="127" t="s">
        <v>1461</v>
      </c>
      <c r="E192" s="130" t="s">
        <v>1276</v>
      </c>
      <c r="F192" s="164"/>
      <c r="G192" s="164"/>
    </row>
    <row r="193" spans="1:7" s="125" customFormat="1" ht="15.75" customHeight="1" x14ac:dyDescent="0.1">
      <c r="A193" s="160"/>
      <c r="B193" s="132" t="s">
        <v>1249</v>
      </c>
      <c r="C193" s="133" t="s">
        <v>603</v>
      </c>
      <c r="D193" s="131" t="s">
        <v>1462</v>
      </c>
      <c r="E193" s="134" t="s">
        <v>1267</v>
      </c>
      <c r="F193" s="134" t="s">
        <v>1267</v>
      </c>
      <c r="G193" s="165"/>
    </row>
    <row r="194" spans="1:7" s="125" customFormat="1" ht="15.75" customHeight="1" x14ac:dyDescent="0.1">
      <c r="A194" s="158" t="s">
        <v>529</v>
      </c>
      <c r="B194" s="161" t="s">
        <v>1248</v>
      </c>
      <c r="C194" s="136" t="s">
        <v>157</v>
      </c>
      <c r="D194" s="135" t="s">
        <v>1463</v>
      </c>
      <c r="E194" s="137" t="s">
        <v>0</v>
      </c>
      <c r="F194" s="163" t="s">
        <v>1291</v>
      </c>
      <c r="G194" s="163" t="s">
        <v>1278</v>
      </c>
    </row>
    <row r="195" spans="1:7" s="125" customFormat="1" ht="15.75" customHeight="1" x14ac:dyDescent="0.1">
      <c r="A195" s="159"/>
      <c r="B195" s="162"/>
      <c r="C195" s="129" t="s">
        <v>603</v>
      </c>
      <c r="D195" s="127" t="s">
        <v>1464</v>
      </c>
      <c r="E195" s="130" t="s">
        <v>1272</v>
      </c>
      <c r="F195" s="164"/>
      <c r="G195" s="164"/>
    </row>
    <row r="196" spans="1:7" s="125" customFormat="1" ht="15.75" customHeight="1" x14ac:dyDescent="0.1">
      <c r="A196" s="160"/>
      <c r="B196" s="132" t="s">
        <v>1249</v>
      </c>
      <c r="C196" s="133" t="s">
        <v>603</v>
      </c>
      <c r="D196" s="131" t="s">
        <v>1465</v>
      </c>
      <c r="E196" s="134" t="s">
        <v>37</v>
      </c>
      <c r="F196" s="134" t="s">
        <v>37</v>
      </c>
      <c r="G196" s="165"/>
    </row>
    <row r="197" spans="1:7" s="125" customFormat="1" ht="15.75" customHeight="1" x14ac:dyDescent="0.1">
      <c r="A197" s="158" t="s">
        <v>530</v>
      </c>
      <c r="B197" s="161" t="s">
        <v>1248</v>
      </c>
      <c r="C197" s="136" t="s">
        <v>157</v>
      </c>
      <c r="D197" s="135" t="s">
        <v>1466</v>
      </c>
      <c r="E197" s="137" t="s">
        <v>0</v>
      </c>
      <c r="F197" s="163" t="s">
        <v>1291</v>
      </c>
      <c r="G197" s="163" t="s">
        <v>1302</v>
      </c>
    </row>
    <row r="198" spans="1:7" s="125" customFormat="1" ht="15.75" customHeight="1" x14ac:dyDescent="0.1">
      <c r="A198" s="159"/>
      <c r="B198" s="162"/>
      <c r="C198" s="129" t="s">
        <v>603</v>
      </c>
      <c r="D198" s="127" t="s">
        <v>1467</v>
      </c>
      <c r="E198" s="130" t="s">
        <v>1272</v>
      </c>
      <c r="F198" s="164"/>
      <c r="G198" s="164"/>
    </row>
    <row r="199" spans="1:7" s="125" customFormat="1" ht="15.75" customHeight="1" x14ac:dyDescent="0.1">
      <c r="A199" s="160"/>
      <c r="B199" s="132" t="s">
        <v>1249</v>
      </c>
      <c r="C199" s="133" t="s">
        <v>603</v>
      </c>
      <c r="D199" s="131" t="s">
        <v>1468</v>
      </c>
      <c r="E199" s="134" t="s">
        <v>39</v>
      </c>
      <c r="F199" s="134" t="s">
        <v>39</v>
      </c>
      <c r="G199" s="165"/>
    </row>
    <row r="200" spans="1:7" s="125" customFormat="1" ht="15.75" customHeight="1" x14ac:dyDescent="0.1">
      <c r="A200" s="158" t="s">
        <v>531</v>
      </c>
      <c r="B200" s="161" t="s">
        <v>1248</v>
      </c>
      <c r="C200" s="136" t="s">
        <v>157</v>
      </c>
      <c r="D200" s="135" t="s">
        <v>1469</v>
      </c>
      <c r="E200" s="137" t="s">
        <v>0</v>
      </c>
      <c r="F200" s="163" t="s">
        <v>1291</v>
      </c>
      <c r="G200" s="163" t="s">
        <v>1470</v>
      </c>
    </row>
    <row r="201" spans="1:7" s="125" customFormat="1" ht="15.75" customHeight="1" x14ac:dyDescent="0.1">
      <c r="A201" s="159"/>
      <c r="B201" s="162"/>
      <c r="C201" s="129" t="s">
        <v>603</v>
      </c>
      <c r="D201" s="127" t="s">
        <v>1471</v>
      </c>
      <c r="E201" s="130" t="s">
        <v>1272</v>
      </c>
      <c r="F201" s="164"/>
      <c r="G201" s="164"/>
    </row>
    <row r="202" spans="1:7" s="125" customFormat="1" ht="15.75" customHeight="1" x14ac:dyDescent="0.1">
      <c r="A202" s="160"/>
      <c r="B202" s="132" t="s">
        <v>1249</v>
      </c>
      <c r="C202" s="133" t="s">
        <v>603</v>
      </c>
      <c r="D202" s="131" t="s">
        <v>1472</v>
      </c>
      <c r="E202" s="134" t="s">
        <v>1282</v>
      </c>
      <c r="F202" s="134" t="s">
        <v>1282</v>
      </c>
      <c r="G202" s="165"/>
    </row>
    <row r="203" spans="1:7" s="125" customFormat="1" ht="15.75" customHeight="1" x14ac:dyDescent="0.1">
      <c r="A203" s="158" t="s">
        <v>532</v>
      </c>
      <c r="B203" s="161" t="s">
        <v>1248</v>
      </c>
      <c r="C203" s="136" t="s">
        <v>157</v>
      </c>
      <c r="D203" s="135" t="s">
        <v>1473</v>
      </c>
      <c r="E203" s="137" t="s">
        <v>0</v>
      </c>
      <c r="F203" s="163" t="s">
        <v>1272</v>
      </c>
      <c r="G203" s="163" t="s">
        <v>1273</v>
      </c>
    </row>
    <row r="204" spans="1:7" s="125" customFormat="1" ht="15.75" customHeight="1" x14ac:dyDescent="0.1">
      <c r="A204" s="159"/>
      <c r="B204" s="162"/>
      <c r="C204" s="129" t="s">
        <v>603</v>
      </c>
      <c r="D204" s="127" t="s">
        <v>1474</v>
      </c>
      <c r="E204" s="130" t="s">
        <v>1268</v>
      </c>
      <c r="F204" s="164"/>
      <c r="G204" s="164"/>
    </row>
    <row r="205" spans="1:7" s="125" customFormat="1" ht="15.75" customHeight="1" x14ac:dyDescent="0.1">
      <c r="A205" s="160"/>
      <c r="B205" s="132" t="s">
        <v>1249</v>
      </c>
      <c r="C205" s="133" t="s">
        <v>603</v>
      </c>
      <c r="D205" s="131" t="s">
        <v>1475</v>
      </c>
      <c r="E205" s="134" t="s">
        <v>1276</v>
      </c>
      <c r="F205" s="134" t="s">
        <v>1276</v>
      </c>
      <c r="G205" s="165"/>
    </row>
    <row r="206" spans="1:7" s="125" customFormat="1" ht="15.75" customHeight="1" x14ac:dyDescent="0.1">
      <c r="A206" s="158" t="s">
        <v>533</v>
      </c>
      <c r="B206" s="161" t="s">
        <v>1248</v>
      </c>
      <c r="C206" s="136" t="s">
        <v>157</v>
      </c>
      <c r="D206" s="135" t="s">
        <v>1476</v>
      </c>
      <c r="E206" s="137" t="s">
        <v>0</v>
      </c>
      <c r="F206" s="163" t="s">
        <v>1293</v>
      </c>
      <c r="G206" s="163" t="s">
        <v>1278</v>
      </c>
    </row>
    <row r="207" spans="1:7" s="125" customFormat="1" ht="15.75" customHeight="1" x14ac:dyDescent="0.1">
      <c r="A207" s="159"/>
      <c r="B207" s="162"/>
      <c r="C207" s="129" t="s">
        <v>603</v>
      </c>
      <c r="D207" s="127" t="s">
        <v>1477</v>
      </c>
      <c r="E207" s="130" t="s">
        <v>1296</v>
      </c>
      <c r="F207" s="164"/>
      <c r="G207" s="164"/>
    </row>
    <row r="208" spans="1:7" s="125" customFormat="1" ht="15.75" customHeight="1" x14ac:dyDescent="0.1">
      <c r="A208" s="160"/>
      <c r="B208" s="132" t="s">
        <v>1249</v>
      </c>
      <c r="C208" s="133" t="s">
        <v>603</v>
      </c>
      <c r="D208" s="131" t="s">
        <v>1478</v>
      </c>
      <c r="E208" s="134" t="s">
        <v>1267</v>
      </c>
      <c r="F208" s="134" t="s">
        <v>1267</v>
      </c>
      <c r="G208" s="165"/>
    </row>
    <row r="209" spans="1:7" s="125" customFormat="1" ht="15.75" customHeight="1" x14ac:dyDescent="0.1">
      <c r="A209" s="158" t="s">
        <v>534</v>
      </c>
      <c r="B209" s="161" t="s">
        <v>1248</v>
      </c>
      <c r="C209" s="136" t="s">
        <v>157</v>
      </c>
      <c r="D209" s="135" t="s">
        <v>1479</v>
      </c>
      <c r="E209" s="137" t="s">
        <v>0</v>
      </c>
      <c r="F209" s="163" t="s">
        <v>1291</v>
      </c>
      <c r="G209" s="163" t="s">
        <v>1470</v>
      </c>
    </row>
    <row r="210" spans="1:7" s="125" customFormat="1" ht="15.75" customHeight="1" x14ac:dyDescent="0.1">
      <c r="A210" s="159"/>
      <c r="B210" s="162"/>
      <c r="C210" s="129" t="s">
        <v>603</v>
      </c>
      <c r="D210" s="127" t="s">
        <v>1480</v>
      </c>
      <c r="E210" s="130" t="s">
        <v>1272</v>
      </c>
      <c r="F210" s="164"/>
      <c r="G210" s="164"/>
    </row>
    <row r="211" spans="1:7" s="125" customFormat="1" ht="15.75" customHeight="1" x14ac:dyDescent="0.1">
      <c r="A211" s="160"/>
      <c r="B211" s="132" t="s">
        <v>1249</v>
      </c>
      <c r="C211" s="133" t="s">
        <v>603</v>
      </c>
      <c r="D211" s="131" t="s">
        <v>1481</v>
      </c>
      <c r="E211" s="134" t="s">
        <v>1282</v>
      </c>
      <c r="F211" s="134" t="s">
        <v>1282</v>
      </c>
      <c r="G211" s="165"/>
    </row>
    <row r="212" spans="1:7" s="125" customFormat="1" ht="15.75" customHeight="1" x14ac:dyDescent="0.1">
      <c r="A212" s="159" t="s">
        <v>535</v>
      </c>
      <c r="B212" s="128" t="s">
        <v>1248</v>
      </c>
      <c r="C212" s="129" t="s">
        <v>603</v>
      </c>
      <c r="D212" s="127" t="s">
        <v>1482</v>
      </c>
      <c r="E212" s="130" t="s">
        <v>1268</v>
      </c>
      <c r="F212" s="130" t="s">
        <v>1268</v>
      </c>
      <c r="G212" s="164" t="s">
        <v>1286</v>
      </c>
    </row>
    <row r="213" spans="1:7" s="125" customFormat="1" ht="15.75" customHeight="1" x14ac:dyDescent="0.1">
      <c r="A213" s="160"/>
      <c r="B213" s="132" t="s">
        <v>1249</v>
      </c>
      <c r="C213" s="133" t="s">
        <v>603</v>
      </c>
      <c r="D213" s="131" t="s">
        <v>1483</v>
      </c>
      <c r="E213" s="134" t="s">
        <v>1276</v>
      </c>
      <c r="F213" s="134" t="s">
        <v>1276</v>
      </c>
      <c r="G213" s="165"/>
    </row>
    <row r="214" spans="1:7" s="125" customFormat="1" ht="15.75" customHeight="1" x14ac:dyDescent="0.1">
      <c r="A214" s="159" t="s">
        <v>536</v>
      </c>
      <c r="B214" s="128" t="s">
        <v>1248</v>
      </c>
      <c r="C214" s="129" t="s">
        <v>603</v>
      </c>
      <c r="D214" s="127" t="s">
        <v>1484</v>
      </c>
      <c r="E214" s="130" t="s">
        <v>1276</v>
      </c>
      <c r="F214" s="130" t="s">
        <v>1276</v>
      </c>
      <c r="G214" s="164" t="s">
        <v>1262</v>
      </c>
    </row>
    <row r="215" spans="1:7" s="125" customFormat="1" ht="15.75" customHeight="1" x14ac:dyDescent="0.1">
      <c r="A215" s="160"/>
      <c r="B215" s="132" t="s">
        <v>1249</v>
      </c>
      <c r="C215" s="133" t="s">
        <v>603</v>
      </c>
      <c r="D215" s="131" t="s">
        <v>1485</v>
      </c>
      <c r="E215" s="134" t="s">
        <v>1267</v>
      </c>
      <c r="F215" s="134" t="s">
        <v>1267</v>
      </c>
      <c r="G215" s="165"/>
    </row>
    <row r="216" spans="1:7" s="125" customFormat="1" ht="15.75" customHeight="1" x14ac:dyDescent="0.1">
      <c r="A216" s="158" t="s">
        <v>537</v>
      </c>
      <c r="B216" s="161" t="s">
        <v>1248</v>
      </c>
      <c r="C216" s="136" t="s">
        <v>157</v>
      </c>
      <c r="D216" s="135" t="s">
        <v>1486</v>
      </c>
      <c r="E216" s="137" t="s">
        <v>0</v>
      </c>
      <c r="F216" s="163" t="s">
        <v>1293</v>
      </c>
      <c r="G216" s="163" t="s">
        <v>1302</v>
      </c>
    </row>
    <row r="217" spans="1:7" s="125" customFormat="1" ht="15.75" customHeight="1" x14ac:dyDescent="0.1">
      <c r="A217" s="159"/>
      <c r="B217" s="162"/>
      <c r="C217" s="129" t="s">
        <v>603</v>
      </c>
      <c r="D217" s="127" t="s">
        <v>1487</v>
      </c>
      <c r="E217" s="130" t="s">
        <v>1296</v>
      </c>
      <c r="F217" s="164"/>
      <c r="G217" s="164"/>
    </row>
    <row r="218" spans="1:7" s="125" customFormat="1" ht="15.75" customHeight="1" x14ac:dyDescent="0.1">
      <c r="A218" s="160"/>
      <c r="B218" s="132" t="s">
        <v>1249</v>
      </c>
      <c r="C218" s="133" t="s">
        <v>603</v>
      </c>
      <c r="D218" s="131" t="s">
        <v>1488</v>
      </c>
      <c r="E218" s="134" t="s">
        <v>1296</v>
      </c>
      <c r="F218" s="134" t="s">
        <v>1296</v>
      </c>
      <c r="G218" s="165"/>
    </row>
    <row r="219" spans="1:7" s="125" customFormat="1" ht="15.75" customHeight="1" x14ac:dyDescent="0.1">
      <c r="A219" s="159" t="s">
        <v>539</v>
      </c>
      <c r="B219" s="128" t="s">
        <v>1248</v>
      </c>
      <c r="C219" s="129" t="s">
        <v>603</v>
      </c>
      <c r="D219" s="127" t="s">
        <v>1489</v>
      </c>
      <c r="E219" s="130" t="s">
        <v>1278</v>
      </c>
      <c r="F219" s="130" t="s">
        <v>1278</v>
      </c>
      <c r="G219" s="164" t="s">
        <v>1425</v>
      </c>
    </row>
    <row r="220" spans="1:7" s="125" customFormat="1" ht="15.75" customHeight="1" x14ac:dyDescent="0.1">
      <c r="A220" s="160"/>
      <c r="B220" s="132" t="s">
        <v>1249</v>
      </c>
      <c r="C220" s="133" t="s">
        <v>603</v>
      </c>
      <c r="D220" s="131" t="s">
        <v>1490</v>
      </c>
      <c r="E220" s="134" t="s">
        <v>40</v>
      </c>
      <c r="F220" s="134" t="s">
        <v>40</v>
      </c>
      <c r="G220" s="165"/>
    </row>
    <row r="221" spans="1:7" s="125" customFormat="1" ht="15.75" customHeight="1" x14ac:dyDescent="0.1">
      <c r="A221" s="158" t="s">
        <v>540</v>
      </c>
      <c r="B221" s="161" t="s">
        <v>1248</v>
      </c>
      <c r="C221" s="136" t="s">
        <v>157</v>
      </c>
      <c r="D221" s="135" t="s">
        <v>1491</v>
      </c>
      <c r="E221" s="137" t="s">
        <v>0</v>
      </c>
      <c r="F221" s="163" t="s">
        <v>1265</v>
      </c>
      <c r="G221" s="163" t="s">
        <v>1262</v>
      </c>
    </row>
    <row r="222" spans="1:7" s="125" customFormat="1" ht="15.75" customHeight="1" x14ac:dyDescent="0.1">
      <c r="A222" s="159"/>
      <c r="B222" s="162"/>
      <c r="C222" s="129" t="s">
        <v>603</v>
      </c>
      <c r="D222" s="127" t="s">
        <v>1492</v>
      </c>
      <c r="E222" s="130" t="s">
        <v>1276</v>
      </c>
      <c r="F222" s="164"/>
      <c r="G222" s="164"/>
    </row>
    <row r="223" spans="1:7" s="125" customFormat="1" ht="15.75" customHeight="1" x14ac:dyDescent="0.1">
      <c r="A223" s="160"/>
      <c r="B223" s="132" t="s">
        <v>1249</v>
      </c>
      <c r="C223" s="133" t="s">
        <v>603</v>
      </c>
      <c r="D223" s="131" t="s">
        <v>1493</v>
      </c>
      <c r="E223" s="134" t="s">
        <v>1270</v>
      </c>
      <c r="F223" s="134" t="s">
        <v>1270</v>
      </c>
      <c r="G223" s="165"/>
    </row>
  </sheetData>
  <mergeCells count="262">
    <mergeCell ref="A11:A13"/>
    <mergeCell ref="B11:B12"/>
    <mergeCell ref="F11:F12"/>
    <mergeCell ref="G11:G13"/>
    <mergeCell ref="A6:A7"/>
    <mergeCell ref="G6:G7"/>
    <mergeCell ref="A8:A10"/>
    <mergeCell ref="B8:B9"/>
    <mergeCell ref="F8:F9"/>
    <mergeCell ref="G8:G10"/>
    <mergeCell ref="A17:A18"/>
    <mergeCell ref="G17:G18"/>
    <mergeCell ref="A19:A20"/>
    <mergeCell ref="G19:G20"/>
    <mergeCell ref="A14:A16"/>
    <mergeCell ref="B14:B15"/>
    <mergeCell ref="F14:F15"/>
    <mergeCell ref="G14:G16"/>
    <mergeCell ref="A24:A25"/>
    <mergeCell ref="G24:G25"/>
    <mergeCell ref="A26:A27"/>
    <mergeCell ref="G26:G27"/>
    <mergeCell ref="A21:A23"/>
    <mergeCell ref="B21:B22"/>
    <mergeCell ref="F21:F22"/>
    <mergeCell ref="G21:G23"/>
    <mergeCell ref="A32:A34"/>
    <mergeCell ref="B32:B33"/>
    <mergeCell ref="F32:F33"/>
    <mergeCell ref="G32:G34"/>
    <mergeCell ref="A28:A29"/>
    <mergeCell ref="G28:G29"/>
    <mergeCell ref="A30:A31"/>
    <mergeCell ref="G30:G31"/>
    <mergeCell ref="A38:A40"/>
    <mergeCell ref="B38:B39"/>
    <mergeCell ref="F38:F39"/>
    <mergeCell ref="G38:G40"/>
    <mergeCell ref="A35:A37"/>
    <mergeCell ref="B35:B36"/>
    <mergeCell ref="F35:F36"/>
    <mergeCell ref="G35:G37"/>
    <mergeCell ref="A45:A47"/>
    <mergeCell ref="B45:B46"/>
    <mergeCell ref="F45:F46"/>
    <mergeCell ref="G45:G47"/>
    <mergeCell ref="A41:A42"/>
    <mergeCell ref="G41:G42"/>
    <mergeCell ref="A43:A44"/>
    <mergeCell ref="G43:G44"/>
    <mergeCell ref="A52:A54"/>
    <mergeCell ref="B52:B53"/>
    <mergeCell ref="F52:F53"/>
    <mergeCell ref="G52:G54"/>
    <mergeCell ref="A48:A49"/>
    <mergeCell ref="G48:G49"/>
    <mergeCell ref="A50:A51"/>
    <mergeCell ref="G50:G51"/>
    <mergeCell ref="A60:A62"/>
    <mergeCell ref="B60:B61"/>
    <mergeCell ref="F60:F61"/>
    <mergeCell ref="G60:G62"/>
    <mergeCell ref="A55:A56"/>
    <mergeCell ref="G55:G56"/>
    <mergeCell ref="A57:A59"/>
    <mergeCell ref="B57:B58"/>
    <mergeCell ref="F57:F58"/>
    <mergeCell ref="G57:G59"/>
    <mergeCell ref="A63:A64"/>
    <mergeCell ref="G63:G64"/>
    <mergeCell ref="A65:A67"/>
    <mergeCell ref="B65:B66"/>
    <mergeCell ref="F65:F66"/>
    <mergeCell ref="G65:G67"/>
    <mergeCell ref="A72:A74"/>
    <mergeCell ref="G72:G74"/>
    <mergeCell ref="B73:B74"/>
    <mergeCell ref="F73:F74"/>
    <mergeCell ref="A68:A69"/>
    <mergeCell ref="G68:G69"/>
    <mergeCell ref="A70:A71"/>
    <mergeCell ref="G70:G71"/>
    <mergeCell ref="A79:A80"/>
    <mergeCell ref="G79:G80"/>
    <mergeCell ref="A81:A82"/>
    <mergeCell ref="G81:G82"/>
    <mergeCell ref="A75:A76"/>
    <mergeCell ref="G75:G76"/>
    <mergeCell ref="A77:A78"/>
    <mergeCell ref="G77:G78"/>
    <mergeCell ref="A86:A88"/>
    <mergeCell ref="B86:B87"/>
    <mergeCell ref="F86:F87"/>
    <mergeCell ref="G86:G88"/>
    <mergeCell ref="A83:A85"/>
    <mergeCell ref="B83:B84"/>
    <mergeCell ref="F83:F84"/>
    <mergeCell ref="G83:G85"/>
    <mergeCell ref="A93:A95"/>
    <mergeCell ref="B93:B94"/>
    <mergeCell ref="F93:F94"/>
    <mergeCell ref="G93:G95"/>
    <mergeCell ref="A89:A90"/>
    <mergeCell ref="G89:G90"/>
    <mergeCell ref="A91:A92"/>
    <mergeCell ref="G91:G92"/>
    <mergeCell ref="A99:A101"/>
    <mergeCell ref="B99:B100"/>
    <mergeCell ref="F99:F100"/>
    <mergeCell ref="G99:G101"/>
    <mergeCell ref="A96:A98"/>
    <mergeCell ref="B96:B97"/>
    <mergeCell ref="F96:F97"/>
    <mergeCell ref="G96:G98"/>
    <mergeCell ref="A102:A103"/>
    <mergeCell ref="G102:G103"/>
    <mergeCell ref="A104:A106"/>
    <mergeCell ref="B104:B105"/>
    <mergeCell ref="F104:F105"/>
    <mergeCell ref="G104:G106"/>
    <mergeCell ref="A107:A108"/>
    <mergeCell ref="G107:G108"/>
    <mergeCell ref="A109:A111"/>
    <mergeCell ref="B109:B110"/>
    <mergeCell ref="F109:F110"/>
    <mergeCell ref="G109:G111"/>
    <mergeCell ref="A112:A113"/>
    <mergeCell ref="G112:G113"/>
    <mergeCell ref="A114:A117"/>
    <mergeCell ref="B114:B115"/>
    <mergeCell ref="F114:F115"/>
    <mergeCell ref="G114:G117"/>
    <mergeCell ref="B116:B117"/>
    <mergeCell ref="F116:F117"/>
    <mergeCell ref="A122:A123"/>
    <mergeCell ref="G122:G123"/>
    <mergeCell ref="A124:A125"/>
    <mergeCell ref="G124:G125"/>
    <mergeCell ref="A118:A121"/>
    <mergeCell ref="B118:B119"/>
    <mergeCell ref="F118:F119"/>
    <mergeCell ref="G118:G121"/>
    <mergeCell ref="B120:B121"/>
    <mergeCell ref="F120:F121"/>
    <mergeCell ref="A129:A130"/>
    <mergeCell ref="G129:G130"/>
    <mergeCell ref="A131:A132"/>
    <mergeCell ref="G131:G132"/>
    <mergeCell ref="A126:A128"/>
    <mergeCell ref="B126:B127"/>
    <mergeCell ref="F126:F127"/>
    <mergeCell ref="G126:G128"/>
    <mergeCell ref="A137:A138"/>
    <mergeCell ref="G137:G138"/>
    <mergeCell ref="A139:A140"/>
    <mergeCell ref="G139:G140"/>
    <mergeCell ref="A133:A134"/>
    <mergeCell ref="G133:G134"/>
    <mergeCell ref="A135:A136"/>
    <mergeCell ref="G135:G136"/>
    <mergeCell ref="A145:A147"/>
    <mergeCell ref="B145:B146"/>
    <mergeCell ref="F145:F146"/>
    <mergeCell ref="G145:G147"/>
    <mergeCell ref="A141:A142"/>
    <mergeCell ref="G141:G142"/>
    <mergeCell ref="A143:A144"/>
    <mergeCell ref="G143:G144"/>
    <mergeCell ref="A152:A153"/>
    <mergeCell ref="G152:G153"/>
    <mergeCell ref="A154:A155"/>
    <mergeCell ref="G154:G155"/>
    <mergeCell ref="A148:A149"/>
    <mergeCell ref="G148:G149"/>
    <mergeCell ref="A150:A151"/>
    <mergeCell ref="G150:G151"/>
    <mergeCell ref="A161:A163"/>
    <mergeCell ref="B161:B162"/>
    <mergeCell ref="F161:F162"/>
    <mergeCell ref="G161:G163"/>
    <mergeCell ref="A156:A157"/>
    <mergeCell ref="G156:G157"/>
    <mergeCell ref="A158:A160"/>
    <mergeCell ref="B158:B159"/>
    <mergeCell ref="F158:F159"/>
    <mergeCell ref="G158:G160"/>
    <mergeCell ref="A167:A169"/>
    <mergeCell ref="B167:B168"/>
    <mergeCell ref="F167:F168"/>
    <mergeCell ref="G167:G169"/>
    <mergeCell ref="A164:A166"/>
    <mergeCell ref="B164:B165"/>
    <mergeCell ref="F164:F165"/>
    <mergeCell ref="G164:G166"/>
    <mergeCell ref="A173:A175"/>
    <mergeCell ref="B173:B174"/>
    <mergeCell ref="F173:F174"/>
    <mergeCell ref="G173:G175"/>
    <mergeCell ref="A170:A172"/>
    <mergeCell ref="B170:B171"/>
    <mergeCell ref="F170:F171"/>
    <mergeCell ref="G170:G172"/>
    <mergeCell ref="A180:A182"/>
    <mergeCell ref="B180:B181"/>
    <mergeCell ref="F180:F181"/>
    <mergeCell ref="G180:G182"/>
    <mergeCell ref="A176:A177"/>
    <mergeCell ref="G176:G177"/>
    <mergeCell ref="A178:A179"/>
    <mergeCell ref="G178:G179"/>
    <mergeCell ref="A186:A188"/>
    <mergeCell ref="B186:B187"/>
    <mergeCell ref="F186:F187"/>
    <mergeCell ref="G186:G188"/>
    <mergeCell ref="A183:A185"/>
    <mergeCell ref="B183:B184"/>
    <mergeCell ref="F183:F184"/>
    <mergeCell ref="G183:G185"/>
    <mergeCell ref="A189:A190"/>
    <mergeCell ref="G189:G190"/>
    <mergeCell ref="A191:A193"/>
    <mergeCell ref="B191:B192"/>
    <mergeCell ref="F191:F192"/>
    <mergeCell ref="G191:G193"/>
    <mergeCell ref="A197:A199"/>
    <mergeCell ref="B197:B198"/>
    <mergeCell ref="F197:F198"/>
    <mergeCell ref="G197:G199"/>
    <mergeCell ref="A194:A196"/>
    <mergeCell ref="B194:B195"/>
    <mergeCell ref="F194:F195"/>
    <mergeCell ref="G194:G196"/>
    <mergeCell ref="A203:A205"/>
    <mergeCell ref="B203:B204"/>
    <mergeCell ref="F203:F204"/>
    <mergeCell ref="G203:G205"/>
    <mergeCell ref="A200:A202"/>
    <mergeCell ref="B200:B201"/>
    <mergeCell ref="F200:F201"/>
    <mergeCell ref="G200:G202"/>
    <mergeCell ref="A209:A211"/>
    <mergeCell ref="B209:B210"/>
    <mergeCell ref="F209:F210"/>
    <mergeCell ref="G209:G211"/>
    <mergeCell ref="A206:A208"/>
    <mergeCell ref="B206:B207"/>
    <mergeCell ref="F206:F207"/>
    <mergeCell ref="G206:G208"/>
    <mergeCell ref="A221:A223"/>
    <mergeCell ref="B221:B222"/>
    <mergeCell ref="F221:F222"/>
    <mergeCell ref="G221:G223"/>
    <mergeCell ref="A216:A218"/>
    <mergeCell ref="B216:B217"/>
    <mergeCell ref="F216:F217"/>
    <mergeCell ref="G216:G218"/>
    <mergeCell ref="A212:A213"/>
    <mergeCell ref="G212:G213"/>
    <mergeCell ref="A214:A215"/>
    <mergeCell ref="G214:G215"/>
    <mergeCell ref="A219:A220"/>
    <mergeCell ref="G219:G220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35"/>
  <sheetViews>
    <sheetView topLeftCell="AN1" zoomScale="70" zoomScaleNormal="70" workbookViewId="0" xr3:uid="{958C4451-9541-5A59-BF78-D2F731DF1C81}">
      <selection activeCell="AU10" sqref="AU10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7" width="18.03515625" style="19" customWidth="1"/>
    <col min="38" max="38" width="7.75390625" style="19" customWidth="1"/>
    <col min="39" max="39" width="4.88671875" style="19" customWidth="1"/>
    <col min="40" max="71" width="18.7109375" style="19" customWidth="1"/>
    <col min="72" max="16384" width="11.29296875" style="19"/>
  </cols>
  <sheetData>
    <row r="1" spans="1:71" s="48" customFormat="1" ht="19.5" customHeight="1" x14ac:dyDescent="0.1">
      <c r="D1" s="48" t="s">
        <v>42</v>
      </c>
      <c r="G1" s="144" t="s">
        <v>112</v>
      </c>
      <c r="H1" s="144"/>
      <c r="I1" s="144" t="s">
        <v>43</v>
      </c>
      <c r="J1" s="144"/>
      <c r="K1" s="144"/>
      <c r="L1" s="144"/>
      <c r="M1" s="144"/>
      <c r="N1" s="144"/>
      <c r="O1" s="81"/>
      <c r="P1" s="81"/>
      <c r="V1" s="48" t="s">
        <v>42</v>
      </c>
      <c r="Y1" s="144" t="s">
        <v>112</v>
      </c>
      <c r="Z1" s="144"/>
      <c r="AA1" s="144" t="s">
        <v>43</v>
      </c>
      <c r="AB1" s="144"/>
      <c r="AC1" s="144"/>
      <c r="AO1" s="48" t="s">
        <v>42</v>
      </c>
      <c r="AR1" s="144" t="s">
        <v>112</v>
      </c>
      <c r="AS1" s="144"/>
      <c r="AT1" s="144" t="s">
        <v>43</v>
      </c>
      <c r="AU1" s="144"/>
      <c r="AV1" s="144"/>
    </row>
    <row r="2" spans="1:71" s="18" customFormat="1" ht="19.5" customHeight="1" x14ac:dyDescent="0.1">
      <c r="D2" s="15" t="s">
        <v>436</v>
      </c>
      <c r="G2" s="144"/>
      <c r="H2" s="144"/>
      <c r="I2" s="144"/>
      <c r="J2" s="144"/>
      <c r="K2" s="144"/>
      <c r="L2" s="144"/>
      <c r="M2" s="144"/>
      <c r="N2" s="144"/>
      <c r="O2" s="81"/>
      <c r="P2" s="81"/>
      <c r="R2" s="48" t="s">
        <v>113</v>
      </c>
      <c r="V2" s="15" t="s">
        <v>436</v>
      </c>
      <c r="Y2" s="144"/>
      <c r="Z2" s="144"/>
      <c r="AA2" s="144"/>
      <c r="AB2" s="144"/>
      <c r="AC2" s="144"/>
      <c r="AD2" s="48" t="s">
        <v>45</v>
      </c>
      <c r="AE2" s="35"/>
      <c r="AI2" s="48"/>
      <c r="AJ2" s="48"/>
      <c r="AK2" s="48"/>
      <c r="AO2" s="15" t="s">
        <v>436</v>
      </c>
      <c r="AR2" s="144"/>
      <c r="AS2" s="144"/>
      <c r="AT2" s="144"/>
      <c r="AU2" s="144"/>
      <c r="AV2" s="144"/>
      <c r="AX2" s="48" t="s">
        <v>44</v>
      </c>
    </row>
    <row r="3" spans="1:71" s="48" customFormat="1" ht="19.5" customHeight="1" x14ac:dyDescent="0.1">
      <c r="I3" s="65" t="s">
        <v>1496</v>
      </c>
      <c r="AA3" s="65" t="s">
        <v>1496</v>
      </c>
      <c r="AT3" s="65" t="s">
        <v>1496</v>
      </c>
    </row>
    <row r="4" spans="1:71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3"/>
      <c r="AL4" s="62"/>
      <c r="AM4" s="62"/>
      <c r="AN4" s="63" t="s">
        <v>26</v>
      </c>
      <c r="AO4" s="63" t="s">
        <v>28</v>
      </c>
      <c r="AP4" s="63" t="s">
        <v>27</v>
      </c>
      <c r="AQ4" s="63" t="s">
        <v>29</v>
      </c>
      <c r="AR4" s="63" t="s">
        <v>30</v>
      </c>
      <c r="AS4" s="63" t="s">
        <v>31</v>
      </c>
      <c r="AT4" s="63" t="s">
        <v>32</v>
      </c>
      <c r="AU4" s="63" t="s">
        <v>33</v>
      </c>
      <c r="AV4" s="63" t="s">
        <v>34</v>
      </c>
      <c r="AW4" s="63" t="s">
        <v>35</v>
      </c>
      <c r="AX4" s="63" t="s">
        <v>36</v>
      </c>
      <c r="AY4" s="63" t="s">
        <v>724</v>
      </c>
      <c r="AZ4" s="63" t="s">
        <v>725</v>
      </c>
      <c r="BA4" s="63" t="s">
        <v>726</v>
      </c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</row>
    <row r="5" spans="1:71" ht="29.25" customHeight="1" x14ac:dyDescent="0.15">
      <c r="A5" s="145" t="s">
        <v>115</v>
      </c>
      <c r="B5" s="20" t="s">
        <v>0</v>
      </c>
      <c r="C5" s="61" t="s">
        <v>658</v>
      </c>
      <c r="D5" s="61" t="s">
        <v>658</v>
      </c>
      <c r="E5" s="61" t="s">
        <v>658</v>
      </c>
      <c r="F5" s="61" t="s">
        <v>658</v>
      </c>
      <c r="G5" s="61" t="s">
        <v>658</v>
      </c>
      <c r="H5" s="61" t="s">
        <v>658</v>
      </c>
      <c r="I5" s="61" t="s">
        <v>658</v>
      </c>
      <c r="J5" s="61" t="s">
        <v>658</v>
      </c>
      <c r="K5" s="61" t="s">
        <v>658</v>
      </c>
      <c r="L5" s="61" t="s">
        <v>658</v>
      </c>
      <c r="M5" s="61" t="s">
        <v>658</v>
      </c>
      <c r="N5" s="61"/>
      <c r="O5" s="61"/>
      <c r="P5" s="61"/>
      <c r="Q5" s="61"/>
      <c r="R5" s="61"/>
      <c r="S5" s="32"/>
      <c r="T5" s="31" t="s">
        <v>0</v>
      </c>
      <c r="U5" s="61" t="s">
        <v>658</v>
      </c>
      <c r="V5" s="61" t="s">
        <v>658</v>
      </c>
      <c r="W5" s="61" t="s">
        <v>658</v>
      </c>
      <c r="X5" s="61" t="s">
        <v>658</v>
      </c>
      <c r="Y5" s="61" t="s">
        <v>658</v>
      </c>
      <c r="Z5" s="61" t="s">
        <v>658</v>
      </c>
      <c r="AA5" s="61" t="s">
        <v>658</v>
      </c>
      <c r="AB5" s="61" t="s">
        <v>658</v>
      </c>
      <c r="AC5" s="61" t="s">
        <v>658</v>
      </c>
      <c r="AD5" s="61" t="s">
        <v>658</v>
      </c>
      <c r="AE5" s="61" t="s">
        <v>658</v>
      </c>
      <c r="AF5" s="61" t="s">
        <v>658</v>
      </c>
      <c r="AG5" s="61" t="s">
        <v>658</v>
      </c>
      <c r="AH5" s="61" t="s">
        <v>658</v>
      </c>
      <c r="AI5" s="61" t="s">
        <v>658</v>
      </c>
      <c r="AJ5" s="61" t="s">
        <v>658</v>
      </c>
      <c r="AK5" s="121"/>
      <c r="AL5" s="142" t="s">
        <v>115</v>
      </c>
      <c r="AM5" s="31" t="s">
        <v>0</v>
      </c>
      <c r="AN5" s="61" t="s">
        <v>658</v>
      </c>
      <c r="AO5" s="61" t="s">
        <v>658</v>
      </c>
      <c r="AP5" s="61" t="s">
        <v>658</v>
      </c>
      <c r="AQ5" s="61" t="s">
        <v>658</v>
      </c>
      <c r="AR5" s="61" t="s">
        <v>658</v>
      </c>
      <c r="AS5" s="61" t="s">
        <v>658</v>
      </c>
      <c r="AT5" s="61" t="s">
        <v>658</v>
      </c>
      <c r="AU5" s="61" t="s">
        <v>658</v>
      </c>
      <c r="AV5" s="61" t="s">
        <v>658</v>
      </c>
      <c r="AW5" s="61" t="s">
        <v>658</v>
      </c>
      <c r="AX5" s="61" t="s">
        <v>658</v>
      </c>
      <c r="AY5" s="61" t="s">
        <v>658</v>
      </c>
      <c r="AZ5" s="61" t="s">
        <v>658</v>
      </c>
      <c r="BA5" s="61" t="s">
        <v>658</v>
      </c>
      <c r="BB5" s="61"/>
      <c r="BC5" s="61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1:71" s="18" customFormat="1" ht="29.25" customHeight="1" x14ac:dyDescent="0.15">
      <c r="A6" s="145"/>
      <c r="B6" s="98" t="s">
        <v>37</v>
      </c>
      <c r="C6" s="61" t="s">
        <v>618</v>
      </c>
      <c r="D6" s="61" t="s">
        <v>619</v>
      </c>
      <c r="E6" s="61" t="s">
        <v>620</v>
      </c>
      <c r="F6" s="61" t="s">
        <v>612</v>
      </c>
      <c r="G6" s="61" t="s">
        <v>621</v>
      </c>
      <c r="H6" s="61" t="s">
        <v>613</v>
      </c>
      <c r="I6" s="61" t="s">
        <v>614</v>
      </c>
      <c r="J6" s="61" t="s">
        <v>622</v>
      </c>
      <c r="K6" s="61" t="s">
        <v>623</v>
      </c>
      <c r="L6" s="61" t="s">
        <v>624</v>
      </c>
      <c r="M6" s="61" t="s">
        <v>625</v>
      </c>
      <c r="N6" s="61"/>
      <c r="O6" s="61"/>
      <c r="P6" s="61"/>
      <c r="Q6" s="61"/>
      <c r="R6" s="61"/>
      <c r="S6" s="99"/>
      <c r="T6" s="100" t="s">
        <v>37</v>
      </c>
      <c r="U6" s="61" t="s">
        <v>667</v>
      </c>
      <c r="V6" s="61" t="s">
        <v>668</v>
      </c>
      <c r="W6" s="61" t="s">
        <v>669</v>
      </c>
      <c r="X6" s="61" t="s">
        <v>670</v>
      </c>
      <c r="Y6" s="61" t="s">
        <v>671</v>
      </c>
      <c r="Z6" s="61" t="s">
        <v>672</v>
      </c>
      <c r="AA6" s="61" t="s">
        <v>659</v>
      </c>
      <c r="AB6" s="61" t="s">
        <v>673</v>
      </c>
      <c r="AC6" s="61" t="s">
        <v>674</v>
      </c>
      <c r="AD6" s="61" t="s">
        <v>675</v>
      </c>
      <c r="AE6" s="61" t="s">
        <v>676</v>
      </c>
      <c r="AF6" s="61" t="s">
        <v>677</v>
      </c>
      <c r="AG6" s="61" t="s">
        <v>678</v>
      </c>
      <c r="AH6" s="61" t="s">
        <v>660</v>
      </c>
      <c r="AI6" s="61" t="s">
        <v>679</v>
      </c>
      <c r="AJ6" s="61" t="s">
        <v>680</v>
      </c>
      <c r="AK6" s="121"/>
      <c r="AL6" s="142"/>
      <c r="AM6" s="100" t="s">
        <v>37</v>
      </c>
      <c r="AN6" s="61" t="s">
        <v>289</v>
      </c>
      <c r="AO6" s="61" t="s">
        <v>714</v>
      </c>
      <c r="AP6" s="61" t="s">
        <v>715</v>
      </c>
      <c r="AQ6" s="61" t="s">
        <v>716</v>
      </c>
      <c r="AR6" s="61" t="s">
        <v>717</v>
      </c>
      <c r="AS6" s="61" t="s">
        <v>711</v>
      </c>
      <c r="AT6" s="61" t="s">
        <v>718</v>
      </c>
      <c r="AU6" s="61" t="s">
        <v>719</v>
      </c>
      <c r="AV6" s="61" t="s">
        <v>720</v>
      </c>
      <c r="AW6" s="61" t="s">
        <v>307</v>
      </c>
      <c r="AX6" s="61" t="s">
        <v>721</v>
      </c>
      <c r="AY6" s="61" t="s">
        <v>722</v>
      </c>
      <c r="AZ6" s="61" t="s">
        <v>308</v>
      </c>
      <c r="BA6" s="61" t="s">
        <v>712</v>
      </c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ht="29.25" customHeight="1" x14ac:dyDescent="0.15">
      <c r="A7" s="145"/>
      <c r="B7" s="20" t="s">
        <v>38</v>
      </c>
      <c r="C7" s="61" t="s">
        <v>626</v>
      </c>
      <c r="D7" s="61" t="s">
        <v>627</v>
      </c>
      <c r="E7" s="61" t="s">
        <v>628</v>
      </c>
      <c r="F7" s="61" t="s">
        <v>723</v>
      </c>
      <c r="G7" s="61" t="s">
        <v>654</v>
      </c>
      <c r="H7" s="61" t="s">
        <v>296</v>
      </c>
      <c r="I7" s="61" t="s">
        <v>615</v>
      </c>
      <c r="J7" s="61" t="s">
        <v>631</v>
      </c>
      <c r="K7" s="61" t="s">
        <v>632</v>
      </c>
      <c r="L7" s="61" t="s">
        <v>633</v>
      </c>
      <c r="M7" s="61" t="s">
        <v>634</v>
      </c>
      <c r="N7" s="29"/>
      <c r="O7" s="29"/>
      <c r="P7" s="29"/>
      <c r="Q7" s="29"/>
      <c r="R7" s="29"/>
      <c r="S7" s="32"/>
      <c r="T7" s="31" t="s">
        <v>38</v>
      </c>
      <c r="U7" s="29" t="s">
        <v>638</v>
      </c>
      <c r="V7" s="29" t="s">
        <v>681</v>
      </c>
      <c r="W7" s="29" t="s">
        <v>636</v>
      </c>
      <c r="X7" s="29" t="s">
        <v>704</v>
      </c>
      <c r="Y7" s="29" t="s">
        <v>682</v>
      </c>
      <c r="Z7" s="29" t="s">
        <v>651</v>
      </c>
      <c r="AA7" s="29" t="s">
        <v>683</v>
      </c>
      <c r="AB7" s="29" t="s">
        <v>684</v>
      </c>
      <c r="AC7" s="29" t="s">
        <v>685</v>
      </c>
      <c r="AD7" s="29" t="s">
        <v>686</v>
      </c>
      <c r="AE7" s="29" t="s">
        <v>653</v>
      </c>
      <c r="AF7" s="29" t="s">
        <v>687</v>
      </c>
      <c r="AG7" s="29" t="s">
        <v>695</v>
      </c>
      <c r="AH7" s="29" t="s">
        <v>662</v>
      </c>
      <c r="AI7" s="29" t="s">
        <v>655</v>
      </c>
      <c r="AJ7" s="29" t="s">
        <v>639</v>
      </c>
      <c r="AK7" s="82"/>
      <c r="AL7" s="142"/>
      <c r="AM7" s="31" t="s">
        <v>38</v>
      </c>
      <c r="AN7" s="29" t="s">
        <v>661</v>
      </c>
      <c r="AO7" s="29" t="s">
        <v>692</v>
      </c>
      <c r="AP7" s="29" t="s">
        <v>637</v>
      </c>
      <c r="AQ7" s="29" t="s">
        <v>287</v>
      </c>
      <c r="AR7" s="29" t="s">
        <v>283</v>
      </c>
      <c r="AS7" s="29" t="s">
        <v>690</v>
      </c>
      <c r="AT7" s="29" t="s">
        <v>286</v>
      </c>
      <c r="AU7" s="29" t="s">
        <v>666</v>
      </c>
      <c r="AV7" s="29" t="s">
        <v>689</v>
      </c>
      <c r="AW7" s="29" t="s">
        <v>285</v>
      </c>
      <c r="AX7" s="29" t="s">
        <v>652</v>
      </c>
      <c r="AY7" s="29" t="s">
        <v>281</v>
      </c>
      <c r="AZ7" s="29" t="s">
        <v>707</v>
      </c>
      <c r="BA7" s="29" t="s">
        <v>665</v>
      </c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</row>
    <row r="8" spans="1:71" ht="29.25" customHeight="1" x14ac:dyDescent="0.15">
      <c r="A8" s="145"/>
      <c r="B8" s="20" t="s">
        <v>39</v>
      </c>
      <c r="C8" s="29" t="s">
        <v>627</v>
      </c>
      <c r="D8" s="29" t="s">
        <v>634</v>
      </c>
      <c r="E8" s="29" t="s">
        <v>628</v>
      </c>
      <c r="F8" s="29" t="s">
        <v>723</v>
      </c>
      <c r="G8" s="29" t="s">
        <v>630</v>
      </c>
      <c r="H8" s="29" t="s">
        <v>635</v>
      </c>
      <c r="I8" s="29" t="s">
        <v>636</v>
      </c>
      <c r="J8" s="29" t="s">
        <v>283</v>
      </c>
      <c r="K8" s="29" t="s">
        <v>626</v>
      </c>
      <c r="L8" s="29" t="s">
        <v>652</v>
      </c>
      <c r="M8" s="29" t="s">
        <v>638</v>
      </c>
      <c r="N8" s="29"/>
      <c r="O8" s="29"/>
      <c r="P8" s="29"/>
      <c r="Q8" s="29"/>
      <c r="R8" s="29"/>
      <c r="S8" s="32"/>
      <c r="T8" s="31" t="s">
        <v>39</v>
      </c>
      <c r="U8" s="29" t="s">
        <v>688</v>
      </c>
      <c r="V8" s="29" t="s">
        <v>681</v>
      </c>
      <c r="W8" s="29" t="s">
        <v>683</v>
      </c>
      <c r="X8" s="29" t="s">
        <v>648</v>
      </c>
      <c r="Y8" s="29" t="s">
        <v>615</v>
      </c>
      <c r="Z8" s="29" t="s">
        <v>689</v>
      </c>
      <c r="AA8" s="29" t="s">
        <v>653</v>
      </c>
      <c r="AB8" s="29" t="s">
        <v>684</v>
      </c>
      <c r="AC8" s="29" t="s">
        <v>296</v>
      </c>
      <c r="AD8" s="29" t="s">
        <v>686</v>
      </c>
      <c r="AE8" s="29" t="s">
        <v>651</v>
      </c>
      <c r="AF8" s="29" t="s">
        <v>691</v>
      </c>
      <c r="AG8" s="29" t="s">
        <v>661</v>
      </c>
      <c r="AH8" s="29" t="s">
        <v>692</v>
      </c>
      <c r="AI8" s="29" t="s">
        <v>655</v>
      </c>
      <c r="AJ8" s="29" t="s">
        <v>693</v>
      </c>
      <c r="AK8" s="82"/>
      <c r="AL8" s="142"/>
      <c r="AM8" s="31" t="s">
        <v>39</v>
      </c>
      <c r="AN8" s="29" t="s">
        <v>281</v>
      </c>
      <c r="AO8" s="29" t="s">
        <v>282</v>
      </c>
      <c r="AP8" s="29" t="s">
        <v>707</v>
      </c>
      <c r="AQ8" s="29" t="s">
        <v>287</v>
      </c>
      <c r="AR8" s="29" t="s">
        <v>695</v>
      </c>
      <c r="AS8" s="29" t="s">
        <v>286</v>
      </c>
      <c r="AT8" s="29" t="s">
        <v>682</v>
      </c>
      <c r="AU8" s="29" t="s">
        <v>704</v>
      </c>
      <c r="AV8" s="29" t="s">
        <v>285</v>
      </c>
      <c r="AW8" s="29" t="s">
        <v>666</v>
      </c>
      <c r="AX8" s="29" t="s">
        <v>694</v>
      </c>
      <c r="AY8" s="29" t="s">
        <v>687</v>
      </c>
      <c r="AZ8" s="29" t="s">
        <v>705</v>
      </c>
      <c r="BA8" s="29" t="s">
        <v>643</v>
      </c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 spans="1:71" ht="29.25" customHeight="1" x14ac:dyDescent="0.15">
      <c r="A9" s="146"/>
      <c r="B9" s="21" t="s">
        <v>40</v>
      </c>
      <c r="C9" s="29" t="s">
        <v>627</v>
      </c>
      <c r="D9" s="29" t="s">
        <v>653</v>
      </c>
      <c r="E9" s="29" t="s">
        <v>634</v>
      </c>
      <c r="F9" s="29" t="s">
        <v>639</v>
      </c>
      <c r="G9" s="29" t="s">
        <v>630</v>
      </c>
      <c r="H9" s="29" t="s">
        <v>635</v>
      </c>
      <c r="I9" s="29" t="s">
        <v>636</v>
      </c>
      <c r="J9" s="29" t="s">
        <v>637</v>
      </c>
      <c r="K9" s="29" t="s">
        <v>633</v>
      </c>
      <c r="L9" s="29" t="s">
        <v>655</v>
      </c>
      <c r="M9" s="29" t="s">
        <v>632</v>
      </c>
      <c r="N9" s="30"/>
      <c r="O9" s="30"/>
      <c r="P9" s="30"/>
      <c r="Q9" s="30"/>
      <c r="R9" s="30"/>
      <c r="S9" s="33"/>
      <c r="T9" s="34" t="s">
        <v>40</v>
      </c>
      <c r="U9" s="30" t="s">
        <v>626</v>
      </c>
      <c r="V9" s="30" t="s">
        <v>687</v>
      </c>
      <c r="W9" s="30" t="s">
        <v>651</v>
      </c>
      <c r="X9" s="30" t="s">
        <v>694</v>
      </c>
      <c r="Y9" s="30" t="s">
        <v>615</v>
      </c>
      <c r="Z9" s="30" t="s">
        <v>695</v>
      </c>
      <c r="AA9" s="30" t="s">
        <v>688</v>
      </c>
      <c r="AB9" s="30" t="s">
        <v>648</v>
      </c>
      <c r="AC9" s="30" t="s">
        <v>686</v>
      </c>
      <c r="AD9" s="30" t="s">
        <v>296</v>
      </c>
      <c r="AE9" s="30" t="s">
        <v>666</v>
      </c>
      <c r="AF9" s="30" t="s">
        <v>691</v>
      </c>
      <c r="AG9" s="30" t="s">
        <v>661</v>
      </c>
      <c r="AH9" s="30" t="s">
        <v>692</v>
      </c>
      <c r="AI9" s="30" t="s">
        <v>683</v>
      </c>
      <c r="AJ9" s="30" t="s">
        <v>654</v>
      </c>
      <c r="AK9" s="30"/>
      <c r="AL9" s="143"/>
      <c r="AM9" s="34" t="s">
        <v>40</v>
      </c>
      <c r="AN9" s="30" t="s">
        <v>281</v>
      </c>
      <c r="AO9" s="30" t="s">
        <v>286</v>
      </c>
      <c r="AP9" s="30" t="s">
        <v>662</v>
      </c>
      <c r="AQ9" s="30" t="s">
        <v>693</v>
      </c>
      <c r="AR9" s="30" t="s">
        <v>628</v>
      </c>
      <c r="AS9" s="30" t="s">
        <v>684</v>
      </c>
      <c r="AT9" s="30" t="s">
        <v>681</v>
      </c>
      <c r="AU9" s="30" t="s">
        <v>689</v>
      </c>
      <c r="AV9" s="30" t="s">
        <v>285</v>
      </c>
      <c r="AW9" s="30" t="s">
        <v>652</v>
      </c>
      <c r="AX9" s="30" t="s">
        <v>631</v>
      </c>
      <c r="AY9" s="30" t="s">
        <v>282</v>
      </c>
      <c r="AZ9" s="30" t="s">
        <v>704</v>
      </c>
      <c r="BA9" s="30" t="s">
        <v>705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71" ht="29.25" customHeight="1" x14ac:dyDescent="0.15">
      <c r="A10" s="145" t="s">
        <v>116</v>
      </c>
      <c r="B10" s="20" t="s">
        <v>0</v>
      </c>
      <c r="C10" s="30" t="s">
        <v>640</v>
      </c>
      <c r="D10" s="30" t="s">
        <v>637</v>
      </c>
      <c r="E10" s="30" t="s">
        <v>642</v>
      </c>
      <c r="F10" s="30" t="s">
        <v>650</v>
      </c>
      <c r="G10" s="30" t="s">
        <v>626</v>
      </c>
      <c r="H10" s="30" t="s">
        <v>281</v>
      </c>
      <c r="I10" s="30" t="s">
        <v>641</v>
      </c>
      <c r="J10" s="30" t="s">
        <v>283</v>
      </c>
      <c r="K10" s="30" t="s">
        <v>632</v>
      </c>
      <c r="L10" s="30" t="s">
        <v>648</v>
      </c>
      <c r="M10" s="30" t="s">
        <v>616</v>
      </c>
      <c r="N10" s="29"/>
      <c r="O10" s="29"/>
      <c r="P10" s="29"/>
      <c r="Q10" s="29"/>
      <c r="R10" s="29"/>
      <c r="S10" s="32"/>
      <c r="T10" s="31" t="s">
        <v>0</v>
      </c>
      <c r="U10" s="29" t="s">
        <v>688</v>
      </c>
      <c r="V10" s="29" t="s">
        <v>696</v>
      </c>
      <c r="W10" s="29" t="s">
        <v>636</v>
      </c>
      <c r="X10" s="29" t="s">
        <v>697</v>
      </c>
      <c r="Y10" s="29" t="s">
        <v>627</v>
      </c>
      <c r="Z10" s="29" t="s">
        <v>698</v>
      </c>
      <c r="AA10" s="29" t="s">
        <v>647</v>
      </c>
      <c r="AB10" s="29" t="s">
        <v>710</v>
      </c>
      <c r="AC10" s="29" t="s">
        <v>685</v>
      </c>
      <c r="AD10" s="29" t="s">
        <v>686</v>
      </c>
      <c r="AE10" s="29" t="s">
        <v>699</v>
      </c>
      <c r="AF10" s="29" t="s">
        <v>651</v>
      </c>
      <c r="AG10" s="29" t="s">
        <v>663</v>
      </c>
      <c r="AH10" s="29" t="s">
        <v>692</v>
      </c>
      <c r="AI10" s="29" t="s">
        <v>701</v>
      </c>
      <c r="AJ10" s="29" t="s">
        <v>630</v>
      </c>
      <c r="AK10" s="82"/>
      <c r="AL10" s="142" t="s">
        <v>116</v>
      </c>
      <c r="AM10" s="31" t="s">
        <v>0</v>
      </c>
      <c r="AN10" s="29" t="s">
        <v>643</v>
      </c>
      <c r="AO10" s="29" t="s">
        <v>702</v>
      </c>
      <c r="AP10" s="29" t="s">
        <v>629</v>
      </c>
      <c r="AQ10" s="29" t="s">
        <v>662</v>
      </c>
      <c r="AR10" s="29" t="s">
        <v>628</v>
      </c>
      <c r="AS10" s="29" t="s">
        <v>684</v>
      </c>
      <c r="AT10" s="29" t="s">
        <v>703</v>
      </c>
      <c r="AU10" s="29" t="s">
        <v>704</v>
      </c>
      <c r="AV10" s="29" t="s">
        <v>723</v>
      </c>
      <c r="AW10" s="29" t="s">
        <v>682</v>
      </c>
      <c r="AX10" s="29" t="s">
        <v>664</v>
      </c>
      <c r="AY10" s="29" t="s">
        <v>645</v>
      </c>
      <c r="AZ10" s="29" t="s">
        <v>705</v>
      </c>
      <c r="BA10" s="29" t="s">
        <v>691</v>
      </c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ht="29.25" customHeight="1" x14ac:dyDescent="0.15">
      <c r="A11" s="145"/>
      <c r="B11" s="20" t="s">
        <v>37</v>
      </c>
      <c r="C11" s="29" t="s">
        <v>640</v>
      </c>
      <c r="D11" s="29" t="s">
        <v>627</v>
      </c>
      <c r="E11" s="29" t="s">
        <v>642</v>
      </c>
      <c r="F11" s="29" t="s">
        <v>643</v>
      </c>
      <c r="G11" s="29" t="s">
        <v>626</v>
      </c>
      <c r="H11" s="29" t="s">
        <v>281</v>
      </c>
      <c r="I11" s="29" t="s">
        <v>645</v>
      </c>
      <c r="J11" s="29" t="s">
        <v>283</v>
      </c>
      <c r="K11" s="29" t="s">
        <v>616</v>
      </c>
      <c r="L11" s="29" t="s">
        <v>648</v>
      </c>
      <c r="M11" s="29" t="s">
        <v>632</v>
      </c>
      <c r="N11" s="29"/>
      <c r="O11" s="29"/>
      <c r="P11" s="29"/>
      <c r="Q11" s="29"/>
      <c r="R11" s="29"/>
      <c r="S11" s="32"/>
      <c r="T11" s="31" t="s">
        <v>37</v>
      </c>
      <c r="U11" s="29" t="s">
        <v>688</v>
      </c>
      <c r="V11" s="29" t="s">
        <v>696</v>
      </c>
      <c r="W11" s="29" t="s">
        <v>636</v>
      </c>
      <c r="X11" s="29" t="s">
        <v>697</v>
      </c>
      <c r="Y11" s="29" t="s">
        <v>651</v>
      </c>
      <c r="Z11" s="29" t="s">
        <v>698</v>
      </c>
      <c r="AA11" s="29" t="s">
        <v>702</v>
      </c>
      <c r="AB11" s="29" t="s">
        <v>664</v>
      </c>
      <c r="AC11" s="29" t="s">
        <v>663</v>
      </c>
      <c r="AD11" s="29" t="s">
        <v>638</v>
      </c>
      <c r="AE11" s="29" t="s">
        <v>699</v>
      </c>
      <c r="AF11" s="29" t="s">
        <v>650</v>
      </c>
      <c r="AG11" s="29" t="s">
        <v>703</v>
      </c>
      <c r="AH11" s="29" t="s">
        <v>692</v>
      </c>
      <c r="AI11" s="29" t="s">
        <v>701</v>
      </c>
      <c r="AJ11" s="29" t="s">
        <v>630</v>
      </c>
      <c r="AK11" s="82"/>
      <c r="AL11" s="142"/>
      <c r="AM11" s="31" t="s">
        <v>37</v>
      </c>
      <c r="AN11" s="29" t="s">
        <v>646</v>
      </c>
      <c r="AO11" s="29" t="s">
        <v>705</v>
      </c>
      <c r="AP11" s="29" t="s">
        <v>637</v>
      </c>
      <c r="AQ11" s="29" t="s">
        <v>685</v>
      </c>
      <c r="AR11" s="29" t="s">
        <v>628</v>
      </c>
      <c r="AS11" s="29" t="s">
        <v>662</v>
      </c>
      <c r="AT11" s="29" t="s">
        <v>684</v>
      </c>
      <c r="AU11" s="29" t="s">
        <v>686</v>
      </c>
      <c r="AV11" s="29" t="s">
        <v>723</v>
      </c>
      <c r="AW11" s="29" t="s">
        <v>682</v>
      </c>
      <c r="AX11" s="29" t="s">
        <v>687</v>
      </c>
      <c r="AY11" s="29" t="s">
        <v>704</v>
      </c>
      <c r="AZ11" s="29" t="s">
        <v>710</v>
      </c>
      <c r="BA11" s="29" t="s">
        <v>691</v>
      </c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29.25" customHeight="1" x14ac:dyDescent="0.15">
      <c r="A12" s="145"/>
      <c r="B12" s="20" t="s">
        <v>38</v>
      </c>
      <c r="C12" s="29" t="s">
        <v>627</v>
      </c>
      <c r="D12" s="29" t="s">
        <v>640</v>
      </c>
      <c r="E12" s="29" t="s">
        <v>283</v>
      </c>
      <c r="F12" s="29" t="s">
        <v>723</v>
      </c>
      <c r="G12" s="29" t="s">
        <v>648</v>
      </c>
      <c r="H12" s="29" t="s">
        <v>646</v>
      </c>
      <c r="I12" s="29" t="s">
        <v>642</v>
      </c>
      <c r="J12" s="29" t="s">
        <v>641</v>
      </c>
      <c r="K12" s="29" t="s">
        <v>629</v>
      </c>
      <c r="L12" s="29" t="s">
        <v>616</v>
      </c>
      <c r="M12" s="29" t="s">
        <v>632</v>
      </c>
      <c r="N12" s="29"/>
      <c r="O12" s="29"/>
      <c r="P12" s="29"/>
      <c r="Q12" s="29"/>
      <c r="R12" s="29"/>
      <c r="S12" s="32"/>
      <c r="T12" s="31" t="s">
        <v>38</v>
      </c>
      <c r="U12" s="29" t="s">
        <v>696</v>
      </c>
      <c r="V12" s="29" t="s">
        <v>710</v>
      </c>
      <c r="W12" s="29" t="s">
        <v>698</v>
      </c>
      <c r="X12" s="29" t="s">
        <v>651</v>
      </c>
      <c r="Y12" s="29" t="s">
        <v>647</v>
      </c>
      <c r="Z12" s="29" t="s">
        <v>699</v>
      </c>
      <c r="AA12" s="29" t="s">
        <v>684</v>
      </c>
      <c r="AB12" s="29" t="s">
        <v>702</v>
      </c>
      <c r="AC12" s="29" t="s">
        <v>664</v>
      </c>
      <c r="AD12" s="29" t="s">
        <v>700</v>
      </c>
      <c r="AE12" s="29" t="s">
        <v>650</v>
      </c>
      <c r="AF12" s="29" t="s">
        <v>703</v>
      </c>
      <c r="AG12" s="29" t="s">
        <v>626</v>
      </c>
      <c r="AH12" s="29" t="s">
        <v>649</v>
      </c>
      <c r="AI12" s="29" t="s">
        <v>663</v>
      </c>
      <c r="AJ12" s="29" t="s">
        <v>636</v>
      </c>
      <c r="AK12" s="82"/>
      <c r="AL12" s="142"/>
      <c r="AM12" s="31" t="s">
        <v>38</v>
      </c>
      <c r="AN12" s="29" t="s">
        <v>281</v>
      </c>
      <c r="AO12" s="29" t="s">
        <v>692</v>
      </c>
      <c r="AP12" s="29" t="s">
        <v>637</v>
      </c>
      <c r="AQ12" s="29" t="s">
        <v>691</v>
      </c>
      <c r="AR12" s="29" t="s">
        <v>662</v>
      </c>
      <c r="AS12" s="29" t="s">
        <v>685</v>
      </c>
      <c r="AT12" s="29" t="s">
        <v>682</v>
      </c>
      <c r="AU12" s="29" t="s">
        <v>697</v>
      </c>
      <c r="AV12" s="29" t="s">
        <v>690</v>
      </c>
      <c r="AW12" s="29" t="s">
        <v>701</v>
      </c>
      <c r="AX12" s="29" t="s">
        <v>705</v>
      </c>
      <c r="AY12" s="29" t="s">
        <v>704</v>
      </c>
      <c r="AZ12" s="29" t="s">
        <v>287</v>
      </c>
      <c r="BA12" s="29" t="s">
        <v>643</v>
      </c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ht="29.25" customHeight="1" x14ac:dyDescent="0.15">
      <c r="A13" s="145"/>
      <c r="B13" s="20" t="s">
        <v>39</v>
      </c>
      <c r="C13" s="29" t="s">
        <v>627</v>
      </c>
      <c r="D13" s="29" t="s">
        <v>640</v>
      </c>
      <c r="E13" s="29" t="s">
        <v>643</v>
      </c>
      <c r="F13" s="29" t="s">
        <v>628</v>
      </c>
      <c r="G13" s="29" t="s">
        <v>648</v>
      </c>
      <c r="H13" s="29" t="s">
        <v>641</v>
      </c>
      <c r="I13" s="29" t="s">
        <v>642</v>
      </c>
      <c r="J13" s="29" t="s">
        <v>616</v>
      </c>
      <c r="K13" s="29" t="s">
        <v>629</v>
      </c>
      <c r="L13" s="29" t="s">
        <v>649</v>
      </c>
      <c r="M13" s="29" t="s">
        <v>638</v>
      </c>
      <c r="N13" s="29"/>
      <c r="O13" s="29"/>
      <c r="P13" s="29"/>
      <c r="Q13" s="29"/>
      <c r="R13" s="29"/>
      <c r="S13" s="32"/>
      <c r="T13" s="31" t="s">
        <v>39</v>
      </c>
      <c r="U13" s="29" t="s">
        <v>696</v>
      </c>
      <c r="V13" s="29" t="s">
        <v>687</v>
      </c>
      <c r="W13" s="29" t="s">
        <v>698</v>
      </c>
      <c r="X13" s="29" t="s">
        <v>682</v>
      </c>
      <c r="Y13" s="29" t="s">
        <v>691</v>
      </c>
      <c r="Z13" s="29" t="s">
        <v>647</v>
      </c>
      <c r="AA13" s="29" t="s">
        <v>684</v>
      </c>
      <c r="AB13" s="29" t="s">
        <v>702</v>
      </c>
      <c r="AC13" s="29" t="s">
        <v>686</v>
      </c>
      <c r="AD13" s="29" t="s">
        <v>700</v>
      </c>
      <c r="AE13" s="29" t="s">
        <v>685</v>
      </c>
      <c r="AF13" s="29" t="s">
        <v>626</v>
      </c>
      <c r="AG13" s="29" t="s">
        <v>692</v>
      </c>
      <c r="AH13" s="29" t="s">
        <v>630</v>
      </c>
      <c r="AI13" s="29" t="s">
        <v>650</v>
      </c>
      <c r="AJ13" s="29" t="s">
        <v>636</v>
      </c>
      <c r="AK13" s="82"/>
      <c r="AL13" s="142"/>
      <c r="AM13" s="31" t="s">
        <v>39</v>
      </c>
      <c r="AN13" s="29" t="s">
        <v>283</v>
      </c>
      <c r="AO13" s="29" t="s">
        <v>723</v>
      </c>
      <c r="AP13" s="29" t="s">
        <v>690</v>
      </c>
      <c r="AQ13" s="29" t="s">
        <v>287</v>
      </c>
      <c r="AR13" s="29" t="s">
        <v>662</v>
      </c>
      <c r="AS13" s="29" t="s">
        <v>637</v>
      </c>
      <c r="AT13" s="29" t="s">
        <v>632</v>
      </c>
      <c r="AU13" s="29" t="s">
        <v>697</v>
      </c>
      <c r="AV13" s="29" t="s">
        <v>645</v>
      </c>
      <c r="AW13" s="29" t="s">
        <v>701</v>
      </c>
      <c r="AX13" s="29" t="s">
        <v>646</v>
      </c>
      <c r="AY13" s="29" t="s">
        <v>664</v>
      </c>
      <c r="AZ13" s="29" t="s">
        <v>688</v>
      </c>
      <c r="BA13" s="29" t="s">
        <v>710</v>
      </c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ht="29.25" customHeight="1" x14ac:dyDescent="0.15">
      <c r="A14" s="146"/>
      <c r="B14" s="21" t="s">
        <v>40</v>
      </c>
      <c r="C14" s="29" t="s">
        <v>647</v>
      </c>
      <c r="D14" s="29" t="s">
        <v>641</v>
      </c>
      <c r="E14" s="29" t="s">
        <v>650</v>
      </c>
      <c r="F14" s="29" t="s">
        <v>628</v>
      </c>
      <c r="G14" s="29" t="s">
        <v>630</v>
      </c>
      <c r="H14" s="29" t="s">
        <v>643</v>
      </c>
      <c r="I14" s="29" t="s">
        <v>616</v>
      </c>
      <c r="J14" s="29" t="s">
        <v>646</v>
      </c>
      <c r="K14" s="29" t="s">
        <v>626</v>
      </c>
      <c r="L14" s="29" t="s">
        <v>649</v>
      </c>
      <c r="M14" s="29" t="s">
        <v>638</v>
      </c>
      <c r="N14" s="30"/>
      <c r="O14" s="30"/>
      <c r="P14" s="30"/>
      <c r="Q14" s="30"/>
      <c r="R14" s="30"/>
      <c r="S14" s="33"/>
      <c r="T14" s="34" t="s">
        <v>40</v>
      </c>
      <c r="U14" s="30" t="s">
        <v>662</v>
      </c>
      <c r="V14" s="30" t="s">
        <v>687</v>
      </c>
      <c r="W14" s="30" t="s">
        <v>684</v>
      </c>
      <c r="X14" s="30" t="s">
        <v>704</v>
      </c>
      <c r="Y14" s="30" t="s">
        <v>691</v>
      </c>
      <c r="Z14" s="30" t="s">
        <v>627</v>
      </c>
      <c r="AA14" s="30" t="s">
        <v>705</v>
      </c>
      <c r="AB14" s="30" t="s">
        <v>648</v>
      </c>
      <c r="AC14" s="30" t="s">
        <v>686</v>
      </c>
      <c r="AD14" s="30" t="s">
        <v>664</v>
      </c>
      <c r="AE14" s="30" t="s">
        <v>690</v>
      </c>
      <c r="AF14" s="30" t="s">
        <v>710</v>
      </c>
      <c r="AG14" s="30" t="s">
        <v>692</v>
      </c>
      <c r="AH14" s="30" t="s">
        <v>663</v>
      </c>
      <c r="AI14" s="30" t="s">
        <v>697</v>
      </c>
      <c r="AJ14" s="30" t="s">
        <v>651</v>
      </c>
      <c r="AK14" s="30"/>
      <c r="AL14" s="143"/>
      <c r="AM14" s="34" t="s">
        <v>40</v>
      </c>
      <c r="AN14" s="30" t="s">
        <v>283</v>
      </c>
      <c r="AO14" s="30" t="s">
        <v>723</v>
      </c>
      <c r="AP14" s="29" t="s">
        <v>703</v>
      </c>
      <c r="AQ14" s="30" t="s">
        <v>287</v>
      </c>
      <c r="AR14" s="30" t="s">
        <v>685</v>
      </c>
      <c r="AS14" s="30" t="s">
        <v>637</v>
      </c>
      <c r="AT14" s="30" t="s">
        <v>632</v>
      </c>
      <c r="AU14" s="30" t="s">
        <v>682</v>
      </c>
      <c r="AV14" s="30" t="s">
        <v>699</v>
      </c>
      <c r="AW14" s="30" t="s">
        <v>645</v>
      </c>
      <c r="AX14" s="30" t="s">
        <v>701</v>
      </c>
      <c r="AY14" s="30" t="s">
        <v>281</v>
      </c>
      <c r="AZ14" s="30" t="s">
        <v>688</v>
      </c>
      <c r="BA14" s="30" t="s">
        <v>702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1:71" ht="29.25" customHeight="1" x14ac:dyDescent="0.15">
      <c r="A15" s="145" t="s">
        <v>117</v>
      </c>
      <c r="B15" s="20" t="s">
        <v>0</v>
      </c>
      <c r="C15" s="30" t="s">
        <v>644</v>
      </c>
      <c r="D15" s="30" t="s">
        <v>653</v>
      </c>
      <c r="E15" s="30" t="s">
        <v>651</v>
      </c>
      <c r="F15" s="30" t="s">
        <v>639</v>
      </c>
      <c r="G15" s="30" t="s">
        <v>296</v>
      </c>
      <c r="H15" s="30" t="s">
        <v>286</v>
      </c>
      <c r="I15" s="30" t="s">
        <v>635</v>
      </c>
      <c r="J15" s="30" t="s">
        <v>615</v>
      </c>
      <c r="K15" s="30" t="s">
        <v>282</v>
      </c>
      <c r="L15" s="30" t="s">
        <v>617</v>
      </c>
      <c r="M15" s="30" t="s">
        <v>640</v>
      </c>
      <c r="N15" s="29"/>
      <c r="O15" s="29"/>
      <c r="P15" s="29"/>
      <c r="Q15" s="29"/>
      <c r="R15" s="29"/>
      <c r="S15" s="32"/>
      <c r="T15" s="31" t="s">
        <v>0</v>
      </c>
      <c r="U15" s="29" t="s">
        <v>288</v>
      </c>
      <c r="V15" s="29" t="s">
        <v>708</v>
      </c>
      <c r="W15" s="29" t="s">
        <v>706</v>
      </c>
      <c r="X15" s="29" t="s">
        <v>697</v>
      </c>
      <c r="Y15" s="29" t="s">
        <v>627</v>
      </c>
      <c r="Z15" s="29" t="s">
        <v>707</v>
      </c>
      <c r="AA15" s="29" t="s">
        <v>663</v>
      </c>
      <c r="AB15" s="29" t="s">
        <v>665</v>
      </c>
      <c r="AC15" s="29" t="s">
        <v>696</v>
      </c>
      <c r="AD15" s="29" t="s">
        <v>656</v>
      </c>
      <c r="AE15" s="29" t="s">
        <v>638</v>
      </c>
      <c r="AF15" s="29" t="s">
        <v>161</v>
      </c>
      <c r="AG15" s="29" t="s">
        <v>287</v>
      </c>
      <c r="AH15" s="29" t="s">
        <v>630</v>
      </c>
      <c r="AI15" s="29" t="s">
        <v>655</v>
      </c>
      <c r="AJ15" s="29" t="s">
        <v>698</v>
      </c>
      <c r="AK15" s="82"/>
      <c r="AL15" s="142" t="s">
        <v>117</v>
      </c>
      <c r="AM15" s="31" t="s">
        <v>0</v>
      </c>
      <c r="AN15" s="29" t="s">
        <v>283</v>
      </c>
      <c r="AO15" s="29" t="s">
        <v>723</v>
      </c>
      <c r="AP15" s="29" t="s">
        <v>629</v>
      </c>
      <c r="AQ15" s="29" t="s">
        <v>709</v>
      </c>
      <c r="AR15" s="29" t="s">
        <v>694</v>
      </c>
      <c r="AS15" s="29" t="s">
        <v>684</v>
      </c>
      <c r="AT15" s="29" t="s">
        <v>681</v>
      </c>
      <c r="AU15" s="29" t="s">
        <v>661</v>
      </c>
      <c r="AV15" s="29" t="s">
        <v>162</v>
      </c>
      <c r="AW15" s="29" t="s">
        <v>285</v>
      </c>
      <c r="AX15" s="29" t="s">
        <v>705</v>
      </c>
      <c r="AY15" s="29" t="s">
        <v>645</v>
      </c>
      <c r="AZ15" s="29" t="s">
        <v>700</v>
      </c>
      <c r="BA15" s="29" t="s">
        <v>641</v>
      </c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ht="29.25" customHeight="1" x14ac:dyDescent="0.15">
      <c r="A16" s="145"/>
      <c r="B16" s="20" t="s">
        <v>37</v>
      </c>
      <c r="C16" s="29" t="s">
        <v>615</v>
      </c>
      <c r="D16" s="29" t="s">
        <v>627</v>
      </c>
      <c r="E16" s="29" t="s">
        <v>644</v>
      </c>
      <c r="F16" s="29" t="s">
        <v>639</v>
      </c>
      <c r="G16" s="29" t="s">
        <v>651</v>
      </c>
      <c r="H16" s="29" t="s">
        <v>162</v>
      </c>
      <c r="I16" s="29" t="s">
        <v>635</v>
      </c>
      <c r="J16" s="29" t="s">
        <v>161</v>
      </c>
      <c r="K16" s="29" t="s">
        <v>284</v>
      </c>
      <c r="L16" s="29" t="s">
        <v>617</v>
      </c>
      <c r="M16" s="29" t="s">
        <v>640</v>
      </c>
      <c r="N16" s="29"/>
      <c r="O16" s="29"/>
      <c r="P16" s="29"/>
      <c r="Q16" s="29"/>
      <c r="R16" s="29"/>
      <c r="S16" s="32"/>
      <c r="T16" s="31" t="s">
        <v>37</v>
      </c>
      <c r="U16" s="29" t="s">
        <v>663</v>
      </c>
      <c r="V16" s="29" t="s">
        <v>288</v>
      </c>
      <c r="W16" s="29" t="s">
        <v>296</v>
      </c>
      <c r="X16" s="29" t="s">
        <v>683</v>
      </c>
      <c r="Y16" s="29" t="s">
        <v>633</v>
      </c>
      <c r="Z16" s="29" t="s">
        <v>707</v>
      </c>
      <c r="AA16" s="29" t="s">
        <v>653</v>
      </c>
      <c r="AB16" s="29" t="s">
        <v>665</v>
      </c>
      <c r="AC16" s="29" t="s">
        <v>696</v>
      </c>
      <c r="AD16" s="29" t="s">
        <v>656</v>
      </c>
      <c r="AE16" s="29" t="s">
        <v>638</v>
      </c>
      <c r="AF16" s="29" t="s">
        <v>650</v>
      </c>
      <c r="AG16" s="29" t="s">
        <v>287</v>
      </c>
      <c r="AH16" s="29" t="s">
        <v>630</v>
      </c>
      <c r="AI16" s="29" t="s">
        <v>655</v>
      </c>
      <c r="AJ16" s="29" t="s">
        <v>698</v>
      </c>
      <c r="AK16" s="82"/>
      <c r="AL16" s="142"/>
      <c r="AM16" s="31" t="s">
        <v>37</v>
      </c>
      <c r="AN16" s="29" t="s">
        <v>283</v>
      </c>
      <c r="AO16" s="29" t="s">
        <v>705</v>
      </c>
      <c r="AP16" s="29" t="s">
        <v>629</v>
      </c>
      <c r="AQ16" s="29" t="s">
        <v>689</v>
      </c>
      <c r="AR16" s="29" t="s">
        <v>694</v>
      </c>
      <c r="AS16" s="29" t="s">
        <v>684</v>
      </c>
      <c r="AT16" s="29" t="s">
        <v>681</v>
      </c>
      <c r="AU16" s="29" t="s">
        <v>661</v>
      </c>
      <c r="AV16" s="29" t="s">
        <v>641</v>
      </c>
      <c r="AW16" s="29" t="s">
        <v>285</v>
      </c>
      <c r="AX16" s="29" t="s">
        <v>687</v>
      </c>
      <c r="AY16" s="29" t="s">
        <v>282</v>
      </c>
      <c r="AZ16" s="29" t="s">
        <v>700</v>
      </c>
      <c r="BA16" s="29" t="s">
        <v>697</v>
      </c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ht="29.25" customHeight="1" x14ac:dyDescent="0.15">
      <c r="A17" s="145"/>
      <c r="B17" s="20" t="s">
        <v>38</v>
      </c>
      <c r="C17" s="29" t="s">
        <v>652</v>
      </c>
      <c r="D17" s="29" t="s">
        <v>644</v>
      </c>
      <c r="E17" s="29" t="s">
        <v>639</v>
      </c>
      <c r="F17" s="29" t="s">
        <v>651</v>
      </c>
      <c r="G17" s="29" t="s">
        <v>285</v>
      </c>
      <c r="H17" s="29" t="s">
        <v>630</v>
      </c>
      <c r="I17" s="29" t="s">
        <v>723</v>
      </c>
      <c r="J17" s="29" t="s">
        <v>617</v>
      </c>
      <c r="K17" s="29" t="s">
        <v>640</v>
      </c>
      <c r="L17" s="29" t="s">
        <v>655</v>
      </c>
      <c r="M17" s="29" t="s">
        <v>654</v>
      </c>
      <c r="N17" s="29"/>
      <c r="O17" s="29"/>
      <c r="P17" s="29"/>
      <c r="Q17" s="29"/>
      <c r="R17" s="29"/>
      <c r="S17" s="32"/>
      <c r="T17" s="31" t="s">
        <v>38</v>
      </c>
      <c r="U17" s="30" t="s">
        <v>638</v>
      </c>
      <c r="V17" s="29" t="s">
        <v>709</v>
      </c>
      <c r="W17" s="29" t="s">
        <v>689</v>
      </c>
      <c r="X17" s="29" t="s">
        <v>695</v>
      </c>
      <c r="Y17" s="29" t="s">
        <v>615</v>
      </c>
      <c r="Z17" s="29" t="s">
        <v>635</v>
      </c>
      <c r="AA17" s="29" t="s">
        <v>684</v>
      </c>
      <c r="AB17" s="29" t="s">
        <v>705</v>
      </c>
      <c r="AC17" s="29" t="s">
        <v>656</v>
      </c>
      <c r="AD17" s="29" t="s">
        <v>663</v>
      </c>
      <c r="AE17" s="29" t="s">
        <v>696</v>
      </c>
      <c r="AF17" s="29" t="s">
        <v>700</v>
      </c>
      <c r="AG17" s="29" t="s">
        <v>161</v>
      </c>
      <c r="AH17" s="29" t="s">
        <v>288</v>
      </c>
      <c r="AI17" s="29" t="s">
        <v>698</v>
      </c>
      <c r="AJ17" s="29" t="s">
        <v>708</v>
      </c>
      <c r="AK17" s="82"/>
      <c r="AL17" s="142"/>
      <c r="AM17" s="31" t="s">
        <v>38</v>
      </c>
      <c r="AN17" s="29" t="s">
        <v>661</v>
      </c>
      <c r="AO17" s="29" t="s">
        <v>641</v>
      </c>
      <c r="AP17" s="29" t="s">
        <v>162</v>
      </c>
      <c r="AQ17" s="29" t="s">
        <v>287</v>
      </c>
      <c r="AR17" s="29" t="s">
        <v>283</v>
      </c>
      <c r="AS17" s="29" t="s">
        <v>681</v>
      </c>
      <c r="AT17" s="29" t="s">
        <v>286</v>
      </c>
      <c r="AU17" s="29" t="s">
        <v>697</v>
      </c>
      <c r="AV17" s="29" t="s">
        <v>706</v>
      </c>
      <c r="AW17" s="29" t="s">
        <v>645</v>
      </c>
      <c r="AX17" s="29" t="s">
        <v>687</v>
      </c>
      <c r="AY17" s="29" t="s">
        <v>296</v>
      </c>
      <c r="AZ17" s="29" t="s">
        <v>707</v>
      </c>
      <c r="BA17" s="29" t="s">
        <v>665</v>
      </c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ht="29.25" customHeight="1" x14ac:dyDescent="0.15">
      <c r="A18" s="145"/>
      <c r="B18" s="20" t="s">
        <v>39</v>
      </c>
      <c r="C18" s="29" t="s">
        <v>641</v>
      </c>
      <c r="D18" s="29" t="s">
        <v>650</v>
      </c>
      <c r="E18" s="29" t="s">
        <v>639</v>
      </c>
      <c r="F18" s="29" t="s">
        <v>286</v>
      </c>
      <c r="G18" s="29" t="s">
        <v>285</v>
      </c>
      <c r="H18" s="29" t="s">
        <v>282</v>
      </c>
      <c r="I18" s="29" t="s">
        <v>723</v>
      </c>
      <c r="J18" s="29" t="s">
        <v>617</v>
      </c>
      <c r="K18" s="29" t="s">
        <v>640</v>
      </c>
      <c r="L18" s="29" t="s">
        <v>284</v>
      </c>
      <c r="M18" s="29" t="s">
        <v>651</v>
      </c>
      <c r="N18" s="29"/>
      <c r="O18" s="29"/>
      <c r="P18" s="29"/>
      <c r="Q18" s="29"/>
      <c r="R18" s="29"/>
      <c r="S18" s="32"/>
      <c r="T18" s="31" t="s">
        <v>39</v>
      </c>
      <c r="U18" s="29" t="s">
        <v>656</v>
      </c>
      <c r="V18" s="29" t="s">
        <v>663</v>
      </c>
      <c r="W18" s="29" t="s">
        <v>654</v>
      </c>
      <c r="X18" s="29" t="s">
        <v>689</v>
      </c>
      <c r="Y18" s="29" t="s">
        <v>615</v>
      </c>
      <c r="Z18" s="29" t="s">
        <v>627</v>
      </c>
      <c r="AA18" s="29" t="s">
        <v>684</v>
      </c>
      <c r="AB18" s="29" t="s">
        <v>296</v>
      </c>
      <c r="AC18" s="29" t="s">
        <v>287</v>
      </c>
      <c r="AD18" s="29" t="s">
        <v>638</v>
      </c>
      <c r="AE18" s="29" t="s">
        <v>696</v>
      </c>
      <c r="AF18" s="29" t="s">
        <v>700</v>
      </c>
      <c r="AG18" s="29" t="s">
        <v>633</v>
      </c>
      <c r="AH18" s="29" t="s">
        <v>161</v>
      </c>
      <c r="AI18" s="29" t="s">
        <v>698</v>
      </c>
      <c r="AJ18" s="29" t="s">
        <v>635</v>
      </c>
      <c r="AK18" s="82"/>
      <c r="AL18" s="142"/>
      <c r="AM18" s="31" t="s">
        <v>39</v>
      </c>
      <c r="AN18" s="29" t="s">
        <v>661</v>
      </c>
      <c r="AO18" s="29" t="s">
        <v>683</v>
      </c>
      <c r="AP18" s="29" t="s">
        <v>652</v>
      </c>
      <c r="AQ18" s="29" t="s">
        <v>708</v>
      </c>
      <c r="AR18" s="29" t="s">
        <v>709</v>
      </c>
      <c r="AS18" s="29" t="s">
        <v>695</v>
      </c>
      <c r="AT18" s="29" t="s">
        <v>706</v>
      </c>
      <c r="AU18" s="29" t="s">
        <v>697</v>
      </c>
      <c r="AV18" s="29" t="s">
        <v>645</v>
      </c>
      <c r="AW18" s="29" t="s">
        <v>629</v>
      </c>
      <c r="AX18" s="29" t="s">
        <v>694</v>
      </c>
      <c r="AY18" s="29" t="s">
        <v>687</v>
      </c>
      <c r="AZ18" s="29" t="s">
        <v>288</v>
      </c>
      <c r="BA18" s="29" t="s">
        <v>665</v>
      </c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1" ht="29.25" customHeight="1" x14ac:dyDescent="0.15">
      <c r="A19" s="146"/>
      <c r="B19" s="21" t="s">
        <v>40</v>
      </c>
      <c r="C19" s="29" t="s">
        <v>162</v>
      </c>
      <c r="D19" s="29" t="s">
        <v>286</v>
      </c>
      <c r="E19" s="29" t="s">
        <v>283</v>
      </c>
      <c r="F19" s="29" t="s">
        <v>644</v>
      </c>
      <c r="G19" s="29" t="s">
        <v>630</v>
      </c>
      <c r="H19" s="29" t="s">
        <v>282</v>
      </c>
      <c r="I19" s="29" t="s">
        <v>615</v>
      </c>
      <c r="J19" s="29" t="s">
        <v>652</v>
      </c>
      <c r="K19" s="29" t="s">
        <v>641</v>
      </c>
      <c r="L19" s="29" t="s">
        <v>651</v>
      </c>
      <c r="M19" s="29" t="s">
        <v>284</v>
      </c>
      <c r="N19" s="30"/>
      <c r="O19" s="30"/>
      <c r="P19" s="30"/>
      <c r="Q19" s="30"/>
      <c r="R19" s="30"/>
      <c r="S19" s="33"/>
      <c r="T19" s="34" t="s">
        <v>40</v>
      </c>
      <c r="U19" s="29" t="s">
        <v>656</v>
      </c>
      <c r="V19" s="30" t="s">
        <v>650</v>
      </c>
      <c r="W19" s="30" t="s">
        <v>684</v>
      </c>
      <c r="X19" s="30" t="s">
        <v>633</v>
      </c>
      <c r="Y19" s="30" t="s">
        <v>695</v>
      </c>
      <c r="Z19" s="30" t="s">
        <v>627</v>
      </c>
      <c r="AA19" s="30" t="s">
        <v>635</v>
      </c>
      <c r="AB19" s="30" t="s">
        <v>663</v>
      </c>
      <c r="AC19" s="30" t="s">
        <v>654</v>
      </c>
      <c r="AD19" s="30" t="s">
        <v>638</v>
      </c>
      <c r="AE19" s="30" t="s">
        <v>288</v>
      </c>
      <c r="AF19" s="30" t="s">
        <v>708</v>
      </c>
      <c r="AG19" s="30" t="s">
        <v>661</v>
      </c>
      <c r="AH19" s="30" t="s">
        <v>639</v>
      </c>
      <c r="AI19" s="30" t="s">
        <v>697</v>
      </c>
      <c r="AJ19" s="30" t="s">
        <v>706</v>
      </c>
      <c r="AK19" s="30"/>
      <c r="AL19" s="143"/>
      <c r="AM19" s="34" t="s">
        <v>40</v>
      </c>
      <c r="AN19" s="30" t="s">
        <v>645</v>
      </c>
      <c r="AO19" s="30" t="s">
        <v>683</v>
      </c>
      <c r="AP19" s="30" t="s">
        <v>707</v>
      </c>
      <c r="AQ19" s="30" t="s">
        <v>665</v>
      </c>
      <c r="AR19" s="30" t="s">
        <v>617</v>
      </c>
      <c r="AS19" s="30" t="s">
        <v>709</v>
      </c>
      <c r="AT19" s="30" t="s">
        <v>161</v>
      </c>
      <c r="AU19" s="30" t="s">
        <v>689</v>
      </c>
      <c r="AV19" s="29" t="s">
        <v>723</v>
      </c>
      <c r="AW19" s="30" t="s">
        <v>629</v>
      </c>
      <c r="AX19" s="30" t="s">
        <v>694</v>
      </c>
      <c r="AY19" s="30" t="s">
        <v>687</v>
      </c>
      <c r="AZ19" s="30" t="s">
        <v>287</v>
      </c>
      <c r="BA19" s="30" t="s">
        <v>705</v>
      </c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1:71" ht="29.25" customHeight="1" x14ac:dyDescent="0.15">
      <c r="A20" s="145" t="s">
        <v>118</v>
      </c>
      <c r="B20" s="20" t="s">
        <v>0</v>
      </c>
      <c r="C20" s="30" t="s">
        <v>615</v>
      </c>
      <c r="D20" s="30" t="s">
        <v>647</v>
      </c>
      <c r="E20" s="30" t="s">
        <v>639</v>
      </c>
      <c r="F20" s="30" t="s">
        <v>628</v>
      </c>
      <c r="G20" s="30" t="s">
        <v>648</v>
      </c>
      <c r="H20" s="30" t="s">
        <v>642</v>
      </c>
      <c r="I20" s="30" t="s">
        <v>646</v>
      </c>
      <c r="J20" s="30" t="s">
        <v>640</v>
      </c>
      <c r="K20" s="30" t="s">
        <v>282</v>
      </c>
      <c r="L20" s="30" t="s">
        <v>629</v>
      </c>
      <c r="M20" s="30" t="s">
        <v>284</v>
      </c>
      <c r="N20" s="29"/>
      <c r="O20" s="29"/>
      <c r="P20" s="29"/>
      <c r="Q20" s="29"/>
      <c r="R20" s="29"/>
      <c r="S20" s="32"/>
      <c r="T20" s="31" t="s">
        <v>0</v>
      </c>
      <c r="U20" s="29" t="s">
        <v>638</v>
      </c>
      <c r="V20" s="29" t="s">
        <v>702</v>
      </c>
      <c r="W20" s="29" t="s">
        <v>684</v>
      </c>
      <c r="X20" s="29" t="s">
        <v>694</v>
      </c>
      <c r="Y20" s="29" t="s">
        <v>161</v>
      </c>
      <c r="Z20" s="29" t="s">
        <v>699</v>
      </c>
      <c r="AA20" s="29" t="s">
        <v>698</v>
      </c>
      <c r="AB20" s="29" t="s">
        <v>665</v>
      </c>
      <c r="AC20" s="29" t="s">
        <v>686</v>
      </c>
      <c r="AD20" s="29" t="s">
        <v>656</v>
      </c>
      <c r="AE20" s="29" t="s">
        <v>653</v>
      </c>
      <c r="AF20" s="29" t="s">
        <v>288</v>
      </c>
      <c r="AG20" s="29" t="s">
        <v>696</v>
      </c>
      <c r="AH20" s="29" t="s">
        <v>649</v>
      </c>
      <c r="AI20" s="29" t="s">
        <v>635</v>
      </c>
      <c r="AJ20" s="29" t="s">
        <v>630</v>
      </c>
      <c r="AK20" s="82"/>
      <c r="AL20" s="142" t="s">
        <v>118</v>
      </c>
      <c r="AM20" s="31" t="s">
        <v>0</v>
      </c>
      <c r="AN20" s="29" t="s">
        <v>661</v>
      </c>
      <c r="AO20" s="29" t="s">
        <v>617</v>
      </c>
      <c r="AP20" s="29" t="s">
        <v>707</v>
      </c>
      <c r="AQ20" s="29" t="s">
        <v>691</v>
      </c>
      <c r="AR20" s="29" t="s">
        <v>283</v>
      </c>
      <c r="AS20" s="29" t="s">
        <v>681</v>
      </c>
      <c r="AT20" s="29" t="s">
        <v>162</v>
      </c>
      <c r="AU20" s="29" t="s">
        <v>663</v>
      </c>
      <c r="AV20" s="29" t="s">
        <v>285</v>
      </c>
      <c r="AW20" s="29" t="s">
        <v>631</v>
      </c>
      <c r="AX20" s="29" t="s">
        <v>652</v>
      </c>
      <c r="AY20" s="29" t="s">
        <v>281</v>
      </c>
      <c r="AZ20" s="29" t="s">
        <v>287</v>
      </c>
      <c r="BA20" s="29" t="s">
        <v>296</v>
      </c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</row>
    <row r="21" spans="1:71" ht="29.25" customHeight="1" x14ac:dyDescent="0.15">
      <c r="A21" s="145"/>
      <c r="B21" s="20" t="s">
        <v>37</v>
      </c>
      <c r="C21" s="29" t="s">
        <v>615</v>
      </c>
      <c r="D21" s="29" t="s">
        <v>647</v>
      </c>
      <c r="E21" s="29" t="s">
        <v>162</v>
      </c>
      <c r="F21" s="29" t="s">
        <v>628</v>
      </c>
      <c r="G21" s="29" t="s">
        <v>648</v>
      </c>
      <c r="H21" s="29" t="s">
        <v>642</v>
      </c>
      <c r="I21" s="29" t="s">
        <v>631</v>
      </c>
      <c r="J21" s="29" t="s">
        <v>640</v>
      </c>
      <c r="K21" s="29" t="s">
        <v>284</v>
      </c>
      <c r="L21" s="29" t="s">
        <v>629</v>
      </c>
      <c r="M21" s="29" t="s">
        <v>649</v>
      </c>
      <c r="N21" s="29"/>
      <c r="O21" s="29"/>
      <c r="P21" s="29"/>
      <c r="Q21" s="29"/>
      <c r="R21" s="29"/>
      <c r="S21" s="32"/>
      <c r="T21" s="31" t="s">
        <v>37</v>
      </c>
      <c r="U21" s="29" t="s">
        <v>638</v>
      </c>
      <c r="V21" s="29" t="s">
        <v>701</v>
      </c>
      <c r="W21" s="29" t="s">
        <v>684</v>
      </c>
      <c r="X21" s="29" t="s">
        <v>694</v>
      </c>
      <c r="Y21" s="29" t="s">
        <v>635</v>
      </c>
      <c r="Z21" s="29" t="s">
        <v>699</v>
      </c>
      <c r="AA21" s="29" t="s">
        <v>698</v>
      </c>
      <c r="AB21" s="29" t="s">
        <v>665</v>
      </c>
      <c r="AC21" s="29" t="s">
        <v>686</v>
      </c>
      <c r="AD21" s="29" t="s">
        <v>656</v>
      </c>
      <c r="AE21" s="29" t="s">
        <v>653</v>
      </c>
      <c r="AF21" s="29" t="s">
        <v>661</v>
      </c>
      <c r="AG21" s="29" t="s">
        <v>696</v>
      </c>
      <c r="AH21" s="29" t="s">
        <v>639</v>
      </c>
      <c r="AI21" s="29" t="s">
        <v>697</v>
      </c>
      <c r="AJ21" s="29" t="s">
        <v>630</v>
      </c>
      <c r="AK21" s="82"/>
      <c r="AL21" s="142"/>
      <c r="AM21" s="31" t="s">
        <v>37</v>
      </c>
      <c r="AN21" s="29" t="s">
        <v>296</v>
      </c>
      <c r="AO21" s="29" t="s">
        <v>282</v>
      </c>
      <c r="AP21" s="29" t="s">
        <v>707</v>
      </c>
      <c r="AQ21" s="29" t="s">
        <v>691</v>
      </c>
      <c r="AR21" s="29" t="s">
        <v>283</v>
      </c>
      <c r="AS21" s="29" t="s">
        <v>681</v>
      </c>
      <c r="AT21" s="29" t="s">
        <v>617</v>
      </c>
      <c r="AU21" s="29" t="s">
        <v>704</v>
      </c>
      <c r="AV21" s="29" t="s">
        <v>285</v>
      </c>
      <c r="AW21" s="29" t="s">
        <v>652</v>
      </c>
      <c r="AX21" s="29" t="s">
        <v>663</v>
      </c>
      <c r="AY21" s="29" t="s">
        <v>281</v>
      </c>
      <c r="AZ21" s="29" t="s">
        <v>287</v>
      </c>
      <c r="BA21" s="29" t="s">
        <v>702</v>
      </c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</row>
    <row r="22" spans="1:71" ht="29.25" customHeight="1" x14ac:dyDescent="0.15">
      <c r="A22" s="145"/>
      <c r="B22" s="20" t="s">
        <v>38</v>
      </c>
      <c r="C22" s="29" t="s">
        <v>281</v>
      </c>
      <c r="D22" s="29" t="s">
        <v>627</v>
      </c>
      <c r="E22" s="29" t="s">
        <v>283</v>
      </c>
      <c r="F22" s="29" t="s">
        <v>723</v>
      </c>
      <c r="G22" s="29" t="s">
        <v>162</v>
      </c>
      <c r="H22" s="29" t="s">
        <v>630</v>
      </c>
      <c r="I22" s="29" t="s">
        <v>296</v>
      </c>
      <c r="J22" s="29" t="s">
        <v>284</v>
      </c>
      <c r="K22" s="29" t="s">
        <v>629</v>
      </c>
      <c r="L22" s="29" t="s">
        <v>640</v>
      </c>
      <c r="M22" s="29" t="s">
        <v>638</v>
      </c>
      <c r="N22" s="29"/>
      <c r="O22" s="29"/>
      <c r="P22" s="29"/>
      <c r="Q22" s="29"/>
      <c r="R22" s="29"/>
      <c r="S22" s="32"/>
      <c r="T22" s="31" t="s">
        <v>38</v>
      </c>
      <c r="U22" s="29" t="s">
        <v>635</v>
      </c>
      <c r="V22" s="29" t="s">
        <v>701</v>
      </c>
      <c r="W22" s="29" t="s">
        <v>655</v>
      </c>
      <c r="X22" s="29" t="s">
        <v>648</v>
      </c>
      <c r="Y22" s="29" t="s">
        <v>647</v>
      </c>
      <c r="Z22" s="29" t="s">
        <v>707</v>
      </c>
      <c r="AA22" s="29" t="s">
        <v>689</v>
      </c>
      <c r="AB22" s="29" t="s">
        <v>702</v>
      </c>
      <c r="AC22" s="29" t="s">
        <v>656</v>
      </c>
      <c r="AD22" s="29" t="s">
        <v>704</v>
      </c>
      <c r="AE22" s="29" t="s">
        <v>699</v>
      </c>
      <c r="AF22" s="29" t="s">
        <v>661</v>
      </c>
      <c r="AG22" s="29" t="s">
        <v>287</v>
      </c>
      <c r="AH22" s="29" t="s">
        <v>696</v>
      </c>
      <c r="AI22" s="29" t="s">
        <v>697</v>
      </c>
      <c r="AJ22" s="29" t="s">
        <v>639</v>
      </c>
      <c r="AK22" s="82"/>
      <c r="AL22" s="142"/>
      <c r="AM22" s="31" t="s">
        <v>38</v>
      </c>
      <c r="AN22" s="29" t="s">
        <v>642</v>
      </c>
      <c r="AO22" s="29" t="s">
        <v>282</v>
      </c>
      <c r="AP22" s="29" t="s">
        <v>617</v>
      </c>
      <c r="AQ22" s="29" t="s">
        <v>662</v>
      </c>
      <c r="AR22" s="29" t="s">
        <v>694</v>
      </c>
      <c r="AS22" s="29" t="s">
        <v>637</v>
      </c>
      <c r="AT22" s="29" t="s">
        <v>684</v>
      </c>
      <c r="AU22" s="29" t="s">
        <v>713</v>
      </c>
      <c r="AV22" s="29" t="s">
        <v>161</v>
      </c>
      <c r="AW22" s="29" t="s">
        <v>663</v>
      </c>
      <c r="AX22" s="29" t="s">
        <v>631</v>
      </c>
      <c r="AY22" s="29" t="s">
        <v>646</v>
      </c>
      <c r="AZ22" s="29" t="s">
        <v>688</v>
      </c>
      <c r="BA22" s="29" t="s">
        <v>288</v>
      </c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</row>
    <row r="23" spans="1:71" ht="29.25" customHeight="1" x14ac:dyDescent="0.15">
      <c r="A23" s="145"/>
      <c r="B23" s="20" t="s">
        <v>39</v>
      </c>
      <c r="C23" s="29" t="s">
        <v>617</v>
      </c>
      <c r="D23" s="29" t="s">
        <v>653</v>
      </c>
      <c r="E23" s="29" t="s">
        <v>283</v>
      </c>
      <c r="F23" s="29" t="s">
        <v>162</v>
      </c>
      <c r="G23" s="29" t="s">
        <v>285</v>
      </c>
      <c r="H23" s="29" t="s">
        <v>630</v>
      </c>
      <c r="I23" s="29" t="s">
        <v>652</v>
      </c>
      <c r="J23" s="29" t="s">
        <v>646</v>
      </c>
      <c r="K23" s="29" t="s">
        <v>629</v>
      </c>
      <c r="L23" s="29" t="s">
        <v>640</v>
      </c>
      <c r="M23" s="29" t="s">
        <v>656</v>
      </c>
      <c r="N23" s="29"/>
      <c r="O23" s="29"/>
      <c r="P23" s="29"/>
      <c r="Q23" s="29"/>
      <c r="R23" s="29"/>
      <c r="S23" s="32"/>
      <c r="T23" s="31" t="s">
        <v>39</v>
      </c>
      <c r="U23" s="29" t="s">
        <v>709</v>
      </c>
      <c r="V23" s="29" t="s">
        <v>681</v>
      </c>
      <c r="W23" s="29" t="s">
        <v>655</v>
      </c>
      <c r="X23" s="29" t="s">
        <v>648</v>
      </c>
      <c r="Y23" s="29" t="s">
        <v>615</v>
      </c>
      <c r="Z23" s="29" t="s">
        <v>627</v>
      </c>
      <c r="AA23" s="29" t="s">
        <v>702</v>
      </c>
      <c r="AB23" s="29" t="s">
        <v>684</v>
      </c>
      <c r="AC23" s="29" t="s">
        <v>689</v>
      </c>
      <c r="AD23" s="29" t="s">
        <v>686</v>
      </c>
      <c r="AE23" s="29" t="s">
        <v>638</v>
      </c>
      <c r="AF23" s="29" t="s">
        <v>687</v>
      </c>
      <c r="AG23" s="29" t="s">
        <v>288</v>
      </c>
      <c r="AH23" s="29" t="s">
        <v>696</v>
      </c>
      <c r="AI23" s="29" t="s">
        <v>701</v>
      </c>
      <c r="AJ23" s="29" t="s">
        <v>639</v>
      </c>
      <c r="AK23" s="82"/>
      <c r="AL23" s="142"/>
      <c r="AM23" s="31" t="s">
        <v>39</v>
      </c>
      <c r="AN23" s="29" t="s">
        <v>642</v>
      </c>
      <c r="AO23" s="29" t="s">
        <v>286</v>
      </c>
      <c r="AP23" s="29" t="s">
        <v>161</v>
      </c>
      <c r="AQ23" s="29" t="s">
        <v>665</v>
      </c>
      <c r="AR23" s="29" t="s">
        <v>628</v>
      </c>
      <c r="AS23" s="29" t="s">
        <v>637</v>
      </c>
      <c r="AT23" s="29" t="s">
        <v>713</v>
      </c>
      <c r="AU23" s="29" t="s">
        <v>661</v>
      </c>
      <c r="AV23" s="29" t="s">
        <v>699</v>
      </c>
      <c r="AW23" s="29" t="s">
        <v>296</v>
      </c>
      <c r="AX23" s="29" t="s">
        <v>694</v>
      </c>
      <c r="AY23" s="29" t="s">
        <v>282</v>
      </c>
      <c r="AZ23" s="29" t="s">
        <v>688</v>
      </c>
      <c r="BA23" s="29" t="s">
        <v>697</v>
      </c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</row>
    <row r="24" spans="1:71" ht="29.25" customHeight="1" x14ac:dyDescent="0.15">
      <c r="A24" s="146"/>
      <c r="B24" s="21" t="s">
        <v>40</v>
      </c>
      <c r="C24" s="29" t="s">
        <v>617</v>
      </c>
      <c r="D24" s="29" t="s">
        <v>653</v>
      </c>
      <c r="E24" s="29" t="s">
        <v>296</v>
      </c>
      <c r="F24" s="29" t="s">
        <v>639</v>
      </c>
      <c r="G24" s="29" t="s">
        <v>285</v>
      </c>
      <c r="H24" s="29" t="s">
        <v>162</v>
      </c>
      <c r="I24" s="29" t="s">
        <v>723</v>
      </c>
      <c r="J24" s="29" t="s">
        <v>283</v>
      </c>
      <c r="K24" s="29" t="s">
        <v>652</v>
      </c>
      <c r="L24" s="29" t="s">
        <v>646</v>
      </c>
      <c r="M24" s="29" t="s">
        <v>656</v>
      </c>
      <c r="N24" s="30"/>
      <c r="O24" s="30"/>
      <c r="P24" s="30"/>
      <c r="Q24" s="30"/>
      <c r="R24" s="30"/>
      <c r="S24" s="33"/>
      <c r="T24" s="34" t="s">
        <v>40</v>
      </c>
      <c r="U24" s="30" t="s">
        <v>647</v>
      </c>
      <c r="V24" s="30" t="s">
        <v>681</v>
      </c>
      <c r="W24" s="30" t="s">
        <v>689</v>
      </c>
      <c r="X24" s="30" t="s">
        <v>161</v>
      </c>
      <c r="Y24" s="30" t="s">
        <v>615</v>
      </c>
      <c r="Z24" s="30" t="s">
        <v>627</v>
      </c>
      <c r="AA24" s="30" t="s">
        <v>688</v>
      </c>
      <c r="AB24" s="30" t="s">
        <v>684</v>
      </c>
      <c r="AC24" s="30" t="s">
        <v>287</v>
      </c>
      <c r="AD24" s="30" t="s">
        <v>686</v>
      </c>
      <c r="AE24" s="30" t="s">
        <v>638</v>
      </c>
      <c r="AF24" s="30" t="s">
        <v>687</v>
      </c>
      <c r="AG24" s="30" t="s">
        <v>635</v>
      </c>
      <c r="AH24" s="30" t="s">
        <v>630</v>
      </c>
      <c r="AI24" s="30" t="s">
        <v>701</v>
      </c>
      <c r="AJ24" s="30" t="s">
        <v>709</v>
      </c>
      <c r="AK24" s="30"/>
      <c r="AL24" s="143"/>
      <c r="AM24" s="34" t="s">
        <v>40</v>
      </c>
      <c r="AN24" s="30" t="s">
        <v>288</v>
      </c>
      <c r="AO24" s="30" t="s">
        <v>702</v>
      </c>
      <c r="AP24" s="30" t="s">
        <v>662</v>
      </c>
      <c r="AQ24" s="30" t="s">
        <v>665</v>
      </c>
      <c r="AR24" s="30" t="s">
        <v>628</v>
      </c>
      <c r="AS24" s="30" t="s">
        <v>286</v>
      </c>
      <c r="AT24" s="30" t="s">
        <v>713</v>
      </c>
      <c r="AU24" s="30" t="s">
        <v>661</v>
      </c>
      <c r="AV24" s="30" t="s">
        <v>699</v>
      </c>
      <c r="AW24" s="30" t="s">
        <v>629</v>
      </c>
      <c r="AX24" s="30" t="s">
        <v>694</v>
      </c>
      <c r="AY24" s="30" t="s">
        <v>282</v>
      </c>
      <c r="AZ24" s="30" t="s">
        <v>704</v>
      </c>
      <c r="BA24" s="30" t="s">
        <v>697</v>
      </c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</row>
    <row r="25" spans="1:71" ht="29.25" customHeight="1" x14ac:dyDescent="0.15">
      <c r="A25" s="145" t="s">
        <v>119</v>
      </c>
      <c r="B25" s="20" t="s">
        <v>0</v>
      </c>
      <c r="C25" s="30" t="s">
        <v>281</v>
      </c>
      <c r="D25" s="30" t="s">
        <v>162</v>
      </c>
      <c r="E25" s="30" t="s">
        <v>628</v>
      </c>
      <c r="F25" s="30" t="s">
        <v>643</v>
      </c>
      <c r="G25" s="30" t="s">
        <v>617</v>
      </c>
      <c r="H25" s="30" t="s">
        <v>282</v>
      </c>
      <c r="I25" s="30" t="s">
        <v>284</v>
      </c>
      <c r="J25" s="30" t="s">
        <v>615</v>
      </c>
      <c r="K25" s="30" t="s">
        <v>632</v>
      </c>
      <c r="L25" s="30" t="s">
        <v>649</v>
      </c>
      <c r="M25" s="30" t="s">
        <v>634</v>
      </c>
      <c r="N25" s="29"/>
      <c r="O25" s="29"/>
      <c r="P25" s="29"/>
      <c r="Q25" s="29"/>
      <c r="R25" s="29"/>
      <c r="S25" s="32"/>
      <c r="T25" s="31" t="s">
        <v>0</v>
      </c>
      <c r="U25" s="29" t="s">
        <v>656</v>
      </c>
      <c r="V25" s="29" t="s">
        <v>701</v>
      </c>
      <c r="W25" s="29" t="s">
        <v>657</v>
      </c>
      <c r="X25" s="29" t="s">
        <v>694</v>
      </c>
      <c r="Y25" s="29" t="s">
        <v>691</v>
      </c>
      <c r="Z25" s="29" t="s">
        <v>707</v>
      </c>
      <c r="AA25" s="29" t="s">
        <v>688</v>
      </c>
      <c r="AB25" s="29" t="s">
        <v>648</v>
      </c>
      <c r="AC25" s="29" t="s">
        <v>708</v>
      </c>
      <c r="AD25" s="29" t="s">
        <v>690</v>
      </c>
      <c r="AE25" s="29" t="s">
        <v>653</v>
      </c>
      <c r="AF25" s="29" t="s">
        <v>661</v>
      </c>
      <c r="AG25" s="29" t="s">
        <v>692</v>
      </c>
      <c r="AH25" s="29" t="s">
        <v>639</v>
      </c>
      <c r="AI25" s="29" t="s">
        <v>288</v>
      </c>
      <c r="AJ25" s="29" t="s">
        <v>693</v>
      </c>
      <c r="AK25" s="82"/>
      <c r="AL25" s="142" t="s">
        <v>119</v>
      </c>
      <c r="AM25" s="31" t="s">
        <v>0</v>
      </c>
      <c r="AN25" s="29" t="s">
        <v>663</v>
      </c>
      <c r="AO25" s="29" t="s">
        <v>698</v>
      </c>
      <c r="AP25" s="29" t="s">
        <v>637</v>
      </c>
      <c r="AQ25" s="29" t="s">
        <v>695</v>
      </c>
      <c r="AR25" s="29" t="s">
        <v>641</v>
      </c>
      <c r="AS25" s="29" t="s">
        <v>681</v>
      </c>
      <c r="AT25" s="29" t="s">
        <v>703</v>
      </c>
      <c r="AU25" s="29" t="s">
        <v>682</v>
      </c>
      <c r="AV25" s="29" t="s">
        <v>640</v>
      </c>
      <c r="AW25" s="29" t="s">
        <v>642</v>
      </c>
      <c r="AX25" s="29" t="s">
        <v>646</v>
      </c>
      <c r="AY25" s="29" t="s">
        <v>666</v>
      </c>
      <c r="AZ25" s="29" t="s">
        <v>664</v>
      </c>
      <c r="BA25" s="29" t="s">
        <v>700</v>
      </c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</row>
    <row r="26" spans="1:71" ht="29.25" customHeight="1" x14ac:dyDescent="0.15">
      <c r="A26" s="145"/>
      <c r="B26" s="20" t="s">
        <v>37</v>
      </c>
      <c r="C26" s="29" t="s">
        <v>281</v>
      </c>
      <c r="D26" s="29" t="s">
        <v>637</v>
      </c>
      <c r="E26" s="29" t="s">
        <v>628</v>
      </c>
      <c r="F26" s="29" t="s">
        <v>296</v>
      </c>
      <c r="G26" s="29" t="s">
        <v>617</v>
      </c>
      <c r="H26" s="29" t="s">
        <v>282</v>
      </c>
      <c r="I26" s="29" t="s">
        <v>646</v>
      </c>
      <c r="J26" s="29" t="s">
        <v>615</v>
      </c>
      <c r="K26" s="29" t="s">
        <v>632</v>
      </c>
      <c r="L26" s="29" t="s">
        <v>284</v>
      </c>
      <c r="M26" s="29" t="s">
        <v>161</v>
      </c>
      <c r="N26" s="29"/>
      <c r="O26" s="29"/>
      <c r="P26" s="29"/>
      <c r="Q26" s="29"/>
      <c r="R26" s="29"/>
      <c r="S26" s="32"/>
      <c r="T26" s="31" t="s">
        <v>37</v>
      </c>
      <c r="U26" s="29" t="s">
        <v>664</v>
      </c>
      <c r="V26" s="29" t="s">
        <v>701</v>
      </c>
      <c r="W26" s="29" t="s">
        <v>634</v>
      </c>
      <c r="X26" s="29" t="s">
        <v>694</v>
      </c>
      <c r="Y26" s="29" t="s">
        <v>691</v>
      </c>
      <c r="Z26" s="29" t="s">
        <v>707</v>
      </c>
      <c r="AA26" s="29" t="s">
        <v>688</v>
      </c>
      <c r="AB26" s="29" t="s">
        <v>648</v>
      </c>
      <c r="AC26" s="29" t="s">
        <v>656</v>
      </c>
      <c r="AD26" s="29" t="s">
        <v>690</v>
      </c>
      <c r="AE26" s="29" t="s">
        <v>653</v>
      </c>
      <c r="AF26" s="29" t="s">
        <v>703</v>
      </c>
      <c r="AG26" s="29" t="s">
        <v>692</v>
      </c>
      <c r="AH26" s="29" t="s">
        <v>639</v>
      </c>
      <c r="AI26" s="29" t="s">
        <v>649</v>
      </c>
      <c r="AJ26" s="29" t="s">
        <v>636</v>
      </c>
      <c r="AK26" s="82"/>
      <c r="AL26" s="142"/>
      <c r="AM26" s="31" t="s">
        <v>37</v>
      </c>
      <c r="AN26" s="29" t="s">
        <v>666</v>
      </c>
      <c r="AO26" s="29" t="s">
        <v>698</v>
      </c>
      <c r="AP26" s="29" t="s">
        <v>162</v>
      </c>
      <c r="AQ26" s="29" t="s">
        <v>689</v>
      </c>
      <c r="AR26" s="29" t="s">
        <v>708</v>
      </c>
      <c r="AS26" s="29" t="s">
        <v>681</v>
      </c>
      <c r="AT26" s="29" t="s">
        <v>641</v>
      </c>
      <c r="AU26" s="29" t="s">
        <v>661</v>
      </c>
      <c r="AV26" s="29" t="s">
        <v>640</v>
      </c>
      <c r="AW26" s="29" t="s">
        <v>642</v>
      </c>
      <c r="AX26" s="29" t="s">
        <v>683</v>
      </c>
      <c r="AY26" s="29" t="s">
        <v>663</v>
      </c>
      <c r="AZ26" s="29" t="s">
        <v>288</v>
      </c>
      <c r="BA26" s="29" t="s">
        <v>700</v>
      </c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spans="1:71" ht="29.25" customHeight="1" x14ac:dyDescent="0.15">
      <c r="A27" s="145"/>
      <c r="B27" s="20" t="s">
        <v>38</v>
      </c>
      <c r="C27" s="29" t="s">
        <v>162</v>
      </c>
      <c r="D27" s="29" t="s">
        <v>637</v>
      </c>
      <c r="E27" s="29" t="s">
        <v>639</v>
      </c>
      <c r="F27" s="29" t="s">
        <v>634</v>
      </c>
      <c r="G27" s="29" t="s">
        <v>657</v>
      </c>
      <c r="H27" s="29" t="s">
        <v>644</v>
      </c>
      <c r="I27" s="29" t="s">
        <v>636</v>
      </c>
      <c r="J27" s="29" t="s">
        <v>646</v>
      </c>
      <c r="K27" s="29" t="s">
        <v>643</v>
      </c>
      <c r="L27" s="29" t="s">
        <v>648</v>
      </c>
      <c r="M27" s="29" t="s">
        <v>649</v>
      </c>
      <c r="N27" s="29"/>
      <c r="O27" s="29"/>
      <c r="P27" s="29"/>
      <c r="Q27" s="29"/>
      <c r="R27" s="29"/>
      <c r="S27" s="32"/>
      <c r="T27" s="31" t="s">
        <v>38</v>
      </c>
      <c r="U27" s="29" t="s">
        <v>626</v>
      </c>
      <c r="V27" s="29" t="s">
        <v>681</v>
      </c>
      <c r="W27" s="29" t="s">
        <v>296</v>
      </c>
      <c r="X27" s="29" t="s">
        <v>682</v>
      </c>
      <c r="Y27" s="29" t="s">
        <v>700</v>
      </c>
      <c r="Z27" s="29" t="s">
        <v>699</v>
      </c>
      <c r="AA27" s="29" t="s">
        <v>653</v>
      </c>
      <c r="AB27" s="29" t="s">
        <v>683</v>
      </c>
      <c r="AC27" s="29" t="s">
        <v>656</v>
      </c>
      <c r="AD27" s="29" t="s">
        <v>689</v>
      </c>
      <c r="AE27" s="29" t="s">
        <v>685</v>
      </c>
      <c r="AF27" s="29" t="s">
        <v>695</v>
      </c>
      <c r="AG27" s="29" t="s">
        <v>661</v>
      </c>
      <c r="AH27" s="29" t="s">
        <v>690</v>
      </c>
      <c r="AI27" s="29" t="s">
        <v>161</v>
      </c>
      <c r="AJ27" s="29" t="s">
        <v>288</v>
      </c>
      <c r="AK27" s="82"/>
      <c r="AL27" s="142"/>
      <c r="AM27" s="31" t="s">
        <v>38</v>
      </c>
      <c r="AN27" s="29" t="s">
        <v>281</v>
      </c>
      <c r="AO27" s="29" t="s">
        <v>664</v>
      </c>
      <c r="AP27" s="29" t="s">
        <v>663</v>
      </c>
      <c r="AQ27" s="29" t="s">
        <v>693</v>
      </c>
      <c r="AR27" s="29" t="s">
        <v>628</v>
      </c>
      <c r="AS27" s="29" t="s">
        <v>698</v>
      </c>
      <c r="AT27" s="29" t="s">
        <v>642</v>
      </c>
      <c r="AU27" s="29" t="s">
        <v>640</v>
      </c>
      <c r="AV27" s="29" t="s">
        <v>285</v>
      </c>
      <c r="AW27" s="29" t="s">
        <v>706</v>
      </c>
      <c r="AX27" s="29" t="s">
        <v>666</v>
      </c>
      <c r="AY27" s="29" t="s">
        <v>282</v>
      </c>
      <c r="AZ27" s="29" t="s">
        <v>641</v>
      </c>
      <c r="BA27" s="29" t="s">
        <v>284</v>
      </c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ht="29.25" customHeight="1" x14ac:dyDescent="0.15">
      <c r="A28" s="145"/>
      <c r="B28" s="20" t="s">
        <v>39</v>
      </c>
      <c r="C28" s="29" t="s">
        <v>626</v>
      </c>
      <c r="D28" s="29" t="s">
        <v>296</v>
      </c>
      <c r="E28" s="29" t="s">
        <v>643</v>
      </c>
      <c r="F28" s="29" t="s">
        <v>617</v>
      </c>
      <c r="G28" s="29" t="s">
        <v>657</v>
      </c>
      <c r="H28" s="29" t="s">
        <v>281</v>
      </c>
      <c r="I28" s="29" t="s">
        <v>615</v>
      </c>
      <c r="J28" s="29" t="s">
        <v>637</v>
      </c>
      <c r="K28" s="29" t="s">
        <v>282</v>
      </c>
      <c r="L28" s="29" t="s">
        <v>646</v>
      </c>
      <c r="M28" s="29" t="s">
        <v>656</v>
      </c>
      <c r="N28" s="29"/>
      <c r="O28" s="29"/>
      <c r="P28" s="29"/>
      <c r="Q28" s="29"/>
      <c r="R28" s="29"/>
      <c r="S28" s="32"/>
      <c r="T28" s="31" t="s">
        <v>39</v>
      </c>
      <c r="U28" s="29" t="s">
        <v>688</v>
      </c>
      <c r="V28" s="29" t="s">
        <v>649</v>
      </c>
      <c r="W28" s="29" t="s">
        <v>636</v>
      </c>
      <c r="X28" s="29" t="s">
        <v>648</v>
      </c>
      <c r="Y28" s="29" t="s">
        <v>700</v>
      </c>
      <c r="Z28" s="29" t="s">
        <v>682</v>
      </c>
      <c r="AA28" s="29" t="s">
        <v>653</v>
      </c>
      <c r="AB28" s="29" t="s">
        <v>689</v>
      </c>
      <c r="AC28" s="29" t="s">
        <v>634</v>
      </c>
      <c r="AD28" s="29" t="s">
        <v>708</v>
      </c>
      <c r="AE28" s="29" t="s">
        <v>690</v>
      </c>
      <c r="AF28" s="29" t="s">
        <v>691</v>
      </c>
      <c r="AG28" s="29" t="s">
        <v>703</v>
      </c>
      <c r="AH28" s="29" t="s">
        <v>706</v>
      </c>
      <c r="AI28" s="29" t="s">
        <v>693</v>
      </c>
      <c r="AJ28" s="29" t="s">
        <v>639</v>
      </c>
      <c r="AK28" s="82"/>
      <c r="AL28" s="142"/>
      <c r="AM28" s="31" t="s">
        <v>39</v>
      </c>
      <c r="AN28" s="29" t="s">
        <v>284</v>
      </c>
      <c r="AO28" s="29" t="s">
        <v>692</v>
      </c>
      <c r="AP28" s="29" t="s">
        <v>695</v>
      </c>
      <c r="AQ28" s="29" t="s">
        <v>685</v>
      </c>
      <c r="AR28" s="29" t="s">
        <v>694</v>
      </c>
      <c r="AS28" s="29" t="s">
        <v>698</v>
      </c>
      <c r="AT28" s="29" t="s">
        <v>642</v>
      </c>
      <c r="AU28" s="29" t="s">
        <v>640</v>
      </c>
      <c r="AV28" s="29" t="s">
        <v>699</v>
      </c>
      <c r="AW28" s="29" t="s">
        <v>285</v>
      </c>
      <c r="AX28" s="29" t="s">
        <v>701</v>
      </c>
      <c r="AY28" s="29" t="s">
        <v>288</v>
      </c>
      <c r="AZ28" s="29" t="s">
        <v>707</v>
      </c>
      <c r="BA28" s="29" t="s">
        <v>664</v>
      </c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</row>
    <row r="29" spans="1:71" ht="29.25" customHeight="1" x14ac:dyDescent="0.15">
      <c r="A29" s="146"/>
      <c r="B29" s="21" t="s">
        <v>40</v>
      </c>
      <c r="C29" s="29" t="s">
        <v>296</v>
      </c>
      <c r="D29" s="29" t="s">
        <v>634</v>
      </c>
      <c r="E29" s="29" t="s">
        <v>162</v>
      </c>
      <c r="F29" s="29" t="s">
        <v>617</v>
      </c>
      <c r="G29" s="29" t="s">
        <v>644</v>
      </c>
      <c r="H29" s="29" t="s">
        <v>281</v>
      </c>
      <c r="I29" s="29" t="s">
        <v>615</v>
      </c>
      <c r="J29" s="29" t="s">
        <v>637</v>
      </c>
      <c r="K29" s="29" t="s">
        <v>282</v>
      </c>
      <c r="L29" s="29" t="s">
        <v>161</v>
      </c>
      <c r="M29" s="29" t="s">
        <v>656</v>
      </c>
      <c r="N29" s="30"/>
      <c r="O29" s="30"/>
      <c r="P29" s="30"/>
      <c r="Q29" s="30"/>
      <c r="R29" s="30"/>
      <c r="S29" s="33"/>
      <c r="T29" s="34" t="s">
        <v>40</v>
      </c>
      <c r="U29" s="30" t="s">
        <v>688</v>
      </c>
      <c r="V29" s="30" t="s">
        <v>649</v>
      </c>
      <c r="W29" s="30" t="s">
        <v>636</v>
      </c>
      <c r="X29" s="30" t="s">
        <v>648</v>
      </c>
      <c r="Y29" s="30" t="s">
        <v>689</v>
      </c>
      <c r="Z29" s="30" t="s">
        <v>682</v>
      </c>
      <c r="AA29" s="30" t="s">
        <v>664</v>
      </c>
      <c r="AB29" s="30" t="s">
        <v>657</v>
      </c>
      <c r="AC29" s="30" t="s">
        <v>685</v>
      </c>
      <c r="AD29" s="30" t="s">
        <v>666</v>
      </c>
      <c r="AE29" s="30" t="s">
        <v>695</v>
      </c>
      <c r="AF29" s="30" t="s">
        <v>691</v>
      </c>
      <c r="AG29" s="30" t="s">
        <v>626</v>
      </c>
      <c r="AH29" s="30" t="s">
        <v>708</v>
      </c>
      <c r="AI29" s="30" t="s">
        <v>693</v>
      </c>
      <c r="AJ29" s="30" t="s">
        <v>639</v>
      </c>
      <c r="AK29" s="30"/>
      <c r="AL29" s="143"/>
      <c r="AM29" s="34" t="s">
        <v>40</v>
      </c>
      <c r="AN29" s="30" t="s">
        <v>288</v>
      </c>
      <c r="AO29" s="30" t="s">
        <v>692</v>
      </c>
      <c r="AP29" s="30" t="s">
        <v>703</v>
      </c>
      <c r="AQ29" s="30" t="s">
        <v>641</v>
      </c>
      <c r="AR29" s="30" t="s">
        <v>694</v>
      </c>
      <c r="AS29" s="30" t="s">
        <v>663</v>
      </c>
      <c r="AT29" s="30" t="s">
        <v>681</v>
      </c>
      <c r="AU29" s="30" t="s">
        <v>706</v>
      </c>
      <c r="AV29" s="30" t="s">
        <v>690</v>
      </c>
      <c r="AW29" s="30" t="s">
        <v>285</v>
      </c>
      <c r="AX29" s="30" t="s">
        <v>701</v>
      </c>
      <c r="AY29" s="30" t="s">
        <v>284</v>
      </c>
      <c r="AZ29" s="29" t="s">
        <v>707</v>
      </c>
      <c r="BA29" s="30" t="s">
        <v>643</v>
      </c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ht="29.25" customHeight="1" x14ac:dyDescent="0.1">
      <c r="A30" s="145" t="s">
        <v>120</v>
      </c>
      <c r="B30" s="20" t="s">
        <v>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82"/>
      <c r="AL30" s="142" t="s">
        <v>120</v>
      </c>
      <c r="AM30" s="31" t="s">
        <v>0</v>
      </c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</row>
    <row r="31" spans="1:71" ht="29.25" customHeight="1" x14ac:dyDescent="0.1">
      <c r="A31" s="145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82"/>
      <c r="AL31" s="142"/>
      <c r="AM31" s="31" t="s">
        <v>37</v>
      </c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</row>
    <row r="32" spans="1:71" ht="29.25" customHeight="1" x14ac:dyDescent="0.1">
      <c r="A32" s="145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82"/>
      <c r="AL32" s="142"/>
      <c r="AM32" s="31" t="s">
        <v>38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</row>
    <row r="33" spans="1:71" ht="29.25" customHeight="1" x14ac:dyDescent="0.1">
      <c r="A33" s="145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82"/>
      <c r="AL33" s="142"/>
      <c r="AM33" s="31" t="s">
        <v>39</v>
      </c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</row>
    <row r="34" spans="1:71" ht="29.25" customHeight="1" x14ac:dyDescent="0.1">
      <c r="A34" s="146"/>
      <c r="B34" s="21" t="s">
        <v>40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143"/>
      <c r="AM34" s="34" t="s">
        <v>40</v>
      </c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1:71" ht="29.25" customHeight="1" x14ac:dyDescent="0.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66"/>
      <c r="AH35" s="66"/>
      <c r="AI35" s="66"/>
      <c r="AJ35" s="66"/>
      <c r="AK35" s="66"/>
      <c r="AL35" s="22"/>
      <c r="AM35" s="22"/>
    </row>
  </sheetData>
  <mergeCells count="15">
    <mergeCell ref="AL25:AL29"/>
    <mergeCell ref="AR1:AV2"/>
    <mergeCell ref="A20:A24"/>
    <mergeCell ref="A25:A29"/>
    <mergeCell ref="AL30:AL34"/>
    <mergeCell ref="A30:A34"/>
    <mergeCell ref="G1:N2"/>
    <mergeCell ref="Y1:AC2"/>
    <mergeCell ref="A5:A9"/>
    <mergeCell ref="A10:A14"/>
    <mergeCell ref="A15:A19"/>
    <mergeCell ref="AL5:AL9"/>
    <mergeCell ref="AL10:AL14"/>
    <mergeCell ref="AL15:AL19"/>
    <mergeCell ref="AL20:AL24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4"/>
  <sheetViews>
    <sheetView zoomScale="70" zoomScaleNormal="70" workbookViewId="0" xr3:uid="{842E5F09-E766-5B8D-85AF-A39847EA96FD}">
      <pane xSplit="2" ySplit="4" topLeftCell="AK17" activePane="bottomRight" state="frozen"/>
      <selection pane="bottomLeft" activeCell="A5" sqref="A5"/>
      <selection pane="topRight" activeCell="C1" sqref="C1"/>
      <selection pane="bottomRight" activeCell="AR19" sqref="AR19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6" width="18.03515625" style="19" customWidth="1"/>
    <col min="37" max="37" width="7.75390625" style="19" customWidth="1"/>
    <col min="38" max="38" width="4.88671875" style="19" customWidth="1"/>
    <col min="39" max="70" width="18.7109375" style="19" customWidth="1"/>
    <col min="71" max="16384" width="11.29296875" style="19"/>
  </cols>
  <sheetData>
    <row r="1" spans="1:70" s="48" customFormat="1" ht="19.5" customHeight="1" x14ac:dyDescent="0.1">
      <c r="D1" s="48" t="s">
        <v>42</v>
      </c>
      <c r="G1" s="144" t="s">
        <v>112</v>
      </c>
      <c r="H1" s="144"/>
      <c r="I1" s="144" t="s">
        <v>43</v>
      </c>
      <c r="J1" s="144"/>
      <c r="K1" s="144"/>
      <c r="L1" s="144"/>
      <c r="M1" s="144"/>
      <c r="N1" s="144"/>
      <c r="O1" s="81"/>
      <c r="P1" s="81"/>
      <c r="V1" s="48" t="s">
        <v>42</v>
      </c>
      <c r="Y1" s="144" t="s">
        <v>112</v>
      </c>
      <c r="Z1" s="144"/>
      <c r="AA1" s="144" t="s">
        <v>43</v>
      </c>
      <c r="AB1" s="144"/>
      <c r="AC1" s="144"/>
      <c r="AN1" s="48" t="s">
        <v>42</v>
      </c>
      <c r="AQ1" s="144" t="s">
        <v>112</v>
      </c>
      <c r="AR1" s="144"/>
      <c r="AS1" s="144" t="s">
        <v>43</v>
      </c>
      <c r="AT1" s="144"/>
      <c r="AU1" s="144"/>
    </row>
    <row r="2" spans="1:70" s="18" customFormat="1" ht="19.5" customHeight="1" x14ac:dyDescent="0.1">
      <c r="D2" s="15" t="s">
        <v>436</v>
      </c>
      <c r="G2" s="144"/>
      <c r="H2" s="144"/>
      <c r="I2" s="144"/>
      <c r="J2" s="144"/>
      <c r="K2" s="144"/>
      <c r="L2" s="144"/>
      <c r="M2" s="144"/>
      <c r="N2" s="144"/>
      <c r="O2" s="81"/>
      <c r="P2" s="81"/>
      <c r="R2" s="48" t="s">
        <v>113</v>
      </c>
      <c r="V2" s="15" t="s">
        <v>436</v>
      </c>
      <c r="Y2" s="144"/>
      <c r="Z2" s="144"/>
      <c r="AA2" s="144"/>
      <c r="AB2" s="144"/>
      <c r="AC2" s="144"/>
      <c r="AD2" s="35"/>
      <c r="AE2" s="35"/>
      <c r="AF2" s="48" t="s">
        <v>45</v>
      </c>
      <c r="AG2" s="48"/>
      <c r="AH2" s="48"/>
      <c r="AI2" s="48"/>
      <c r="AJ2" s="48"/>
      <c r="AN2" s="15" t="s">
        <v>436</v>
      </c>
      <c r="AQ2" s="144"/>
      <c r="AR2" s="144"/>
      <c r="AS2" s="144"/>
      <c r="AT2" s="144"/>
      <c r="AU2" s="144"/>
      <c r="AW2" s="48" t="s">
        <v>44</v>
      </c>
    </row>
    <row r="3" spans="1:70" s="48" customFormat="1" ht="19.5" customHeight="1" x14ac:dyDescent="0.1">
      <c r="I3" s="65" t="s">
        <v>1496</v>
      </c>
      <c r="AA3" s="65" t="s">
        <v>1496</v>
      </c>
      <c r="AS3" s="65" t="s">
        <v>1496</v>
      </c>
    </row>
    <row r="4" spans="1:70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2"/>
      <c r="AL4" s="62"/>
      <c r="AM4" s="63" t="s">
        <v>26</v>
      </c>
      <c r="AN4" s="63" t="s">
        <v>28</v>
      </c>
      <c r="AO4" s="63" t="s">
        <v>27</v>
      </c>
      <c r="AP4" s="63" t="s">
        <v>29</v>
      </c>
      <c r="AQ4" s="63" t="s">
        <v>30</v>
      </c>
      <c r="AR4" s="63" t="s">
        <v>31</v>
      </c>
      <c r="AS4" s="63" t="s">
        <v>32</v>
      </c>
      <c r="AT4" s="63" t="s">
        <v>33</v>
      </c>
      <c r="AU4" s="63" t="s">
        <v>34</v>
      </c>
      <c r="AV4" s="63" t="s">
        <v>35</v>
      </c>
      <c r="AW4" s="63" t="s">
        <v>36</v>
      </c>
      <c r="AX4" s="63" t="s">
        <v>724</v>
      </c>
      <c r="AY4" s="63" t="s">
        <v>725</v>
      </c>
      <c r="AZ4" s="63" t="s">
        <v>726</v>
      </c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</row>
    <row r="5" spans="1:70" ht="29.25" customHeight="1" x14ac:dyDescent="0.15">
      <c r="A5" s="145" t="s">
        <v>115</v>
      </c>
      <c r="B5" s="20" t="s">
        <v>0</v>
      </c>
      <c r="C5" s="29" t="s">
        <v>647</v>
      </c>
      <c r="D5" s="29" t="s">
        <v>653</v>
      </c>
      <c r="E5" s="29" t="s">
        <v>286</v>
      </c>
      <c r="F5" s="29" t="s">
        <v>639</v>
      </c>
      <c r="G5" s="29" t="s">
        <v>626</v>
      </c>
      <c r="H5" s="29" t="s">
        <v>282</v>
      </c>
      <c r="I5" s="29" t="s">
        <v>631</v>
      </c>
      <c r="J5" s="29" t="s">
        <v>615</v>
      </c>
      <c r="K5" s="29" t="s">
        <v>632</v>
      </c>
      <c r="L5" s="29" t="s">
        <v>648</v>
      </c>
      <c r="M5" s="29" t="s">
        <v>634</v>
      </c>
      <c r="N5" s="29"/>
      <c r="O5" s="29"/>
      <c r="P5" s="29"/>
      <c r="Q5" s="29"/>
      <c r="R5" s="29"/>
      <c r="S5" s="32"/>
      <c r="T5" s="31" t="s">
        <v>0</v>
      </c>
      <c r="U5" s="29" t="s">
        <v>732</v>
      </c>
      <c r="V5" s="29" t="s">
        <v>687</v>
      </c>
      <c r="W5" s="29" t="s">
        <v>666</v>
      </c>
      <c r="X5" s="29" t="s">
        <v>694</v>
      </c>
      <c r="Y5" s="29" t="s">
        <v>682</v>
      </c>
      <c r="Z5" s="29" t="s">
        <v>728</v>
      </c>
      <c r="AA5" s="29" t="s">
        <v>684</v>
      </c>
      <c r="AB5" s="29" t="s">
        <v>729</v>
      </c>
      <c r="AC5" s="29" t="s">
        <v>654</v>
      </c>
      <c r="AD5" s="29" t="s">
        <v>686</v>
      </c>
      <c r="AE5" s="29" t="s">
        <v>638</v>
      </c>
      <c r="AF5" s="29" t="s">
        <v>661</v>
      </c>
      <c r="AG5" s="29" t="s">
        <v>703</v>
      </c>
      <c r="AH5" s="29" t="s">
        <v>730</v>
      </c>
      <c r="AI5" s="29" t="s">
        <v>655</v>
      </c>
      <c r="AJ5" s="29" t="s">
        <v>630</v>
      </c>
      <c r="AK5" s="142" t="s">
        <v>115</v>
      </c>
      <c r="AL5" s="31" t="s">
        <v>0</v>
      </c>
      <c r="AM5" s="122" t="s">
        <v>643</v>
      </c>
      <c r="AN5" s="122" t="s">
        <v>723</v>
      </c>
      <c r="AO5" s="122" t="s">
        <v>707</v>
      </c>
      <c r="AP5" s="122" t="s">
        <v>665</v>
      </c>
      <c r="AQ5" s="122" t="s">
        <v>693</v>
      </c>
      <c r="AR5" s="122" t="s">
        <v>637</v>
      </c>
      <c r="AS5" s="122" t="s">
        <v>681</v>
      </c>
      <c r="AT5" s="122" t="s">
        <v>697</v>
      </c>
      <c r="AU5" s="122" t="s">
        <v>690</v>
      </c>
      <c r="AV5" s="122" t="s">
        <v>629</v>
      </c>
      <c r="AW5" s="122" t="s">
        <v>701</v>
      </c>
      <c r="AX5" s="122" t="s">
        <v>704</v>
      </c>
      <c r="AY5" s="122" t="s">
        <v>287</v>
      </c>
      <c r="AZ5" s="122" t="s">
        <v>691</v>
      </c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</row>
    <row r="6" spans="1:70" ht="29.25" customHeight="1" x14ac:dyDescent="0.15">
      <c r="A6" s="145"/>
      <c r="B6" s="20" t="s">
        <v>37</v>
      </c>
      <c r="C6" s="29" t="s">
        <v>615</v>
      </c>
      <c r="D6" s="29" t="s">
        <v>653</v>
      </c>
      <c r="E6" s="29" t="s">
        <v>634</v>
      </c>
      <c r="F6" s="29" t="s">
        <v>639</v>
      </c>
      <c r="G6" s="29" t="s">
        <v>286</v>
      </c>
      <c r="H6" s="29" t="s">
        <v>630</v>
      </c>
      <c r="I6" s="29" t="s">
        <v>723</v>
      </c>
      <c r="J6" s="29" t="s">
        <v>637</v>
      </c>
      <c r="K6" s="29" t="s">
        <v>643</v>
      </c>
      <c r="L6" s="29" t="s">
        <v>648</v>
      </c>
      <c r="M6" s="29" t="s">
        <v>632</v>
      </c>
      <c r="N6" s="29"/>
      <c r="O6" s="29"/>
      <c r="P6" s="29"/>
      <c r="Q6" s="29"/>
      <c r="R6" s="29"/>
      <c r="S6" s="32"/>
      <c r="T6" s="31" t="s">
        <v>37</v>
      </c>
      <c r="U6" s="29" t="s">
        <v>732</v>
      </c>
      <c r="V6" s="29" t="s">
        <v>681</v>
      </c>
      <c r="W6" s="29" t="s">
        <v>655</v>
      </c>
      <c r="X6" s="29" t="s">
        <v>697</v>
      </c>
      <c r="Y6" s="29" t="s">
        <v>633</v>
      </c>
      <c r="Z6" s="29" t="s">
        <v>728</v>
      </c>
      <c r="AA6" s="29" t="s">
        <v>647</v>
      </c>
      <c r="AB6" s="29" t="s">
        <v>729</v>
      </c>
      <c r="AC6" s="29" t="s">
        <v>686</v>
      </c>
      <c r="AD6" s="29" t="s">
        <v>690</v>
      </c>
      <c r="AE6" s="29" t="s">
        <v>638</v>
      </c>
      <c r="AF6" s="29" t="s">
        <v>687</v>
      </c>
      <c r="AG6" s="29" t="s">
        <v>626</v>
      </c>
      <c r="AH6" s="29" t="s">
        <v>730</v>
      </c>
      <c r="AI6" s="29" t="s">
        <v>693</v>
      </c>
      <c r="AJ6" s="29" t="s">
        <v>654</v>
      </c>
      <c r="AK6" s="142"/>
      <c r="AL6" s="31" t="s">
        <v>37</v>
      </c>
      <c r="AM6" s="122" t="s">
        <v>661</v>
      </c>
      <c r="AN6" s="122" t="s">
        <v>631</v>
      </c>
      <c r="AO6" s="122" t="s">
        <v>707</v>
      </c>
      <c r="AP6" s="122" t="s">
        <v>665</v>
      </c>
      <c r="AQ6" s="122" t="s">
        <v>685</v>
      </c>
      <c r="AR6" s="122" t="s">
        <v>662</v>
      </c>
      <c r="AS6" s="122" t="s">
        <v>684</v>
      </c>
      <c r="AT6" s="122" t="s">
        <v>682</v>
      </c>
      <c r="AU6" s="122" t="s">
        <v>703</v>
      </c>
      <c r="AV6" s="122" t="s">
        <v>629</v>
      </c>
      <c r="AW6" s="122" t="s">
        <v>701</v>
      </c>
      <c r="AX6" s="122" t="s">
        <v>282</v>
      </c>
      <c r="AY6" s="122" t="s">
        <v>704</v>
      </c>
      <c r="AZ6" s="122" t="s">
        <v>691</v>
      </c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</row>
    <row r="7" spans="1:70" ht="29.25" customHeight="1" x14ac:dyDescent="0.15">
      <c r="A7" s="145"/>
      <c r="B7" s="20" t="s">
        <v>38</v>
      </c>
      <c r="C7" s="29" t="s">
        <v>615</v>
      </c>
      <c r="D7" s="29" t="s">
        <v>647</v>
      </c>
      <c r="E7" s="29" t="s">
        <v>639</v>
      </c>
      <c r="F7" s="29" t="s">
        <v>634</v>
      </c>
      <c r="G7" s="29" t="s">
        <v>648</v>
      </c>
      <c r="H7" s="29" t="s">
        <v>630</v>
      </c>
      <c r="I7" s="29" t="s">
        <v>723</v>
      </c>
      <c r="J7" s="29" t="s">
        <v>637</v>
      </c>
      <c r="K7" s="29" t="s">
        <v>629</v>
      </c>
      <c r="L7" s="29" t="s">
        <v>655</v>
      </c>
      <c r="M7" s="29" t="s">
        <v>632</v>
      </c>
      <c r="N7" s="29"/>
      <c r="O7" s="29"/>
      <c r="P7" s="29"/>
      <c r="Q7" s="29"/>
      <c r="R7" s="29"/>
      <c r="S7" s="32"/>
      <c r="T7" s="31" t="s">
        <v>38</v>
      </c>
      <c r="U7" s="29" t="s">
        <v>732</v>
      </c>
      <c r="V7" s="29" t="s">
        <v>681</v>
      </c>
      <c r="W7" s="29" t="s">
        <v>684</v>
      </c>
      <c r="X7" s="29" t="s">
        <v>697</v>
      </c>
      <c r="Y7" s="29" t="s">
        <v>691</v>
      </c>
      <c r="Z7" s="29" t="s">
        <v>728</v>
      </c>
      <c r="AA7" s="29" t="s">
        <v>653</v>
      </c>
      <c r="AB7" s="29" t="s">
        <v>729</v>
      </c>
      <c r="AC7" s="29" t="s">
        <v>666</v>
      </c>
      <c r="AD7" s="29" t="s">
        <v>638</v>
      </c>
      <c r="AE7" s="29" t="s">
        <v>685</v>
      </c>
      <c r="AF7" s="29" t="s">
        <v>626</v>
      </c>
      <c r="AG7" s="29" t="s">
        <v>633</v>
      </c>
      <c r="AH7" s="29" t="s">
        <v>730</v>
      </c>
      <c r="AI7" s="29" t="s">
        <v>701</v>
      </c>
      <c r="AJ7" s="29" t="s">
        <v>693</v>
      </c>
      <c r="AK7" s="142"/>
      <c r="AL7" s="31" t="s">
        <v>38</v>
      </c>
      <c r="AM7" s="122" t="s">
        <v>661</v>
      </c>
      <c r="AN7" s="122" t="s">
        <v>286</v>
      </c>
      <c r="AO7" s="122" t="s">
        <v>690</v>
      </c>
      <c r="AP7" s="122" t="s">
        <v>287</v>
      </c>
      <c r="AQ7" s="122" t="s">
        <v>694</v>
      </c>
      <c r="AR7" s="122" t="s">
        <v>662</v>
      </c>
      <c r="AS7" s="122" t="s">
        <v>682</v>
      </c>
      <c r="AT7" s="122" t="s">
        <v>686</v>
      </c>
      <c r="AU7" s="122" t="s">
        <v>703</v>
      </c>
      <c r="AV7" s="122" t="s">
        <v>631</v>
      </c>
      <c r="AW7" s="122" t="s">
        <v>687</v>
      </c>
      <c r="AX7" s="122" t="s">
        <v>282</v>
      </c>
      <c r="AY7" s="122" t="s">
        <v>707</v>
      </c>
      <c r="AZ7" s="122" t="s">
        <v>665</v>
      </c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</row>
    <row r="8" spans="1:70" ht="29.25" customHeight="1" x14ac:dyDescent="0.1">
      <c r="A8" s="145"/>
      <c r="B8" s="20" t="s">
        <v>39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2"/>
      <c r="T8" s="31" t="s">
        <v>39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142"/>
      <c r="AL8" s="31" t="s">
        <v>39</v>
      </c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</row>
    <row r="9" spans="1:70" ht="29.25" customHeight="1" x14ac:dyDescent="0.1">
      <c r="A9" s="146"/>
      <c r="B9" s="21" t="s">
        <v>40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3"/>
      <c r="T9" s="34" t="s">
        <v>40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143"/>
      <c r="AL9" s="34" t="s">
        <v>40</v>
      </c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</row>
    <row r="10" spans="1:70" ht="29.25" customHeight="1" x14ac:dyDescent="0.15">
      <c r="A10" s="145" t="s">
        <v>116</v>
      </c>
      <c r="B10" s="20" t="s">
        <v>0</v>
      </c>
      <c r="C10" s="29" t="s">
        <v>647</v>
      </c>
      <c r="D10" s="29" t="s">
        <v>634</v>
      </c>
      <c r="E10" s="29" t="s">
        <v>643</v>
      </c>
      <c r="F10" s="29" t="s">
        <v>628</v>
      </c>
      <c r="G10" s="120" t="s">
        <v>1497</v>
      </c>
      <c r="H10" s="120" t="s">
        <v>1497</v>
      </c>
      <c r="I10" s="120" t="s">
        <v>1497</v>
      </c>
      <c r="J10" s="120" t="s">
        <v>1497</v>
      </c>
      <c r="K10" s="29" t="s">
        <v>626</v>
      </c>
      <c r="L10" s="29" t="s">
        <v>629</v>
      </c>
      <c r="M10" s="29" t="s">
        <v>635</v>
      </c>
      <c r="N10" s="29"/>
      <c r="O10" s="29"/>
      <c r="P10" s="29"/>
      <c r="Q10" s="29"/>
      <c r="R10" s="29"/>
      <c r="S10" s="32"/>
      <c r="T10" s="31" t="s">
        <v>0</v>
      </c>
      <c r="U10" s="29" t="s">
        <v>656</v>
      </c>
      <c r="V10" s="29" t="s">
        <v>702</v>
      </c>
      <c r="W10" s="29" t="s">
        <v>655</v>
      </c>
      <c r="X10" s="29" t="s">
        <v>731</v>
      </c>
      <c r="Y10" s="29" t="s">
        <v>627</v>
      </c>
      <c r="Z10" s="29" t="s">
        <v>682</v>
      </c>
      <c r="AA10" s="29" t="s">
        <v>688</v>
      </c>
      <c r="AB10" s="29" t="s">
        <v>657</v>
      </c>
      <c r="AC10" s="29" t="s">
        <v>729</v>
      </c>
      <c r="AD10" s="29" t="s">
        <v>727</v>
      </c>
      <c r="AE10" s="29" t="s">
        <v>728</v>
      </c>
      <c r="AF10" s="29" t="s">
        <v>687</v>
      </c>
      <c r="AG10" s="29" t="s">
        <v>692</v>
      </c>
      <c r="AH10" s="29" t="s">
        <v>690</v>
      </c>
      <c r="AI10" s="29" t="s">
        <v>701</v>
      </c>
      <c r="AJ10" s="29" t="s">
        <v>636</v>
      </c>
      <c r="AK10" s="142" t="s">
        <v>116</v>
      </c>
      <c r="AL10" s="31" t="s">
        <v>0</v>
      </c>
      <c r="AM10" s="122" t="s">
        <v>281</v>
      </c>
      <c r="AN10" s="122" t="s">
        <v>723</v>
      </c>
      <c r="AO10" s="122" t="s">
        <v>637</v>
      </c>
      <c r="AP10" s="122" t="s">
        <v>691</v>
      </c>
      <c r="AQ10" s="122" t="s">
        <v>283</v>
      </c>
      <c r="AR10" s="122" t="s">
        <v>685</v>
      </c>
      <c r="AS10" s="122" t="s">
        <v>684</v>
      </c>
      <c r="AT10" s="122" t="s">
        <v>686</v>
      </c>
      <c r="AU10" s="122" t="s">
        <v>699</v>
      </c>
      <c r="AV10" s="122" t="s">
        <v>645</v>
      </c>
      <c r="AW10" s="122" t="s">
        <v>631</v>
      </c>
      <c r="AX10" s="122" t="s">
        <v>646</v>
      </c>
      <c r="AY10" s="122" t="s">
        <v>287</v>
      </c>
      <c r="AZ10" s="122" t="s">
        <v>697</v>
      </c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</row>
    <row r="11" spans="1:70" ht="29.25" customHeight="1" x14ac:dyDescent="0.15">
      <c r="A11" s="145"/>
      <c r="B11" s="20" t="s">
        <v>37</v>
      </c>
      <c r="C11" s="29" t="s">
        <v>626</v>
      </c>
      <c r="D11" s="29" t="s">
        <v>627</v>
      </c>
      <c r="E11" s="29" t="s">
        <v>628</v>
      </c>
      <c r="F11" s="29" t="s">
        <v>634</v>
      </c>
      <c r="G11" s="29" t="s">
        <v>642</v>
      </c>
      <c r="H11" s="29" t="s">
        <v>646</v>
      </c>
      <c r="I11" s="29" t="s">
        <v>636</v>
      </c>
      <c r="J11" s="29" t="s">
        <v>631</v>
      </c>
      <c r="K11" s="29" t="s">
        <v>643</v>
      </c>
      <c r="L11" s="29" t="s">
        <v>629</v>
      </c>
      <c r="M11" s="29" t="s">
        <v>635</v>
      </c>
      <c r="N11" s="29"/>
      <c r="O11" s="29"/>
      <c r="P11" s="29"/>
      <c r="Q11" s="29"/>
      <c r="R11" s="29"/>
      <c r="S11" s="32"/>
      <c r="T11" s="31" t="s">
        <v>37</v>
      </c>
      <c r="U11" s="29" t="s">
        <v>656</v>
      </c>
      <c r="V11" s="29" t="s">
        <v>701</v>
      </c>
      <c r="W11" s="29" t="s">
        <v>655</v>
      </c>
      <c r="X11" s="29" t="s">
        <v>731</v>
      </c>
      <c r="Y11" s="29" t="s">
        <v>691</v>
      </c>
      <c r="Z11" s="29" t="s">
        <v>647</v>
      </c>
      <c r="AA11" s="29" t="s">
        <v>688</v>
      </c>
      <c r="AB11" s="29" t="s">
        <v>684</v>
      </c>
      <c r="AC11" s="29" t="s">
        <v>729</v>
      </c>
      <c r="AD11" s="29" t="s">
        <v>727</v>
      </c>
      <c r="AE11" s="29" t="s">
        <v>728</v>
      </c>
      <c r="AF11" s="29" t="s">
        <v>687</v>
      </c>
      <c r="AG11" s="29" t="s">
        <v>287</v>
      </c>
      <c r="AH11" s="29" t="s">
        <v>690</v>
      </c>
      <c r="AI11" s="29" t="s">
        <v>650</v>
      </c>
      <c r="AJ11" s="29" t="s">
        <v>649</v>
      </c>
      <c r="AK11" s="142"/>
      <c r="AL11" s="31" t="s">
        <v>37</v>
      </c>
      <c r="AM11" s="122" t="s">
        <v>281</v>
      </c>
      <c r="AN11" s="122" t="s">
        <v>692</v>
      </c>
      <c r="AO11" s="122" t="s">
        <v>637</v>
      </c>
      <c r="AP11" s="122" t="s">
        <v>640</v>
      </c>
      <c r="AQ11" s="122" t="s">
        <v>283</v>
      </c>
      <c r="AR11" s="122" t="s">
        <v>685</v>
      </c>
      <c r="AS11" s="122" t="s">
        <v>632</v>
      </c>
      <c r="AT11" s="122" t="s">
        <v>686</v>
      </c>
      <c r="AU11" s="122" t="s">
        <v>699</v>
      </c>
      <c r="AV11" s="122" t="s">
        <v>682</v>
      </c>
      <c r="AW11" s="122" t="s">
        <v>696</v>
      </c>
      <c r="AX11" s="122" t="s">
        <v>645</v>
      </c>
      <c r="AY11" s="122" t="s">
        <v>702</v>
      </c>
      <c r="AZ11" s="122" t="s">
        <v>705</v>
      </c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</row>
    <row r="12" spans="1:70" ht="29.25" customHeight="1" x14ac:dyDescent="0.15">
      <c r="A12" s="145"/>
      <c r="B12" s="20" t="s">
        <v>38</v>
      </c>
      <c r="C12" s="29" t="s">
        <v>650</v>
      </c>
      <c r="D12" s="29" t="s">
        <v>627</v>
      </c>
      <c r="E12" s="29" t="s">
        <v>634</v>
      </c>
      <c r="F12" s="29" t="s">
        <v>643</v>
      </c>
      <c r="G12" s="29" t="s">
        <v>642</v>
      </c>
      <c r="H12" s="29" t="s">
        <v>646</v>
      </c>
      <c r="I12" s="29" t="s">
        <v>636</v>
      </c>
      <c r="J12" s="29" t="s">
        <v>283</v>
      </c>
      <c r="K12" s="120" t="s">
        <v>1497</v>
      </c>
      <c r="L12" s="120" t="s">
        <v>1497</v>
      </c>
      <c r="M12" s="120" t="s">
        <v>1497</v>
      </c>
      <c r="N12" s="29"/>
      <c r="O12" s="29"/>
      <c r="P12" s="29"/>
      <c r="Q12" s="29"/>
      <c r="R12" s="29"/>
      <c r="S12" s="32"/>
      <c r="T12" s="31" t="s">
        <v>38</v>
      </c>
      <c r="U12" s="29" t="s">
        <v>656</v>
      </c>
      <c r="V12" s="29" t="s">
        <v>701</v>
      </c>
      <c r="W12" s="29" t="s">
        <v>657</v>
      </c>
      <c r="X12" s="29" t="s">
        <v>731</v>
      </c>
      <c r="Y12" s="29" t="s">
        <v>682</v>
      </c>
      <c r="Z12" s="29" t="s">
        <v>647</v>
      </c>
      <c r="AA12" s="29" t="s">
        <v>705</v>
      </c>
      <c r="AB12" s="29" t="s">
        <v>684</v>
      </c>
      <c r="AC12" s="29" t="s">
        <v>729</v>
      </c>
      <c r="AD12" s="29" t="s">
        <v>727</v>
      </c>
      <c r="AE12" s="29" t="s">
        <v>728</v>
      </c>
      <c r="AF12" s="29" t="s">
        <v>626</v>
      </c>
      <c r="AG12" s="29" t="s">
        <v>287</v>
      </c>
      <c r="AH12" s="29" t="s">
        <v>635</v>
      </c>
      <c r="AI12" s="29" t="s">
        <v>655</v>
      </c>
      <c r="AJ12" s="29" t="s">
        <v>649</v>
      </c>
      <c r="AK12" s="142"/>
      <c r="AL12" s="31" t="s">
        <v>38</v>
      </c>
      <c r="AM12" s="122" t="s">
        <v>645</v>
      </c>
      <c r="AN12" s="122" t="s">
        <v>692</v>
      </c>
      <c r="AO12" s="122" t="s">
        <v>629</v>
      </c>
      <c r="AP12" s="122" t="s">
        <v>640</v>
      </c>
      <c r="AQ12" s="122" t="s">
        <v>685</v>
      </c>
      <c r="AR12" s="122" t="s">
        <v>637</v>
      </c>
      <c r="AS12" s="122" t="s">
        <v>632</v>
      </c>
      <c r="AT12" s="122" t="s">
        <v>697</v>
      </c>
      <c r="AU12" s="122" t="s">
        <v>723</v>
      </c>
      <c r="AV12" s="138" t="s">
        <v>631</v>
      </c>
      <c r="AW12" s="122" t="s">
        <v>696</v>
      </c>
      <c r="AX12" s="122" t="s">
        <v>687</v>
      </c>
      <c r="AY12" s="122" t="s">
        <v>702</v>
      </c>
      <c r="AZ12" s="122" t="s">
        <v>691</v>
      </c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</row>
    <row r="13" spans="1:70" ht="29.25" customHeight="1" x14ac:dyDescent="0.1">
      <c r="A13" s="145"/>
      <c r="B13" s="20" t="s">
        <v>39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2"/>
      <c r="T13" s="31" t="s">
        <v>39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142"/>
      <c r="AL13" s="31" t="s">
        <v>39</v>
      </c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</row>
    <row r="14" spans="1:70" ht="29.25" customHeight="1" x14ac:dyDescent="0.1">
      <c r="A14" s="146"/>
      <c r="B14" s="21" t="s">
        <v>40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3"/>
      <c r="T14" s="34" t="s">
        <v>40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143"/>
      <c r="AL14" s="34" t="s">
        <v>40</v>
      </c>
      <c r="AM14" s="138"/>
      <c r="AN14" s="138"/>
      <c r="AO14" s="138"/>
      <c r="AP14" s="122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</row>
    <row r="15" spans="1:70" ht="29.25" customHeight="1" x14ac:dyDescent="0.15">
      <c r="A15" s="145" t="s">
        <v>117</v>
      </c>
      <c r="B15" s="20" t="s">
        <v>0</v>
      </c>
      <c r="C15" s="120" t="s">
        <v>1497</v>
      </c>
      <c r="D15" s="120" t="s">
        <v>1497</v>
      </c>
      <c r="E15" s="120" t="s">
        <v>1497</v>
      </c>
      <c r="F15" s="120" t="s">
        <v>1497</v>
      </c>
      <c r="G15" s="29" t="s">
        <v>285</v>
      </c>
      <c r="H15" s="29" t="s">
        <v>630</v>
      </c>
      <c r="I15" s="29" t="s">
        <v>615</v>
      </c>
      <c r="J15" s="29" t="s">
        <v>284</v>
      </c>
      <c r="K15" s="29" t="s">
        <v>617</v>
      </c>
      <c r="L15" s="29" t="s">
        <v>629</v>
      </c>
      <c r="M15" s="29" t="s">
        <v>638</v>
      </c>
      <c r="N15" s="29"/>
      <c r="O15" s="29"/>
      <c r="P15" s="29"/>
      <c r="Q15" s="29"/>
      <c r="R15" s="29"/>
      <c r="S15" s="32"/>
      <c r="T15" s="31" t="s">
        <v>0</v>
      </c>
      <c r="U15" s="29" t="s">
        <v>288</v>
      </c>
      <c r="V15" s="29" t="s">
        <v>708</v>
      </c>
      <c r="W15" s="29" t="s">
        <v>655</v>
      </c>
      <c r="X15" s="29" t="s">
        <v>694</v>
      </c>
      <c r="Y15" s="29" t="s">
        <v>627</v>
      </c>
      <c r="Z15" s="29" t="s">
        <v>650</v>
      </c>
      <c r="AA15" s="29" t="s">
        <v>727</v>
      </c>
      <c r="AB15" s="29" t="s">
        <v>705</v>
      </c>
      <c r="AC15" s="29" t="s">
        <v>287</v>
      </c>
      <c r="AD15" s="29" t="s">
        <v>656</v>
      </c>
      <c r="AE15" s="29" t="s">
        <v>653</v>
      </c>
      <c r="AF15" s="29" t="s">
        <v>733</v>
      </c>
      <c r="AG15" s="29" t="s">
        <v>731</v>
      </c>
      <c r="AH15" s="29" t="s">
        <v>639</v>
      </c>
      <c r="AI15" s="29" t="s">
        <v>706</v>
      </c>
      <c r="AJ15" s="29" t="s">
        <v>734</v>
      </c>
      <c r="AK15" s="142" t="s">
        <v>117</v>
      </c>
      <c r="AL15" s="31" t="s">
        <v>0</v>
      </c>
      <c r="AM15" s="122" t="s">
        <v>661</v>
      </c>
      <c r="AN15" s="122" t="s">
        <v>282</v>
      </c>
      <c r="AO15" s="122" t="s">
        <v>652</v>
      </c>
      <c r="AP15" s="122" t="s">
        <v>665</v>
      </c>
      <c r="AQ15" s="122" t="s">
        <v>689</v>
      </c>
      <c r="AR15" s="122" t="s">
        <v>681</v>
      </c>
      <c r="AS15" s="122" t="s">
        <v>684</v>
      </c>
      <c r="AT15" s="122" t="s">
        <v>161</v>
      </c>
      <c r="AU15" s="122" t="s">
        <v>723</v>
      </c>
      <c r="AV15" s="122" t="s">
        <v>683</v>
      </c>
      <c r="AW15" s="122" t="s">
        <v>296</v>
      </c>
      <c r="AX15" s="122" t="s">
        <v>687</v>
      </c>
      <c r="AY15" s="122" t="s">
        <v>707</v>
      </c>
      <c r="AZ15" s="122" t="s">
        <v>697</v>
      </c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</row>
    <row r="16" spans="1:70" ht="29.25" customHeight="1" x14ac:dyDescent="0.15">
      <c r="A16" s="145"/>
      <c r="B16" s="20" t="s">
        <v>37</v>
      </c>
      <c r="C16" s="29" t="s">
        <v>627</v>
      </c>
      <c r="D16" s="29" t="s">
        <v>635</v>
      </c>
      <c r="E16" s="29" t="s">
        <v>283</v>
      </c>
      <c r="F16" s="29" t="s">
        <v>642</v>
      </c>
      <c r="G16" s="29" t="s">
        <v>630</v>
      </c>
      <c r="H16" s="29" t="s">
        <v>650</v>
      </c>
      <c r="I16" s="29" t="s">
        <v>615</v>
      </c>
      <c r="J16" s="29" t="s">
        <v>645</v>
      </c>
      <c r="K16" s="29" t="s">
        <v>617</v>
      </c>
      <c r="L16" s="29" t="s">
        <v>629</v>
      </c>
      <c r="M16" s="29" t="s">
        <v>638</v>
      </c>
      <c r="N16" s="29"/>
      <c r="O16" s="29"/>
      <c r="P16" s="29"/>
      <c r="Q16" s="29"/>
      <c r="R16" s="29"/>
      <c r="S16" s="32"/>
      <c r="T16" s="31" t="s">
        <v>37</v>
      </c>
      <c r="U16" s="29" t="s">
        <v>708</v>
      </c>
      <c r="V16" s="29" t="s">
        <v>706</v>
      </c>
      <c r="W16" s="29" t="s">
        <v>655</v>
      </c>
      <c r="X16" s="29" t="s">
        <v>689</v>
      </c>
      <c r="Y16" s="29" t="s">
        <v>683</v>
      </c>
      <c r="Z16" s="29" t="s">
        <v>707</v>
      </c>
      <c r="AA16" s="29" t="s">
        <v>727</v>
      </c>
      <c r="AB16" s="29" t="s">
        <v>698</v>
      </c>
      <c r="AC16" s="29" t="s">
        <v>287</v>
      </c>
      <c r="AD16" s="29" t="s">
        <v>656</v>
      </c>
      <c r="AE16" s="29" t="s">
        <v>653</v>
      </c>
      <c r="AF16" s="29" t="s">
        <v>733</v>
      </c>
      <c r="AG16" s="29" t="s">
        <v>731</v>
      </c>
      <c r="AH16" s="29" t="s">
        <v>639</v>
      </c>
      <c r="AI16" s="29" t="s">
        <v>697</v>
      </c>
      <c r="AJ16" s="29" t="s">
        <v>734</v>
      </c>
      <c r="AK16" s="142"/>
      <c r="AL16" s="31" t="s">
        <v>37</v>
      </c>
      <c r="AM16" s="122" t="s">
        <v>296</v>
      </c>
      <c r="AN16" s="122" t="s">
        <v>161</v>
      </c>
      <c r="AO16" s="122" t="s">
        <v>652</v>
      </c>
      <c r="AP16" s="122" t="s">
        <v>665</v>
      </c>
      <c r="AQ16" s="122" t="s">
        <v>662</v>
      </c>
      <c r="AR16" s="122" t="s">
        <v>681</v>
      </c>
      <c r="AS16" s="122" t="s">
        <v>684</v>
      </c>
      <c r="AT16" s="122" t="s">
        <v>661</v>
      </c>
      <c r="AU16" s="122" t="s">
        <v>723</v>
      </c>
      <c r="AV16" s="122" t="s">
        <v>285</v>
      </c>
      <c r="AW16" s="122" t="s">
        <v>694</v>
      </c>
      <c r="AX16" s="122" t="s">
        <v>687</v>
      </c>
      <c r="AY16" s="122" t="s">
        <v>705</v>
      </c>
      <c r="AZ16" s="122" t="s">
        <v>288</v>
      </c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</row>
    <row r="17" spans="1:70" ht="29.25" customHeight="1" x14ac:dyDescent="0.15">
      <c r="A17" s="145"/>
      <c r="B17" s="20" t="s">
        <v>38</v>
      </c>
      <c r="C17" s="29" t="s">
        <v>627</v>
      </c>
      <c r="D17" s="29" t="s">
        <v>635</v>
      </c>
      <c r="E17" s="29" t="s">
        <v>639</v>
      </c>
      <c r="F17" s="29" t="s">
        <v>642</v>
      </c>
      <c r="G17" s="29" t="s">
        <v>630</v>
      </c>
      <c r="H17" s="29" t="s">
        <v>282</v>
      </c>
      <c r="I17" s="29" t="s">
        <v>284</v>
      </c>
      <c r="J17" s="29" t="s">
        <v>283</v>
      </c>
      <c r="K17" s="29" t="s">
        <v>629</v>
      </c>
      <c r="L17" s="29" t="s">
        <v>655</v>
      </c>
      <c r="M17" s="29" t="s">
        <v>652</v>
      </c>
      <c r="N17" s="29"/>
      <c r="O17" s="29"/>
      <c r="P17" s="29"/>
      <c r="Q17" s="29"/>
      <c r="R17" s="29"/>
      <c r="S17" s="32"/>
      <c r="T17" s="31" t="s">
        <v>38</v>
      </c>
      <c r="U17" s="29" t="s">
        <v>638</v>
      </c>
      <c r="V17" s="29" t="s">
        <v>687</v>
      </c>
      <c r="W17" s="29" t="s">
        <v>684</v>
      </c>
      <c r="X17" s="29" t="s">
        <v>161</v>
      </c>
      <c r="Y17" s="29" t="s">
        <v>615</v>
      </c>
      <c r="Z17" s="29" t="s">
        <v>683</v>
      </c>
      <c r="AA17" s="29" t="s">
        <v>727</v>
      </c>
      <c r="AB17" s="29" t="s">
        <v>698</v>
      </c>
      <c r="AC17" s="29" t="s">
        <v>656</v>
      </c>
      <c r="AD17" s="29" t="s">
        <v>650</v>
      </c>
      <c r="AE17" s="29" t="s">
        <v>708</v>
      </c>
      <c r="AF17" s="29" t="s">
        <v>733</v>
      </c>
      <c r="AG17" s="29" t="s">
        <v>731</v>
      </c>
      <c r="AH17" s="29" t="s">
        <v>662</v>
      </c>
      <c r="AI17" s="29" t="s">
        <v>697</v>
      </c>
      <c r="AJ17" s="29" t="s">
        <v>734</v>
      </c>
      <c r="AK17" s="142"/>
      <c r="AL17" s="31" t="s">
        <v>38</v>
      </c>
      <c r="AM17" s="122" t="s">
        <v>706</v>
      </c>
      <c r="AN17" s="122" t="s">
        <v>723</v>
      </c>
      <c r="AO17" s="122" t="s">
        <v>707</v>
      </c>
      <c r="AP17" s="122" t="s">
        <v>689</v>
      </c>
      <c r="AQ17" s="120" t="s">
        <v>1497</v>
      </c>
      <c r="AR17" s="120" t="s">
        <v>1497</v>
      </c>
      <c r="AS17" s="120" t="s">
        <v>1497</v>
      </c>
      <c r="AT17" s="122" t="s">
        <v>661</v>
      </c>
      <c r="AU17" s="122" t="s">
        <v>645</v>
      </c>
      <c r="AV17" s="122" t="s">
        <v>285</v>
      </c>
      <c r="AW17" s="122" t="s">
        <v>705</v>
      </c>
      <c r="AX17" s="122" t="s">
        <v>288</v>
      </c>
      <c r="AY17" s="122" t="s">
        <v>296</v>
      </c>
      <c r="AZ17" s="122" t="s">
        <v>665</v>
      </c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</row>
    <row r="18" spans="1:70" ht="29.25" customHeight="1" x14ac:dyDescent="0.1">
      <c r="A18" s="145"/>
      <c r="B18" s="20" t="s">
        <v>39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1" t="s">
        <v>39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42"/>
      <c r="AL18" s="31" t="s">
        <v>39</v>
      </c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</row>
    <row r="19" spans="1:70" ht="29.25" customHeight="1" x14ac:dyDescent="0.1">
      <c r="A19" s="146"/>
      <c r="B19" s="21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3"/>
      <c r="T19" s="34" t="s">
        <v>40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143"/>
      <c r="AL19" s="34" t="s">
        <v>40</v>
      </c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</row>
    <row r="20" spans="1:70" ht="29.25" customHeight="1" x14ac:dyDescent="0.15">
      <c r="A20" s="145" t="s">
        <v>118</v>
      </c>
      <c r="B20" s="20" t="s">
        <v>0</v>
      </c>
      <c r="C20" s="29" t="s">
        <v>615</v>
      </c>
      <c r="D20" s="29" t="s">
        <v>637</v>
      </c>
      <c r="E20" s="29" t="s">
        <v>617</v>
      </c>
      <c r="F20" s="29" t="s">
        <v>162</v>
      </c>
      <c r="G20" s="29" t="s">
        <v>657</v>
      </c>
      <c r="H20" s="29" t="s">
        <v>281</v>
      </c>
      <c r="I20" s="29" t="s">
        <v>723</v>
      </c>
      <c r="J20" s="29" t="s">
        <v>631</v>
      </c>
      <c r="K20" s="29" t="s">
        <v>161</v>
      </c>
      <c r="L20" s="29" t="s">
        <v>646</v>
      </c>
      <c r="M20" s="29" t="s">
        <v>649</v>
      </c>
      <c r="N20" s="29"/>
      <c r="O20" s="29"/>
      <c r="P20" s="29"/>
      <c r="Q20" s="29"/>
      <c r="R20" s="29"/>
      <c r="S20" s="32"/>
      <c r="T20" s="31" t="s">
        <v>0</v>
      </c>
      <c r="U20" s="29" t="s">
        <v>647</v>
      </c>
      <c r="V20" s="29" t="s">
        <v>709</v>
      </c>
      <c r="W20" s="29" t="s">
        <v>734</v>
      </c>
      <c r="X20" s="29" t="s">
        <v>697</v>
      </c>
      <c r="Y20" s="29" t="s">
        <v>627</v>
      </c>
      <c r="Z20" s="29" t="s">
        <v>707</v>
      </c>
      <c r="AA20" s="29" t="s">
        <v>702</v>
      </c>
      <c r="AB20" s="29" t="s">
        <v>665</v>
      </c>
      <c r="AC20" s="29" t="s">
        <v>656</v>
      </c>
      <c r="AD20" s="29" t="s">
        <v>638</v>
      </c>
      <c r="AE20" s="29" t="s">
        <v>650</v>
      </c>
      <c r="AF20" s="29" t="s">
        <v>661</v>
      </c>
      <c r="AG20" s="29" t="s">
        <v>287</v>
      </c>
      <c r="AH20" s="29" t="s">
        <v>630</v>
      </c>
      <c r="AI20" s="29" t="s">
        <v>655</v>
      </c>
      <c r="AJ20" s="29" t="s">
        <v>639</v>
      </c>
      <c r="AK20" s="142" t="s">
        <v>118</v>
      </c>
      <c r="AL20" s="31" t="s">
        <v>0</v>
      </c>
      <c r="AM20" s="122" t="s">
        <v>283</v>
      </c>
      <c r="AN20" s="122" t="s">
        <v>282</v>
      </c>
      <c r="AO20" s="122" t="s">
        <v>629</v>
      </c>
      <c r="AP20" s="122" t="s">
        <v>691</v>
      </c>
      <c r="AQ20" s="122" t="s">
        <v>689</v>
      </c>
      <c r="AR20" s="122" t="s">
        <v>684</v>
      </c>
      <c r="AS20" s="122" t="s">
        <v>681</v>
      </c>
      <c r="AT20" s="122" t="s">
        <v>713</v>
      </c>
      <c r="AU20" s="122" t="s">
        <v>285</v>
      </c>
      <c r="AV20" s="122" t="s">
        <v>701</v>
      </c>
      <c r="AW20" s="122" t="s">
        <v>687</v>
      </c>
      <c r="AX20" s="120" t="s">
        <v>1497</v>
      </c>
      <c r="AY20" s="120" t="s">
        <v>1497</v>
      </c>
      <c r="AZ20" s="120" t="s">
        <v>1497</v>
      </c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</row>
    <row r="21" spans="1:70" ht="29.25" customHeight="1" x14ac:dyDescent="0.15">
      <c r="A21" s="145"/>
      <c r="B21" s="20" t="s">
        <v>37</v>
      </c>
      <c r="C21" s="29" t="s">
        <v>281</v>
      </c>
      <c r="D21" s="29" t="s">
        <v>637</v>
      </c>
      <c r="E21" s="29" t="s">
        <v>617</v>
      </c>
      <c r="F21" s="29" t="s">
        <v>723</v>
      </c>
      <c r="G21" s="29" t="s">
        <v>162</v>
      </c>
      <c r="H21" s="29" t="s">
        <v>643</v>
      </c>
      <c r="I21" s="29" t="s">
        <v>631</v>
      </c>
      <c r="J21" s="29" t="s">
        <v>615</v>
      </c>
      <c r="K21" s="29" t="s">
        <v>282</v>
      </c>
      <c r="L21" s="29" t="s">
        <v>655</v>
      </c>
      <c r="M21" s="29" t="s">
        <v>656</v>
      </c>
      <c r="N21" s="29"/>
      <c r="O21" s="29"/>
      <c r="P21" s="29"/>
      <c r="Q21" s="29"/>
      <c r="R21" s="29"/>
      <c r="S21" s="32"/>
      <c r="T21" s="31" t="s">
        <v>37</v>
      </c>
      <c r="U21" s="29" t="s">
        <v>709</v>
      </c>
      <c r="V21" s="29" t="s">
        <v>288</v>
      </c>
      <c r="W21" s="29" t="s">
        <v>734</v>
      </c>
      <c r="X21" s="29" t="s">
        <v>700</v>
      </c>
      <c r="Y21" s="29" t="s">
        <v>627</v>
      </c>
      <c r="Z21" s="29" t="s">
        <v>650</v>
      </c>
      <c r="AA21" s="29" t="s">
        <v>647</v>
      </c>
      <c r="AB21" s="29" t="s">
        <v>665</v>
      </c>
      <c r="AC21" s="29" t="s">
        <v>287</v>
      </c>
      <c r="AD21" s="29" t="s">
        <v>638</v>
      </c>
      <c r="AE21" s="29" t="s">
        <v>699</v>
      </c>
      <c r="AF21" s="29" t="s">
        <v>691</v>
      </c>
      <c r="AG21" s="29" t="s">
        <v>661</v>
      </c>
      <c r="AH21" s="29" t="s">
        <v>630</v>
      </c>
      <c r="AI21" s="29" t="s">
        <v>649</v>
      </c>
      <c r="AJ21" s="29" t="s">
        <v>639</v>
      </c>
      <c r="AK21" s="142"/>
      <c r="AL21" s="31" t="s">
        <v>37</v>
      </c>
      <c r="AM21" s="122" t="s">
        <v>283</v>
      </c>
      <c r="AN21" s="122" t="s">
        <v>161</v>
      </c>
      <c r="AO21" s="122" t="s">
        <v>629</v>
      </c>
      <c r="AP21" s="122" t="s">
        <v>708</v>
      </c>
      <c r="AQ21" s="122" t="s">
        <v>698</v>
      </c>
      <c r="AR21" s="122" t="s">
        <v>684</v>
      </c>
      <c r="AS21" s="122" t="s">
        <v>681</v>
      </c>
      <c r="AT21" s="122" t="s">
        <v>713</v>
      </c>
      <c r="AU21" s="122" t="s">
        <v>285</v>
      </c>
      <c r="AV21" s="122" t="s">
        <v>701</v>
      </c>
      <c r="AW21" s="122" t="s">
        <v>687</v>
      </c>
      <c r="AX21" s="122" t="s">
        <v>696</v>
      </c>
      <c r="AY21" s="122" t="s">
        <v>702</v>
      </c>
      <c r="AZ21" s="122" t="s">
        <v>697</v>
      </c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</row>
    <row r="22" spans="1:70" ht="29.25" customHeight="1" x14ac:dyDescent="0.15">
      <c r="A22" s="145"/>
      <c r="B22" s="20" t="s">
        <v>38</v>
      </c>
      <c r="C22" s="29" t="s">
        <v>281</v>
      </c>
      <c r="D22" s="29" t="s">
        <v>162</v>
      </c>
      <c r="E22" s="29" t="s">
        <v>283</v>
      </c>
      <c r="F22" s="29" t="s">
        <v>723</v>
      </c>
      <c r="G22" s="29" t="s">
        <v>285</v>
      </c>
      <c r="H22" s="29" t="s">
        <v>643</v>
      </c>
      <c r="I22" s="29" t="s">
        <v>646</v>
      </c>
      <c r="J22" s="29" t="s">
        <v>615</v>
      </c>
      <c r="K22" s="29" t="s">
        <v>282</v>
      </c>
      <c r="L22" s="29" t="s">
        <v>655</v>
      </c>
      <c r="M22" s="29" t="s">
        <v>656</v>
      </c>
      <c r="N22" s="29"/>
      <c r="O22" s="29"/>
      <c r="P22" s="29"/>
      <c r="Q22" s="29"/>
      <c r="R22" s="29"/>
      <c r="S22" s="32"/>
      <c r="T22" s="31" t="s">
        <v>38</v>
      </c>
      <c r="U22" s="29" t="s">
        <v>638</v>
      </c>
      <c r="V22" s="29" t="s">
        <v>687</v>
      </c>
      <c r="W22" s="29" t="s">
        <v>734</v>
      </c>
      <c r="X22" s="29" t="s">
        <v>700</v>
      </c>
      <c r="Y22" s="29" t="s">
        <v>647</v>
      </c>
      <c r="Z22" s="29" t="s">
        <v>627</v>
      </c>
      <c r="AA22" s="29" t="s">
        <v>684</v>
      </c>
      <c r="AB22" s="29" t="s">
        <v>657</v>
      </c>
      <c r="AC22" s="29" t="s">
        <v>287</v>
      </c>
      <c r="AD22" s="29" t="s">
        <v>650</v>
      </c>
      <c r="AE22" s="29" t="s">
        <v>699</v>
      </c>
      <c r="AF22" s="29" t="s">
        <v>691</v>
      </c>
      <c r="AG22" s="29" t="s">
        <v>661</v>
      </c>
      <c r="AH22" s="29" t="s">
        <v>639</v>
      </c>
      <c r="AI22" s="29" t="s">
        <v>649</v>
      </c>
      <c r="AJ22" s="29" t="s">
        <v>630</v>
      </c>
      <c r="AK22" s="142"/>
      <c r="AL22" s="31" t="s">
        <v>38</v>
      </c>
      <c r="AM22" s="122" t="s">
        <v>288</v>
      </c>
      <c r="AN22" s="122" t="s">
        <v>631</v>
      </c>
      <c r="AO22" s="122" t="s">
        <v>161</v>
      </c>
      <c r="AP22" s="122" t="s">
        <v>709</v>
      </c>
      <c r="AQ22" s="122" t="s">
        <v>698</v>
      </c>
      <c r="AR22" s="122" t="s">
        <v>617</v>
      </c>
      <c r="AS22" s="122" t="s">
        <v>713</v>
      </c>
      <c r="AT22" s="122" t="s">
        <v>708</v>
      </c>
      <c r="AU22" s="122" t="s">
        <v>689</v>
      </c>
      <c r="AV22" s="122" t="s">
        <v>629</v>
      </c>
      <c r="AW22" s="122" t="s">
        <v>701</v>
      </c>
      <c r="AX22" s="122" t="s">
        <v>696</v>
      </c>
      <c r="AY22" s="122" t="s">
        <v>707</v>
      </c>
      <c r="AZ22" s="122" t="s">
        <v>702</v>
      </c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</row>
    <row r="23" spans="1:70" ht="29.25" customHeight="1" x14ac:dyDescent="0.1">
      <c r="A23" s="145"/>
      <c r="B23" s="20" t="s">
        <v>39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2"/>
      <c r="T23" s="31" t="s">
        <v>39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142"/>
      <c r="AL23" s="31" t="s">
        <v>39</v>
      </c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</row>
    <row r="24" spans="1:70" ht="29.25" customHeight="1" x14ac:dyDescent="0.1">
      <c r="A24" s="146"/>
      <c r="B24" s="21" t="s">
        <v>40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3"/>
      <c r="T24" s="34" t="s">
        <v>40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143"/>
      <c r="AL24" s="34" t="s">
        <v>40</v>
      </c>
      <c r="AM24" s="138"/>
      <c r="AN24" s="138"/>
      <c r="AO24" s="138"/>
      <c r="AP24" s="138"/>
      <c r="AQ24" s="138"/>
      <c r="AR24" s="138"/>
      <c r="AS24" s="138"/>
      <c r="AT24" s="138"/>
      <c r="AU24" s="138"/>
      <c r="AV24" s="122"/>
      <c r="AW24" s="122"/>
      <c r="AX24" s="122"/>
      <c r="AY24" s="122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</row>
    <row r="25" spans="1:70" ht="29.25" customHeight="1" x14ac:dyDescent="0.15">
      <c r="A25" s="145" t="s">
        <v>119</v>
      </c>
      <c r="B25" s="20" t="s"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2"/>
      <c r="T25" s="31" t="s">
        <v>0</v>
      </c>
      <c r="U25" s="29" t="s">
        <v>708</v>
      </c>
      <c r="V25" s="29" t="s">
        <v>732</v>
      </c>
      <c r="W25" s="29" t="s">
        <v>634</v>
      </c>
      <c r="X25" s="29" t="s">
        <v>648</v>
      </c>
      <c r="Y25" s="29" t="s">
        <v>733</v>
      </c>
      <c r="Z25" s="29" t="s">
        <v>161</v>
      </c>
      <c r="AA25" s="29" t="s">
        <v>653</v>
      </c>
      <c r="AB25" s="29" t="s">
        <v>665</v>
      </c>
      <c r="AC25" s="29" t="s">
        <v>656</v>
      </c>
      <c r="AD25" s="29" t="s">
        <v>704</v>
      </c>
      <c r="AE25" s="29" t="s">
        <v>699</v>
      </c>
      <c r="AF25" s="29" t="s">
        <v>661</v>
      </c>
      <c r="AG25" s="29" t="s">
        <v>692</v>
      </c>
      <c r="AH25" s="29" t="s">
        <v>649</v>
      </c>
      <c r="AI25" s="29" t="s">
        <v>730</v>
      </c>
      <c r="AJ25" s="29" t="s">
        <v>636</v>
      </c>
      <c r="AK25" s="142" t="s">
        <v>119</v>
      </c>
      <c r="AL25" s="31" t="s">
        <v>0</v>
      </c>
      <c r="AM25" s="120" t="s">
        <v>1497</v>
      </c>
      <c r="AN25" s="120" t="s">
        <v>1497</v>
      </c>
      <c r="AO25" s="120" t="s">
        <v>1497</v>
      </c>
      <c r="AP25" s="120" t="s">
        <v>1497</v>
      </c>
      <c r="AQ25" s="122" t="s">
        <v>693</v>
      </c>
      <c r="AR25" s="122" t="s">
        <v>690</v>
      </c>
      <c r="AS25" s="122" t="s">
        <v>703</v>
      </c>
      <c r="AT25" s="122" t="s">
        <v>686</v>
      </c>
      <c r="AU25" s="122" t="s">
        <v>666</v>
      </c>
      <c r="AV25" s="122" t="s">
        <v>701</v>
      </c>
      <c r="AW25" s="122" t="s">
        <v>694</v>
      </c>
      <c r="AX25" s="122" t="s">
        <v>646</v>
      </c>
      <c r="AY25" s="122" t="s">
        <v>688</v>
      </c>
      <c r="AZ25" s="122" t="s">
        <v>691</v>
      </c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</row>
    <row r="26" spans="1:70" ht="29.25" customHeight="1" x14ac:dyDescent="0.15">
      <c r="A26" s="145"/>
      <c r="B26" s="20" t="s">
        <v>37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2"/>
      <c r="T26" s="31" t="s">
        <v>37</v>
      </c>
      <c r="U26" s="29" t="s">
        <v>656</v>
      </c>
      <c r="V26" s="29" t="s">
        <v>732</v>
      </c>
      <c r="W26" s="29" t="s">
        <v>683</v>
      </c>
      <c r="X26" s="29" t="s">
        <v>666</v>
      </c>
      <c r="Y26" s="29" t="s">
        <v>733</v>
      </c>
      <c r="Z26" s="29" t="s">
        <v>699</v>
      </c>
      <c r="AA26" s="29" t="s">
        <v>653</v>
      </c>
      <c r="AB26" s="29" t="s">
        <v>648</v>
      </c>
      <c r="AC26" s="29" t="s">
        <v>634</v>
      </c>
      <c r="AD26" s="29" t="s">
        <v>704</v>
      </c>
      <c r="AE26" s="29" t="s">
        <v>161</v>
      </c>
      <c r="AF26" s="29" t="s">
        <v>661</v>
      </c>
      <c r="AG26" s="29" t="s">
        <v>708</v>
      </c>
      <c r="AH26" s="29" t="s">
        <v>692</v>
      </c>
      <c r="AI26" s="29" t="s">
        <v>730</v>
      </c>
      <c r="AJ26" s="29" t="s">
        <v>636</v>
      </c>
      <c r="AK26" s="142"/>
      <c r="AL26" s="31" t="s">
        <v>37</v>
      </c>
      <c r="AM26" s="122" t="s">
        <v>284</v>
      </c>
      <c r="AN26" s="122" t="s">
        <v>282</v>
      </c>
      <c r="AO26" s="122" t="s">
        <v>700</v>
      </c>
      <c r="AP26" s="122" t="s">
        <v>691</v>
      </c>
      <c r="AQ26" s="122" t="s">
        <v>693</v>
      </c>
      <c r="AR26" s="122" t="s">
        <v>690</v>
      </c>
      <c r="AS26" s="122" t="s">
        <v>632</v>
      </c>
      <c r="AT26" s="122" t="s">
        <v>686</v>
      </c>
      <c r="AU26" s="122" t="s">
        <v>703</v>
      </c>
      <c r="AV26" s="122" t="s">
        <v>701</v>
      </c>
      <c r="AW26" s="122" t="s">
        <v>646</v>
      </c>
      <c r="AX26" s="122" t="s">
        <v>281</v>
      </c>
      <c r="AY26" s="122" t="s">
        <v>688</v>
      </c>
      <c r="AZ26" s="122" t="s">
        <v>665</v>
      </c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</row>
    <row r="27" spans="1:70" ht="29.25" customHeight="1" x14ac:dyDescent="0.15">
      <c r="A27" s="145"/>
      <c r="B27" s="20" t="s">
        <v>38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2"/>
      <c r="T27" s="31" t="s">
        <v>38</v>
      </c>
      <c r="U27" s="29" t="s">
        <v>688</v>
      </c>
      <c r="V27" s="29" t="s">
        <v>732</v>
      </c>
      <c r="W27" s="29" t="s">
        <v>636</v>
      </c>
      <c r="X27" s="29" t="s">
        <v>683</v>
      </c>
      <c r="Y27" s="29" t="s">
        <v>733</v>
      </c>
      <c r="Z27" s="29" t="s">
        <v>699</v>
      </c>
      <c r="AA27" s="29" t="s">
        <v>161</v>
      </c>
      <c r="AB27" s="29" t="s">
        <v>648</v>
      </c>
      <c r="AC27" s="29" t="s">
        <v>634</v>
      </c>
      <c r="AD27" s="29" t="s">
        <v>656</v>
      </c>
      <c r="AE27" s="29" t="s">
        <v>690</v>
      </c>
      <c r="AF27" s="29" t="s">
        <v>703</v>
      </c>
      <c r="AG27" s="29" t="s">
        <v>661</v>
      </c>
      <c r="AH27" s="29" t="s">
        <v>692</v>
      </c>
      <c r="AI27" s="29" t="s">
        <v>730</v>
      </c>
      <c r="AJ27" s="29" t="s">
        <v>649</v>
      </c>
      <c r="AK27" s="142"/>
      <c r="AL27" s="31" t="s">
        <v>38</v>
      </c>
      <c r="AM27" s="122" t="s">
        <v>646</v>
      </c>
      <c r="AN27" s="122" t="s">
        <v>282</v>
      </c>
      <c r="AO27" s="122" t="s">
        <v>700</v>
      </c>
      <c r="AP27" s="122" t="s">
        <v>666</v>
      </c>
      <c r="AQ27" s="122" t="s">
        <v>694</v>
      </c>
      <c r="AR27" s="122" t="s">
        <v>708</v>
      </c>
      <c r="AS27" s="122" t="s">
        <v>632</v>
      </c>
      <c r="AT27" s="120" t="s">
        <v>1497</v>
      </c>
      <c r="AU27" s="120" t="s">
        <v>1497</v>
      </c>
      <c r="AV27" s="120" t="s">
        <v>1497</v>
      </c>
      <c r="AW27" s="120" t="s">
        <v>1497</v>
      </c>
      <c r="AX27" s="122" t="s">
        <v>281</v>
      </c>
      <c r="AY27" s="122" t="s">
        <v>284</v>
      </c>
      <c r="AZ27" s="122" t="s">
        <v>665</v>
      </c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</row>
    <row r="28" spans="1:70" ht="29.25" customHeight="1" x14ac:dyDescent="0.1">
      <c r="A28" s="145"/>
      <c r="B28" s="20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2"/>
      <c r="T28" s="31" t="s">
        <v>39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142"/>
      <c r="AL28" s="31" t="s">
        <v>39</v>
      </c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</row>
    <row r="29" spans="1:70" ht="29.25" customHeight="1" x14ac:dyDescent="0.1">
      <c r="A29" s="146"/>
      <c r="B29" s="21" t="s">
        <v>40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3"/>
      <c r="T29" s="34" t="s">
        <v>40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143"/>
      <c r="AL29" s="34" t="s">
        <v>40</v>
      </c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</row>
    <row r="30" spans="1:70" ht="29.25" customHeight="1" x14ac:dyDescent="0.1">
      <c r="A30" s="145" t="s">
        <v>120</v>
      </c>
      <c r="B30" s="20" t="s"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142" t="s">
        <v>120</v>
      </c>
      <c r="AL30" s="31" t="s">
        <v>0</v>
      </c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1:70" ht="29.25" customHeight="1" x14ac:dyDescent="0.1">
      <c r="A31" s="145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142"/>
      <c r="AL31" s="31" t="s">
        <v>37</v>
      </c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</row>
    <row r="32" spans="1:70" ht="29.25" customHeight="1" x14ac:dyDescent="0.1">
      <c r="A32" s="145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142"/>
      <c r="AL32" s="31" t="s">
        <v>38</v>
      </c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</row>
    <row r="33" spans="1:70" ht="29.25" customHeight="1" x14ac:dyDescent="0.1">
      <c r="A33" s="145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142"/>
      <c r="AL33" s="31" t="s">
        <v>39</v>
      </c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</row>
    <row r="34" spans="1:70" ht="29.25" customHeight="1" x14ac:dyDescent="0.1">
      <c r="A34" s="146"/>
      <c r="B34" s="21" t="s">
        <v>40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143"/>
      <c r="AL34" s="34" t="s">
        <v>40</v>
      </c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</row>
  </sheetData>
  <mergeCells count="15">
    <mergeCell ref="AK30:AK34"/>
    <mergeCell ref="AQ1:AU2"/>
    <mergeCell ref="AK5:AK9"/>
    <mergeCell ref="AK10:AK14"/>
    <mergeCell ref="AK15:AK19"/>
    <mergeCell ref="AK20:AK24"/>
    <mergeCell ref="AK25:AK29"/>
    <mergeCell ref="A25:A29"/>
    <mergeCell ref="A30:A34"/>
    <mergeCell ref="Y1:AC2"/>
    <mergeCell ref="G1:N2"/>
    <mergeCell ref="A5:A9"/>
    <mergeCell ref="A10:A14"/>
    <mergeCell ref="A15:A19"/>
    <mergeCell ref="A20:A24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61"/>
  <sheetViews>
    <sheetView workbookViewId="0" xr3:uid="{51F8DEE0-4D01-5F28-A812-FC0BD7CAC4A5}">
      <pane xSplit="1" ySplit="5" topLeftCell="B6" activePane="bottomRight" state="frozen"/>
      <selection activeCell="A6" sqref="A6"/>
      <selection pane="bottomLeft" activeCell="A6" sqref="A6"/>
      <selection pane="topRight" activeCell="A6" sqref="A6"/>
      <selection pane="bottomRight" activeCell="A6" sqref="A6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27"/>
      <c r="C6" s="28"/>
      <c r="D6" s="28" t="s">
        <v>199</v>
      </c>
      <c r="E6" s="28" t="s">
        <v>736</v>
      </c>
      <c r="F6" s="28"/>
      <c r="G6" s="27" t="s">
        <v>736</v>
      </c>
      <c r="H6" s="28" t="s">
        <v>736</v>
      </c>
      <c r="I6" s="28" t="s">
        <v>735</v>
      </c>
      <c r="J6" s="28" t="s">
        <v>190</v>
      </c>
      <c r="K6" s="28" t="s">
        <v>190</v>
      </c>
      <c r="L6" s="27" t="s">
        <v>190</v>
      </c>
      <c r="M6" s="28" t="s">
        <v>190</v>
      </c>
      <c r="N6" s="28" t="s">
        <v>199</v>
      </c>
      <c r="O6" s="28"/>
      <c r="P6" s="28" t="s">
        <v>735</v>
      </c>
      <c r="Q6" s="27" t="s">
        <v>199</v>
      </c>
      <c r="R6" s="28" t="s">
        <v>199</v>
      </c>
      <c r="S6" s="28" t="s">
        <v>735</v>
      </c>
      <c r="T6" s="28" t="s">
        <v>735</v>
      </c>
      <c r="U6" s="28" t="s">
        <v>736</v>
      </c>
      <c r="V6" s="27"/>
      <c r="W6" s="28"/>
      <c r="X6" s="28"/>
      <c r="Y6" s="28"/>
      <c r="Z6" s="28"/>
      <c r="AA6" s="27"/>
      <c r="AB6" s="28"/>
      <c r="AC6" s="28"/>
      <c r="AD6" s="28"/>
      <c r="AE6" s="28"/>
    </row>
    <row r="7" spans="1:31" ht="13.5" customHeight="1" x14ac:dyDescent="0.1">
      <c r="A7" s="26" t="s">
        <v>48</v>
      </c>
      <c r="B7" s="27"/>
      <c r="C7" s="28" t="s">
        <v>214</v>
      </c>
      <c r="D7" s="28" t="s">
        <v>747</v>
      </c>
      <c r="E7" s="28" t="s">
        <v>747</v>
      </c>
      <c r="F7" s="28"/>
      <c r="G7" s="27" t="s">
        <v>188</v>
      </c>
      <c r="H7" s="28" t="s">
        <v>188</v>
      </c>
      <c r="I7" s="28" t="s">
        <v>747</v>
      </c>
      <c r="J7" s="28" t="s">
        <v>197</v>
      </c>
      <c r="K7" s="28" t="s">
        <v>197</v>
      </c>
      <c r="L7" s="27" t="s">
        <v>197</v>
      </c>
      <c r="M7" s="28"/>
      <c r="N7" s="28" t="s">
        <v>737</v>
      </c>
      <c r="O7" s="28" t="s">
        <v>737</v>
      </c>
      <c r="P7" s="28" t="s">
        <v>188</v>
      </c>
      <c r="Q7" s="27"/>
      <c r="R7" s="28"/>
      <c r="S7" s="28" t="s">
        <v>747</v>
      </c>
      <c r="T7" s="28"/>
      <c r="U7" s="28" t="s">
        <v>737</v>
      </c>
      <c r="V7" s="27"/>
      <c r="W7" s="28"/>
      <c r="X7" s="28"/>
      <c r="Y7" s="28"/>
      <c r="Z7" s="28"/>
      <c r="AA7" s="27"/>
      <c r="AB7" s="28"/>
      <c r="AC7" s="28"/>
      <c r="AD7" s="28"/>
      <c r="AE7" s="28"/>
    </row>
    <row r="8" spans="1:31" ht="13.5" customHeight="1" x14ac:dyDescent="0.1">
      <c r="A8" s="26" t="s">
        <v>46</v>
      </c>
      <c r="B8" s="27"/>
      <c r="C8" s="28" t="s">
        <v>738</v>
      </c>
      <c r="D8" s="28" t="s">
        <v>739</v>
      </c>
      <c r="E8" s="28" t="s">
        <v>740</v>
      </c>
      <c r="F8" s="28" t="s">
        <v>741</v>
      </c>
      <c r="G8" s="27"/>
      <c r="H8" s="28" t="s">
        <v>193</v>
      </c>
      <c r="I8" s="28"/>
      <c r="J8" s="28" t="s">
        <v>741</v>
      </c>
      <c r="K8" s="28" t="s">
        <v>741</v>
      </c>
      <c r="L8" s="27"/>
      <c r="M8" s="28" t="s">
        <v>193</v>
      </c>
      <c r="N8" s="28" t="s">
        <v>193</v>
      </c>
      <c r="O8" s="28" t="s">
        <v>740</v>
      </c>
      <c r="P8" s="28" t="s">
        <v>740</v>
      </c>
      <c r="Q8" s="27"/>
      <c r="R8" s="28"/>
      <c r="S8" s="28"/>
      <c r="T8" s="28" t="s">
        <v>739</v>
      </c>
      <c r="U8" s="28" t="s">
        <v>739</v>
      </c>
      <c r="V8" s="27"/>
      <c r="W8" s="28"/>
      <c r="X8" s="28"/>
      <c r="Y8" s="28"/>
      <c r="Z8" s="28"/>
      <c r="AA8" s="27"/>
      <c r="AB8" s="28"/>
      <c r="AC8" s="28"/>
      <c r="AD8" s="28"/>
      <c r="AE8" s="28"/>
    </row>
    <row r="9" spans="1:31" ht="13.5" customHeight="1" x14ac:dyDescent="0.1">
      <c r="A9" s="26" t="s">
        <v>259</v>
      </c>
      <c r="B9" s="27"/>
      <c r="C9" s="28" t="s">
        <v>742</v>
      </c>
      <c r="D9" s="28" t="s">
        <v>744</v>
      </c>
      <c r="E9" s="28" t="s">
        <v>743</v>
      </c>
      <c r="F9" s="28"/>
      <c r="G9" s="27"/>
      <c r="H9" s="28" t="s">
        <v>745</v>
      </c>
      <c r="I9" s="28"/>
      <c r="J9" s="28" t="s">
        <v>743</v>
      </c>
      <c r="K9" s="28" t="s">
        <v>743</v>
      </c>
      <c r="L9" s="27" t="s">
        <v>746</v>
      </c>
      <c r="M9" s="28" t="s">
        <v>746</v>
      </c>
      <c r="N9" s="28" t="s">
        <v>744</v>
      </c>
      <c r="O9" s="28" t="s">
        <v>745</v>
      </c>
      <c r="P9" s="28" t="s">
        <v>745</v>
      </c>
      <c r="Q9" s="27" t="s">
        <v>744</v>
      </c>
      <c r="R9" s="28" t="s">
        <v>744</v>
      </c>
      <c r="S9" s="28" t="s">
        <v>743</v>
      </c>
      <c r="T9" s="28" t="s">
        <v>746</v>
      </c>
      <c r="U9" s="28" t="s">
        <v>746</v>
      </c>
      <c r="V9" s="27"/>
      <c r="W9" s="28"/>
      <c r="X9" s="28"/>
      <c r="Y9" s="28"/>
      <c r="Z9" s="28"/>
      <c r="AA9" s="27"/>
      <c r="AB9" s="28"/>
      <c r="AC9" s="28"/>
      <c r="AD9" s="28"/>
      <c r="AE9" s="28"/>
    </row>
    <row r="10" spans="1:31" ht="13.5" customHeight="1" x14ac:dyDescent="0.1">
      <c r="A10" s="26" t="s">
        <v>54</v>
      </c>
      <c r="B10" s="27"/>
      <c r="C10" s="28"/>
      <c r="D10" s="28"/>
      <c r="E10" s="28"/>
      <c r="F10" s="28"/>
      <c r="G10" s="27" t="s">
        <v>192</v>
      </c>
      <c r="H10" s="28"/>
      <c r="I10" s="28" t="s">
        <v>749</v>
      </c>
      <c r="J10" s="28" t="s">
        <v>749</v>
      </c>
      <c r="K10" s="28"/>
      <c r="L10" s="27" t="s">
        <v>192</v>
      </c>
      <c r="M10" s="28" t="s">
        <v>192</v>
      </c>
      <c r="N10" s="28"/>
      <c r="O10" s="28" t="s">
        <v>187</v>
      </c>
      <c r="P10" s="28" t="s">
        <v>187</v>
      </c>
      <c r="Q10" s="27" t="s">
        <v>748</v>
      </c>
      <c r="R10" s="28" t="s">
        <v>748</v>
      </c>
      <c r="S10" s="28" t="s">
        <v>749</v>
      </c>
      <c r="T10" s="28" t="s">
        <v>749</v>
      </c>
      <c r="U10" s="28" t="s">
        <v>187</v>
      </c>
      <c r="V10" s="27"/>
      <c r="W10" s="28"/>
      <c r="X10" s="28"/>
      <c r="Y10" s="28"/>
      <c r="Z10" s="28"/>
      <c r="AA10" s="27"/>
      <c r="AB10" s="28"/>
      <c r="AC10" s="28"/>
      <c r="AD10" s="28"/>
      <c r="AE10" s="28"/>
    </row>
    <row r="11" spans="1:31" ht="13.5" customHeight="1" x14ac:dyDescent="0.1">
      <c r="A11" s="26" t="s">
        <v>50</v>
      </c>
      <c r="B11" s="27"/>
      <c r="C11" s="28"/>
      <c r="D11" s="28"/>
      <c r="E11" s="28"/>
      <c r="F11" s="28"/>
      <c r="G11" s="27" t="s">
        <v>750</v>
      </c>
      <c r="H11" s="28" t="s">
        <v>750</v>
      </c>
      <c r="I11" s="28" t="s">
        <v>194</v>
      </c>
      <c r="J11" s="28" t="s">
        <v>194</v>
      </c>
      <c r="K11" s="28" t="s">
        <v>751</v>
      </c>
      <c r="L11" s="27" t="s">
        <v>750</v>
      </c>
      <c r="M11" s="28" t="s">
        <v>752</v>
      </c>
      <c r="N11" s="28" t="s">
        <v>194</v>
      </c>
      <c r="O11" s="28" t="s">
        <v>194</v>
      </c>
      <c r="P11" s="28" t="s">
        <v>751</v>
      </c>
      <c r="Q11" s="27"/>
      <c r="R11" s="28" t="s">
        <v>751</v>
      </c>
      <c r="S11" s="28" t="s">
        <v>751</v>
      </c>
      <c r="T11" s="28" t="s">
        <v>752</v>
      </c>
      <c r="U11" s="28" t="s">
        <v>752</v>
      </c>
      <c r="V11" s="27"/>
      <c r="W11" s="28"/>
      <c r="X11" s="28"/>
      <c r="Y11" s="28"/>
      <c r="Z11" s="28"/>
      <c r="AA11" s="27"/>
      <c r="AB11" s="28"/>
      <c r="AC11" s="28"/>
      <c r="AD11" s="28"/>
      <c r="AE11" s="28"/>
    </row>
    <row r="12" spans="1:31" ht="13.5" customHeight="1" x14ac:dyDescent="0.1">
      <c r="A12" s="26" t="s">
        <v>52</v>
      </c>
      <c r="B12" s="27"/>
      <c r="C12" s="28" t="s">
        <v>753</v>
      </c>
      <c r="D12" s="28" t="s">
        <v>198</v>
      </c>
      <c r="E12" s="28" t="s">
        <v>198</v>
      </c>
      <c r="F12" s="28"/>
      <c r="G12" s="27"/>
      <c r="H12" s="28"/>
      <c r="I12" s="28" t="s">
        <v>755</v>
      </c>
      <c r="J12" s="28" t="s">
        <v>198</v>
      </c>
      <c r="K12" s="28" t="s">
        <v>198</v>
      </c>
      <c r="L12" s="27" t="s">
        <v>754</v>
      </c>
      <c r="M12" s="28" t="s">
        <v>754</v>
      </c>
      <c r="N12" s="28" t="s">
        <v>198</v>
      </c>
      <c r="O12" s="28" t="s">
        <v>756</v>
      </c>
      <c r="P12" s="28" t="s">
        <v>755</v>
      </c>
      <c r="Q12" s="27" t="s">
        <v>755</v>
      </c>
      <c r="R12" s="28" t="s">
        <v>755</v>
      </c>
      <c r="S12" s="28" t="s">
        <v>754</v>
      </c>
      <c r="T12" s="28"/>
      <c r="U12" s="28" t="s">
        <v>756</v>
      </c>
      <c r="V12" s="27"/>
      <c r="W12" s="28"/>
      <c r="X12" s="28"/>
      <c r="Y12" s="28"/>
      <c r="Z12" s="28"/>
      <c r="AA12" s="27"/>
      <c r="AB12" s="28"/>
      <c r="AC12" s="28"/>
      <c r="AD12" s="28"/>
      <c r="AE12" s="28"/>
    </row>
    <row r="13" spans="1:31" ht="13.5" customHeight="1" x14ac:dyDescent="0.1">
      <c r="A13" s="26" t="s">
        <v>51</v>
      </c>
      <c r="B13" s="27"/>
      <c r="C13" s="28"/>
      <c r="D13" s="28"/>
      <c r="E13" s="28" t="s">
        <v>757</v>
      </c>
      <c r="F13" s="28" t="s">
        <v>757</v>
      </c>
      <c r="G13" s="27" t="s">
        <v>759</v>
      </c>
      <c r="H13" s="28" t="s">
        <v>759</v>
      </c>
      <c r="I13" s="28"/>
      <c r="J13" s="28" t="s">
        <v>758</v>
      </c>
      <c r="K13" s="28" t="s">
        <v>757</v>
      </c>
      <c r="L13" s="27" t="s">
        <v>758</v>
      </c>
      <c r="M13" s="28" t="s">
        <v>758</v>
      </c>
      <c r="N13" s="28" t="s">
        <v>760</v>
      </c>
      <c r="O13" s="28"/>
      <c r="P13" s="28" t="s">
        <v>757</v>
      </c>
      <c r="Q13" s="27" t="s">
        <v>759</v>
      </c>
      <c r="R13" s="28" t="s">
        <v>759</v>
      </c>
      <c r="S13" s="28" t="s">
        <v>760</v>
      </c>
      <c r="T13" s="28" t="s">
        <v>760</v>
      </c>
      <c r="U13" s="28" t="s">
        <v>758</v>
      </c>
      <c r="V13" s="27"/>
      <c r="W13" s="28"/>
      <c r="X13" s="28"/>
      <c r="Y13" s="28"/>
      <c r="Z13" s="28"/>
      <c r="AA13" s="27"/>
      <c r="AB13" s="28"/>
      <c r="AC13" s="28"/>
      <c r="AD13" s="28"/>
      <c r="AE13" s="28"/>
    </row>
    <row r="14" spans="1:31" ht="13.5" customHeight="1" x14ac:dyDescent="0.1">
      <c r="A14" s="26" t="s">
        <v>53</v>
      </c>
      <c r="B14" s="27"/>
      <c r="C14" s="28"/>
      <c r="D14" s="28" t="s">
        <v>761</v>
      </c>
      <c r="E14" s="28" t="s">
        <v>762</v>
      </c>
      <c r="F14" s="28" t="s">
        <v>762</v>
      </c>
      <c r="G14" s="27" t="s">
        <v>764</v>
      </c>
      <c r="H14" s="28" t="s">
        <v>761</v>
      </c>
      <c r="I14" s="28" t="s">
        <v>762</v>
      </c>
      <c r="J14" s="28" t="s">
        <v>762</v>
      </c>
      <c r="K14" s="28" t="s">
        <v>763</v>
      </c>
      <c r="L14" s="27" t="s">
        <v>764</v>
      </c>
      <c r="M14" s="28" t="s">
        <v>761</v>
      </c>
      <c r="N14" s="28"/>
      <c r="O14" s="28" t="s">
        <v>763</v>
      </c>
      <c r="P14" s="28" t="s">
        <v>763</v>
      </c>
      <c r="Q14" s="27"/>
      <c r="R14" s="28"/>
      <c r="S14" s="28" t="s">
        <v>761</v>
      </c>
      <c r="T14" s="28" t="s">
        <v>763</v>
      </c>
      <c r="U14" s="28" t="s">
        <v>763</v>
      </c>
      <c r="V14" s="27"/>
      <c r="W14" s="28"/>
      <c r="X14" s="28"/>
      <c r="Y14" s="28"/>
      <c r="Z14" s="28"/>
      <c r="AA14" s="27"/>
      <c r="AB14" s="28"/>
      <c r="AC14" s="28"/>
      <c r="AD14" s="28"/>
      <c r="AE14" s="28"/>
    </row>
    <row r="15" spans="1:31" ht="13.5" customHeight="1" x14ac:dyDescent="0.1">
      <c r="A15" s="26" t="s">
        <v>55</v>
      </c>
      <c r="B15" s="27"/>
      <c r="C15" s="28"/>
      <c r="D15" s="28" t="s">
        <v>765</v>
      </c>
      <c r="E15" s="28" t="s">
        <v>765</v>
      </c>
      <c r="F15" s="28" t="s">
        <v>189</v>
      </c>
      <c r="G15" s="27" t="s">
        <v>189</v>
      </c>
      <c r="H15" s="28" t="s">
        <v>195</v>
      </c>
      <c r="I15" s="28" t="s">
        <v>766</v>
      </c>
      <c r="J15" s="28" t="s">
        <v>766</v>
      </c>
      <c r="K15" s="28" t="s">
        <v>767</v>
      </c>
      <c r="L15" s="27" t="s">
        <v>189</v>
      </c>
      <c r="M15" s="28" t="s">
        <v>189</v>
      </c>
      <c r="N15" s="28" t="s">
        <v>766</v>
      </c>
      <c r="O15" s="28" t="s">
        <v>766</v>
      </c>
      <c r="P15" s="28" t="s">
        <v>767</v>
      </c>
      <c r="Q15" s="27" t="s">
        <v>767</v>
      </c>
      <c r="R15" s="28" t="s">
        <v>767</v>
      </c>
      <c r="S15" s="28" t="s">
        <v>195</v>
      </c>
      <c r="T15" s="28" t="s">
        <v>765</v>
      </c>
      <c r="U15" s="28" t="s">
        <v>765</v>
      </c>
      <c r="V15" s="27"/>
      <c r="W15" s="28"/>
      <c r="X15" s="28"/>
      <c r="Y15" s="28"/>
      <c r="Z15" s="28"/>
      <c r="AA15" s="27"/>
      <c r="AB15" s="28"/>
      <c r="AC15" s="28"/>
      <c r="AD15" s="28"/>
      <c r="AE15" s="28"/>
    </row>
    <row r="16" spans="1:31" ht="13.5" customHeight="1" x14ac:dyDescent="0.15">
      <c r="A16" s="26" t="s">
        <v>64</v>
      </c>
      <c r="B16" s="27"/>
      <c r="C16" s="28"/>
      <c r="D16" s="28"/>
      <c r="E16" s="28"/>
      <c r="F16" s="28"/>
      <c r="G16" s="27"/>
      <c r="H16" s="28"/>
      <c r="I16" s="28"/>
      <c r="J16" s="28"/>
      <c r="K16" s="28"/>
      <c r="L16" s="27" t="s">
        <v>1028</v>
      </c>
      <c r="M16" s="28" t="s">
        <v>1027</v>
      </c>
      <c r="N16" s="28" t="s">
        <v>1032</v>
      </c>
      <c r="O16" s="28" t="s">
        <v>1035</v>
      </c>
      <c r="P16" s="28" t="s">
        <v>1031</v>
      </c>
      <c r="Q16" s="27" t="s">
        <v>1030</v>
      </c>
      <c r="R16" s="28"/>
      <c r="S16" s="28" t="s">
        <v>1029</v>
      </c>
      <c r="T16" s="28" t="s">
        <v>1033</v>
      </c>
      <c r="U16" s="28" t="s">
        <v>300</v>
      </c>
      <c r="V16" s="27" t="s">
        <v>1036</v>
      </c>
      <c r="W16" s="28" t="s">
        <v>1035</v>
      </c>
      <c r="X16" s="28" t="s">
        <v>1034</v>
      </c>
      <c r="Y16" s="28" t="s">
        <v>1037</v>
      </c>
      <c r="Z16" s="28" t="s">
        <v>300</v>
      </c>
      <c r="AA16" s="27"/>
      <c r="AB16" s="28"/>
      <c r="AC16" s="28"/>
      <c r="AD16" s="28"/>
      <c r="AE16" s="28"/>
    </row>
    <row r="17" spans="1:31" ht="13.5" customHeight="1" x14ac:dyDescent="0.15">
      <c r="A17" s="26" t="s">
        <v>65</v>
      </c>
      <c r="B17" s="27"/>
      <c r="C17" s="28" t="s">
        <v>768</v>
      </c>
      <c r="D17" s="28" t="s">
        <v>1038</v>
      </c>
      <c r="E17" s="28" t="s">
        <v>1039</v>
      </c>
      <c r="F17" s="28" t="s">
        <v>301</v>
      </c>
      <c r="G17" s="27"/>
      <c r="H17" s="28"/>
      <c r="I17" s="28"/>
      <c r="J17" s="28"/>
      <c r="K17" s="28"/>
      <c r="L17" s="27" t="s">
        <v>1041</v>
      </c>
      <c r="M17" s="28"/>
      <c r="N17" s="28" t="s">
        <v>1038</v>
      </c>
      <c r="O17" s="28" t="s">
        <v>1042</v>
      </c>
      <c r="P17" s="28" t="s">
        <v>1040</v>
      </c>
      <c r="Q17" s="27"/>
      <c r="R17" s="27"/>
      <c r="S17" s="28"/>
      <c r="T17" s="28" t="s">
        <v>301</v>
      </c>
      <c r="U17" s="28" t="s">
        <v>1039</v>
      </c>
      <c r="V17" s="27"/>
      <c r="W17" s="28"/>
      <c r="X17" s="28"/>
      <c r="Y17" s="28"/>
      <c r="Z17" s="28"/>
      <c r="AA17" s="27"/>
      <c r="AB17" s="27"/>
      <c r="AC17" s="28"/>
      <c r="AD17" s="28"/>
      <c r="AE17" s="28"/>
    </row>
    <row r="18" spans="1:31" ht="13.5" customHeight="1" x14ac:dyDescent="0.15">
      <c r="A18" s="26" t="s">
        <v>135</v>
      </c>
      <c r="B18" s="27"/>
      <c r="C18" s="28" t="s">
        <v>769</v>
      </c>
      <c r="D18" s="28" t="s">
        <v>1044</v>
      </c>
      <c r="E18" s="28" t="s">
        <v>1045</v>
      </c>
      <c r="F18" s="28" t="s">
        <v>417</v>
      </c>
      <c r="G18" s="27"/>
      <c r="H18" s="27"/>
      <c r="I18" s="28"/>
      <c r="J18" s="28"/>
      <c r="K18" s="28"/>
      <c r="L18" s="27"/>
      <c r="M18" s="28"/>
      <c r="N18" s="28" t="s">
        <v>1046</v>
      </c>
      <c r="O18" s="28" t="s">
        <v>302</v>
      </c>
      <c r="P18" s="28" t="s">
        <v>1048</v>
      </c>
      <c r="Q18" s="27" t="s">
        <v>1044</v>
      </c>
      <c r="R18" s="28" t="s">
        <v>417</v>
      </c>
      <c r="S18" s="28"/>
      <c r="T18" s="28" t="s">
        <v>1047</v>
      </c>
      <c r="U18" s="28" t="s">
        <v>1049</v>
      </c>
      <c r="V18" s="27"/>
      <c r="W18" s="28"/>
      <c r="X18" s="28"/>
      <c r="Y18" s="28"/>
      <c r="Z18" s="28"/>
      <c r="AA18" s="27"/>
      <c r="AB18" s="28"/>
      <c r="AC18" s="28"/>
      <c r="AD18" s="27"/>
      <c r="AE18" s="27"/>
    </row>
    <row r="19" spans="1:31" ht="13.5" customHeight="1" x14ac:dyDescent="0.15">
      <c r="A19" s="26" t="s">
        <v>66</v>
      </c>
      <c r="B19" s="27"/>
      <c r="C19" s="28" t="s">
        <v>770</v>
      </c>
      <c r="D19" s="28" t="s">
        <v>1050</v>
      </c>
      <c r="E19" s="28" t="s">
        <v>1051</v>
      </c>
      <c r="F19" s="28" t="s">
        <v>1052</v>
      </c>
      <c r="G19" s="27"/>
      <c r="H19" s="28"/>
      <c r="I19" s="28"/>
      <c r="J19" s="28"/>
      <c r="K19" s="28"/>
      <c r="L19" s="27"/>
      <c r="M19" s="28" t="s">
        <v>1053</v>
      </c>
      <c r="N19" s="28" t="s">
        <v>1055</v>
      </c>
      <c r="O19" s="28" t="s">
        <v>1054</v>
      </c>
      <c r="P19" s="28" t="s">
        <v>1052</v>
      </c>
      <c r="Q19" s="27"/>
      <c r="R19" s="28"/>
      <c r="S19" s="28" t="s">
        <v>1060</v>
      </c>
      <c r="T19" s="28" t="s">
        <v>1057</v>
      </c>
      <c r="U19" s="28" t="s">
        <v>1055</v>
      </c>
      <c r="V19" s="27"/>
      <c r="W19" s="28" t="s">
        <v>1053</v>
      </c>
      <c r="X19" s="28" t="s">
        <v>1058</v>
      </c>
      <c r="Y19" s="28" t="s">
        <v>1059</v>
      </c>
      <c r="Z19" s="28" t="s">
        <v>1056</v>
      </c>
      <c r="AA19" s="27"/>
      <c r="AB19" s="28"/>
      <c r="AC19" s="28"/>
      <c r="AD19" s="28"/>
      <c r="AE19" s="28"/>
    </row>
    <row r="20" spans="1:31" ht="13.5" customHeight="1" x14ac:dyDescent="0.1">
      <c r="A20" s="26" t="s">
        <v>67</v>
      </c>
      <c r="B20" s="27"/>
      <c r="C20" s="28"/>
      <c r="D20" s="28"/>
      <c r="E20" s="28"/>
      <c r="F20" s="28"/>
      <c r="G20" s="27"/>
      <c r="H20" s="28"/>
      <c r="I20" s="28"/>
      <c r="J20" s="28"/>
      <c r="K20" s="28"/>
      <c r="L20" s="27"/>
      <c r="M20" s="28"/>
      <c r="N20" s="28"/>
      <c r="O20" s="28"/>
      <c r="P20" s="28"/>
      <c r="Q20" s="27"/>
      <c r="R20" s="28"/>
      <c r="S20" s="28"/>
      <c r="T20" s="28"/>
      <c r="U20" s="28"/>
      <c r="V20" s="27"/>
      <c r="W20" s="28"/>
      <c r="X20" s="28"/>
      <c r="Y20" s="28"/>
      <c r="Z20" s="28"/>
      <c r="AA20" s="27"/>
      <c r="AB20" s="28"/>
      <c r="AC20" s="28"/>
      <c r="AD20" s="28"/>
      <c r="AE20" s="28"/>
    </row>
    <row r="21" spans="1:31" ht="13.5" customHeight="1" x14ac:dyDescent="0.1">
      <c r="A21" s="26" t="s">
        <v>153</v>
      </c>
      <c r="B21" s="27"/>
      <c r="C21" s="28"/>
      <c r="D21" s="28"/>
      <c r="E21" s="28"/>
      <c r="F21" s="28"/>
      <c r="G21" s="27"/>
      <c r="H21" s="28"/>
      <c r="I21" s="28"/>
      <c r="J21" s="28"/>
      <c r="K21" s="28"/>
      <c r="L21" s="27" t="s">
        <v>771</v>
      </c>
      <c r="M21" s="28"/>
      <c r="N21" s="28" t="s">
        <v>772</v>
      </c>
      <c r="O21" s="28" t="s">
        <v>773</v>
      </c>
      <c r="P21" s="28" t="s">
        <v>774</v>
      </c>
      <c r="Q21" s="27"/>
      <c r="R21" s="28"/>
      <c r="S21" s="28"/>
      <c r="T21" s="28" t="s">
        <v>775</v>
      </c>
      <c r="U21" s="28" t="s">
        <v>776</v>
      </c>
      <c r="V21" s="27"/>
      <c r="W21" s="28"/>
      <c r="X21" s="28"/>
      <c r="Y21" s="28"/>
      <c r="Z21" s="28"/>
      <c r="AA21" s="27"/>
      <c r="AB21" s="28"/>
      <c r="AC21" s="28"/>
      <c r="AD21" s="28"/>
      <c r="AE21" s="28"/>
    </row>
    <row r="22" spans="1:31" ht="13.5" customHeight="1" x14ac:dyDescent="0.1">
      <c r="A22" s="26" t="s">
        <v>68</v>
      </c>
      <c r="B22" s="27"/>
      <c r="C22" s="28" t="s">
        <v>777</v>
      </c>
      <c r="D22" s="28" t="s">
        <v>778</v>
      </c>
      <c r="E22" s="28" t="s">
        <v>784</v>
      </c>
      <c r="F22" s="28" t="s">
        <v>779</v>
      </c>
      <c r="G22" s="27"/>
      <c r="H22" s="28"/>
      <c r="I22" s="28"/>
      <c r="J22" s="28"/>
      <c r="K22" s="28"/>
      <c r="L22" s="27" t="s">
        <v>782</v>
      </c>
      <c r="M22" s="28" t="s">
        <v>781</v>
      </c>
      <c r="N22" s="28" t="s">
        <v>780</v>
      </c>
      <c r="O22" s="28" t="s">
        <v>783</v>
      </c>
      <c r="P22" s="28"/>
      <c r="Q22" s="27" t="s">
        <v>785</v>
      </c>
      <c r="R22" s="28" t="s">
        <v>298</v>
      </c>
      <c r="S22" s="28" t="s">
        <v>787</v>
      </c>
      <c r="T22" s="28" t="s">
        <v>416</v>
      </c>
      <c r="U22" s="28" t="s">
        <v>786</v>
      </c>
      <c r="V22" s="27"/>
      <c r="W22" s="28" t="s">
        <v>788</v>
      </c>
      <c r="X22" s="28" t="s">
        <v>781</v>
      </c>
      <c r="Y22" s="28" t="s">
        <v>790</v>
      </c>
      <c r="Z22" s="28" t="s">
        <v>789</v>
      </c>
      <c r="AA22" s="27"/>
      <c r="AB22" s="28"/>
      <c r="AC22" s="28"/>
      <c r="AD22" s="28"/>
      <c r="AE22" s="28"/>
    </row>
    <row r="23" spans="1:31" ht="13.5" customHeight="1" x14ac:dyDescent="0.1">
      <c r="A23" s="26" t="s">
        <v>136</v>
      </c>
      <c r="B23" s="27"/>
      <c r="C23" s="28"/>
      <c r="D23" s="28"/>
      <c r="E23" s="28"/>
      <c r="F23" s="28"/>
      <c r="G23" s="27"/>
      <c r="H23" s="28"/>
      <c r="I23" s="28"/>
      <c r="J23" s="28"/>
      <c r="K23" s="28"/>
      <c r="L23" s="27" t="s">
        <v>791</v>
      </c>
      <c r="M23" s="28" t="s">
        <v>800</v>
      </c>
      <c r="N23" s="28" t="s">
        <v>794</v>
      </c>
      <c r="O23" s="28" t="s">
        <v>793</v>
      </c>
      <c r="P23" s="28" t="s">
        <v>792</v>
      </c>
      <c r="Q23" s="27" t="s">
        <v>795</v>
      </c>
      <c r="R23" s="28"/>
      <c r="S23" s="28" t="s">
        <v>796</v>
      </c>
      <c r="T23" s="28" t="s">
        <v>299</v>
      </c>
      <c r="U23" s="28" t="s">
        <v>801</v>
      </c>
      <c r="V23" s="27"/>
      <c r="W23" s="28" t="s">
        <v>799</v>
      </c>
      <c r="X23" s="28" t="s">
        <v>798</v>
      </c>
      <c r="Y23" s="28"/>
      <c r="Z23" s="28" t="s">
        <v>802</v>
      </c>
      <c r="AA23" s="27"/>
      <c r="AB23" s="28"/>
      <c r="AC23" s="28"/>
      <c r="AD23" s="28"/>
      <c r="AE23" s="28"/>
    </row>
    <row r="24" spans="1:31" ht="13.5" customHeight="1" x14ac:dyDescent="0.15">
      <c r="A24" s="26" t="s">
        <v>70</v>
      </c>
      <c r="B24" s="27"/>
      <c r="C24" s="28"/>
      <c r="D24" s="28"/>
      <c r="E24" s="28"/>
      <c r="F24" s="28"/>
      <c r="G24" s="27"/>
      <c r="H24" s="28" t="s">
        <v>1063</v>
      </c>
      <c r="I24" s="28" t="s">
        <v>1066</v>
      </c>
      <c r="J24" s="28" t="s">
        <v>231</v>
      </c>
      <c r="K24" s="28" t="s">
        <v>1064</v>
      </c>
      <c r="L24" s="27"/>
      <c r="M24" s="28"/>
      <c r="N24" s="28"/>
      <c r="O24" s="28"/>
      <c r="P24" s="28"/>
      <c r="Q24" s="27" t="s">
        <v>1065</v>
      </c>
      <c r="R24" s="28"/>
      <c r="S24" s="28" t="s">
        <v>1061</v>
      </c>
      <c r="T24" s="28" t="s">
        <v>1064</v>
      </c>
      <c r="U24" s="28" t="s">
        <v>1062</v>
      </c>
      <c r="V24" s="27" t="s">
        <v>231</v>
      </c>
      <c r="W24" s="28" t="s">
        <v>1065</v>
      </c>
      <c r="X24" s="28" t="s">
        <v>1064</v>
      </c>
      <c r="Y24" s="28" t="s">
        <v>1062</v>
      </c>
      <c r="Z24" s="28"/>
      <c r="AA24" s="27"/>
      <c r="AB24" s="28"/>
      <c r="AC24" s="28"/>
      <c r="AD24" s="28"/>
      <c r="AE24" s="28"/>
    </row>
    <row r="25" spans="1:31" ht="13.5" customHeight="1" x14ac:dyDescent="0.15">
      <c r="A25" s="26" t="s">
        <v>137</v>
      </c>
      <c r="B25" s="27"/>
      <c r="C25" s="28" t="s">
        <v>803</v>
      </c>
      <c r="D25" s="28" t="s">
        <v>1067</v>
      </c>
      <c r="E25" s="28" t="s">
        <v>1071</v>
      </c>
      <c r="F25" s="28" t="s">
        <v>1069</v>
      </c>
      <c r="G25" s="27" t="s">
        <v>1068</v>
      </c>
      <c r="H25" s="28" t="s">
        <v>1068</v>
      </c>
      <c r="I25" s="28" t="s">
        <v>1070</v>
      </c>
      <c r="J25" s="28" t="s">
        <v>1072</v>
      </c>
      <c r="K25" s="28" t="s">
        <v>1071</v>
      </c>
      <c r="L25" s="27"/>
      <c r="M25" s="28"/>
      <c r="N25" s="28"/>
      <c r="O25" s="28"/>
      <c r="P25" s="28"/>
      <c r="Q25" s="27"/>
      <c r="R25" s="28"/>
      <c r="S25" s="28"/>
      <c r="T25" s="28"/>
      <c r="U25" s="28"/>
      <c r="V25" s="27"/>
      <c r="W25" s="28"/>
      <c r="X25" s="28" t="s">
        <v>1069</v>
      </c>
      <c r="Y25" s="28" t="s">
        <v>1067</v>
      </c>
      <c r="Z25" s="28" t="s">
        <v>1070</v>
      </c>
      <c r="AA25" s="27"/>
      <c r="AB25" s="28"/>
      <c r="AC25" s="28"/>
      <c r="AD25" s="28"/>
      <c r="AE25" s="28"/>
    </row>
    <row r="26" spans="1:31" ht="13.5" customHeight="1" x14ac:dyDescent="0.15">
      <c r="A26" s="26" t="s">
        <v>72</v>
      </c>
      <c r="B26" s="27"/>
      <c r="C26" s="28"/>
      <c r="D26" s="28"/>
      <c r="E26" s="28"/>
      <c r="F26" s="28"/>
      <c r="G26" s="27" t="s">
        <v>1073</v>
      </c>
      <c r="H26" s="28" t="s">
        <v>1074</v>
      </c>
      <c r="I26" s="28" t="s">
        <v>1075</v>
      </c>
      <c r="J26" s="28" t="s">
        <v>1075</v>
      </c>
      <c r="K26" s="28" t="s">
        <v>1076</v>
      </c>
      <c r="L26" s="27"/>
      <c r="M26" s="28"/>
      <c r="N26" s="28"/>
      <c r="O26" s="28"/>
      <c r="P26" s="28"/>
      <c r="Q26" s="27" t="s">
        <v>1237</v>
      </c>
      <c r="R26" s="28" t="s">
        <v>1076</v>
      </c>
      <c r="S26" s="28" t="s">
        <v>1075</v>
      </c>
      <c r="T26" s="28" t="s">
        <v>1074</v>
      </c>
      <c r="U26" s="28" t="s">
        <v>1073</v>
      </c>
      <c r="V26" s="27"/>
      <c r="W26" s="28"/>
      <c r="X26" s="28"/>
      <c r="Y26" s="28"/>
      <c r="Z26" s="28"/>
      <c r="AA26" s="27"/>
      <c r="AB26" s="28"/>
      <c r="AC26" s="28"/>
      <c r="AD26" s="28"/>
      <c r="AE26" s="28"/>
    </row>
    <row r="27" spans="1:31" ht="13.5" customHeight="1" x14ac:dyDescent="0.15">
      <c r="A27" s="26" t="s">
        <v>73</v>
      </c>
      <c r="B27" s="27"/>
      <c r="C27" s="28" t="s">
        <v>204</v>
      </c>
      <c r="D27" s="28" t="s">
        <v>1077</v>
      </c>
      <c r="E27" s="28" t="s">
        <v>230</v>
      </c>
      <c r="F27" s="28"/>
      <c r="G27" s="27" t="s">
        <v>1078</v>
      </c>
      <c r="H27" s="28" t="s">
        <v>1078</v>
      </c>
      <c r="I27" s="28" t="s">
        <v>230</v>
      </c>
      <c r="J27" s="28" t="s">
        <v>1079</v>
      </c>
      <c r="K27" s="28" t="s">
        <v>229</v>
      </c>
      <c r="L27" s="27"/>
      <c r="M27" s="28"/>
      <c r="N27" s="28"/>
      <c r="O27" s="28"/>
      <c r="P27" s="28"/>
      <c r="Q27" s="27"/>
      <c r="R27" s="28"/>
      <c r="S27" s="28"/>
      <c r="T27" s="28"/>
      <c r="U27" s="28"/>
      <c r="V27" s="27" t="s">
        <v>229</v>
      </c>
      <c r="W27" s="28"/>
      <c r="X27" s="28" t="s">
        <v>1079</v>
      </c>
      <c r="Y27" s="28" t="s">
        <v>1080</v>
      </c>
      <c r="Z27" s="28" t="s">
        <v>1080</v>
      </c>
      <c r="AA27" s="27"/>
      <c r="AB27" s="28"/>
      <c r="AC27" s="28"/>
      <c r="AD27" s="28"/>
      <c r="AE27" s="28"/>
    </row>
    <row r="28" spans="1:31" ht="13.5" customHeight="1" x14ac:dyDescent="0.15">
      <c r="A28" s="26" t="s">
        <v>71</v>
      </c>
      <c r="B28" s="27"/>
      <c r="C28" s="28" t="s">
        <v>226</v>
      </c>
      <c r="D28" s="28" t="s">
        <v>303</v>
      </c>
      <c r="E28" s="28"/>
      <c r="F28" s="28"/>
      <c r="G28" s="27"/>
      <c r="H28" s="28"/>
      <c r="I28" s="28" t="s">
        <v>228</v>
      </c>
      <c r="J28" s="28" t="s">
        <v>1082</v>
      </c>
      <c r="K28" s="28" t="s">
        <v>1081</v>
      </c>
      <c r="L28" s="27"/>
      <c r="M28" s="28"/>
      <c r="N28" s="28"/>
      <c r="O28" s="28"/>
      <c r="P28" s="28"/>
      <c r="Q28" s="27"/>
      <c r="R28" s="28"/>
      <c r="S28" s="28"/>
      <c r="T28" s="28"/>
      <c r="U28" s="28"/>
      <c r="V28" s="27" t="s">
        <v>1083</v>
      </c>
      <c r="W28" s="28" t="s">
        <v>1083</v>
      </c>
      <c r="X28" s="28" t="s">
        <v>1084</v>
      </c>
      <c r="Y28" s="28" t="s">
        <v>1081</v>
      </c>
      <c r="Z28" s="28" t="s">
        <v>228</v>
      </c>
      <c r="AA28" s="27"/>
      <c r="AB28" s="28"/>
      <c r="AC28" s="28"/>
      <c r="AD28" s="28"/>
      <c r="AE28" s="28"/>
    </row>
    <row r="29" spans="1:31" ht="13.5" customHeight="1" x14ac:dyDescent="0.15">
      <c r="A29" s="26" t="s">
        <v>69</v>
      </c>
      <c r="B29" s="27"/>
      <c r="C29" s="28"/>
      <c r="D29" s="28"/>
      <c r="E29" s="28" t="s">
        <v>1085</v>
      </c>
      <c r="F29" s="28" t="s">
        <v>227</v>
      </c>
      <c r="G29" s="27"/>
      <c r="H29" s="28"/>
      <c r="I29" s="28"/>
      <c r="J29" s="28"/>
      <c r="K29" s="28"/>
      <c r="L29" s="27"/>
      <c r="M29" s="28"/>
      <c r="N29" s="28"/>
      <c r="O29" s="28"/>
      <c r="P29" s="28"/>
      <c r="Q29" s="27"/>
      <c r="R29" s="28"/>
      <c r="S29" s="28"/>
      <c r="T29" s="28"/>
      <c r="U29" s="28"/>
      <c r="V29" s="27" t="s">
        <v>1085</v>
      </c>
      <c r="W29" s="28"/>
      <c r="X29" s="28" t="s">
        <v>227</v>
      </c>
      <c r="Y29" s="28" t="s">
        <v>1086</v>
      </c>
      <c r="Z29" s="28" t="s">
        <v>1086</v>
      </c>
      <c r="AA29" s="27"/>
      <c r="AB29" s="28"/>
      <c r="AC29" s="28"/>
      <c r="AD29" s="28"/>
      <c r="AE29" s="28"/>
    </row>
    <row r="30" spans="1:31" ht="13.5" customHeight="1" x14ac:dyDescent="0.15">
      <c r="A30" s="26" t="s">
        <v>74</v>
      </c>
      <c r="B30" s="27"/>
      <c r="C30" s="28" t="s">
        <v>804</v>
      </c>
      <c r="D30" s="28" t="s">
        <v>1087</v>
      </c>
      <c r="E30" s="28" t="s">
        <v>1088</v>
      </c>
      <c r="F30" s="28" t="s">
        <v>1089</v>
      </c>
      <c r="G30" s="27"/>
      <c r="H30" s="28"/>
      <c r="I30" s="28"/>
      <c r="J30" s="28"/>
      <c r="K30" s="28"/>
      <c r="L30" s="27"/>
      <c r="M30" s="28"/>
      <c r="N30" s="28"/>
      <c r="O30" s="28"/>
      <c r="P30" s="28"/>
      <c r="Q30" s="27"/>
      <c r="R30" s="28"/>
      <c r="S30" s="28"/>
      <c r="T30" s="28"/>
      <c r="U30" s="28"/>
      <c r="V30" s="27" t="s">
        <v>1087</v>
      </c>
      <c r="W30" s="28" t="s">
        <v>1092</v>
      </c>
      <c r="X30" s="28" t="s">
        <v>1091</v>
      </c>
      <c r="Y30" s="28" t="s">
        <v>1090</v>
      </c>
      <c r="Z30" s="28" t="s">
        <v>1088</v>
      </c>
      <c r="AA30" s="27"/>
      <c r="AB30" s="28"/>
      <c r="AC30" s="28"/>
      <c r="AD30" s="28"/>
      <c r="AE30" s="28"/>
    </row>
    <row r="31" spans="1:31" ht="13.5" customHeight="1" x14ac:dyDescent="0.1">
      <c r="A31" s="26" t="s">
        <v>553</v>
      </c>
      <c r="B31" s="27"/>
      <c r="C31" s="28"/>
      <c r="D31" s="28"/>
      <c r="E31" s="28"/>
      <c r="F31" s="28"/>
      <c r="G31" s="27"/>
      <c r="H31" s="28"/>
      <c r="I31" s="28"/>
      <c r="J31" s="28"/>
      <c r="K31" s="28"/>
      <c r="L31" s="27"/>
      <c r="M31" s="28"/>
      <c r="N31" s="28"/>
      <c r="O31" s="28"/>
      <c r="P31" s="28"/>
      <c r="Q31" s="27"/>
      <c r="R31" s="28"/>
      <c r="S31" s="28"/>
      <c r="T31" s="28"/>
      <c r="U31" s="28"/>
      <c r="V31" s="27"/>
      <c r="W31" s="28"/>
      <c r="X31" s="28"/>
      <c r="Y31" s="28"/>
      <c r="Z31" s="28"/>
      <c r="AA31" s="27"/>
      <c r="AB31" s="28"/>
      <c r="AC31" s="28"/>
      <c r="AD31" s="28"/>
      <c r="AE31" s="28"/>
    </row>
    <row r="32" spans="1:31" ht="13.5" customHeight="1" x14ac:dyDescent="0.1">
      <c r="A32" s="26" t="s">
        <v>56</v>
      </c>
      <c r="B32" s="27"/>
      <c r="C32" s="28"/>
      <c r="D32" s="28"/>
      <c r="E32" s="28"/>
      <c r="F32" s="28"/>
      <c r="G32" s="27" t="s">
        <v>805</v>
      </c>
      <c r="H32" s="28" t="s">
        <v>809</v>
      </c>
      <c r="I32" s="28" t="s">
        <v>807</v>
      </c>
      <c r="J32" s="28" t="s">
        <v>811</v>
      </c>
      <c r="K32" s="28" t="s">
        <v>808</v>
      </c>
      <c r="L32" s="27"/>
      <c r="M32" s="28"/>
      <c r="N32" s="28"/>
      <c r="O32" s="28"/>
      <c r="P32" s="28"/>
      <c r="Q32" s="27"/>
      <c r="R32" s="28"/>
      <c r="S32" s="28"/>
      <c r="T32" s="28"/>
      <c r="U32" s="28"/>
      <c r="V32" s="27" t="s">
        <v>806</v>
      </c>
      <c r="W32" s="28" t="s">
        <v>812</v>
      </c>
      <c r="X32" s="28" t="s">
        <v>810</v>
      </c>
      <c r="Y32" s="28" t="s">
        <v>814</v>
      </c>
      <c r="Z32" s="28" t="s">
        <v>813</v>
      </c>
      <c r="AA32" s="27"/>
      <c r="AB32" s="28"/>
      <c r="AC32" s="28"/>
      <c r="AD32" s="28"/>
      <c r="AE32" s="28"/>
    </row>
    <row r="33" spans="1:31" ht="13.5" customHeight="1" x14ac:dyDescent="0.1">
      <c r="A33" s="26" t="s">
        <v>57</v>
      </c>
      <c r="B33" s="27"/>
      <c r="C33" s="28"/>
      <c r="D33" s="28"/>
      <c r="E33" s="28"/>
      <c r="F33" s="28"/>
      <c r="G33" s="27"/>
      <c r="H33" s="28"/>
      <c r="I33" s="28"/>
      <c r="J33" s="28"/>
      <c r="K33" s="28"/>
      <c r="L33" s="27" t="s">
        <v>815</v>
      </c>
      <c r="M33" s="28"/>
      <c r="N33" s="28" t="s">
        <v>818</v>
      </c>
      <c r="O33" s="28" t="s">
        <v>817</v>
      </c>
      <c r="P33" s="28" t="s">
        <v>816</v>
      </c>
      <c r="Q33" s="27"/>
      <c r="R33" s="28"/>
      <c r="S33" s="28"/>
      <c r="T33" s="28"/>
      <c r="U33" s="28"/>
      <c r="V33" s="27"/>
      <c r="W33" s="28"/>
      <c r="X33" s="28" t="s">
        <v>819</v>
      </c>
      <c r="Y33" s="28" t="s">
        <v>820</v>
      </c>
      <c r="Z33" s="28" t="s">
        <v>821</v>
      </c>
      <c r="AA33" s="27"/>
      <c r="AB33" s="28"/>
      <c r="AC33" s="28"/>
      <c r="AD33" s="28"/>
      <c r="AE33" s="28"/>
    </row>
    <row r="34" spans="1:31" ht="13.5" customHeight="1" x14ac:dyDescent="0.1">
      <c r="A34" s="26" t="s">
        <v>138</v>
      </c>
      <c r="B34" s="27"/>
      <c r="C34" s="28"/>
      <c r="D34" s="28" t="s">
        <v>825</v>
      </c>
      <c r="E34" s="28" t="s">
        <v>822</v>
      </c>
      <c r="F34" s="28" t="s">
        <v>823</v>
      </c>
      <c r="G34" s="27"/>
      <c r="H34" s="28"/>
      <c r="I34" s="28"/>
      <c r="J34" s="28"/>
      <c r="K34" s="28"/>
      <c r="L34" s="27"/>
      <c r="M34" s="28"/>
      <c r="N34" s="28" t="s">
        <v>827</v>
      </c>
      <c r="O34" s="28" t="s">
        <v>826</v>
      </c>
      <c r="P34" s="28" t="s">
        <v>831</v>
      </c>
      <c r="Q34" s="27"/>
      <c r="R34" s="28"/>
      <c r="S34" s="28"/>
      <c r="T34" s="28"/>
      <c r="U34" s="28"/>
      <c r="V34" s="27" t="s">
        <v>830</v>
      </c>
      <c r="W34" s="28"/>
      <c r="X34" s="28" t="s">
        <v>828</v>
      </c>
      <c r="Y34" s="28" t="s">
        <v>829</v>
      </c>
      <c r="Z34" s="28" t="s">
        <v>824</v>
      </c>
      <c r="AA34" s="27"/>
      <c r="AB34" s="28"/>
      <c r="AC34" s="28"/>
      <c r="AD34" s="28"/>
      <c r="AE34" s="28"/>
    </row>
    <row r="35" spans="1:31" ht="13.5" customHeight="1" x14ac:dyDescent="0.1">
      <c r="A35" s="26" t="s">
        <v>58</v>
      </c>
      <c r="B35" s="27"/>
      <c r="C35" s="28"/>
      <c r="D35" s="28"/>
      <c r="E35" s="28"/>
      <c r="F35" s="28"/>
      <c r="G35" s="27"/>
      <c r="H35" s="28"/>
      <c r="I35" s="28"/>
      <c r="J35" s="28"/>
      <c r="K35" s="28"/>
      <c r="L35" s="27" t="s">
        <v>834</v>
      </c>
      <c r="M35" s="28" t="s">
        <v>835</v>
      </c>
      <c r="N35" s="28" t="s">
        <v>836</v>
      </c>
      <c r="O35" s="28"/>
      <c r="P35" s="28" t="s">
        <v>837</v>
      </c>
      <c r="Q35" s="27"/>
      <c r="R35" s="28"/>
      <c r="S35" s="28"/>
      <c r="T35" s="28"/>
      <c r="U35" s="28"/>
      <c r="V35" s="27"/>
      <c r="W35" s="28"/>
      <c r="X35" s="28" t="s">
        <v>832</v>
      </c>
      <c r="Y35" s="28"/>
      <c r="Z35" s="28" t="s">
        <v>833</v>
      </c>
      <c r="AA35" s="27"/>
      <c r="AB35" s="28"/>
      <c r="AC35" s="28"/>
      <c r="AD35" s="28"/>
      <c r="AE35" s="28"/>
    </row>
    <row r="36" spans="1:31" ht="13.5" customHeight="1" x14ac:dyDescent="0.1">
      <c r="A36" s="26" t="s">
        <v>557</v>
      </c>
      <c r="B36" s="27"/>
      <c r="C36" s="28"/>
      <c r="D36" s="28"/>
      <c r="E36" s="28"/>
      <c r="F36" s="28"/>
      <c r="G36" s="27" t="s">
        <v>840</v>
      </c>
      <c r="H36" s="28" t="s">
        <v>842</v>
      </c>
      <c r="I36" s="28" t="s">
        <v>838</v>
      </c>
      <c r="J36" s="28" t="s">
        <v>841</v>
      </c>
      <c r="K36" s="28" t="s">
        <v>839</v>
      </c>
      <c r="L36" s="27"/>
      <c r="M36" s="28"/>
      <c r="N36" s="28"/>
      <c r="O36" s="28"/>
      <c r="P36" s="28"/>
      <c r="Q36" s="27"/>
      <c r="R36" s="28"/>
      <c r="S36" s="28"/>
      <c r="T36" s="28"/>
      <c r="U36" s="28"/>
      <c r="V36" s="27"/>
      <c r="W36" s="28"/>
      <c r="X36" s="28"/>
      <c r="Y36" s="28"/>
      <c r="Z36" s="28"/>
      <c r="AA36" s="27"/>
      <c r="AB36" s="28"/>
      <c r="AC36" s="28"/>
      <c r="AD36" s="28"/>
      <c r="AE36" s="28"/>
    </row>
    <row r="37" spans="1:31" ht="13.5" customHeight="1" x14ac:dyDescent="0.15">
      <c r="A37" s="26" t="s">
        <v>76</v>
      </c>
      <c r="B37" s="27"/>
      <c r="C37" s="28"/>
      <c r="D37" s="28"/>
      <c r="E37" s="28"/>
      <c r="F37" s="28"/>
      <c r="G37" s="27" t="s">
        <v>1098</v>
      </c>
      <c r="H37" s="28"/>
      <c r="I37" s="28" t="s">
        <v>1093</v>
      </c>
      <c r="J37" s="28" t="s">
        <v>1096</v>
      </c>
      <c r="K37" s="28" t="s">
        <v>1095</v>
      </c>
      <c r="L37" s="27"/>
      <c r="M37" s="28"/>
      <c r="N37" s="28"/>
      <c r="O37" s="28"/>
      <c r="P37" s="28"/>
      <c r="Q37" s="27" t="s">
        <v>1097</v>
      </c>
      <c r="R37" s="28" t="s">
        <v>1097</v>
      </c>
      <c r="S37" s="28" t="s">
        <v>1093</v>
      </c>
      <c r="T37" s="28"/>
      <c r="U37" s="28" t="s">
        <v>1094</v>
      </c>
      <c r="V37" s="27"/>
      <c r="W37" s="28"/>
      <c r="X37" s="28"/>
      <c r="Y37" s="28"/>
      <c r="Z37" s="28"/>
      <c r="AA37" s="27"/>
      <c r="AB37" s="28"/>
      <c r="AC37" s="28"/>
      <c r="AD37" s="28"/>
      <c r="AE37" s="28"/>
    </row>
    <row r="38" spans="1:31" ht="13.5" customHeight="1" x14ac:dyDescent="0.15">
      <c r="A38" s="26" t="s">
        <v>78</v>
      </c>
      <c r="B38" s="27"/>
      <c r="C38" s="28" t="s">
        <v>843</v>
      </c>
      <c r="D38" s="28"/>
      <c r="E38" s="28" t="s">
        <v>1099</v>
      </c>
      <c r="F38" s="28"/>
      <c r="G38" s="27" t="s">
        <v>1101</v>
      </c>
      <c r="H38" s="28" t="s">
        <v>1100</v>
      </c>
      <c r="I38" s="28" t="s">
        <v>1099</v>
      </c>
      <c r="J38" s="28" t="s">
        <v>1102</v>
      </c>
      <c r="K38" s="28" t="s">
        <v>1103</v>
      </c>
      <c r="L38" s="27"/>
      <c r="M38" s="28"/>
      <c r="N38" s="28"/>
      <c r="O38" s="28"/>
      <c r="P38" s="28"/>
      <c r="Q38" s="27"/>
      <c r="R38" s="28"/>
      <c r="S38" s="28"/>
      <c r="T38" s="28"/>
      <c r="U38" s="28"/>
      <c r="V38" s="27" t="s">
        <v>1100</v>
      </c>
      <c r="W38" s="28"/>
      <c r="X38" s="28" t="s">
        <v>1104</v>
      </c>
      <c r="Y38" s="28" t="s">
        <v>1102</v>
      </c>
      <c r="Z38" s="28" t="s">
        <v>1099</v>
      </c>
      <c r="AA38" s="27"/>
      <c r="AB38" s="28"/>
      <c r="AC38" s="28"/>
      <c r="AD38" s="28"/>
      <c r="AE38" s="28"/>
    </row>
    <row r="39" spans="1:31" ht="13.5" customHeight="1" x14ac:dyDescent="0.15">
      <c r="A39" s="26" t="s">
        <v>75</v>
      </c>
      <c r="B39" s="27"/>
      <c r="C39" s="28" t="s">
        <v>201</v>
      </c>
      <c r="D39" s="28" t="s">
        <v>1107</v>
      </c>
      <c r="E39" s="28" t="s">
        <v>238</v>
      </c>
      <c r="F39" s="28" t="s">
        <v>1105</v>
      </c>
      <c r="G39" s="27" t="s">
        <v>238</v>
      </c>
      <c r="H39" s="28" t="s">
        <v>1106</v>
      </c>
      <c r="I39" s="28" t="s">
        <v>1106</v>
      </c>
      <c r="J39" s="28"/>
      <c r="K39" s="28" t="s">
        <v>1107</v>
      </c>
      <c r="L39" s="27"/>
      <c r="M39" s="28"/>
      <c r="N39" s="28"/>
      <c r="O39" s="28"/>
      <c r="P39" s="28"/>
      <c r="Q39" s="27"/>
      <c r="R39" s="28" t="s">
        <v>238</v>
      </c>
      <c r="S39" s="28" t="s">
        <v>1108</v>
      </c>
      <c r="T39" s="28"/>
      <c r="U39" s="28" t="s">
        <v>1105</v>
      </c>
      <c r="V39" s="27"/>
      <c r="W39" s="28"/>
      <c r="X39" s="28"/>
      <c r="Y39" s="28"/>
      <c r="Z39" s="28"/>
      <c r="AA39" s="27"/>
      <c r="AB39" s="28"/>
      <c r="AC39" s="28"/>
      <c r="AD39" s="28"/>
      <c r="AE39" s="28"/>
    </row>
    <row r="40" spans="1:31" ht="13.5" customHeight="1" x14ac:dyDescent="0.15">
      <c r="A40" s="26" t="s">
        <v>77</v>
      </c>
      <c r="B40" s="27"/>
      <c r="C40" s="28"/>
      <c r="D40" s="28"/>
      <c r="E40" s="28"/>
      <c r="F40" s="28"/>
      <c r="G40" s="27"/>
      <c r="H40" s="28"/>
      <c r="I40" s="28" t="s">
        <v>1112</v>
      </c>
      <c r="J40" s="28" t="s">
        <v>1110</v>
      </c>
      <c r="K40" s="28" t="s">
        <v>1110</v>
      </c>
      <c r="L40" s="27"/>
      <c r="M40" s="28"/>
      <c r="N40" s="28"/>
      <c r="O40" s="28"/>
      <c r="P40" s="28"/>
      <c r="Q40" s="27" t="s">
        <v>1112</v>
      </c>
      <c r="R40" s="28" t="s">
        <v>1111</v>
      </c>
      <c r="S40" s="28"/>
      <c r="T40" s="28"/>
      <c r="U40" s="28"/>
      <c r="V40" s="27" t="s">
        <v>1110</v>
      </c>
      <c r="W40" s="28" t="s">
        <v>1113</v>
      </c>
      <c r="X40" s="28" t="s">
        <v>1111</v>
      </c>
      <c r="Y40" s="28" t="s">
        <v>1109</v>
      </c>
      <c r="Z40" s="28" t="s">
        <v>1109</v>
      </c>
      <c r="AA40" s="27"/>
      <c r="AB40" s="28"/>
      <c r="AC40" s="28"/>
      <c r="AD40" s="28"/>
      <c r="AE40" s="28"/>
    </row>
    <row r="41" spans="1:31" ht="13.5" customHeight="1" x14ac:dyDescent="0.15">
      <c r="A41" s="26" t="s">
        <v>80</v>
      </c>
      <c r="B41" s="27"/>
      <c r="C41" s="28"/>
      <c r="D41" s="28"/>
      <c r="E41" s="28"/>
      <c r="F41" s="28"/>
      <c r="G41" s="27" t="s">
        <v>239</v>
      </c>
      <c r="H41" s="28" t="s">
        <v>1115</v>
      </c>
      <c r="I41" s="28" t="s">
        <v>1114</v>
      </c>
      <c r="J41" s="28"/>
      <c r="K41" s="28" t="s">
        <v>1116</v>
      </c>
      <c r="L41" s="27"/>
      <c r="M41" s="28"/>
      <c r="N41" s="28"/>
      <c r="O41" s="28"/>
      <c r="P41" s="28"/>
      <c r="Q41" s="27"/>
      <c r="R41" s="28"/>
      <c r="S41" s="28"/>
      <c r="T41" s="28"/>
      <c r="U41" s="28"/>
      <c r="V41" s="27" t="s">
        <v>239</v>
      </c>
      <c r="W41" s="28" t="s">
        <v>1114</v>
      </c>
      <c r="X41" s="28"/>
      <c r="Y41" s="28" t="s">
        <v>1115</v>
      </c>
      <c r="Z41" s="28" t="s">
        <v>1116</v>
      </c>
      <c r="AA41" s="27"/>
      <c r="AB41" s="28"/>
      <c r="AC41" s="28"/>
      <c r="AD41" s="28"/>
      <c r="AE41" s="28"/>
    </row>
    <row r="42" spans="1:31" ht="13.5" customHeight="1" x14ac:dyDescent="0.15">
      <c r="A42" s="26" t="s">
        <v>1494</v>
      </c>
      <c r="B42" s="27"/>
      <c r="C42" s="28" t="s">
        <v>844</v>
      </c>
      <c r="D42" s="28" t="s">
        <v>1117</v>
      </c>
      <c r="E42" s="28"/>
      <c r="F42" s="28" t="s">
        <v>237</v>
      </c>
      <c r="G42" s="27"/>
      <c r="H42" s="28"/>
      <c r="I42" s="28"/>
      <c r="J42" s="28"/>
      <c r="K42" s="28"/>
      <c r="L42" s="27"/>
      <c r="M42" s="28"/>
      <c r="N42" s="28"/>
      <c r="O42" s="28"/>
      <c r="P42" s="28"/>
      <c r="Q42" s="27" t="s">
        <v>1120</v>
      </c>
      <c r="R42" s="28" t="s">
        <v>1118</v>
      </c>
      <c r="S42" s="28" t="s">
        <v>237</v>
      </c>
      <c r="T42" s="28"/>
      <c r="U42" s="28"/>
      <c r="V42" s="27"/>
      <c r="W42" s="28"/>
      <c r="X42" s="28"/>
      <c r="Y42" s="28"/>
      <c r="Z42" s="28"/>
      <c r="AA42" s="27"/>
      <c r="AB42" s="28"/>
      <c r="AC42" s="28"/>
      <c r="AD42" s="28"/>
      <c r="AE42" s="28"/>
    </row>
    <row r="43" spans="1:31" ht="13.5" customHeight="1" x14ac:dyDescent="0.15">
      <c r="A43" s="26" t="s">
        <v>79</v>
      </c>
      <c r="B43" s="27"/>
      <c r="C43" s="28" t="s">
        <v>203</v>
      </c>
      <c r="D43" s="28" t="s">
        <v>1121</v>
      </c>
      <c r="E43" s="28"/>
      <c r="F43" s="28"/>
      <c r="G43" s="27" t="s">
        <v>1121</v>
      </c>
      <c r="H43" s="28" t="s">
        <v>234</v>
      </c>
      <c r="I43" s="28" t="s">
        <v>236</v>
      </c>
      <c r="J43" s="28" t="s">
        <v>1122</v>
      </c>
      <c r="K43" s="28" t="s">
        <v>235</v>
      </c>
      <c r="L43" s="27"/>
      <c r="M43" s="28"/>
      <c r="N43" s="28"/>
      <c r="O43" s="28"/>
      <c r="P43" s="28"/>
      <c r="Q43" s="27"/>
      <c r="R43" s="28"/>
      <c r="S43" s="28"/>
      <c r="T43" s="28"/>
      <c r="U43" s="28"/>
      <c r="V43" s="27"/>
      <c r="W43" s="28"/>
      <c r="X43" s="28" t="s">
        <v>1122</v>
      </c>
      <c r="Y43" s="28" t="s">
        <v>234</v>
      </c>
      <c r="Z43" s="28" t="s">
        <v>1121</v>
      </c>
      <c r="AA43" s="27"/>
      <c r="AB43" s="28"/>
      <c r="AC43" s="28"/>
      <c r="AD43" s="28"/>
      <c r="AE43" s="28"/>
    </row>
    <row r="44" spans="1:31" ht="13.5" customHeight="1" x14ac:dyDescent="0.15">
      <c r="A44" s="26" t="s">
        <v>295</v>
      </c>
      <c r="B44" s="27"/>
      <c r="C44" s="28" t="s">
        <v>845</v>
      </c>
      <c r="D44" s="28"/>
      <c r="E44" s="28"/>
      <c r="F44" s="28"/>
      <c r="G44" s="27"/>
      <c r="H44" s="28"/>
      <c r="I44" s="28"/>
      <c r="J44" s="28"/>
      <c r="K44" s="28"/>
      <c r="L44" s="27"/>
      <c r="M44" s="28"/>
      <c r="N44" s="28"/>
      <c r="O44" s="28"/>
      <c r="P44" s="28"/>
      <c r="Q44" s="27"/>
      <c r="R44" s="28"/>
      <c r="S44" s="28"/>
      <c r="T44" s="28"/>
      <c r="U44" s="28"/>
      <c r="V44" s="27" t="s">
        <v>1123</v>
      </c>
      <c r="W44" s="28"/>
      <c r="X44" s="28" t="s">
        <v>1125</v>
      </c>
      <c r="Y44" s="28" t="s">
        <v>1125</v>
      </c>
      <c r="Z44" s="28" t="s">
        <v>1124</v>
      </c>
      <c r="AA44" s="27"/>
      <c r="AB44" s="28"/>
      <c r="AC44" s="28"/>
      <c r="AD44" s="28"/>
      <c r="AE44" s="28"/>
    </row>
    <row r="45" spans="1:31" ht="13.5" customHeight="1" x14ac:dyDescent="0.1">
      <c r="A45" s="26" t="s">
        <v>139</v>
      </c>
      <c r="B45" s="27"/>
      <c r="C45" s="28"/>
      <c r="D45" s="28"/>
      <c r="E45" s="28"/>
      <c r="F45" s="28"/>
      <c r="G45" s="27" t="s">
        <v>848</v>
      </c>
      <c r="H45" s="28" t="s">
        <v>846</v>
      </c>
      <c r="I45" s="28"/>
      <c r="J45" s="28" t="s">
        <v>205</v>
      </c>
      <c r="K45" s="28" t="s">
        <v>847</v>
      </c>
      <c r="L45" s="27" t="s">
        <v>848</v>
      </c>
      <c r="M45" s="28"/>
      <c r="N45" s="28" t="s">
        <v>847</v>
      </c>
      <c r="O45" s="28" t="s">
        <v>205</v>
      </c>
      <c r="P45" s="28" t="s">
        <v>849</v>
      </c>
      <c r="Q45" s="27"/>
      <c r="R45" s="28"/>
      <c r="S45" s="28"/>
      <c r="T45" s="28"/>
      <c r="U45" s="28"/>
      <c r="V45" s="27"/>
      <c r="W45" s="28"/>
      <c r="X45" s="28"/>
      <c r="Y45" s="28"/>
      <c r="Z45" s="28"/>
      <c r="AA45" s="27"/>
      <c r="AB45" s="28"/>
      <c r="AC45" s="28"/>
      <c r="AD45" s="28"/>
      <c r="AE45" s="28"/>
    </row>
    <row r="46" spans="1:31" ht="13.5" customHeight="1" x14ac:dyDescent="0.1">
      <c r="A46" s="26" t="s">
        <v>89</v>
      </c>
      <c r="B46" s="27"/>
      <c r="C46" s="28" t="s">
        <v>208</v>
      </c>
      <c r="D46" s="28"/>
      <c r="E46" s="28" t="s">
        <v>850</v>
      </c>
      <c r="F46" s="28" t="s">
        <v>851</v>
      </c>
      <c r="G46" s="27" t="s">
        <v>850</v>
      </c>
      <c r="H46" s="28" t="s">
        <v>852</v>
      </c>
      <c r="I46" s="28" t="s">
        <v>209</v>
      </c>
      <c r="J46" s="28"/>
      <c r="K46" s="28" t="s">
        <v>854</v>
      </c>
      <c r="L46" s="27" t="s">
        <v>209</v>
      </c>
      <c r="M46" s="28" t="s">
        <v>852</v>
      </c>
      <c r="N46" s="28" t="s">
        <v>853</v>
      </c>
      <c r="O46" s="28"/>
      <c r="P46" s="28" t="s">
        <v>851</v>
      </c>
      <c r="Q46" s="27"/>
      <c r="R46" s="28"/>
      <c r="S46" s="28"/>
      <c r="T46" s="28"/>
      <c r="U46" s="28"/>
      <c r="V46" s="27"/>
      <c r="W46" s="28"/>
      <c r="X46" s="28"/>
      <c r="Y46" s="28"/>
      <c r="Z46" s="28"/>
      <c r="AA46" s="27"/>
      <c r="AB46" s="28"/>
      <c r="AC46" s="28"/>
      <c r="AD46" s="28"/>
      <c r="AE46" s="28"/>
    </row>
    <row r="47" spans="1:31" ht="13.5" customHeight="1" x14ac:dyDescent="0.1">
      <c r="A47" s="26" t="s">
        <v>90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  <c r="L47" s="27"/>
      <c r="M47" s="28"/>
      <c r="N47" s="28"/>
      <c r="O47" s="28"/>
      <c r="P47" s="28"/>
      <c r="Q47" s="27"/>
      <c r="R47" s="28"/>
      <c r="S47" s="28" t="s">
        <v>210</v>
      </c>
      <c r="T47" s="28" t="s">
        <v>211</v>
      </c>
      <c r="U47" s="28" t="s">
        <v>211</v>
      </c>
      <c r="V47" s="27"/>
      <c r="W47" s="28"/>
      <c r="X47" s="28"/>
      <c r="Y47" s="28"/>
      <c r="Z47" s="28"/>
      <c r="AA47" s="27"/>
      <c r="AB47" s="28"/>
      <c r="AC47" s="28"/>
      <c r="AD47" s="28"/>
      <c r="AE47" s="28"/>
    </row>
    <row r="48" spans="1:31" ht="13.5" customHeight="1" x14ac:dyDescent="0.1">
      <c r="A48" s="26" t="s">
        <v>1495</v>
      </c>
      <c r="B48" s="27"/>
      <c r="C48" s="28" t="s">
        <v>855</v>
      </c>
      <c r="D48" s="28" t="s">
        <v>856</v>
      </c>
      <c r="E48" s="28"/>
      <c r="F48" s="28" t="s">
        <v>857</v>
      </c>
      <c r="G48" s="27" t="s">
        <v>207</v>
      </c>
      <c r="H48" s="28" t="s">
        <v>202</v>
      </c>
      <c r="I48" s="28" t="s">
        <v>206</v>
      </c>
      <c r="J48" s="28" t="s">
        <v>206</v>
      </c>
      <c r="K48" s="28" t="s">
        <v>858</v>
      </c>
      <c r="L48" s="27"/>
      <c r="M48" s="28"/>
      <c r="N48" s="28"/>
      <c r="O48" s="28"/>
      <c r="P48" s="28"/>
      <c r="Q48" s="27"/>
      <c r="R48" s="28"/>
      <c r="S48" s="28" t="s">
        <v>207</v>
      </c>
      <c r="T48" s="28"/>
      <c r="U48" s="28" t="s">
        <v>857</v>
      </c>
      <c r="V48" s="27"/>
      <c r="W48" s="28"/>
      <c r="X48" s="28"/>
      <c r="Y48" s="28"/>
      <c r="Z48" s="28"/>
      <c r="AA48" s="27"/>
      <c r="AB48" s="28"/>
      <c r="AC48" s="28"/>
      <c r="AD48" s="28"/>
      <c r="AE48" s="28"/>
    </row>
    <row r="49" spans="1:31" ht="13.5" customHeight="1" x14ac:dyDescent="0.1">
      <c r="A49" s="26" t="s">
        <v>91</v>
      </c>
      <c r="B49" s="27"/>
      <c r="C49" s="28"/>
      <c r="D49" s="28"/>
      <c r="E49" s="28"/>
      <c r="F49" s="28"/>
      <c r="G49" s="27" t="s">
        <v>865</v>
      </c>
      <c r="H49" s="28" t="s">
        <v>861</v>
      </c>
      <c r="I49" s="28" t="s">
        <v>1205</v>
      </c>
      <c r="J49" s="28" t="s">
        <v>864</v>
      </c>
      <c r="K49" s="28" t="s">
        <v>859</v>
      </c>
      <c r="L49" s="27"/>
      <c r="M49" s="28" t="s">
        <v>861</v>
      </c>
      <c r="N49" s="28"/>
      <c r="O49" s="28" t="s">
        <v>862</v>
      </c>
      <c r="P49" s="28" t="s">
        <v>860</v>
      </c>
      <c r="Q49" s="27"/>
      <c r="R49" s="28"/>
      <c r="S49" s="28"/>
      <c r="T49" s="28"/>
      <c r="U49" s="28"/>
      <c r="V49" s="27"/>
      <c r="W49" s="28"/>
      <c r="X49" s="28"/>
      <c r="Y49" s="28"/>
      <c r="Z49" s="28"/>
      <c r="AA49" s="27"/>
      <c r="AB49" s="28"/>
      <c r="AC49" s="28"/>
      <c r="AD49" s="28"/>
      <c r="AE49" s="28"/>
    </row>
    <row r="50" spans="1:31" ht="13.5" customHeight="1" x14ac:dyDescent="0.1">
      <c r="A50" s="26" t="s">
        <v>92</v>
      </c>
      <c r="B50" s="27"/>
      <c r="C50" s="28" t="s">
        <v>867</v>
      </c>
      <c r="D50" s="28" t="s">
        <v>870</v>
      </c>
      <c r="E50" s="28"/>
      <c r="F50" s="28" t="s">
        <v>869</v>
      </c>
      <c r="G50" s="27"/>
      <c r="H50" s="28"/>
      <c r="I50" s="28"/>
      <c r="J50" s="28"/>
      <c r="K50" s="28"/>
      <c r="L50" s="27"/>
      <c r="M50" s="28"/>
      <c r="N50" s="28" t="s">
        <v>871</v>
      </c>
      <c r="O50" s="28" t="s">
        <v>872</v>
      </c>
      <c r="P50" s="28" t="s">
        <v>868</v>
      </c>
      <c r="Q50" s="27"/>
      <c r="R50" s="28"/>
      <c r="S50" s="28"/>
      <c r="T50" s="28"/>
      <c r="U50" s="28"/>
      <c r="V50" s="27"/>
      <c r="W50" s="28"/>
      <c r="X50" s="28"/>
      <c r="Y50" s="28"/>
      <c r="Z50" s="28"/>
      <c r="AA50" s="27"/>
      <c r="AB50" s="28"/>
      <c r="AC50" s="28"/>
      <c r="AD50" s="28"/>
      <c r="AE50" s="28"/>
    </row>
    <row r="51" spans="1:31" ht="13.5" customHeight="1" x14ac:dyDescent="0.1">
      <c r="A51" s="26" t="s">
        <v>140</v>
      </c>
      <c r="B51" s="27"/>
      <c r="C51" s="28" t="s">
        <v>873</v>
      </c>
      <c r="D51" s="28" t="s">
        <v>874</v>
      </c>
      <c r="E51" s="28"/>
      <c r="F51" s="28" t="s">
        <v>875</v>
      </c>
      <c r="G51" s="27"/>
      <c r="H51" s="28"/>
      <c r="I51" s="28"/>
      <c r="J51" s="28"/>
      <c r="K51" s="28"/>
      <c r="L51" s="27"/>
      <c r="M51" s="28" t="s">
        <v>878</v>
      </c>
      <c r="N51" s="28"/>
      <c r="O51" s="28" t="s">
        <v>877</v>
      </c>
      <c r="P51" s="28" t="s">
        <v>876</v>
      </c>
      <c r="Q51" s="27"/>
      <c r="R51" s="28"/>
      <c r="S51" s="28"/>
      <c r="T51" s="28"/>
      <c r="U51" s="28"/>
      <c r="V51" s="27"/>
      <c r="W51" s="28"/>
      <c r="X51" s="28"/>
      <c r="Y51" s="28"/>
      <c r="Z51" s="28"/>
      <c r="AA51" s="27"/>
      <c r="AB51" s="28"/>
      <c r="AC51" s="28"/>
      <c r="AD51" s="28"/>
      <c r="AE51" s="28"/>
    </row>
    <row r="52" spans="1:31" ht="13.5" customHeight="1" x14ac:dyDescent="0.15">
      <c r="A52" s="26" t="s">
        <v>93</v>
      </c>
      <c r="B52" s="27"/>
      <c r="C52" s="28"/>
      <c r="D52" s="28"/>
      <c r="E52" s="28"/>
      <c r="F52" s="28"/>
      <c r="G52" s="27"/>
      <c r="H52" s="28"/>
      <c r="I52" s="28"/>
      <c r="J52" s="28"/>
      <c r="K52" s="28"/>
      <c r="L52" s="27" t="s">
        <v>1133</v>
      </c>
      <c r="M52" s="28"/>
      <c r="N52" s="28" t="s">
        <v>1129</v>
      </c>
      <c r="O52" s="28" t="s">
        <v>1128</v>
      </c>
      <c r="P52" s="28" t="s">
        <v>1126</v>
      </c>
      <c r="Q52" s="27"/>
      <c r="R52" s="28"/>
      <c r="S52" s="28"/>
      <c r="T52" s="28"/>
      <c r="U52" s="28"/>
      <c r="V52" s="27" t="s">
        <v>1130</v>
      </c>
      <c r="W52" s="28" t="s">
        <v>1131</v>
      </c>
      <c r="X52" s="28"/>
      <c r="Y52" s="28" t="s">
        <v>1132</v>
      </c>
      <c r="Z52" s="28" t="s">
        <v>1127</v>
      </c>
      <c r="AA52" s="27"/>
      <c r="AB52" s="28"/>
      <c r="AC52" s="28"/>
      <c r="AD52" s="28"/>
      <c r="AE52" s="28"/>
    </row>
    <row r="53" spans="1:31" ht="13.5" customHeight="1" x14ac:dyDescent="0.15">
      <c r="A53" s="26" t="s">
        <v>141</v>
      </c>
      <c r="B53" s="27"/>
      <c r="C53" s="28"/>
      <c r="D53" s="28"/>
      <c r="E53" s="28"/>
      <c r="F53" s="28"/>
      <c r="G53" s="27"/>
      <c r="H53" s="28"/>
      <c r="I53" s="28"/>
      <c r="J53" s="28"/>
      <c r="K53" s="28"/>
      <c r="L53" s="27" t="s">
        <v>1136</v>
      </c>
      <c r="M53" s="28" t="s">
        <v>1134</v>
      </c>
      <c r="N53" s="28" t="s">
        <v>305</v>
      </c>
      <c r="O53" s="28"/>
      <c r="P53" s="28" t="s">
        <v>1135</v>
      </c>
      <c r="Q53" s="27" t="s">
        <v>1137</v>
      </c>
      <c r="R53" s="28" t="s">
        <v>1138</v>
      </c>
      <c r="S53" s="28" t="s">
        <v>1139</v>
      </c>
      <c r="T53" s="28" t="s">
        <v>1141</v>
      </c>
      <c r="U53" s="28" t="s">
        <v>1134</v>
      </c>
      <c r="V53" s="29" t="s">
        <v>1140</v>
      </c>
      <c r="W53" s="29" t="s">
        <v>305</v>
      </c>
      <c r="X53" s="28" t="s">
        <v>1135</v>
      </c>
      <c r="Y53" s="28"/>
      <c r="Z53" s="28" t="s">
        <v>1138</v>
      </c>
      <c r="AA53" s="27"/>
      <c r="AB53" s="28"/>
      <c r="AC53" s="28"/>
      <c r="AD53" s="28"/>
      <c r="AE53" s="28"/>
    </row>
    <row r="54" spans="1:31" ht="13.5" customHeight="1" x14ac:dyDescent="0.15">
      <c r="A54" s="26" t="s">
        <v>94</v>
      </c>
      <c r="B54" s="27"/>
      <c r="C54" s="28" t="s">
        <v>879</v>
      </c>
      <c r="D54" s="28" t="s">
        <v>1142</v>
      </c>
      <c r="E54" s="28" t="s">
        <v>1143</v>
      </c>
      <c r="F54" s="28" t="s">
        <v>1144</v>
      </c>
      <c r="G54" s="27"/>
      <c r="H54" s="28"/>
      <c r="I54" s="28"/>
      <c r="J54" s="28"/>
      <c r="K54" s="28"/>
      <c r="L54" s="27"/>
      <c r="M54" s="28" t="s">
        <v>1145</v>
      </c>
      <c r="N54" s="28"/>
      <c r="O54" s="28" t="s">
        <v>304</v>
      </c>
      <c r="P54" s="28" t="s">
        <v>304</v>
      </c>
      <c r="Q54" s="27"/>
      <c r="R54" s="28"/>
      <c r="S54" s="28"/>
      <c r="T54" s="28"/>
      <c r="U54" s="28"/>
      <c r="V54" s="29"/>
      <c r="W54" s="29" t="s">
        <v>1146</v>
      </c>
      <c r="X54" s="28" t="s">
        <v>1147</v>
      </c>
      <c r="Y54" s="28"/>
      <c r="Z54" s="28"/>
      <c r="AA54" s="27"/>
      <c r="AB54" s="28"/>
      <c r="AC54" s="28"/>
      <c r="AD54" s="28"/>
      <c r="AE54" s="28"/>
    </row>
    <row r="55" spans="1:31" ht="13.5" customHeight="1" x14ac:dyDescent="0.15">
      <c r="A55" s="26" t="s">
        <v>253</v>
      </c>
      <c r="B55" s="27"/>
      <c r="C55" s="28"/>
      <c r="D55" s="28"/>
      <c r="E55" s="28"/>
      <c r="F55" s="28"/>
      <c r="G55" s="27"/>
      <c r="H55" s="28"/>
      <c r="I55" s="28"/>
      <c r="J55" s="28"/>
      <c r="K55" s="28"/>
      <c r="L55" s="27"/>
      <c r="M55" s="28" t="s">
        <v>1150</v>
      </c>
      <c r="N55" s="28"/>
      <c r="O55" s="28" t="s">
        <v>1148</v>
      </c>
      <c r="P55" s="28" t="s">
        <v>1149</v>
      </c>
      <c r="Q55" s="27" t="s">
        <v>1149</v>
      </c>
      <c r="R55" s="28" t="s">
        <v>1150</v>
      </c>
      <c r="S55" s="28" t="s">
        <v>1152</v>
      </c>
      <c r="T55" s="28"/>
      <c r="U55" s="28"/>
      <c r="V55" s="29" t="s">
        <v>1151</v>
      </c>
      <c r="W55" s="29" t="s">
        <v>1148</v>
      </c>
      <c r="X55" s="28" t="s">
        <v>1153</v>
      </c>
      <c r="Y55" s="28" t="s">
        <v>306</v>
      </c>
      <c r="Z55" s="28" t="s">
        <v>1154</v>
      </c>
      <c r="AA55" s="27"/>
      <c r="AB55" s="28"/>
      <c r="AC55" s="28"/>
      <c r="AD55" s="28"/>
      <c r="AE55" s="28"/>
    </row>
    <row r="56" spans="1:31" ht="13.5" customHeight="1" x14ac:dyDescent="0.1">
      <c r="A56" s="26" t="s">
        <v>84</v>
      </c>
      <c r="B56" s="27"/>
      <c r="C56" s="28"/>
      <c r="D56" s="28"/>
      <c r="E56" s="28"/>
      <c r="F56" s="28"/>
      <c r="G56" s="27"/>
      <c r="H56" s="28"/>
      <c r="I56" s="28" t="s">
        <v>881</v>
      </c>
      <c r="J56" s="28" t="s">
        <v>881</v>
      </c>
      <c r="K56" s="28"/>
      <c r="L56" s="27" t="s">
        <v>882</v>
      </c>
      <c r="M56" s="28" t="s">
        <v>882</v>
      </c>
      <c r="N56" s="28" t="s">
        <v>880</v>
      </c>
      <c r="O56" s="28" t="s">
        <v>880</v>
      </c>
      <c r="P56" s="28"/>
      <c r="Q56" s="76"/>
      <c r="R56" s="76"/>
      <c r="S56" s="28"/>
      <c r="T56" s="28"/>
      <c r="U56" s="28"/>
      <c r="V56" s="27" t="s">
        <v>883</v>
      </c>
      <c r="W56" s="28" t="s">
        <v>883</v>
      </c>
      <c r="X56" s="28" t="s">
        <v>884</v>
      </c>
      <c r="Y56" s="28" t="s">
        <v>884</v>
      </c>
      <c r="Z56" s="28"/>
      <c r="AA56" s="27"/>
      <c r="AB56" s="28"/>
      <c r="AC56" s="28"/>
      <c r="AD56" s="28"/>
      <c r="AE56" s="28"/>
    </row>
    <row r="57" spans="1:31" ht="13.5" customHeight="1" x14ac:dyDescent="0.1">
      <c r="A57" s="26" t="s">
        <v>85</v>
      </c>
      <c r="B57" s="27"/>
      <c r="C57" s="28"/>
      <c r="D57" s="28"/>
      <c r="E57" s="28"/>
      <c r="F57" s="28"/>
      <c r="G57" s="27" t="s">
        <v>885</v>
      </c>
      <c r="H57" s="28" t="s">
        <v>885</v>
      </c>
      <c r="I57" s="28" t="s">
        <v>886</v>
      </c>
      <c r="J57" s="28" t="s">
        <v>886</v>
      </c>
      <c r="K57" s="28"/>
      <c r="L57" s="27" t="s">
        <v>41</v>
      </c>
      <c r="M57" s="28" t="s">
        <v>41</v>
      </c>
      <c r="N57" s="28" t="s">
        <v>41</v>
      </c>
      <c r="O57" s="28" t="s">
        <v>41</v>
      </c>
      <c r="P57" s="28" t="s">
        <v>41</v>
      </c>
      <c r="Q57" s="27" t="s">
        <v>887</v>
      </c>
      <c r="R57" s="28" t="s">
        <v>887</v>
      </c>
      <c r="S57" s="28" t="s">
        <v>888</v>
      </c>
      <c r="T57" s="28" t="s">
        <v>888</v>
      </c>
      <c r="U57" s="28"/>
      <c r="V57" s="27" t="s">
        <v>889</v>
      </c>
      <c r="W57" s="28" t="s">
        <v>889</v>
      </c>
      <c r="X57" s="28" t="s">
        <v>890</v>
      </c>
      <c r="Y57" s="28" t="s">
        <v>890</v>
      </c>
      <c r="Z57" s="28"/>
      <c r="AA57" s="27"/>
      <c r="AB57" s="28"/>
      <c r="AC57" s="28"/>
      <c r="AD57" s="28"/>
      <c r="AE57" s="28"/>
    </row>
    <row r="58" spans="1:31" ht="13.5" customHeight="1" x14ac:dyDescent="0.1">
      <c r="A58" s="26" t="s">
        <v>87</v>
      </c>
      <c r="B58" s="27"/>
      <c r="C58" s="28"/>
      <c r="D58" s="28"/>
      <c r="E58" s="28"/>
      <c r="F58" s="28"/>
      <c r="G58" s="27" t="s">
        <v>891</v>
      </c>
      <c r="H58" s="28" t="s">
        <v>891</v>
      </c>
      <c r="I58" s="28" t="s">
        <v>892</v>
      </c>
      <c r="J58" s="28" t="s">
        <v>892</v>
      </c>
      <c r="K58" s="28"/>
      <c r="L58" s="27" t="s">
        <v>893</v>
      </c>
      <c r="M58" s="28" t="s">
        <v>893</v>
      </c>
      <c r="N58" s="28" t="s">
        <v>894</v>
      </c>
      <c r="O58" s="28" t="s">
        <v>894</v>
      </c>
      <c r="P58" s="28"/>
      <c r="Q58" s="27" t="s">
        <v>895</v>
      </c>
      <c r="R58" s="28" t="s">
        <v>895</v>
      </c>
      <c r="S58" s="28" t="s">
        <v>896</v>
      </c>
      <c r="T58" s="28" t="s">
        <v>896</v>
      </c>
      <c r="U58" s="28"/>
      <c r="V58" s="27" t="s">
        <v>897</v>
      </c>
      <c r="W58" s="28" t="s">
        <v>897</v>
      </c>
      <c r="X58" s="28" t="s">
        <v>898</v>
      </c>
      <c r="Y58" s="28" t="s">
        <v>898</v>
      </c>
      <c r="Z58" s="28"/>
      <c r="AA58" s="27"/>
      <c r="AB58" s="28"/>
      <c r="AC58" s="28"/>
      <c r="AD58" s="28"/>
      <c r="AE58" s="28"/>
    </row>
    <row r="59" spans="1:31" ht="13.5" customHeight="1" x14ac:dyDescent="0.1">
      <c r="A59" s="26" t="s">
        <v>86</v>
      </c>
      <c r="B59" s="27"/>
      <c r="C59" s="28"/>
      <c r="D59" s="28"/>
      <c r="E59" s="28"/>
      <c r="F59" s="28"/>
      <c r="G59" s="27" t="s">
        <v>899</v>
      </c>
      <c r="H59" s="28" t="s">
        <v>899</v>
      </c>
      <c r="I59" s="28" t="s">
        <v>900</v>
      </c>
      <c r="J59" s="28" t="s">
        <v>900</v>
      </c>
      <c r="K59" s="28"/>
      <c r="L59" s="27" t="s">
        <v>901</v>
      </c>
      <c r="M59" s="28" t="s">
        <v>901</v>
      </c>
      <c r="N59" s="28" t="s">
        <v>902</v>
      </c>
      <c r="O59" s="28" t="s">
        <v>902</v>
      </c>
      <c r="P59" s="28"/>
      <c r="Q59" s="27" t="s">
        <v>903</v>
      </c>
      <c r="R59" s="28" t="s">
        <v>903</v>
      </c>
      <c r="S59" s="28"/>
      <c r="T59" s="28"/>
      <c r="U59" s="28"/>
      <c r="V59" s="27" t="s">
        <v>904</v>
      </c>
      <c r="W59" s="28" t="s">
        <v>904</v>
      </c>
      <c r="X59" s="28" t="s">
        <v>905</v>
      </c>
      <c r="Y59" s="28" t="s">
        <v>905</v>
      </c>
      <c r="Z59" s="28"/>
      <c r="AA59" s="27"/>
      <c r="AB59" s="28"/>
      <c r="AC59" s="28"/>
      <c r="AD59" s="28"/>
      <c r="AE59" s="28"/>
    </row>
    <row r="60" spans="1:31" ht="13.5" customHeight="1" x14ac:dyDescent="0.1">
      <c r="A60" s="26" t="s">
        <v>88</v>
      </c>
      <c r="B60" s="27"/>
      <c r="C60" s="28"/>
      <c r="D60" s="28"/>
      <c r="E60" s="28"/>
      <c r="F60" s="28"/>
      <c r="G60" s="27" t="s">
        <v>906</v>
      </c>
      <c r="H60" s="28" t="s">
        <v>906</v>
      </c>
      <c r="I60" s="28" t="s">
        <v>907</v>
      </c>
      <c r="J60" s="28" t="s">
        <v>907</v>
      </c>
      <c r="K60" s="28"/>
      <c r="L60" s="27" t="s">
        <v>908</v>
      </c>
      <c r="M60" s="28" t="s">
        <v>908</v>
      </c>
      <c r="N60" s="28" t="s">
        <v>909</v>
      </c>
      <c r="O60" s="28" t="s">
        <v>909</v>
      </c>
      <c r="P60" s="28"/>
      <c r="Q60" s="27" t="s">
        <v>910</v>
      </c>
      <c r="R60" s="28" t="s">
        <v>910</v>
      </c>
      <c r="S60" s="28" t="s">
        <v>911</v>
      </c>
      <c r="T60" s="28" t="s">
        <v>911</v>
      </c>
      <c r="U60" s="28"/>
      <c r="V60" s="27"/>
      <c r="W60" s="28"/>
      <c r="X60" s="28"/>
      <c r="Y60" s="28"/>
      <c r="Z60" s="28"/>
      <c r="AA60" s="27"/>
      <c r="AB60" s="28"/>
      <c r="AC60" s="28"/>
      <c r="AD60" s="28"/>
      <c r="AE60" s="28"/>
    </row>
    <row r="61" spans="1:31" ht="13.5" customHeight="1" x14ac:dyDescent="0.1">
      <c r="A61" s="26" t="s">
        <v>82</v>
      </c>
      <c r="B61" s="27"/>
      <c r="C61" s="28"/>
      <c r="D61" s="28"/>
      <c r="E61" s="28"/>
      <c r="F61" s="28"/>
      <c r="G61" s="27" t="s">
        <v>915</v>
      </c>
      <c r="H61" s="28"/>
      <c r="I61" s="28" t="s">
        <v>913</v>
      </c>
      <c r="J61" s="28" t="s">
        <v>914</v>
      </c>
      <c r="K61" s="28" t="s">
        <v>912</v>
      </c>
      <c r="L61" s="27" t="s">
        <v>916</v>
      </c>
      <c r="M61" s="28" t="s">
        <v>917</v>
      </c>
      <c r="N61" s="28" t="s">
        <v>918</v>
      </c>
      <c r="O61" s="28" t="s">
        <v>919</v>
      </c>
      <c r="P61" s="28" t="s">
        <v>920</v>
      </c>
      <c r="Q61" s="27"/>
      <c r="R61" s="28"/>
      <c r="S61" s="28"/>
      <c r="T61" s="28"/>
      <c r="U61" s="28"/>
      <c r="V61" s="27" t="s">
        <v>921</v>
      </c>
      <c r="W61" s="28" t="s">
        <v>922</v>
      </c>
      <c r="X61" s="28" t="s">
        <v>923</v>
      </c>
      <c r="Y61" s="28"/>
      <c r="Z61" s="28" t="s">
        <v>924</v>
      </c>
      <c r="AA61" s="27"/>
      <c r="AB61" s="28"/>
      <c r="AC61" s="28"/>
      <c r="AD61" s="28"/>
      <c r="AE61" s="28"/>
    </row>
    <row r="62" spans="1:31" ht="13.5" customHeight="1" x14ac:dyDescent="0.1">
      <c r="A62" s="26" t="s">
        <v>83</v>
      </c>
      <c r="B62" s="27"/>
      <c r="C62" s="28"/>
      <c r="D62" s="28"/>
      <c r="E62" s="28"/>
      <c r="F62" s="28"/>
      <c r="G62" s="27" t="s">
        <v>925</v>
      </c>
      <c r="H62" s="28" t="s">
        <v>926</v>
      </c>
      <c r="I62" s="28" t="s">
        <v>927</v>
      </c>
      <c r="J62" s="28"/>
      <c r="K62" s="28" t="s">
        <v>928</v>
      </c>
      <c r="L62" s="27" t="s">
        <v>930</v>
      </c>
      <c r="M62" s="28" t="s">
        <v>929</v>
      </c>
      <c r="N62" s="28" t="s">
        <v>931</v>
      </c>
      <c r="O62" s="28" t="s">
        <v>932</v>
      </c>
      <c r="P62" s="28" t="s">
        <v>933</v>
      </c>
      <c r="Q62" s="27" t="s">
        <v>936</v>
      </c>
      <c r="R62" s="28" t="s">
        <v>935</v>
      </c>
      <c r="S62" s="28" t="s">
        <v>934</v>
      </c>
      <c r="T62" s="28"/>
      <c r="U62" s="28"/>
      <c r="V62" s="27" t="s">
        <v>937</v>
      </c>
      <c r="W62" s="28" t="s">
        <v>938</v>
      </c>
      <c r="X62" s="28" t="s">
        <v>939</v>
      </c>
      <c r="Y62" s="28"/>
      <c r="Z62" s="28" t="s">
        <v>940</v>
      </c>
      <c r="AA62" s="27"/>
      <c r="AB62" s="28"/>
      <c r="AC62" s="28"/>
      <c r="AD62" s="28"/>
      <c r="AE62" s="28"/>
    </row>
    <row r="63" spans="1:31" ht="13.5" customHeight="1" x14ac:dyDescent="0.1">
      <c r="A63" s="26" t="s">
        <v>81</v>
      </c>
      <c r="B63" s="27"/>
      <c r="C63" s="28" t="s">
        <v>941</v>
      </c>
      <c r="D63" s="28" t="s">
        <v>942</v>
      </c>
      <c r="E63" s="28" t="s">
        <v>948</v>
      </c>
      <c r="F63" s="28" t="s">
        <v>943</v>
      </c>
      <c r="G63" s="27" t="s">
        <v>947</v>
      </c>
      <c r="H63" s="28" t="s">
        <v>945</v>
      </c>
      <c r="I63" s="28" t="s">
        <v>946</v>
      </c>
      <c r="J63" s="28"/>
      <c r="K63" s="28" t="s">
        <v>944</v>
      </c>
      <c r="L63" s="27" t="s">
        <v>953</v>
      </c>
      <c r="M63" s="28" t="s">
        <v>949</v>
      </c>
      <c r="N63" s="28" t="s">
        <v>952</v>
      </c>
      <c r="O63" s="28" t="s">
        <v>951</v>
      </c>
      <c r="P63" s="28" t="s">
        <v>950</v>
      </c>
      <c r="Q63" s="27"/>
      <c r="R63" s="28"/>
      <c r="S63" s="28"/>
      <c r="T63" s="28"/>
      <c r="U63" s="28"/>
      <c r="V63" s="27"/>
      <c r="W63" s="28"/>
      <c r="X63" s="28"/>
      <c r="Y63" s="28"/>
      <c r="Z63" s="28"/>
      <c r="AA63" s="27"/>
      <c r="AB63" s="28"/>
      <c r="AC63" s="28"/>
      <c r="AD63" s="28"/>
      <c r="AE63" s="28"/>
    </row>
    <row r="64" spans="1:31" ht="13.5" customHeight="1" x14ac:dyDescent="0.1">
      <c r="A64" s="26" t="s">
        <v>63</v>
      </c>
      <c r="B64" s="27"/>
      <c r="C64" s="28"/>
      <c r="D64" s="28"/>
      <c r="E64" s="28" t="s">
        <v>955</v>
      </c>
      <c r="F64" s="28" t="s">
        <v>955</v>
      </c>
      <c r="G64" s="27"/>
      <c r="H64" s="28"/>
      <c r="I64" s="28"/>
      <c r="J64" s="28"/>
      <c r="K64" s="28"/>
      <c r="L64" s="27" t="s">
        <v>961</v>
      </c>
      <c r="M64" s="28" t="s">
        <v>961</v>
      </c>
      <c r="N64" s="28" t="s">
        <v>962</v>
      </c>
      <c r="O64" s="28" t="s">
        <v>957</v>
      </c>
      <c r="P64" s="28" t="s">
        <v>956</v>
      </c>
      <c r="Q64" s="27" t="s">
        <v>959</v>
      </c>
      <c r="R64" s="28" t="s">
        <v>960</v>
      </c>
      <c r="S64" s="28" t="s">
        <v>954</v>
      </c>
      <c r="T64" s="28"/>
      <c r="U64" s="28" t="s">
        <v>958</v>
      </c>
      <c r="V64" s="27"/>
      <c r="W64" s="28"/>
      <c r="X64" s="28"/>
      <c r="Y64" s="28"/>
      <c r="Z64" s="28"/>
      <c r="AA64" s="27"/>
      <c r="AB64" s="28"/>
      <c r="AC64" s="28"/>
      <c r="AD64" s="28"/>
      <c r="AE64" s="28"/>
    </row>
    <row r="65" spans="1:31" ht="13.5" customHeight="1" x14ac:dyDescent="0.1">
      <c r="A65" s="26" t="s">
        <v>578</v>
      </c>
      <c r="B65" s="27"/>
      <c r="C65" s="28"/>
      <c r="D65" s="28"/>
      <c r="E65" s="28"/>
      <c r="F65" s="28"/>
      <c r="G65" s="27"/>
      <c r="H65" s="28"/>
      <c r="I65" s="28"/>
      <c r="J65" s="28"/>
      <c r="K65" s="28"/>
      <c r="L65" s="27"/>
      <c r="M65" s="28"/>
      <c r="N65" s="28"/>
      <c r="O65" s="28"/>
      <c r="P65" s="28"/>
      <c r="Q65" s="27"/>
      <c r="R65" s="28"/>
      <c r="S65" s="28"/>
      <c r="T65" s="28"/>
      <c r="U65" s="28"/>
      <c r="V65" s="27"/>
      <c r="W65" s="28"/>
      <c r="X65" s="28"/>
      <c r="Y65" s="28"/>
      <c r="Z65" s="28"/>
      <c r="AA65" s="27"/>
      <c r="AB65" s="28"/>
      <c r="AC65" s="28"/>
      <c r="AD65" s="28"/>
      <c r="AE65" s="28"/>
    </row>
    <row r="66" spans="1:31" ht="13.5" customHeight="1" x14ac:dyDescent="0.1">
      <c r="A66" s="26" t="s">
        <v>61</v>
      </c>
      <c r="B66" s="27"/>
      <c r="C66" s="28"/>
      <c r="D66" s="28" t="s">
        <v>963</v>
      </c>
      <c r="E66" s="28" t="s">
        <v>964</v>
      </c>
      <c r="F66" s="28" t="s">
        <v>968</v>
      </c>
      <c r="G66" s="27"/>
      <c r="H66" s="28"/>
      <c r="I66" s="28"/>
      <c r="J66" s="28"/>
      <c r="K66" s="28"/>
      <c r="L66" s="27"/>
      <c r="M66" s="28"/>
      <c r="N66" s="28"/>
      <c r="O66" s="28"/>
      <c r="P66" s="28"/>
      <c r="Q66" s="27"/>
      <c r="R66" s="28"/>
      <c r="S66" s="28"/>
      <c r="T66" s="28"/>
      <c r="U66" s="28"/>
      <c r="V66" s="27" t="s">
        <v>965</v>
      </c>
      <c r="W66" s="28" t="s">
        <v>967</v>
      </c>
      <c r="X66" s="28" t="s">
        <v>966</v>
      </c>
      <c r="Y66" s="28"/>
      <c r="Z66" s="28" t="s">
        <v>969</v>
      </c>
      <c r="AA66" s="27"/>
      <c r="AB66" s="28"/>
      <c r="AC66" s="28"/>
      <c r="AD66" s="28"/>
      <c r="AE66" s="28"/>
    </row>
    <row r="67" spans="1:31" ht="13.5" customHeight="1" x14ac:dyDescent="0.1">
      <c r="A67" s="26" t="s">
        <v>59</v>
      </c>
      <c r="B67" s="27"/>
      <c r="C67" s="28"/>
      <c r="D67" s="28"/>
      <c r="E67" s="28"/>
      <c r="F67" s="28"/>
      <c r="G67" s="27" t="s">
        <v>972</v>
      </c>
      <c r="H67" s="28" t="s">
        <v>973</v>
      </c>
      <c r="I67" s="28" t="s">
        <v>974</v>
      </c>
      <c r="J67" s="28" t="s">
        <v>971</v>
      </c>
      <c r="K67" s="28" t="s">
        <v>970</v>
      </c>
      <c r="L67" s="27"/>
      <c r="M67" s="28"/>
      <c r="N67" s="28"/>
      <c r="O67" s="28"/>
      <c r="P67" s="28"/>
      <c r="Q67" s="27"/>
      <c r="R67" s="28"/>
      <c r="S67" s="28"/>
      <c r="T67" s="28"/>
      <c r="U67" s="28"/>
      <c r="V67" s="27"/>
      <c r="W67" s="28"/>
      <c r="X67" s="28"/>
      <c r="Y67" s="28"/>
      <c r="Z67" s="28"/>
      <c r="AA67" s="27"/>
      <c r="AB67" s="28"/>
      <c r="AC67" s="28"/>
      <c r="AD67" s="28"/>
      <c r="AE67" s="28"/>
    </row>
    <row r="68" spans="1:31" ht="13.5" customHeight="1" x14ac:dyDescent="0.1">
      <c r="A68" s="26" t="s">
        <v>62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  <c r="L68" s="27" t="s">
        <v>1231</v>
      </c>
      <c r="M68" s="28" t="s">
        <v>1231</v>
      </c>
      <c r="N68" s="28" t="s">
        <v>976</v>
      </c>
      <c r="O68" s="28" t="s">
        <v>976</v>
      </c>
      <c r="P68" s="28" t="s">
        <v>977</v>
      </c>
      <c r="Q68" s="27" t="s">
        <v>978</v>
      </c>
      <c r="R68" s="28" t="s">
        <v>979</v>
      </c>
      <c r="S68" s="28" t="s">
        <v>980</v>
      </c>
      <c r="T68" s="28" t="s">
        <v>981</v>
      </c>
      <c r="U68" s="28" t="s">
        <v>981</v>
      </c>
      <c r="V68" s="27" t="s">
        <v>982</v>
      </c>
      <c r="W68" s="28" t="s">
        <v>982</v>
      </c>
      <c r="X68" s="28"/>
      <c r="Y68" s="28" t="s">
        <v>983</v>
      </c>
      <c r="Z68" s="28" t="s">
        <v>983</v>
      </c>
      <c r="AA68" s="27"/>
      <c r="AB68" s="28"/>
      <c r="AC68" s="28"/>
      <c r="AD68" s="28"/>
      <c r="AE68" s="28"/>
    </row>
    <row r="69" spans="1:31" ht="13.5" customHeight="1" x14ac:dyDescent="0.1">
      <c r="A69" s="26" t="s">
        <v>100</v>
      </c>
      <c r="B69" s="27"/>
      <c r="C69" s="28" t="s">
        <v>984</v>
      </c>
      <c r="D69" s="28" t="s">
        <v>985</v>
      </c>
      <c r="E69" s="28" t="s">
        <v>985</v>
      </c>
      <c r="F69" s="28" t="s">
        <v>213</v>
      </c>
      <c r="G69" s="27"/>
      <c r="H69" s="28"/>
      <c r="I69" s="28"/>
      <c r="J69" s="28"/>
      <c r="K69" s="28"/>
      <c r="L69" s="27" t="s">
        <v>213</v>
      </c>
      <c r="M69" s="28" t="s">
        <v>213</v>
      </c>
      <c r="N69" s="28" t="s">
        <v>220</v>
      </c>
      <c r="O69" s="28"/>
      <c r="P69" s="28"/>
      <c r="Q69" s="27" t="s">
        <v>220</v>
      </c>
      <c r="R69" s="28" t="s">
        <v>220</v>
      </c>
      <c r="S69" s="28"/>
      <c r="T69" s="28" t="s">
        <v>985</v>
      </c>
      <c r="U69" s="28" t="s">
        <v>985</v>
      </c>
      <c r="V69" s="27" t="s">
        <v>220</v>
      </c>
      <c r="W69" s="28" t="s">
        <v>220</v>
      </c>
      <c r="X69" s="28" t="s">
        <v>985</v>
      </c>
      <c r="Y69" s="28"/>
      <c r="Z69" s="28" t="s">
        <v>213</v>
      </c>
      <c r="AA69" s="27"/>
      <c r="AB69" s="28"/>
      <c r="AC69" s="28"/>
      <c r="AD69" s="28"/>
      <c r="AE69" s="28"/>
    </row>
    <row r="70" spans="1:31" ht="13.5" customHeight="1" x14ac:dyDescent="0.1">
      <c r="A70" s="26" t="s">
        <v>95</v>
      </c>
      <c r="B70" s="27"/>
      <c r="C70" s="28" t="s">
        <v>986</v>
      </c>
      <c r="D70" s="28"/>
      <c r="E70" s="28" t="s">
        <v>216</v>
      </c>
      <c r="F70" s="28" t="s">
        <v>987</v>
      </c>
      <c r="G70" s="27"/>
      <c r="H70" s="28"/>
      <c r="I70" s="28"/>
      <c r="J70" s="28"/>
      <c r="K70" s="28"/>
      <c r="L70" s="27" t="s">
        <v>212</v>
      </c>
      <c r="M70" s="28" t="s">
        <v>212</v>
      </c>
      <c r="N70" s="28"/>
      <c r="O70" s="28" t="s">
        <v>216</v>
      </c>
      <c r="P70" s="28" t="s">
        <v>216</v>
      </c>
      <c r="Q70" s="27" t="s">
        <v>987</v>
      </c>
      <c r="R70" s="28" t="s">
        <v>987</v>
      </c>
      <c r="S70" s="28" t="s">
        <v>212</v>
      </c>
      <c r="T70" s="28" t="s">
        <v>216</v>
      </c>
      <c r="U70" s="28" t="s">
        <v>216</v>
      </c>
      <c r="V70" s="27" t="s">
        <v>987</v>
      </c>
      <c r="W70" s="28" t="s">
        <v>987</v>
      </c>
      <c r="X70" s="28"/>
      <c r="Y70" s="28" t="s">
        <v>212</v>
      </c>
      <c r="Z70" s="28" t="s">
        <v>212</v>
      </c>
      <c r="AA70" s="27"/>
      <c r="AB70" s="28"/>
      <c r="AC70" s="28"/>
      <c r="AD70" s="28"/>
      <c r="AE70" s="28"/>
    </row>
    <row r="71" spans="1:31" ht="13.5" customHeight="1" x14ac:dyDescent="0.1">
      <c r="A71" s="26" t="s">
        <v>264</v>
      </c>
      <c r="B71" s="27"/>
      <c r="C71" s="28" t="s">
        <v>988</v>
      </c>
      <c r="D71" s="28" t="s">
        <v>989</v>
      </c>
      <c r="E71" s="28" t="s">
        <v>990</v>
      </c>
      <c r="F71" s="28" t="s">
        <v>990</v>
      </c>
      <c r="G71" s="27"/>
      <c r="H71" s="28"/>
      <c r="I71" s="28"/>
      <c r="J71" s="28"/>
      <c r="K71" s="28"/>
      <c r="L71" s="27" t="s">
        <v>991</v>
      </c>
      <c r="M71" s="28" t="s">
        <v>992</v>
      </c>
      <c r="N71" s="28" t="s">
        <v>990</v>
      </c>
      <c r="O71" s="28" t="s">
        <v>990</v>
      </c>
      <c r="P71" s="28" t="s">
        <v>989</v>
      </c>
      <c r="Q71" s="27" t="s">
        <v>992</v>
      </c>
      <c r="R71" s="28" t="s">
        <v>992</v>
      </c>
      <c r="S71" s="28"/>
      <c r="T71" s="28" t="s">
        <v>990</v>
      </c>
      <c r="U71" s="28" t="s">
        <v>990</v>
      </c>
      <c r="V71" s="27" t="s">
        <v>991</v>
      </c>
      <c r="W71" s="28" t="s">
        <v>991</v>
      </c>
      <c r="X71" s="28"/>
      <c r="Y71" s="28" t="s">
        <v>989</v>
      </c>
      <c r="Z71" s="28" t="s">
        <v>989</v>
      </c>
      <c r="AA71" s="27"/>
      <c r="AB71" s="28"/>
      <c r="AC71" s="28"/>
      <c r="AD71" s="28"/>
      <c r="AE71" s="28"/>
    </row>
    <row r="72" spans="1:31" ht="13.5" customHeight="1" x14ac:dyDescent="0.1">
      <c r="A72" s="26" t="s">
        <v>101</v>
      </c>
      <c r="B72" s="27"/>
      <c r="C72" s="28" t="s">
        <v>993</v>
      </c>
      <c r="D72" s="28" t="s">
        <v>995</v>
      </c>
      <c r="E72" s="28" t="s">
        <v>218</v>
      </c>
      <c r="F72" s="28"/>
      <c r="G72" s="27"/>
      <c r="H72" s="28"/>
      <c r="I72" s="28"/>
      <c r="J72" s="28"/>
      <c r="K72" s="28"/>
      <c r="L72" s="27" t="s">
        <v>994</v>
      </c>
      <c r="M72" s="28" t="s">
        <v>994</v>
      </c>
      <c r="N72" s="28" t="s">
        <v>995</v>
      </c>
      <c r="O72" s="28"/>
      <c r="P72" s="28" t="s">
        <v>218</v>
      </c>
      <c r="Q72" s="27" t="s">
        <v>218</v>
      </c>
      <c r="R72" s="28" t="s">
        <v>218</v>
      </c>
      <c r="S72" s="28" t="s">
        <v>994</v>
      </c>
      <c r="T72" s="28"/>
      <c r="U72" s="28"/>
      <c r="V72" s="27" t="s">
        <v>994</v>
      </c>
      <c r="W72" s="28" t="s">
        <v>994</v>
      </c>
      <c r="X72" s="28"/>
      <c r="Y72" s="28" t="s">
        <v>995</v>
      </c>
      <c r="Z72" s="28" t="s">
        <v>995</v>
      </c>
      <c r="AA72" s="27"/>
      <c r="AB72" s="28"/>
      <c r="AC72" s="28"/>
      <c r="AD72" s="28"/>
      <c r="AE72" s="28"/>
    </row>
    <row r="73" spans="1:31" ht="13.5" customHeight="1" x14ac:dyDescent="0.1">
      <c r="A73" s="26" t="s">
        <v>96</v>
      </c>
      <c r="B73" s="27"/>
      <c r="C73" s="28" t="s">
        <v>996</v>
      </c>
      <c r="D73" s="28"/>
      <c r="E73" s="28" t="s">
        <v>223</v>
      </c>
      <c r="F73" s="28" t="s">
        <v>997</v>
      </c>
      <c r="G73" s="27"/>
      <c r="H73" s="28"/>
      <c r="I73" s="28"/>
      <c r="J73" s="28"/>
      <c r="K73" s="28"/>
      <c r="L73" s="27" t="s">
        <v>999</v>
      </c>
      <c r="M73" s="28" t="s">
        <v>997</v>
      </c>
      <c r="N73" s="28"/>
      <c r="O73" s="28" t="s">
        <v>998</v>
      </c>
      <c r="P73" s="28" t="s">
        <v>998</v>
      </c>
      <c r="Q73" s="27" t="s">
        <v>999</v>
      </c>
      <c r="R73" s="28" t="s">
        <v>223</v>
      </c>
      <c r="S73" s="28" t="s">
        <v>223</v>
      </c>
      <c r="T73" s="28" t="s">
        <v>997</v>
      </c>
      <c r="U73" s="28" t="s">
        <v>997</v>
      </c>
      <c r="V73" s="27" t="s">
        <v>998</v>
      </c>
      <c r="W73" s="28" t="s">
        <v>998</v>
      </c>
      <c r="X73" s="28" t="s">
        <v>997</v>
      </c>
      <c r="Y73" s="28" t="s">
        <v>999</v>
      </c>
      <c r="Z73" s="28" t="s">
        <v>999</v>
      </c>
      <c r="AA73" s="27"/>
      <c r="AB73" s="28"/>
      <c r="AC73" s="28"/>
      <c r="AD73" s="28"/>
      <c r="AE73" s="28"/>
    </row>
    <row r="74" spans="1:31" ht="13.5" customHeight="1" x14ac:dyDescent="0.1">
      <c r="A74" s="26" t="s">
        <v>583</v>
      </c>
      <c r="B74" s="27"/>
      <c r="C74" s="28" t="s">
        <v>1000</v>
      </c>
      <c r="D74" s="28" t="s">
        <v>1001</v>
      </c>
      <c r="E74" s="28" t="s">
        <v>1002</v>
      </c>
      <c r="F74" s="28" t="s">
        <v>1003</v>
      </c>
      <c r="G74" s="27"/>
      <c r="H74" s="28"/>
      <c r="I74" s="28"/>
      <c r="J74" s="28"/>
      <c r="K74" s="28"/>
      <c r="L74" s="27" t="s">
        <v>1003</v>
      </c>
      <c r="M74" s="28" t="s">
        <v>1002</v>
      </c>
      <c r="N74" s="28"/>
      <c r="O74" s="28"/>
      <c r="P74" s="28"/>
      <c r="Q74" s="27" t="s">
        <v>1001</v>
      </c>
      <c r="R74" s="28" t="s">
        <v>1001</v>
      </c>
      <c r="S74" s="28"/>
      <c r="T74" s="28" t="s">
        <v>1003</v>
      </c>
      <c r="U74" s="28" t="s">
        <v>1003</v>
      </c>
      <c r="V74" s="27" t="s">
        <v>1001</v>
      </c>
      <c r="W74" s="28" t="s">
        <v>1001</v>
      </c>
      <c r="X74" s="28" t="s">
        <v>1002</v>
      </c>
      <c r="Y74" s="28" t="s">
        <v>1002</v>
      </c>
      <c r="Z74" s="28"/>
      <c r="AA74" s="27"/>
      <c r="AB74" s="28"/>
      <c r="AC74" s="28"/>
      <c r="AD74" s="28"/>
      <c r="AE74" s="28"/>
    </row>
    <row r="75" spans="1:31" ht="13.5" customHeight="1" x14ac:dyDescent="0.1">
      <c r="A75" s="26" t="s">
        <v>97</v>
      </c>
      <c r="B75" s="27"/>
      <c r="C75" s="28"/>
      <c r="D75" s="28" t="s">
        <v>222</v>
      </c>
      <c r="E75" s="28" t="s">
        <v>1004</v>
      </c>
      <c r="F75" s="28" t="s">
        <v>1004</v>
      </c>
      <c r="G75" s="27"/>
      <c r="H75" s="28"/>
      <c r="I75" s="28"/>
      <c r="J75" s="28"/>
      <c r="K75" s="28"/>
      <c r="L75" s="27" t="s">
        <v>219</v>
      </c>
      <c r="M75" s="28" t="s">
        <v>219</v>
      </c>
      <c r="N75" s="28" t="s">
        <v>222</v>
      </c>
      <c r="O75" s="28" t="s">
        <v>222</v>
      </c>
      <c r="P75" s="28" t="s">
        <v>1004</v>
      </c>
      <c r="Q75" s="27" t="s">
        <v>222</v>
      </c>
      <c r="R75" s="28" t="s">
        <v>1005</v>
      </c>
      <c r="S75" s="28" t="s">
        <v>1005</v>
      </c>
      <c r="T75" s="28" t="s">
        <v>219</v>
      </c>
      <c r="U75" s="28" t="s">
        <v>219</v>
      </c>
      <c r="V75" s="27" t="s">
        <v>1005</v>
      </c>
      <c r="W75" s="28" t="s">
        <v>219</v>
      </c>
      <c r="X75" s="28" t="s">
        <v>1004</v>
      </c>
      <c r="Y75" s="28"/>
      <c r="Z75" s="28"/>
      <c r="AA75" s="27"/>
      <c r="AB75" s="28"/>
      <c r="AC75" s="28"/>
      <c r="AD75" s="28"/>
      <c r="AE75" s="28"/>
    </row>
    <row r="76" spans="1:31" ht="13.5" customHeight="1" x14ac:dyDescent="0.1">
      <c r="A76" s="26" t="s">
        <v>142</v>
      </c>
      <c r="B76" s="27"/>
      <c r="C76" s="28"/>
      <c r="D76" s="28" t="s">
        <v>1006</v>
      </c>
      <c r="E76" s="28"/>
      <c r="F76" s="28" t="s">
        <v>1008</v>
      </c>
      <c r="G76" s="27"/>
      <c r="H76" s="28"/>
      <c r="I76" s="28"/>
      <c r="J76" s="28"/>
      <c r="K76" s="28"/>
      <c r="L76" s="27" t="s">
        <v>1008</v>
      </c>
      <c r="M76" s="28" t="s">
        <v>1008</v>
      </c>
      <c r="N76" s="28" t="s">
        <v>1009</v>
      </c>
      <c r="O76" s="28" t="s">
        <v>1009</v>
      </c>
      <c r="P76" s="28" t="s">
        <v>1007</v>
      </c>
      <c r="Q76" s="27" t="s">
        <v>1009</v>
      </c>
      <c r="R76" s="28" t="s">
        <v>1007</v>
      </c>
      <c r="S76" s="28" t="s">
        <v>1006</v>
      </c>
      <c r="T76" s="28" t="s">
        <v>1006</v>
      </c>
      <c r="U76" s="28" t="s">
        <v>1008</v>
      </c>
      <c r="V76" s="27" t="s">
        <v>1007</v>
      </c>
      <c r="W76" s="28" t="s">
        <v>1007</v>
      </c>
      <c r="X76" s="28" t="s">
        <v>1009</v>
      </c>
      <c r="Y76" s="28" t="s">
        <v>1006</v>
      </c>
      <c r="Z76" s="28" t="s">
        <v>1006</v>
      </c>
      <c r="AA76" s="27"/>
      <c r="AB76" s="28"/>
      <c r="AC76" s="28"/>
      <c r="AD76" s="28"/>
      <c r="AE76" s="28"/>
    </row>
    <row r="77" spans="1:31" ht="13.5" customHeight="1" x14ac:dyDescent="0.1">
      <c r="A77" s="26" t="s">
        <v>99</v>
      </c>
      <c r="B77" s="27"/>
      <c r="C77" s="28" t="s">
        <v>1010</v>
      </c>
      <c r="D77" s="28" t="s">
        <v>1011</v>
      </c>
      <c r="E77" s="28" t="s">
        <v>1011</v>
      </c>
      <c r="F77" s="28" t="s">
        <v>1012</v>
      </c>
      <c r="G77" s="27"/>
      <c r="H77" s="28"/>
      <c r="I77" s="28"/>
      <c r="J77" s="28"/>
      <c r="K77" s="28"/>
      <c r="L77" s="27" t="s">
        <v>1011</v>
      </c>
      <c r="M77" s="28" t="s">
        <v>1011</v>
      </c>
      <c r="N77" s="28" t="s">
        <v>1012</v>
      </c>
      <c r="O77" s="28"/>
      <c r="P77" s="28"/>
      <c r="Q77" s="27"/>
      <c r="R77" s="28"/>
      <c r="S77" s="28" t="s">
        <v>1013</v>
      </c>
      <c r="T77" s="28" t="s">
        <v>1013</v>
      </c>
      <c r="U77" s="28"/>
      <c r="V77" s="27"/>
      <c r="W77" s="28"/>
      <c r="X77" s="28"/>
      <c r="Y77" s="28"/>
      <c r="Z77" s="28"/>
      <c r="AA77" s="27"/>
      <c r="AB77" s="28"/>
      <c r="AC77" s="28"/>
      <c r="AD77" s="28"/>
      <c r="AE77" s="28"/>
    </row>
    <row r="78" spans="1:31" ht="13.5" customHeight="1" x14ac:dyDescent="0.1">
      <c r="A78" s="26" t="s">
        <v>102</v>
      </c>
      <c r="B78" s="27"/>
      <c r="C78" s="28" t="s">
        <v>1014</v>
      </c>
      <c r="D78" s="28" t="s">
        <v>1015</v>
      </c>
      <c r="E78" s="28"/>
      <c r="F78" s="28"/>
      <c r="G78" s="27"/>
      <c r="H78" s="28"/>
      <c r="I78" s="28"/>
      <c r="J78" s="28"/>
      <c r="K78" s="28"/>
      <c r="L78" s="27" t="s">
        <v>1016</v>
      </c>
      <c r="M78" s="28" t="s">
        <v>1016</v>
      </c>
      <c r="N78" s="28" t="s">
        <v>1015</v>
      </c>
      <c r="O78" s="28" t="s">
        <v>1015</v>
      </c>
      <c r="P78" s="28" t="s">
        <v>217</v>
      </c>
      <c r="Q78" s="27" t="s">
        <v>1016</v>
      </c>
      <c r="R78" s="28" t="s">
        <v>1016</v>
      </c>
      <c r="S78" s="28"/>
      <c r="T78" s="28" t="s">
        <v>217</v>
      </c>
      <c r="U78" s="28" t="s">
        <v>217</v>
      </c>
      <c r="V78" s="27"/>
      <c r="W78" s="28"/>
      <c r="X78" s="28"/>
      <c r="Y78" s="28"/>
      <c r="Z78" s="28"/>
      <c r="AA78" s="27"/>
      <c r="AB78" s="28"/>
      <c r="AC78" s="28"/>
      <c r="AD78" s="28"/>
      <c r="AE78" s="28"/>
    </row>
    <row r="79" spans="1:31" ht="13.5" customHeight="1" x14ac:dyDescent="0.1">
      <c r="A79" s="26" t="s">
        <v>98</v>
      </c>
      <c r="B79" s="27"/>
      <c r="C79" s="28" t="s">
        <v>224</v>
      </c>
      <c r="D79" s="28" t="s">
        <v>225</v>
      </c>
      <c r="E79" s="28" t="s">
        <v>215</v>
      </c>
      <c r="F79" s="28" t="s">
        <v>215</v>
      </c>
      <c r="G79" s="27"/>
      <c r="H79" s="28"/>
      <c r="I79" s="28"/>
      <c r="J79" s="28"/>
      <c r="K79" s="28"/>
      <c r="L79" s="27" t="s">
        <v>225</v>
      </c>
      <c r="M79" s="28" t="s">
        <v>225</v>
      </c>
      <c r="N79" s="28" t="s">
        <v>1017</v>
      </c>
      <c r="O79" s="28" t="s">
        <v>1017</v>
      </c>
      <c r="P79" s="28"/>
      <c r="Q79" s="27" t="s">
        <v>215</v>
      </c>
      <c r="R79" s="28" t="s">
        <v>215</v>
      </c>
      <c r="S79" s="28"/>
      <c r="T79" s="28" t="s">
        <v>1017</v>
      </c>
      <c r="U79" s="28" t="s">
        <v>1017</v>
      </c>
      <c r="V79" s="27"/>
      <c r="W79" s="28"/>
      <c r="X79" s="28" t="s">
        <v>215</v>
      </c>
      <c r="Y79" s="28" t="s">
        <v>225</v>
      </c>
      <c r="Z79" s="28" t="s">
        <v>225</v>
      </c>
      <c r="AA79" s="27"/>
      <c r="AB79" s="28"/>
      <c r="AC79" s="28"/>
      <c r="AD79" s="28"/>
      <c r="AE79" s="28"/>
    </row>
    <row r="80" spans="1:31" ht="13.5" customHeight="1" x14ac:dyDescent="0.1">
      <c r="A80" s="26" t="s">
        <v>587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  <c r="L80" s="27" t="s">
        <v>1018</v>
      </c>
      <c r="M80" s="28" t="s">
        <v>1018</v>
      </c>
      <c r="N80" s="28" t="s">
        <v>1019</v>
      </c>
      <c r="O80" s="28" t="s">
        <v>1020</v>
      </c>
      <c r="P80" s="28" t="s">
        <v>1020</v>
      </c>
      <c r="Q80" s="27" t="s">
        <v>1018</v>
      </c>
      <c r="R80" s="28" t="s">
        <v>1018</v>
      </c>
      <c r="S80" s="28" t="s">
        <v>1019</v>
      </c>
      <c r="T80" s="28" t="s">
        <v>1021</v>
      </c>
      <c r="U80" s="28" t="s">
        <v>1021</v>
      </c>
      <c r="V80" s="27" t="s">
        <v>1020</v>
      </c>
      <c r="W80" s="28" t="s">
        <v>1019</v>
      </c>
      <c r="X80" s="28" t="s">
        <v>1019</v>
      </c>
      <c r="Y80" s="28" t="s">
        <v>1021</v>
      </c>
      <c r="Z80" s="28" t="s">
        <v>1021</v>
      </c>
      <c r="AA80" s="27"/>
      <c r="AB80" s="28"/>
      <c r="AC80" s="28"/>
      <c r="AD80" s="28"/>
      <c r="AE80" s="28"/>
    </row>
    <row r="81" spans="1:31" ht="13.5" customHeight="1" x14ac:dyDescent="0.15">
      <c r="A81" s="26" t="s">
        <v>108</v>
      </c>
      <c r="B81" s="27"/>
      <c r="C81" s="28" t="s">
        <v>196</v>
      </c>
      <c r="D81" s="28" t="s">
        <v>250</v>
      </c>
      <c r="E81" s="28" t="s">
        <v>1156</v>
      </c>
      <c r="F81" s="28" t="s">
        <v>1156</v>
      </c>
      <c r="G81" s="27" t="s">
        <v>1156</v>
      </c>
      <c r="H81" s="28" t="s">
        <v>1156</v>
      </c>
      <c r="I81" s="28" t="s">
        <v>250</v>
      </c>
      <c r="J81" s="28" t="s">
        <v>1155</v>
      </c>
      <c r="K81" s="28" t="s">
        <v>1155</v>
      </c>
      <c r="L81" s="27"/>
      <c r="M81" s="28"/>
      <c r="N81" s="28"/>
      <c r="O81" s="28"/>
      <c r="P81" s="28"/>
      <c r="Q81" s="27"/>
      <c r="R81" s="28"/>
      <c r="S81" s="28"/>
      <c r="T81" s="28"/>
      <c r="U81" s="28"/>
      <c r="V81" s="27" t="s">
        <v>1155</v>
      </c>
      <c r="W81" s="28" t="s">
        <v>1155</v>
      </c>
      <c r="X81" s="28"/>
      <c r="Y81" s="28" t="s">
        <v>250</v>
      </c>
      <c r="Z81" s="28" t="s">
        <v>250</v>
      </c>
      <c r="AA81" s="27"/>
      <c r="AB81" s="28"/>
      <c r="AC81" s="28"/>
      <c r="AD81" s="28"/>
      <c r="AE81" s="28"/>
    </row>
    <row r="82" spans="1:31" ht="13.5" customHeight="1" x14ac:dyDescent="0.15">
      <c r="A82" s="26" t="s">
        <v>109</v>
      </c>
      <c r="B82" s="27"/>
      <c r="C82" s="28" t="s">
        <v>1022</v>
      </c>
      <c r="D82" s="28" t="s">
        <v>1157</v>
      </c>
      <c r="E82" s="28" t="s">
        <v>1157</v>
      </c>
      <c r="F82" s="28" t="s">
        <v>246</v>
      </c>
      <c r="G82" s="27" t="s">
        <v>246</v>
      </c>
      <c r="H82" s="28" t="s">
        <v>246</v>
      </c>
      <c r="I82" s="28"/>
      <c r="J82" s="28" t="s">
        <v>1158</v>
      </c>
      <c r="K82" s="28" t="s">
        <v>1158</v>
      </c>
      <c r="L82" s="27"/>
      <c r="M82" s="28"/>
      <c r="N82" s="28"/>
      <c r="O82" s="28"/>
      <c r="P82" s="28"/>
      <c r="Q82" s="27" t="s">
        <v>1158</v>
      </c>
      <c r="R82" s="28" t="s">
        <v>1158</v>
      </c>
      <c r="S82" s="28"/>
      <c r="T82" s="28" t="s">
        <v>246</v>
      </c>
      <c r="U82" s="28" t="s">
        <v>246</v>
      </c>
      <c r="V82" s="27" t="s">
        <v>1157</v>
      </c>
      <c r="W82" s="28" t="s">
        <v>1157</v>
      </c>
      <c r="X82" s="28" t="s">
        <v>246</v>
      </c>
      <c r="Y82" s="28"/>
      <c r="Z82" s="28"/>
      <c r="AA82" s="27"/>
      <c r="AB82" s="28"/>
      <c r="AC82" s="28"/>
      <c r="AD82" s="28"/>
      <c r="AE82" s="28"/>
    </row>
    <row r="83" spans="1:31" ht="13.5" customHeight="1" x14ac:dyDescent="0.15">
      <c r="A83" s="26" t="s">
        <v>591</v>
      </c>
      <c r="B83" s="27"/>
      <c r="C83" s="28" t="s">
        <v>1023</v>
      </c>
      <c r="D83" s="28"/>
      <c r="E83" s="28" t="s">
        <v>1160</v>
      </c>
      <c r="F83" s="28" t="s">
        <v>1161</v>
      </c>
      <c r="G83" s="27" t="s">
        <v>1160</v>
      </c>
      <c r="H83" s="28" t="s">
        <v>1160</v>
      </c>
      <c r="I83" s="28"/>
      <c r="J83" s="28" t="s">
        <v>1159</v>
      </c>
      <c r="K83" s="28" t="s">
        <v>1159</v>
      </c>
      <c r="L83" s="27"/>
      <c r="M83" s="28"/>
      <c r="N83" s="28"/>
      <c r="O83" s="28"/>
      <c r="P83" s="28"/>
      <c r="Q83" s="27"/>
      <c r="R83" s="28"/>
      <c r="S83" s="28" t="s">
        <v>1159</v>
      </c>
      <c r="T83" s="28" t="s">
        <v>1159</v>
      </c>
      <c r="U83" s="28" t="s">
        <v>1161</v>
      </c>
      <c r="V83" s="27" t="s">
        <v>1161</v>
      </c>
      <c r="W83" s="28" t="s">
        <v>1161</v>
      </c>
      <c r="X83" s="28"/>
      <c r="Y83" s="28" t="s">
        <v>1160</v>
      </c>
      <c r="Z83" s="28" t="s">
        <v>1160</v>
      </c>
      <c r="AA83" s="27"/>
      <c r="AB83" s="28"/>
      <c r="AC83" s="28"/>
      <c r="AD83" s="28"/>
      <c r="AE83" s="28"/>
    </row>
    <row r="84" spans="1:31" ht="13.5" customHeight="1" x14ac:dyDescent="0.15">
      <c r="A84" s="26" t="s">
        <v>105</v>
      </c>
      <c r="B84" s="27"/>
      <c r="C84" s="28" t="s">
        <v>191</v>
      </c>
      <c r="D84" s="28" t="s">
        <v>249</v>
      </c>
      <c r="E84" s="28"/>
      <c r="F84" s="28" t="s">
        <v>1162</v>
      </c>
      <c r="G84" s="27" t="s">
        <v>1163</v>
      </c>
      <c r="H84" s="28" t="s">
        <v>249</v>
      </c>
      <c r="I84" s="28" t="s">
        <v>249</v>
      </c>
      <c r="J84" s="28" t="s">
        <v>242</v>
      </c>
      <c r="K84" s="28" t="s">
        <v>242</v>
      </c>
      <c r="L84" s="27"/>
      <c r="M84" s="28"/>
      <c r="N84" s="28"/>
      <c r="O84" s="28"/>
      <c r="P84" s="28"/>
      <c r="Q84" s="27"/>
      <c r="R84" s="28"/>
      <c r="S84" s="28" t="s">
        <v>242</v>
      </c>
      <c r="T84" s="28" t="s">
        <v>242</v>
      </c>
      <c r="U84" s="28"/>
      <c r="V84" s="27" t="s">
        <v>249</v>
      </c>
      <c r="W84" s="28" t="s">
        <v>1163</v>
      </c>
      <c r="X84" s="28" t="s">
        <v>1163</v>
      </c>
      <c r="Y84" s="28" t="s">
        <v>1162</v>
      </c>
      <c r="Z84" s="28" t="s">
        <v>1162</v>
      </c>
      <c r="AA84" s="27"/>
      <c r="AB84" s="28"/>
      <c r="AC84" s="28"/>
      <c r="AD84" s="28"/>
      <c r="AE84" s="28"/>
    </row>
    <row r="85" spans="1:31" ht="13.5" customHeight="1" x14ac:dyDescent="0.15">
      <c r="A85" s="26" t="s">
        <v>110</v>
      </c>
      <c r="B85" s="27"/>
      <c r="C85" s="28" t="s">
        <v>200</v>
      </c>
      <c r="D85" s="28"/>
      <c r="E85" s="28" t="s">
        <v>1164</v>
      </c>
      <c r="F85" s="28" t="s">
        <v>1164</v>
      </c>
      <c r="G85" s="27" t="s">
        <v>1165</v>
      </c>
      <c r="H85" s="28" t="s">
        <v>1165</v>
      </c>
      <c r="I85" s="28" t="s">
        <v>247</v>
      </c>
      <c r="J85" s="28" t="s">
        <v>1166</v>
      </c>
      <c r="K85" s="28" t="s">
        <v>1166</v>
      </c>
      <c r="L85" s="27"/>
      <c r="M85" s="28"/>
      <c r="N85" s="28"/>
      <c r="O85" s="28"/>
      <c r="P85" s="28"/>
      <c r="Q85" s="27" t="s">
        <v>247</v>
      </c>
      <c r="R85" s="28" t="s">
        <v>247</v>
      </c>
      <c r="S85" s="28"/>
      <c r="T85" s="28"/>
      <c r="U85" s="28"/>
      <c r="V85" s="27" t="s">
        <v>1166</v>
      </c>
      <c r="W85" s="28" t="s">
        <v>1166</v>
      </c>
      <c r="X85" s="28"/>
      <c r="Y85" s="28" t="s">
        <v>1164</v>
      </c>
      <c r="Z85" s="28" t="s">
        <v>1164</v>
      </c>
      <c r="AA85" s="27"/>
      <c r="AB85" s="28"/>
      <c r="AC85" s="28"/>
      <c r="AD85" s="28"/>
      <c r="AE85" s="28"/>
    </row>
    <row r="86" spans="1:31" ht="13.5" customHeight="1" x14ac:dyDescent="0.15">
      <c r="A86" s="26" t="s">
        <v>107</v>
      </c>
      <c r="B86" s="27"/>
      <c r="C86" s="28" t="s">
        <v>1024</v>
      </c>
      <c r="D86" s="28" t="s">
        <v>1167</v>
      </c>
      <c r="E86" s="28"/>
      <c r="F86" s="28" t="s">
        <v>1168</v>
      </c>
      <c r="G86" s="27" t="s">
        <v>1167</v>
      </c>
      <c r="H86" s="28" t="s">
        <v>1168</v>
      </c>
      <c r="I86" s="28" t="s">
        <v>1168</v>
      </c>
      <c r="J86" s="28" t="s">
        <v>245</v>
      </c>
      <c r="K86" s="28" t="s">
        <v>245</v>
      </c>
      <c r="L86" s="27"/>
      <c r="M86" s="28"/>
      <c r="N86" s="28"/>
      <c r="O86" s="28"/>
      <c r="P86" s="28"/>
      <c r="Q86" s="27"/>
      <c r="R86" s="28"/>
      <c r="S86" s="28"/>
      <c r="T86" s="28"/>
      <c r="U86" s="28"/>
      <c r="V86" s="27" t="s">
        <v>1167</v>
      </c>
      <c r="W86" s="28" t="s">
        <v>1167</v>
      </c>
      <c r="X86" s="28"/>
      <c r="Y86" s="28"/>
      <c r="Z86" s="28"/>
      <c r="AA86" s="27"/>
      <c r="AB86" s="28"/>
      <c r="AC86" s="28"/>
      <c r="AD86" s="28"/>
      <c r="AE86" s="28"/>
    </row>
    <row r="87" spans="1:31" ht="13.5" customHeight="1" x14ac:dyDescent="0.15">
      <c r="A87" s="26" t="s">
        <v>106</v>
      </c>
      <c r="B87" s="27"/>
      <c r="C87" s="28" t="s">
        <v>221</v>
      </c>
      <c r="D87" s="28" t="s">
        <v>1170</v>
      </c>
      <c r="E87" s="28" t="s">
        <v>248</v>
      </c>
      <c r="F87" s="28" t="s">
        <v>248</v>
      </c>
      <c r="G87" s="27" t="s">
        <v>1169</v>
      </c>
      <c r="H87" s="28" t="s">
        <v>1169</v>
      </c>
      <c r="I87" s="28" t="s">
        <v>248</v>
      </c>
      <c r="J87" s="28"/>
      <c r="K87" s="28" t="s">
        <v>1170</v>
      </c>
      <c r="L87" s="27"/>
      <c r="M87" s="28"/>
      <c r="N87" s="28"/>
      <c r="O87" s="28"/>
      <c r="P87" s="28"/>
      <c r="Q87" s="27" t="s">
        <v>1170</v>
      </c>
      <c r="R87" s="28" t="s">
        <v>1170</v>
      </c>
      <c r="S87" s="28" t="s">
        <v>1171</v>
      </c>
      <c r="T87" s="28"/>
      <c r="U87" s="28"/>
      <c r="V87" s="27" t="s">
        <v>1171</v>
      </c>
      <c r="W87" s="28" t="s">
        <v>1171</v>
      </c>
      <c r="X87" s="28" t="s">
        <v>248</v>
      </c>
      <c r="Y87" s="28" t="s">
        <v>1169</v>
      </c>
      <c r="Z87" s="28" t="s">
        <v>1169</v>
      </c>
      <c r="AA87" s="27"/>
      <c r="AB87" s="28"/>
      <c r="AC87" s="28"/>
      <c r="AD87" s="28"/>
      <c r="AE87" s="28"/>
    </row>
    <row r="88" spans="1:31" ht="13.5" customHeight="1" x14ac:dyDescent="0.15">
      <c r="A88" s="26" t="s">
        <v>103</v>
      </c>
      <c r="B88" s="27"/>
      <c r="C88" s="28"/>
      <c r="D88" s="28"/>
      <c r="E88" s="28"/>
      <c r="F88" s="28"/>
      <c r="G88" s="27" t="s">
        <v>1172</v>
      </c>
      <c r="H88" s="28" t="s">
        <v>1172</v>
      </c>
      <c r="I88" s="28" t="s">
        <v>241</v>
      </c>
      <c r="J88" s="28" t="s">
        <v>241</v>
      </c>
      <c r="K88" s="28" t="s">
        <v>244</v>
      </c>
      <c r="L88" s="27"/>
      <c r="M88" s="28"/>
      <c r="N88" s="28"/>
      <c r="O88" s="28"/>
      <c r="P88" s="28"/>
      <c r="Q88" s="27"/>
      <c r="R88" s="28" t="s">
        <v>1173</v>
      </c>
      <c r="S88" s="28" t="s">
        <v>1173</v>
      </c>
      <c r="T88" s="28" t="s">
        <v>1172</v>
      </c>
      <c r="U88" s="28" t="s">
        <v>1172</v>
      </c>
      <c r="V88" s="27" t="s">
        <v>1173</v>
      </c>
      <c r="W88" s="28" t="s">
        <v>1173</v>
      </c>
      <c r="X88" s="28"/>
      <c r="Y88" s="28" t="s">
        <v>244</v>
      </c>
      <c r="Z88" s="28" t="s">
        <v>244</v>
      </c>
      <c r="AA88" s="27"/>
      <c r="AB88" s="28"/>
      <c r="AC88" s="28"/>
      <c r="AD88" s="28"/>
      <c r="AE88" s="28"/>
    </row>
    <row r="89" spans="1:31" ht="13.5" customHeight="1" x14ac:dyDescent="0.15">
      <c r="A89" s="26" t="s">
        <v>143</v>
      </c>
      <c r="B89" s="27"/>
      <c r="C89" s="28"/>
      <c r="D89" s="28"/>
      <c r="E89" s="28"/>
      <c r="F89" s="28"/>
      <c r="G89" s="27" t="s">
        <v>1174</v>
      </c>
      <c r="H89" s="28" t="s">
        <v>1174</v>
      </c>
      <c r="I89" s="28" t="s">
        <v>1175</v>
      </c>
      <c r="J89" s="28"/>
      <c r="K89" s="28" t="s">
        <v>240</v>
      </c>
      <c r="L89" s="27"/>
      <c r="M89" s="28"/>
      <c r="N89" s="28"/>
      <c r="O89" s="28"/>
      <c r="P89" s="28"/>
      <c r="Q89" s="27" t="s">
        <v>1175</v>
      </c>
      <c r="R89" s="28" t="s">
        <v>1175</v>
      </c>
      <c r="S89" s="28" t="s">
        <v>1174</v>
      </c>
      <c r="T89" s="28" t="s">
        <v>240</v>
      </c>
      <c r="U89" s="28" t="s">
        <v>240</v>
      </c>
      <c r="V89" s="27"/>
      <c r="W89" s="28"/>
      <c r="X89" s="28" t="s">
        <v>1175</v>
      </c>
      <c r="Y89" s="28" t="s">
        <v>240</v>
      </c>
      <c r="Z89" s="28"/>
      <c r="AA89" s="27"/>
      <c r="AB89" s="28"/>
      <c r="AC89" s="28"/>
      <c r="AD89" s="28"/>
      <c r="AE89" s="28"/>
    </row>
    <row r="90" spans="1:31" ht="13.5" customHeight="1" x14ac:dyDescent="0.15">
      <c r="A90" s="26" t="s">
        <v>111</v>
      </c>
      <c r="B90" s="27"/>
      <c r="C90" s="28" t="s">
        <v>1025</v>
      </c>
      <c r="D90" s="28" t="s">
        <v>1176</v>
      </c>
      <c r="E90" s="28" t="s">
        <v>1176</v>
      </c>
      <c r="F90" s="28" t="s">
        <v>1177</v>
      </c>
      <c r="G90" s="27" t="s">
        <v>1176</v>
      </c>
      <c r="H90" s="28" t="s">
        <v>243</v>
      </c>
      <c r="I90" s="28"/>
      <c r="J90" s="28" t="s">
        <v>1177</v>
      </c>
      <c r="K90" s="28" t="s">
        <v>1177</v>
      </c>
      <c r="L90" s="27"/>
      <c r="M90" s="28"/>
      <c r="N90" s="28"/>
      <c r="O90" s="28"/>
      <c r="P90" s="28"/>
      <c r="Q90" s="27" t="s">
        <v>1177</v>
      </c>
      <c r="R90" s="28" t="s">
        <v>1177</v>
      </c>
      <c r="S90" s="28"/>
      <c r="T90" s="28" t="s">
        <v>1176</v>
      </c>
      <c r="U90" s="28" t="s">
        <v>1176</v>
      </c>
      <c r="V90" s="27"/>
      <c r="W90" s="28"/>
      <c r="X90" s="28"/>
      <c r="Y90" s="28"/>
      <c r="Z90" s="28"/>
      <c r="AA90" s="27"/>
      <c r="AB90" s="28"/>
      <c r="AC90" s="28"/>
      <c r="AD90" s="28"/>
      <c r="AE90" s="28"/>
    </row>
    <row r="91" spans="1:31" ht="13.5" customHeight="1" x14ac:dyDescent="0.15">
      <c r="A91" s="26" t="s">
        <v>104</v>
      </c>
      <c r="B91" s="27"/>
      <c r="C91" s="28"/>
      <c r="D91" s="28"/>
      <c r="E91" s="28" t="s">
        <v>1178</v>
      </c>
      <c r="F91" s="28" t="s">
        <v>1179</v>
      </c>
      <c r="G91" s="27" t="s">
        <v>1180</v>
      </c>
      <c r="H91" s="28" t="s">
        <v>1180</v>
      </c>
      <c r="I91" s="28" t="s">
        <v>1181</v>
      </c>
      <c r="J91" s="28" t="s">
        <v>1181</v>
      </c>
      <c r="K91" s="28" t="s">
        <v>1179</v>
      </c>
      <c r="L91" s="27"/>
      <c r="M91" s="28"/>
      <c r="N91" s="28"/>
      <c r="O91" s="28"/>
      <c r="P91" s="28"/>
      <c r="Q91" s="27" t="s">
        <v>1181</v>
      </c>
      <c r="R91" s="28" t="s">
        <v>1181</v>
      </c>
      <c r="S91" s="28" t="s">
        <v>1178</v>
      </c>
      <c r="T91" s="28" t="s">
        <v>1178</v>
      </c>
      <c r="U91" s="28"/>
      <c r="V91" s="27" t="s">
        <v>1179</v>
      </c>
      <c r="W91" s="28" t="s">
        <v>1179</v>
      </c>
      <c r="X91" s="28" t="s">
        <v>1180</v>
      </c>
      <c r="Y91" s="28" t="s">
        <v>1178</v>
      </c>
      <c r="Z91" s="28" t="s">
        <v>1178</v>
      </c>
      <c r="AA91" s="27"/>
      <c r="AB91" s="28"/>
      <c r="AC91" s="28"/>
      <c r="AD91" s="28"/>
      <c r="AE91" s="28"/>
    </row>
    <row r="92" spans="1:31" ht="13.5" customHeight="1" x14ac:dyDescent="0.15">
      <c r="A92" s="26" t="s">
        <v>144</v>
      </c>
      <c r="B92" s="27"/>
      <c r="C92" s="28" t="s">
        <v>1026</v>
      </c>
      <c r="D92" s="28" t="s">
        <v>1182</v>
      </c>
      <c r="E92" s="28" t="s">
        <v>1183</v>
      </c>
      <c r="F92" s="28" t="s">
        <v>1183</v>
      </c>
      <c r="G92" s="27" t="s">
        <v>1182</v>
      </c>
      <c r="H92" s="28" t="s">
        <v>1182</v>
      </c>
      <c r="I92" s="28" t="s">
        <v>1184</v>
      </c>
      <c r="J92" s="28" t="s">
        <v>1184</v>
      </c>
      <c r="K92" s="28"/>
      <c r="L92" s="27"/>
      <c r="M92" s="28"/>
      <c r="N92" s="28"/>
      <c r="O92" s="28"/>
      <c r="P92" s="28"/>
      <c r="Q92" s="27"/>
      <c r="R92" s="28"/>
      <c r="S92" s="28"/>
      <c r="T92" s="28"/>
      <c r="U92" s="28"/>
      <c r="V92" s="27"/>
      <c r="W92" s="28" t="s">
        <v>1184</v>
      </c>
      <c r="X92" s="28" t="s">
        <v>1183</v>
      </c>
      <c r="Y92" s="28" t="s">
        <v>1182</v>
      </c>
      <c r="Z92" s="28" t="s">
        <v>1182</v>
      </c>
      <c r="AA92" s="27"/>
      <c r="AB92" s="28"/>
      <c r="AC92" s="28"/>
      <c r="AD92" s="28"/>
      <c r="AE92" s="28"/>
    </row>
    <row r="93" spans="1:31" ht="13.5" customHeight="1" x14ac:dyDescent="0.1">
      <c r="A93" s="26"/>
      <c r="B93" s="27"/>
      <c r="C93" s="28"/>
      <c r="D93" s="28"/>
      <c r="E93" s="28"/>
      <c r="F93" s="28"/>
      <c r="G93" s="27"/>
      <c r="H93" s="28"/>
      <c r="I93" s="28"/>
      <c r="J93" s="28"/>
      <c r="K93" s="28"/>
      <c r="L93" s="27"/>
      <c r="M93" s="28"/>
      <c r="N93" s="28"/>
      <c r="O93" s="28"/>
      <c r="P93" s="28"/>
      <c r="Q93" s="27"/>
      <c r="R93" s="28"/>
      <c r="S93" s="28"/>
      <c r="T93" s="28"/>
      <c r="U93" s="28"/>
      <c r="V93" s="27"/>
      <c r="W93" s="28"/>
      <c r="X93" s="28"/>
      <c r="Y93" s="28"/>
      <c r="Z93" s="28"/>
      <c r="AA93" s="27"/>
      <c r="AB93" s="28"/>
      <c r="AC93" s="28"/>
      <c r="AD93" s="28"/>
      <c r="AE93" s="28"/>
    </row>
    <row r="94" spans="1:31" ht="13.5" customHeight="1" x14ac:dyDescent="0.1">
      <c r="A94" s="26"/>
      <c r="B94" s="27"/>
      <c r="C94" s="28"/>
      <c r="D94" s="28"/>
      <c r="E94" s="28"/>
      <c r="F94" s="28"/>
      <c r="G94" s="27"/>
      <c r="H94" s="28"/>
      <c r="I94" s="28"/>
      <c r="J94" s="28"/>
      <c r="K94" s="28"/>
      <c r="L94" s="27"/>
      <c r="M94" s="28"/>
      <c r="N94" s="28"/>
      <c r="O94" s="28"/>
      <c r="P94" s="28"/>
      <c r="Q94" s="27"/>
      <c r="R94" s="28"/>
      <c r="S94" s="28"/>
      <c r="T94" s="28"/>
      <c r="U94" s="28"/>
      <c r="V94" s="27"/>
      <c r="W94" s="28"/>
      <c r="X94" s="28"/>
      <c r="Y94" s="28"/>
      <c r="Z94" s="28"/>
      <c r="AA94" s="27"/>
      <c r="AB94" s="28"/>
      <c r="AC94" s="28"/>
      <c r="AD94" s="28"/>
      <c r="AE94" s="28"/>
    </row>
    <row r="95" spans="1:31" ht="13.5" customHeight="1" x14ac:dyDescent="0.1">
      <c r="A95" s="26"/>
      <c r="B95" s="27"/>
      <c r="C95" s="28"/>
      <c r="D95" s="28"/>
      <c r="E95" s="28"/>
      <c r="F95" s="28"/>
      <c r="G95" s="27"/>
      <c r="H95" s="28"/>
      <c r="I95" s="28"/>
      <c r="J95" s="28"/>
      <c r="K95" s="28"/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/>
      <c r="W95" s="28"/>
      <c r="X95" s="28"/>
      <c r="Y95" s="28"/>
      <c r="Z95" s="28"/>
      <c r="AA95" s="27"/>
      <c r="AB95" s="28"/>
      <c r="AC95" s="28"/>
      <c r="AD95" s="28"/>
      <c r="AE95" s="28"/>
    </row>
    <row r="96" spans="1:31" ht="13.5" customHeight="1" x14ac:dyDescent="0.1">
      <c r="A96" s="26"/>
      <c r="B96" s="27"/>
      <c r="C96" s="28"/>
      <c r="D96" s="28"/>
      <c r="E96" s="28"/>
      <c r="F96" s="28"/>
      <c r="G96" s="27"/>
      <c r="H96" s="28"/>
      <c r="I96" s="28"/>
      <c r="J96" s="28"/>
      <c r="K96" s="28"/>
      <c r="L96" s="27"/>
      <c r="M96" s="28"/>
      <c r="N96" s="28"/>
      <c r="O96" s="28"/>
      <c r="P96" s="28"/>
      <c r="Q96" s="27"/>
      <c r="R96" s="28"/>
      <c r="S96" s="28"/>
      <c r="T96" s="28"/>
      <c r="U96" s="28"/>
      <c r="V96" s="27"/>
      <c r="W96" s="28"/>
      <c r="X96" s="28"/>
      <c r="Y96" s="28"/>
      <c r="Z96" s="28"/>
      <c r="AA96" s="27"/>
      <c r="AB96" s="28"/>
      <c r="AC96" s="28"/>
      <c r="AD96" s="28"/>
      <c r="AE96" s="28"/>
    </row>
    <row r="97" spans="1:31" ht="13.5" customHeight="1" x14ac:dyDescent="0.1">
      <c r="A97" s="26"/>
      <c r="B97" s="27"/>
      <c r="C97" s="28"/>
      <c r="D97" s="28"/>
      <c r="E97" s="28"/>
      <c r="F97" s="28"/>
      <c r="G97" s="27"/>
      <c r="H97" s="28"/>
      <c r="I97" s="28"/>
      <c r="J97" s="28"/>
      <c r="K97" s="28"/>
      <c r="L97" s="27"/>
      <c r="M97" s="28"/>
      <c r="N97" s="28"/>
      <c r="O97" s="28"/>
      <c r="P97" s="28"/>
      <c r="Q97" s="27"/>
      <c r="R97" s="28"/>
      <c r="S97" s="28"/>
      <c r="T97" s="28"/>
      <c r="U97" s="28"/>
      <c r="V97" s="27"/>
      <c r="W97" s="28"/>
      <c r="X97" s="28"/>
      <c r="Y97" s="28"/>
      <c r="Z97" s="28"/>
      <c r="AA97" s="27"/>
      <c r="AB97" s="28"/>
      <c r="AC97" s="28"/>
      <c r="AD97" s="28"/>
      <c r="AE97" s="28"/>
    </row>
    <row r="98" spans="1:31" ht="13.5" customHeight="1" x14ac:dyDescent="0.1">
      <c r="A98" s="26"/>
      <c r="B98" s="27"/>
      <c r="C98" s="28"/>
      <c r="D98" s="28"/>
      <c r="E98" s="28"/>
      <c r="F98" s="28"/>
      <c r="G98" s="27"/>
      <c r="H98" s="28"/>
      <c r="I98" s="28"/>
      <c r="J98" s="28"/>
      <c r="K98" s="28"/>
      <c r="L98" s="27"/>
      <c r="M98" s="28"/>
      <c r="N98" s="28"/>
      <c r="O98" s="28"/>
      <c r="P98" s="28"/>
      <c r="Q98" s="27"/>
      <c r="R98" s="28"/>
      <c r="S98" s="28"/>
      <c r="T98" s="28"/>
      <c r="U98" s="28"/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">
      <c r="A99" s="26"/>
      <c r="B99" s="27"/>
      <c r="C99" s="28"/>
      <c r="D99" s="28"/>
      <c r="E99" s="28"/>
      <c r="F99" s="28"/>
      <c r="G99" s="27"/>
      <c r="H99" s="28"/>
      <c r="I99" s="28"/>
      <c r="J99" s="28"/>
      <c r="K99" s="28"/>
      <c r="L99" s="27"/>
      <c r="M99" s="28"/>
      <c r="N99" s="28"/>
      <c r="O99" s="28"/>
      <c r="P99" s="28"/>
      <c r="Q99" s="27"/>
      <c r="R99" s="28"/>
      <c r="S99" s="28"/>
      <c r="T99" s="28"/>
      <c r="U99" s="28"/>
      <c r="V99" s="27"/>
      <c r="W99" s="28"/>
      <c r="X99" s="28"/>
      <c r="Y99" s="28"/>
      <c r="Z99" s="28"/>
      <c r="AA99" s="27"/>
      <c r="AB99" s="28"/>
      <c r="AC99" s="28"/>
      <c r="AD99" s="28"/>
      <c r="AE99" s="28"/>
    </row>
    <row r="100" spans="1:31" ht="13.5" customHeight="1" x14ac:dyDescent="0.1">
      <c r="A100" s="26"/>
      <c r="B100" s="27"/>
      <c r="C100" s="28"/>
      <c r="D100" s="28"/>
      <c r="E100" s="28"/>
      <c r="F100" s="28"/>
      <c r="G100" s="27"/>
      <c r="H100" s="28"/>
      <c r="I100" s="28"/>
      <c r="J100" s="28"/>
      <c r="K100" s="28"/>
      <c r="L100" s="27"/>
      <c r="M100" s="28"/>
      <c r="N100" s="28"/>
      <c r="O100" s="28"/>
      <c r="P100" s="28"/>
      <c r="Q100" s="27"/>
      <c r="R100" s="28"/>
      <c r="S100" s="28"/>
      <c r="T100" s="28"/>
      <c r="U100" s="28"/>
      <c r="V100" s="27"/>
      <c r="W100" s="28"/>
      <c r="X100" s="28"/>
      <c r="Y100" s="28"/>
      <c r="Z100" s="28"/>
      <c r="AA100" s="27"/>
      <c r="AB100" s="28"/>
      <c r="AC100" s="28"/>
      <c r="AD100" s="28"/>
      <c r="AE100" s="28"/>
    </row>
    <row r="101" spans="1:31" ht="13.5" customHeight="1" x14ac:dyDescent="0.1">
      <c r="A101" s="26"/>
      <c r="B101" s="27"/>
      <c r="C101" s="28"/>
      <c r="D101" s="28"/>
      <c r="E101" s="28"/>
      <c r="F101" s="28"/>
      <c r="G101" s="27"/>
      <c r="H101" s="28"/>
      <c r="I101" s="28"/>
      <c r="J101" s="28"/>
      <c r="K101" s="28"/>
      <c r="L101" s="27"/>
      <c r="M101" s="28"/>
      <c r="N101" s="28"/>
      <c r="O101" s="28"/>
      <c r="P101" s="28"/>
      <c r="Q101" s="27"/>
      <c r="R101" s="28"/>
      <c r="S101" s="28"/>
      <c r="T101" s="28"/>
      <c r="U101" s="28"/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">
      <c r="A102" s="26"/>
      <c r="B102" s="27"/>
      <c r="C102" s="28"/>
      <c r="D102" s="28"/>
      <c r="E102" s="28"/>
      <c r="F102" s="28"/>
      <c r="G102" s="27"/>
      <c r="H102" s="28"/>
      <c r="I102" s="28"/>
      <c r="J102" s="28"/>
      <c r="K102" s="28"/>
      <c r="L102" s="27"/>
      <c r="M102" s="28"/>
      <c r="N102" s="28"/>
      <c r="O102" s="28"/>
      <c r="P102" s="28"/>
      <c r="Q102" s="27"/>
      <c r="R102" s="28"/>
      <c r="S102" s="28"/>
      <c r="T102" s="28"/>
      <c r="U102" s="28"/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">
      <c r="A103" s="26"/>
      <c r="B103" s="27"/>
      <c r="C103" s="28"/>
      <c r="D103" s="28"/>
      <c r="E103" s="28"/>
      <c r="F103" s="28"/>
      <c r="G103" s="27"/>
      <c r="H103" s="28"/>
      <c r="I103" s="28"/>
      <c r="J103" s="28"/>
      <c r="K103" s="28"/>
      <c r="L103" s="27"/>
      <c r="M103" s="28"/>
      <c r="N103" s="28"/>
      <c r="O103" s="28"/>
      <c r="P103" s="28"/>
      <c r="Q103" s="27"/>
      <c r="R103" s="28"/>
      <c r="S103" s="28"/>
      <c r="T103" s="28"/>
      <c r="U103" s="28"/>
      <c r="V103" s="27"/>
      <c r="W103" s="28"/>
      <c r="X103" s="28"/>
      <c r="Y103" s="28"/>
      <c r="Z103" s="28"/>
      <c r="AA103" s="27"/>
      <c r="AB103" s="28"/>
      <c r="AC103" s="28"/>
      <c r="AD103" s="28"/>
      <c r="AE103" s="28"/>
    </row>
    <row r="104" spans="1:31" ht="13.5" customHeight="1" x14ac:dyDescent="0.1">
      <c r="A104" s="26"/>
      <c r="B104" s="27"/>
      <c r="C104" s="28"/>
      <c r="D104" s="28"/>
      <c r="E104" s="28"/>
      <c r="F104" s="28"/>
      <c r="G104" s="27"/>
      <c r="H104" s="28"/>
      <c r="I104" s="28"/>
      <c r="J104" s="28"/>
      <c r="K104" s="28"/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/>
      <c r="W104" s="28"/>
      <c r="X104" s="28"/>
      <c r="Y104" s="28"/>
      <c r="Z104" s="28"/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  <row r="161" spans="1:1" ht="12" customHeight="1" x14ac:dyDescent="0.1">
      <c r="A161" s="26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honeticPr fontId="0" type="noConversion"/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0"/>
  <sheetViews>
    <sheetView workbookViewId="0" xr3:uid="{F9CF3CF3-643B-5BE6-8B46-32C596A47465}">
      <selection activeCell="F14" sqref="F14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G3" s="14" t="s">
        <v>1496</v>
      </c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79"/>
      <c r="C6" s="80"/>
      <c r="D6" s="80"/>
      <c r="E6" s="80"/>
      <c r="F6" s="80"/>
      <c r="G6" s="79" t="s">
        <v>199</v>
      </c>
      <c r="H6" s="80" t="s">
        <v>199</v>
      </c>
      <c r="I6" s="80" t="s">
        <v>736</v>
      </c>
      <c r="J6" s="80"/>
      <c r="K6" s="80"/>
      <c r="L6" s="79"/>
      <c r="M6" s="80" t="s">
        <v>735</v>
      </c>
      <c r="N6" s="80" t="s">
        <v>736</v>
      </c>
      <c r="O6" s="80"/>
      <c r="P6" s="80"/>
      <c r="Q6" s="79" t="s">
        <v>190</v>
      </c>
      <c r="R6" s="80" t="s">
        <v>190</v>
      </c>
      <c r="S6" s="80" t="s">
        <v>735</v>
      </c>
      <c r="T6" s="80"/>
      <c r="U6" s="80"/>
      <c r="V6" s="79"/>
      <c r="W6" s="80"/>
      <c r="X6" s="80"/>
      <c r="Y6" s="80"/>
      <c r="Z6" s="80"/>
      <c r="AA6" s="79"/>
      <c r="AB6" s="80"/>
      <c r="AC6" s="80"/>
      <c r="AD6" s="80"/>
      <c r="AE6" s="80"/>
    </row>
    <row r="7" spans="1:31" ht="13.5" customHeight="1" x14ac:dyDescent="0.1">
      <c r="A7" s="26" t="s">
        <v>48</v>
      </c>
      <c r="B7" s="79" t="s">
        <v>197</v>
      </c>
      <c r="C7" s="80" t="s">
        <v>737</v>
      </c>
      <c r="D7" s="80" t="s">
        <v>737</v>
      </c>
      <c r="E7" s="80"/>
      <c r="F7" s="80"/>
      <c r="G7" s="79" t="s">
        <v>197</v>
      </c>
      <c r="H7" s="80"/>
      <c r="I7" s="80" t="s">
        <v>188</v>
      </c>
      <c r="J7" s="80"/>
      <c r="K7" s="80"/>
      <c r="L7" s="79" t="s">
        <v>188</v>
      </c>
      <c r="M7" s="80" t="s">
        <v>188</v>
      </c>
      <c r="N7" s="80" t="s">
        <v>197</v>
      </c>
      <c r="O7" s="80"/>
      <c r="P7" s="80"/>
      <c r="Q7" s="79" t="s">
        <v>737</v>
      </c>
      <c r="R7" s="80" t="s">
        <v>747</v>
      </c>
      <c r="S7" s="80" t="s">
        <v>747</v>
      </c>
      <c r="T7" s="80"/>
      <c r="U7" s="80"/>
      <c r="V7" s="79"/>
      <c r="W7" s="80"/>
      <c r="X7" s="80"/>
      <c r="Y7" s="80"/>
      <c r="Z7" s="80"/>
      <c r="AA7" s="79"/>
      <c r="AB7" s="80"/>
      <c r="AC7" s="80"/>
      <c r="AD7" s="80"/>
      <c r="AE7" s="80"/>
    </row>
    <row r="8" spans="1:31" ht="13.5" customHeight="1" x14ac:dyDescent="0.1">
      <c r="A8" s="26" t="s">
        <v>46</v>
      </c>
      <c r="B8" s="79" t="s">
        <v>741</v>
      </c>
      <c r="C8" s="80" t="s">
        <v>739</v>
      </c>
      <c r="D8" s="80" t="s">
        <v>193</v>
      </c>
      <c r="E8" s="80"/>
      <c r="F8" s="80"/>
      <c r="G8" s="79" t="s">
        <v>739</v>
      </c>
      <c r="H8" s="80" t="s">
        <v>739</v>
      </c>
      <c r="I8" s="80" t="s">
        <v>740</v>
      </c>
      <c r="J8" s="80"/>
      <c r="K8" s="80"/>
      <c r="L8" s="79" t="s">
        <v>740</v>
      </c>
      <c r="M8" s="80" t="s">
        <v>740</v>
      </c>
      <c r="N8" s="80" t="s">
        <v>741</v>
      </c>
      <c r="O8" s="80"/>
      <c r="P8" s="80"/>
      <c r="Q8" s="79" t="s">
        <v>193</v>
      </c>
      <c r="R8" s="80" t="s">
        <v>193</v>
      </c>
      <c r="S8" s="80" t="s">
        <v>741</v>
      </c>
      <c r="T8" s="80"/>
      <c r="U8" s="80"/>
      <c r="V8" s="79"/>
      <c r="W8" s="80"/>
      <c r="X8" s="80"/>
      <c r="Y8" s="80"/>
      <c r="Z8" s="80"/>
      <c r="AA8" s="79"/>
      <c r="AB8" s="80"/>
      <c r="AC8" s="80"/>
      <c r="AD8" s="80"/>
      <c r="AE8" s="80"/>
    </row>
    <row r="9" spans="1:31" ht="13.5" customHeight="1" x14ac:dyDescent="0.1">
      <c r="A9" s="26" t="s">
        <v>259</v>
      </c>
      <c r="B9" s="79" t="s">
        <v>746</v>
      </c>
      <c r="C9" s="80" t="s">
        <v>746</v>
      </c>
      <c r="D9" s="80" t="s">
        <v>745</v>
      </c>
      <c r="E9" s="80"/>
      <c r="F9" s="80"/>
      <c r="G9" s="79"/>
      <c r="H9" s="80"/>
      <c r="I9" s="80"/>
      <c r="J9" s="80"/>
      <c r="K9" s="80"/>
      <c r="L9" s="79" t="s">
        <v>743</v>
      </c>
      <c r="M9" s="80" t="s">
        <v>743</v>
      </c>
      <c r="N9" s="80" t="s">
        <v>744</v>
      </c>
      <c r="O9" s="80"/>
      <c r="P9" s="80"/>
      <c r="Q9" s="79" t="s">
        <v>745</v>
      </c>
      <c r="R9" s="80" t="s">
        <v>745</v>
      </c>
      <c r="S9" s="80" t="s">
        <v>744</v>
      </c>
      <c r="T9" s="80"/>
      <c r="U9" s="80"/>
      <c r="V9" s="79"/>
      <c r="W9" s="80"/>
      <c r="X9" s="80"/>
      <c r="Y9" s="80"/>
      <c r="Z9" s="80"/>
      <c r="AA9" s="79"/>
      <c r="AB9" s="80"/>
      <c r="AC9" s="80"/>
      <c r="AD9" s="80"/>
      <c r="AE9" s="80"/>
    </row>
    <row r="10" spans="1:31" ht="13.5" customHeight="1" x14ac:dyDescent="0.1">
      <c r="A10" s="26" t="s">
        <v>54</v>
      </c>
      <c r="B10" s="79" t="s">
        <v>187</v>
      </c>
      <c r="C10" s="80" t="s">
        <v>187</v>
      </c>
      <c r="D10" s="80" t="s">
        <v>749</v>
      </c>
      <c r="E10" s="80"/>
      <c r="F10" s="80"/>
      <c r="G10" s="79" t="s">
        <v>748</v>
      </c>
      <c r="H10" s="80" t="s">
        <v>748</v>
      </c>
      <c r="I10" s="80" t="s">
        <v>192</v>
      </c>
      <c r="J10" s="80"/>
      <c r="K10" s="80"/>
      <c r="L10" s="79" t="s">
        <v>748</v>
      </c>
      <c r="M10" s="80" t="s">
        <v>748</v>
      </c>
      <c r="N10" s="80" t="s">
        <v>749</v>
      </c>
      <c r="O10" s="80"/>
      <c r="P10" s="80"/>
      <c r="Q10" s="79" t="s">
        <v>192</v>
      </c>
      <c r="R10" s="80" t="s">
        <v>192</v>
      </c>
      <c r="S10" s="80" t="s">
        <v>187</v>
      </c>
      <c r="T10" s="80"/>
      <c r="U10" s="80"/>
      <c r="V10" s="79"/>
      <c r="W10" s="80"/>
      <c r="X10" s="80"/>
      <c r="Y10" s="80"/>
      <c r="Z10" s="80"/>
      <c r="AA10" s="79"/>
      <c r="AB10" s="80"/>
      <c r="AC10" s="80"/>
      <c r="AD10" s="80"/>
      <c r="AE10" s="80"/>
    </row>
    <row r="11" spans="1:31" ht="13.5" customHeight="1" x14ac:dyDescent="0.1">
      <c r="A11" s="26" t="s">
        <v>50</v>
      </c>
      <c r="B11" s="79" t="s">
        <v>194</v>
      </c>
      <c r="C11" s="80" t="s">
        <v>750</v>
      </c>
      <c r="D11" s="80" t="s">
        <v>750</v>
      </c>
      <c r="E11" s="80"/>
      <c r="F11" s="80"/>
      <c r="G11" s="79" t="s">
        <v>752</v>
      </c>
      <c r="H11" s="80"/>
      <c r="I11" s="80" t="s">
        <v>194</v>
      </c>
      <c r="J11" s="80"/>
      <c r="K11" s="80"/>
      <c r="L11" s="79" t="s">
        <v>752</v>
      </c>
      <c r="M11" s="80" t="s">
        <v>751</v>
      </c>
      <c r="N11" s="80" t="s">
        <v>751</v>
      </c>
      <c r="O11" s="80"/>
      <c r="P11" s="80"/>
      <c r="Q11" s="79" t="s">
        <v>750</v>
      </c>
      <c r="R11" s="80" t="s">
        <v>752</v>
      </c>
      <c r="S11" s="80"/>
      <c r="T11" s="80"/>
      <c r="U11" s="80"/>
      <c r="V11" s="79"/>
      <c r="W11" s="80"/>
      <c r="X11" s="80"/>
      <c r="Y11" s="80"/>
      <c r="Z11" s="80"/>
      <c r="AA11" s="79"/>
      <c r="AB11" s="80"/>
      <c r="AC11" s="80"/>
      <c r="AD11" s="80"/>
      <c r="AE11" s="80"/>
    </row>
    <row r="12" spans="1:31" ht="13.5" customHeight="1" x14ac:dyDescent="0.1">
      <c r="A12" s="26" t="s">
        <v>52</v>
      </c>
      <c r="B12" s="79" t="s">
        <v>755</v>
      </c>
      <c r="C12" s="80"/>
      <c r="D12" s="80" t="s">
        <v>198</v>
      </c>
      <c r="E12" s="80"/>
      <c r="F12" s="80"/>
      <c r="G12" s="79" t="s">
        <v>755</v>
      </c>
      <c r="H12" s="80" t="s">
        <v>754</v>
      </c>
      <c r="I12" s="80" t="s">
        <v>754</v>
      </c>
      <c r="J12" s="80"/>
      <c r="K12" s="80"/>
      <c r="L12" s="79" t="s">
        <v>756</v>
      </c>
      <c r="M12" s="80" t="s">
        <v>756</v>
      </c>
      <c r="N12" s="80"/>
      <c r="O12" s="80"/>
      <c r="P12" s="80"/>
      <c r="Q12" s="79" t="s">
        <v>754</v>
      </c>
      <c r="R12" s="80" t="s">
        <v>756</v>
      </c>
      <c r="S12" s="80" t="s">
        <v>756</v>
      </c>
      <c r="T12" s="80"/>
      <c r="U12" s="80"/>
      <c r="V12" s="79"/>
      <c r="W12" s="80"/>
      <c r="X12" s="80"/>
      <c r="Y12" s="80"/>
      <c r="Z12" s="80"/>
      <c r="AA12" s="79"/>
      <c r="AB12" s="80"/>
      <c r="AC12" s="80"/>
      <c r="AD12" s="80"/>
      <c r="AE12" s="80"/>
    </row>
    <row r="13" spans="1:31" ht="13.5" customHeight="1" x14ac:dyDescent="0.1">
      <c r="A13" s="26" t="s">
        <v>51</v>
      </c>
      <c r="B13" s="79" t="s">
        <v>759</v>
      </c>
      <c r="C13" s="80" t="s">
        <v>760</v>
      </c>
      <c r="D13" s="80" t="s">
        <v>760</v>
      </c>
      <c r="E13" s="80"/>
      <c r="F13" s="80"/>
      <c r="G13" s="79"/>
      <c r="H13" s="80"/>
      <c r="I13" s="80"/>
      <c r="J13" s="80"/>
      <c r="K13" s="80"/>
      <c r="L13" s="79" t="s">
        <v>760</v>
      </c>
      <c r="M13" s="80" t="s">
        <v>757</v>
      </c>
      <c r="N13" s="80" t="s">
        <v>757</v>
      </c>
      <c r="O13" s="80"/>
      <c r="P13" s="80"/>
      <c r="Q13" s="79" t="s">
        <v>758</v>
      </c>
      <c r="R13" s="80" t="s">
        <v>758</v>
      </c>
      <c r="S13" s="80" t="s">
        <v>759</v>
      </c>
      <c r="T13" s="80"/>
      <c r="U13" s="80"/>
      <c r="V13" s="79"/>
      <c r="W13" s="80"/>
      <c r="X13" s="80"/>
      <c r="Y13" s="80"/>
      <c r="Z13" s="80"/>
      <c r="AA13" s="79"/>
      <c r="AB13" s="80"/>
      <c r="AC13" s="80"/>
      <c r="AD13" s="80"/>
      <c r="AE13" s="80"/>
    </row>
    <row r="14" spans="1:31" ht="13.5" customHeight="1" x14ac:dyDescent="0.1">
      <c r="A14" s="26" t="s">
        <v>53</v>
      </c>
      <c r="B14" s="79"/>
      <c r="C14" s="80"/>
      <c r="D14" s="80"/>
      <c r="E14" s="80"/>
      <c r="F14" s="80"/>
      <c r="G14" s="79" t="s">
        <v>764</v>
      </c>
      <c r="H14" s="80" t="s">
        <v>761</v>
      </c>
      <c r="I14" s="80" t="s">
        <v>761</v>
      </c>
      <c r="J14" s="80"/>
      <c r="K14" s="80"/>
      <c r="L14" s="79" t="s">
        <v>764</v>
      </c>
      <c r="M14" s="80" t="s">
        <v>762</v>
      </c>
      <c r="N14" s="80" t="s">
        <v>762</v>
      </c>
      <c r="O14" s="80"/>
      <c r="P14" s="80"/>
      <c r="Q14" s="79" t="s">
        <v>764</v>
      </c>
      <c r="R14" s="80" t="s">
        <v>764</v>
      </c>
      <c r="S14" s="80" t="s">
        <v>763</v>
      </c>
      <c r="T14" s="80"/>
      <c r="U14" s="80"/>
      <c r="V14" s="79"/>
      <c r="W14" s="80"/>
      <c r="X14" s="80"/>
      <c r="Y14" s="80"/>
      <c r="Z14" s="80"/>
      <c r="AA14" s="79"/>
      <c r="AB14" s="80"/>
      <c r="AC14" s="80"/>
      <c r="AD14" s="80"/>
      <c r="AE14" s="80"/>
    </row>
    <row r="15" spans="1:31" ht="13.5" customHeight="1" x14ac:dyDescent="0.1">
      <c r="A15" s="26" t="s">
        <v>55</v>
      </c>
      <c r="B15" s="79" t="s">
        <v>766</v>
      </c>
      <c r="C15" s="80" t="s">
        <v>195</v>
      </c>
      <c r="D15" s="80" t="s">
        <v>767</v>
      </c>
      <c r="E15" s="80"/>
      <c r="F15" s="80"/>
      <c r="G15" s="79" t="s">
        <v>195</v>
      </c>
      <c r="H15" s="80" t="s">
        <v>765</v>
      </c>
      <c r="I15" s="80" t="s">
        <v>765</v>
      </c>
      <c r="J15" s="80"/>
      <c r="K15" s="80"/>
      <c r="L15" s="79" t="s">
        <v>195</v>
      </c>
      <c r="M15" s="80" t="s">
        <v>195</v>
      </c>
      <c r="N15" s="80" t="s">
        <v>767</v>
      </c>
      <c r="O15" s="80"/>
      <c r="P15" s="80"/>
      <c r="Q15" s="79" t="s">
        <v>189</v>
      </c>
      <c r="R15" s="80" t="s">
        <v>189</v>
      </c>
      <c r="S15" s="80" t="s">
        <v>766</v>
      </c>
      <c r="T15" s="80"/>
      <c r="U15" s="80"/>
      <c r="V15" s="79"/>
      <c r="W15" s="80"/>
      <c r="X15" s="80"/>
      <c r="Y15" s="80"/>
      <c r="Z15" s="80"/>
      <c r="AA15" s="79"/>
      <c r="AB15" s="80"/>
      <c r="AC15" s="80"/>
      <c r="AD15" s="80"/>
      <c r="AE15" s="80"/>
    </row>
    <row r="16" spans="1:31" ht="13.5" customHeight="1" x14ac:dyDescent="0.15">
      <c r="A16" s="26" t="s">
        <v>64</v>
      </c>
      <c r="B16" s="79"/>
      <c r="C16" s="80"/>
      <c r="D16" s="80"/>
      <c r="E16" s="80"/>
      <c r="F16" s="80"/>
      <c r="G16" s="79"/>
      <c r="H16" s="80"/>
      <c r="I16" s="80"/>
      <c r="J16" s="80"/>
      <c r="K16" s="80"/>
      <c r="L16" s="79" t="s">
        <v>1028</v>
      </c>
      <c r="M16" s="80" t="s">
        <v>1029</v>
      </c>
      <c r="N16" s="80" t="s">
        <v>1037</v>
      </c>
      <c r="O16" s="80"/>
      <c r="P16" s="80"/>
      <c r="Q16" s="79"/>
      <c r="R16" s="80" t="s">
        <v>1027</v>
      </c>
      <c r="S16" s="80" t="s">
        <v>300</v>
      </c>
      <c r="T16" s="80"/>
      <c r="U16" s="80"/>
      <c r="V16" s="79"/>
      <c r="W16" s="80"/>
      <c r="X16" s="80"/>
      <c r="Y16" s="80"/>
      <c r="Z16" s="80"/>
      <c r="AA16" s="79"/>
      <c r="AB16" s="80"/>
      <c r="AC16" s="80"/>
      <c r="AD16" s="80"/>
      <c r="AE16" s="80"/>
    </row>
    <row r="17" spans="1:31" ht="13.5" customHeight="1" x14ac:dyDescent="0.15">
      <c r="A17" s="26" t="s">
        <v>65</v>
      </c>
      <c r="B17" s="79" t="s">
        <v>1043</v>
      </c>
      <c r="C17" s="80" t="s">
        <v>1234</v>
      </c>
      <c r="D17" s="80" t="s">
        <v>301</v>
      </c>
      <c r="E17" s="80"/>
      <c r="F17" s="80"/>
      <c r="G17" s="79"/>
      <c r="H17" s="80"/>
      <c r="I17" s="80"/>
      <c r="J17" s="80"/>
      <c r="K17" s="80"/>
      <c r="L17" s="79"/>
      <c r="M17" s="80"/>
      <c r="N17" s="80"/>
      <c r="O17" s="80"/>
      <c r="P17" s="80"/>
      <c r="Q17" s="79"/>
      <c r="R17" s="80"/>
      <c r="S17" s="80"/>
      <c r="T17" s="80"/>
      <c r="U17" s="80"/>
      <c r="V17" s="79"/>
      <c r="W17" s="80"/>
      <c r="X17" s="80"/>
      <c r="Y17" s="80"/>
      <c r="Z17" s="80"/>
      <c r="AA17" s="79"/>
      <c r="AB17" s="80"/>
      <c r="AC17" s="80"/>
      <c r="AD17" s="80"/>
      <c r="AE17" s="80"/>
    </row>
    <row r="18" spans="1:31" ht="13.5" customHeight="1" x14ac:dyDescent="0.15">
      <c r="A18" s="26" t="s">
        <v>135</v>
      </c>
      <c r="B18" s="79"/>
      <c r="C18" s="80"/>
      <c r="D18" s="80"/>
      <c r="E18" s="80"/>
      <c r="F18" s="80"/>
      <c r="G18" s="79"/>
      <c r="H18" s="80"/>
      <c r="I18" s="80"/>
      <c r="J18" s="80"/>
      <c r="K18" s="80"/>
      <c r="L18" s="79" t="s">
        <v>302</v>
      </c>
      <c r="M18" s="80" t="s">
        <v>302</v>
      </c>
      <c r="N18" s="80" t="s">
        <v>1235</v>
      </c>
      <c r="O18" s="80"/>
      <c r="P18" s="80"/>
      <c r="Q18" s="79"/>
      <c r="R18" s="80"/>
      <c r="S18" s="80"/>
      <c r="T18" s="80"/>
      <c r="U18" s="80"/>
      <c r="V18" s="79"/>
      <c r="W18" s="80"/>
      <c r="X18" s="80"/>
      <c r="Y18" s="80"/>
      <c r="Z18" s="80"/>
      <c r="AA18" s="79"/>
      <c r="AB18" s="80"/>
      <c r="AC18" s="80"/>
      <c r="AD18" s="80"/>
      <c r="AE18" s="80"/>
    </row>
    <row r="19" spans="1:31" ht="13.5" customHeight="1" x14ac:dyDescent="0.15">
      <c r="A19" s="26" t="s">
        <v>66</v>
      </c>
      <c r="B19" s="79"/>
      <c r="C19" s="80"/>
      <c r="D19" s="80"/>
      <c r="E19" s="80"/>
      <c r="F19" s="80"/>
      <c r="G19" s="79"/>
      <c r="H19" s="80"/>
      <c r="I19" s="80"/>
      <c r="J19" s="80"/>
      <c r="K19" s="80"/>
      <c r="L19" s="79" t="s">
        <v>1236</v>
      </c>
      <c r="M19" s="80" t="s">
        <v>1054</v>
      </c>
      <c r="N19" s="80" t="s">
        <v>1053</v>
      </c>
      <c r="O19" s="80"/>
      <c r="P19" s="80"/>
      <c r="Q19" s="79" t="s">
        <v>1236</v>
      </c>
      <c r="R19" s="80"/>
      <c r="S19" s="80" t="s">
        <v>1050</v>
      </c>
      <c r="T19" s="80"/>
      <c r="U19" s="80"/>
      <c r="V19" s="79"/>
      <c r="W19" s="80"/>
      <c r="X19" s="80"/>
      <c r="Y19" s="80"/>
      <c r="Z19" s="80"/>
      <c r="AA19" s="79"/>
      <c r="AB19" s="80"/>
      <c r="AC19" s="80"/>
      <c r="AD19" s="80"/>
      <c r="AE19" s="80"/>
    </row>
    <row r="20" spans="1:31" ht="13.5" customHeight="1" x14ac:dyDescent="0.1">
      <c r="A20" s="26" t="s">
        <v>67</v>
      </c>
      <c r="B20" s="79"/>
      <c r="C20" s="80"/>
      <c r="D20" s="80"/>
      <c r="E20" s="80"/>
      <c r="F20" s="80"/>
      <c r="G20" s="79"/>
      <c r="H20" s="80"/>
      <c r="I20" s="80"/>
      <c r="J20" s="80"/>
      <c r="K20" s="80"/>
      <c r="L20" s="79"/>
      <c r="M20" s="80"/>
      <c r="N20" s="80"/>
      <c r="O20" s="80"/>
      <c r="P20" s="80"/>
      <c r="Q20" s="79"/>
      <c r="R20" s="80"/>
      <c r="S20" s="80"/>
      <c r="T20" s="80"/>
      <c r="U20" s="80"/>
      <c r="V20" s="79"/>
      <c r="W20" s="80"/>
      <c r="X20" s="80"/>
      <c r="Y20" s="80"/>
      <c r="Z20" s="80"/>
      <c r="AA20" s="79"/>
      <c r="AB20" s="80"/>
      <c r="AC20" s="80"/>
      <c r="AD20" s="80"/>
      <c r="AE20" s="80"/>
    </row>
    <row r="21" spans="1:31" ht="13.5" customHeight="1" x14ac:dyDescent="0.1">
      <c r="A21" s="26" t="s">
        <v>153</v>
      </c>
      <c r="B21" s="79"/>
      <c r="C21" s="80"/>
      <c r="D21" s="80"/>
      <c r="E21" s="80"/>
      <c r="F21" s="80"/>
      <c r="G21" s="79"/>
      <c r="H21" s="80"/>
      <c r="I21" s="80"/>
      <c r="J21" s="80"/>
      <c r="K21" s="80"/>
      <c r="L21" s="79"/>
      <c r="M21" s="80"/>
      <c r="N21" s="80"/>
      <c r="O21" s="80"/>
      <c r="P21" s="80"/>
      <c r="Q21" s="79" t="s">
        <v>772</v>
      </c>
      <c r="R21" s="80" t="s">
        <v>775</v>
      </c>
      <c r="S21" s="80" t="s">
        <v>771</v>
      </c>
      <c r="T21" s="80"/>
      <c r="U21" s="80"/>
      <c r="V21" s="79"/>
      <c r="W21" s="80"/>
      <c r="X21" s="80"/>
      <c r="Y21" s="80"/>
      <c r="Z21" s="80"/>
      <c r="AA21" s="79"/>
      <c r="AB21" s="80"/>
      <c r="AC21" s="80"/>
      <c r="AD21" s="80"/>
      <c r="AE21" s="80"/>
    </row>
    <row r="22" spans="1:31" ht="13.5" customHeight="1" x14ac:dyDescent="0.1">
      <c r="A22" s="26" t="s">
        <v>68</v>
      </c>
      <c r="B22" s="79"/>
      <c r="C22" s="80"/>
      <c r="D22" s="80"/>
      <c r="E22" s="80"/>
      <c r="F22" s="80"/>
      <c r="G22" s="79"/>
      <c r="H22" s="80"/>
      <c r="I22" s="80"/>
      <c r="J22" s="80"/>
      <c r="K22" s="80"/>
      <c r="L22" s="79" t="s">
        <v>1185</v>
      </c>
      <c r="M22" s="80" t="s">
        <v>298</v>
      </c>
      <c r="N22" s="80" t="s">
        <v>1186</v>
      </c>
      <c r="O22" s="80"/>
      <c r="P22" s="80"/>
      <c r="Q22" s="79"/>
      <c r="R22" s="80"/>
      <c r="S22" s="80"/>
      <c r="T22" s="80"/>
      <c r="U22" s="80"/>
      <c r="V22" s="79"/>
      <c r="W22" s="80"/>
      <c r="X22" s="80"/>
      <c r="Y22" s="80"/>
      <c r="Z22" s="80"/>
      <c r="AA22" s="79"/>
      <c r="AB22" s="80"/>
      <c r="AC22" s="80"/>
      <c r="AD22" s="80"/>
      <c r="AE22" s="80"/>
    </row>
    <row r="23" spans="1:31" ht="13.5" customHeight="1" x14ac:dyDescent="0.1">
      <c r="A23" s="26" t="s">
        <v>136</v>
      </c>
      <c r="B23" s="79"/>
      <c r="C23" s="80"/>
      <c r="D23" s="80"/>
      <c r="E23" s="80"/>
      <c r="F23" s="80"/>
      <c r="G23" s="79"/>
      <c r="H23" s="80"/>
      <c r="I23" s="80"/>
      <c r="J23" s="80"/>
      <c r="K23" s="80"/>
      <c r="L23" s="79" t="s">
        <v>1189</v>
      </c>
      <c r="M23" s="80" t="s">
        <v>297</v>
      </c>
      <c r="N23" s="80" t="s">
        <v>801</v>
      </c>
      <c r="O23" s="80"/>
      <c r="P23" s="80"/>
      <c r="Q23" s="79" t="s">
        <v>1188</v>
      </c>
      <c r="R23" s="80" t="s">
        <v>297</v>
      </c>
      <c r="S23" s="80" t="s">
        <v>299</v>
      </c>
      <c r="T23" s="80"/>
      <c r="U23" s="80"/>
      <c r="V23" s="79" t="s">
        <v>1187</v>
      </c>
      <c r="W23" s="80" t="s">
        <v>797</v>
      </c>
      <c r="X23" s="80" t="s">
        <v>1190</v>
      </c>
      <c r="Y23" s="80"/>
      <c r="Z23" s="80"/>
      <c r="AA23" s="79"/>
      <c r="AB23" s="80"/>
      <c r="AC23" s="80"/>
      <c r="AD23" s="80"/>
      <c r="AE23" s="80"/>
    </row>
    <row r="24" spans="1:31" ht="13.5" customHeight="1" x14ac:dyDescent="0.15">
      <c r="A24" s="26" t="s">
        <v>70</v>
      </c>
      <c r="B24" s="79"/>
      <c r="C24" s="80"/>
      <c r="D24" s="80"/>
      <c r="E24" s="80"/>
      <c r="F24" s="80"/>
      <c r="G24" s="79" t="s">
        <v>1061</v>
      </c>
      <c r="H24" s="80" t="s">
        <v>1066</v>
      </c>
      <c r="I24" s="80" t="s">
        <v>1066</v>
      </c>
      <c r="J24" s="80"/>
      <c r="K24" s="80"/>
      <c r="L24" s="79"/>
      <c r="M24" s="80"/>
      <c r="N24" s="80"/>
      <c r="O24" s="80"/>
      <c r="P24" s="80"/>
      <c r="Q24" s="79" t="s">
        <v>1062</v>
      </c>
      <c r="R24" s="80"/>
      <c r="S24" s="80" t="s">
        <v>1065</v>
      </c>
      <c r="T24" s="80"/>
      <c r="U24" s="80"/>
      <c r="V24" s="79" t="s">
        <v>1061</v>
      </c>
      <c r="W24" s="80" t="s">
        <v>231</v>
      </c>
      <c r="X24" s="80" t="s">
        <v>1063</v>
      </c>
      <c r="Y24" s="80"/>
      <c r="Z24" s="80"/>
      <c r="AA24" s="79"/>
      <c r="AB24" s="80"/>
      <c r="AC24" s="80"/>
      <c r="AD24" s="80"/>
      <c r="AE24" s="80"/>
    </row>
    <row r="25" spans="1:31" ht="13.5" customHeight="1" x14ac:dyDescent="0.15">
      <c r="A25" s="26" t="s">
        <v>137</v>
      </c>
      <c r="B25" s="79" t="s">
        <v>1068</v>
      </c>
      <c r="C25" s="80" t="s">
        <v>1070</v>
      </c>
      <c r="D25" s="80" t="s">
        <v>1072</v>
      </c>
      <c r="E25" s="80"/>
      <c r="F25" s="80"/>
      <c r="G25" s="79" t="s">
        <v>1071</v>
      </c>
      <c r="H25" s="80" t="s">
        <v>1067</v>
      </c>
      <c r="I25" s="80" t="s">
        <v>1072</v>
      </c>
      <c r="J25" s="80"/>
      <c r="K25" s="80"/>
      <c r="L25" s="79"/>
      <c r="M25" s="80"/>
      <c r="N25" s="80"/>
      <c r="O25" s="80"/>
      <c r="P25" s="80"/>
      <c r="Q25" s="79"/>
      <c r="R25" s="80"/>
      <c r="S25" s="80"/>
      <c r="T25" s="80"/>
      <c r="U25" s="80"/>
      <c r="V25" s="79"/>
      <c r="W25" s="80"/>
      <c r="X25" s="80"/>
      <c r="Y25" s="80"/>
      <c r="Z25" s="80"/>
      <c r="AA25" s="79"/>
      <c r="AB25" s="80"/>
      <c r="AC25" s="80"/>
      <c r="AD25" s="80"/>
      <c r="AE25" s="80"/>
    </row>
    <row r="26" spans="1:31" ht="13.5" customHeight="1" x14ac:dyDescent="0.15">
      <c r="A26" s="26" t="s">
        <v>72</v>
      </c>
      <c r="B26" s="79"/>
      <c r="C26" s="80"/>
      <c r="D26" s="80"/>
      <c r="E26" s="80"/>
      <c r="F26" s="80"/>
      <c r="G26" s="79" t="s">
        <v>1237</v>
      </c>
      <c r="H26" s="80" t="s">
        <v>1238</v>
      </c>
      <c r="I26" s="80" t="s">
        <v>1238</v>
      </c>
      <c r="J26" s="80"/>
      <c r="K26" s="80"/>
      <c r="L26" s="79"/>
      <c r="M26" s="80"/>
      <c r="N26" s="80"/>
      <c r="O26" s="80"/>
      <c r="P26" s="80"/>
      <c r="Q26" s="79" t="s">
        <v>1074</v>
      </c>
      <c r="R26" s="80" t="s">
        <v>1238</v>
      </c>
      <c r="S26" s="80" t="s">
        <v>1076</v>
      </c>
      <c r="T26" s="80"/>
      <c r="U26" s="80"/>
      <c r="V26" s="79"/>
      <c r="W26" s="80"/>
      <c r="X26" s="80"/>
      <c r="Y26" s="80"/>
      <c r="Z26" s="80"/>
      <c r="AA26" s="79"/>
      <c r="AB26" s="80"/>
      <c r="AC26" s="80"/>
      <c r="AD26" s="80"/>
      <c r="AE26" s="80"/>
    </row>
    <row r="27" spans="1:31" ht="13.5" customHeight="1" x14ac:dyDescent="0.15">
      <c r="A27" s="26" t="s">
        <v>73</v>
      </c>
      <c r="B27" s="79" t="s">
        <v>1077</v>
      </c>
      <c r="C27" s="80" t="s">
        <v>229</v>
      </c>
      <c r="D27" s="80" t="s">
        <v>230</v>
      </c>
      <c r="E27" s="80"/>
      <c r="F27" s="80"/>
      <c r="G27" s="79" t="s">
        <v>1080</v>
      </c>
      <c r="H27" s="80" t="s">
        <v>1078</v>
      </c>
      <c r="I27" s="80" t="s">
        <v>1077</v>
      </c>
      <c r="J27" s="80"/>
      <c r="K27" s="80"/>
      <c r="L27" s="79"/>
      <c r="M27" s="80"/>
      <c r="N27" s="80"/>
      <c r="O27" s="80"/>
      <c r="P27" s="80"/>
      <c r="Q27" s="79"/>
      <c r="R27" s="80"/>
      <c r="S27" s="80"/>
      <c r="T27" s="80"/>
      <c r="U27" s="80"/>
      <c r="V27" s="79"/>
      <c r="W27" s="80"/>
      <c r="X27" s="80"/>
      <c r="Y27" s="80"/>
      <c r="Z27" s="80"/>
      <c r="AA27" s="79"/>
      <c r="AB27" s="80"/>
      <c r="AC27" s="80"/>
      <c r="AD27" s="80"/>
      <c r="AE27" s="80"/>
    </row>
    <row r="28" spans="1:31" ht="13.5" customHeight="1" x14ac:dyDescent="0.15">
      <c r="A28" s="26" t="s">
        <v>71</v>
      </c>
      <c r="B28" s="79" t="s">
        <v>228</v>
      </c>
      <c r="C28" s="80" t="s">
        <v>1083</v>
      </c>
      <c r="D28" s="80" t="s">
        <v>1082</v>
      </c>
      <c r="E28" s="80"/>
      <c r="F28" s="80"/>
      <c r="G28" s="79" t="s">
        <v>1084</v>
      </c>
      <c r="H28" s="80" t="s">
        <v>1084</v>
      </c>
      <c r="I28" s="80"/>
      <c r="J28" s="80"/>
      <c r="K28" s="80"/>
      <c r="L28" s="79"/>
      <c r="M28" s="80"/>
      <c r="N28" s="80"/>
      <c r="O28" s="80"/>
      <c r="P28" s="80"/>
      <c r="Q28" s="79"/>
      <c r="R28" s="80"/>
      <c r="S28" s="80"/>
      <c r="T28" s="80"/>
      <c r="U28" s="80"/>
      <c r="V28" s="79" t="s">
        <v>303</v>
      </c>
      <c r="W28" s="80" t="s">
        <v>303</v>
      </c>
      <c r="X28" s="80" t="s">
        <v>1081</v>
      </c>
      <c r="Y28" s="80"/>
      <c r="Z28" s="80"/>
      <c r="AA28" s="79"/>
      <c r="AB28" s="80"/>
      <c r="AC28" s="80"/>
      <c r="AD28" s="80"/>
      <c r="AE28" s="80"/>
    </row>
    <row r="29" spans="1:31" ht="13.5" customHeight="1" x14ac:dyDescent="0.15">
      <c r="A29" s="26" t="s">
        <v>69</v>
      </c>
      <c r="B29" s="79" t="s">
        <v>232</v>
      </c>
      <c r="C29" s="80" t="s">
        <v>1086</v>
      </c>
      <c r="D29" s="80" t="s">
        <v>1085</v>
      </c>
      <c r="E29" s="80"/>
      <c r="F29" s="80"/>
      <c r="G29" s="79"/>
      <c r="H29" s="80"/>
      <c r="I29" s="80"/>
      <c r="J29" s="80"/>
      <c r="K29" s="80"/>
      <c r="L29" s="79"/>
      <c r="M29" s="80"/>
      <c r="N29" s="80"/>
      <c r="O29" s="80"/>
      <c r="P29" s="80"/>
      <c r="Q29" s="79"/>
      <c r="R29" s="80"/>
      <c r="S29" s="80"/>
      <c r="T29" s="80"/>
      <c r="U29" s="80"/>
      <c r="V29" s="79" t="s">
        <v>232</v>
      </c>
      <c r="W29" s="80" t="s">
        <v>232</v>
      </c>
      <c r="X29" s="80"/>
      <c r="Y29" s="80"/>
      <c r="Z29" s="80"/>
      <c r="AA29" s="79"/>
      <c r="AB29" s="80"/>
      <c r="AC29" s="80"/>
      <c r="AD29" s="80"/>
      <c r="AE29" s="80"/>
    </row>
    <row r="30" spans="1:31" ht="13.5" customHeight="1" x14ac:dyDescent="0.15">
      <c r="A30" s="26" t="s">
        <v>74</v>
      </c>
      <c r="B30" s="79" t="s">
        <v>1087</v>
      </c>
      <c r="C30" s="80" t="s">
        <v>1089</v>
      </c>
      <c r="D30" s="80" t="s">
        <v>1091</v>
      </c>
      <c r="E30" s="80"/>
      <c r="F30" s="80"/>
      <c r="G30" s="79" t="s">
        <v>1088</v>
      </c>
      <c r="H30" s="80" t="s">
        <v>1091</v>
      </c>
      <c r="I30" s="80" t="s">
        <v>1089</v>
      </c>
      <c r="J30" s="80"/>
      <c r="K30" s="80"/>
      <c r="L30" s="79"/>
      <c r="M30" s="80"/>
      <c r="N30" s="80"/>
      <c r="O30" s="80"/>
      <c r="P30" s="80"/>
      <c r="Q30" s="79"/>
      <c r="R30" s="80"/>
      <c r="S30" s="80"/>
      <c r="T30" s="80"/>
      <c r="U30" s="80"/>
      <c r="V30" s="79" t="s">
        <v>1092</v>
      </c>
      <c r="W30" s="80" t="s">
        <v>1090</v>
      </c>
      <c r="X30" s="80" t="s">
        <v>1090</v>
      </c>
      <c r="Y30" s="80"/>
      <c r="Z30" s="80"/>
      <c r="AA30" s="79"/>
      <c r="AB30" s="80"/>
      <c r="AC30" s="80"/>
      <c r="AD30" s="80"/>
      <c r="AE30" s="80"/>
    </row>
    <row r="31" spans="1:31" ht="13.5" customHeight="1" x14ac:dyDescent="0.1">
      <c r="A31" s="26" t="s">
        <v>553</v>
      </c>
      <c r="B31" s="79"/>
      <c r="C31" s="80"/>
      <c r="D31" s="80"/>
      <c r="E31" s="80"/>
      <c r="F31" s="80"/>
      <c r="G31" s="79"/>
      <c r="H31" s="80"/>
      <c r="I31" s="80"/>
      <c r="J31" s="80"/>
      <c r="K31" s="80"/>
      <c r="L31" s="79"/>
      <c r="M31" s="80"/>
      <c r="N31" s="80"/>
      <c r="O31" s="80"/>
      <c r="P31" s="80"/>
      <c r="Q31" s="79"/>
      <c r="R31" s="80"/>
      <c r="S31" s="80"/>
      <c r="T31" s="80"/>
      <c r="U31" s="80"/>
      <c r="V31" s="79"/>
      <c r="W31" s="80"/>
      <c r="X31" s="80"/>
      <c r="Y31" s="80"/>
      <c r="Z31" s="80"/>
      <c r="AA31" s="79"/>
      <c r="AB31" s="80"/>
      <c r="AC31" s="80"/>
      <c r="AD31" s="80"/>
      <c r="AE31" s="80"/>
    </row>
    <row r="32" spans="1:31" ht="13.5" customHeight="1" x14ac:dyDescent="0.1">
      <c r="A32" s="26" t="s">
        <v>56</v>
      </c>
      <c r="B32" s="79"/>
      <c r="C32" s="80"/>
      <c r="D32" s="80"/>
      <c r="E32" s="80"/>
      <c r="F32" s="80"/>
      <c r="G32" s="79" t="s">
        <v>1203</v>
      </c>
      <c r="H32" s="80" t="s">
        <v>1203</v>
      </c>
      <c r="I32" s="80" t="s">
        <v>1203</v>
      </c>
      <c r="J32" s="80"/>
      <c r="K32" s="80"/>
      <c r="L32" s="79" t="s">
        <v>1192</v>
      </c>
      <c r="M32" s="80" t="s">
        <v>1192</v>
      </c>
      <c r="N32" s="80" t="s">
        <v>1192</v>
      </c>
      <c r="O32" s="80"/>
      <c r="P32" s="80"/>
      <c r="Q32" s="79"/>
      <c r="R32" s="80"/>
      <c r="S32" s="80"/>
      <c r="T32" s="80"/>
      <c r="U32" s="80"/>
      <c r="V32" s="79"/>
      <c r="W32" s="80"/>
      <c r="X32" s="80"/>
      <c r="Y32" s="80"/>
      <c r="Z32" s="80"/>
      <c r="AA32" s="79"/>
      <c r="AB32" s="80"/>
      <c r="AC32" s="80"/>
      <c r="AD32" s="80"/>
      <c r="AE32" s="80"/>
    </row>
    <row r="33" spans="1:31" ht="13.5" customHeight="1" x14ac:dyDescent="0.1">
      <c r="A33" s="26" t="s">
        <v>57</v>
      </c>
      <c r="B33" s="79" t="s">
        <v>1193</v>
      </c>
      <c r="C33" s="80" t="s">
        <v>1193</v>
      </c>
      <c r="D33" s="80" t="s">
        <v>1193</v>
      </c>
      <c r="E33" s="80"/>
      <c r="F33" s="80"/>
      <c r="G33" s="79"/>
      <c r="H33" s="80"/>
      <c r="I33" s="80"/>
      <c r="J33" s="80"/>
      <c r="K33" s="80"/>
      <c r="L33" s="79" t="s">
        <v>1194</v>
      </c>
      <c r="M33" s="80" t="s">
        <v>1195</v>
      </c>
      <c r="N33" s="80" t="s">
        <v>1196</v>
      </c>
      <c r="O33" s="80"/>
      <c r="P33" s="80"/>
      <c r="Q33" s="79"/>
      <c r="R33" s="80"/>
      <c r="S33" s="80"/>
      <c r="T33" s="80"/>
      <c r="U33" s="80"/>
      <c r="V33" s="79" t="s">
        <v>1197</v>
      </c>
      <c r="W33" s="80" t="s">
        <v>1197</v>
      </c>
      <c r="X33" s="80" t="s">
        <v>1197</v>
      </c>
      <c r="Y33" s="80"/>
      <c r="Z33" s="80"/>
      <c r="AA33" s="79"/>
      <c r="AB33" s="80"/>
      <c r="AC33" s="80"/>
      <c r="AD33" s="80"/>
      <c r="AE33" s="80"/>
    </row>
    <row r="34" spans="1:31" ht="13.5" customHeight="1" x14ac:dyDescent="0.1">
      <c r="A34" s="26" t="s">
        <v>138</v>
      </c>
      <c r="B34" s="79"/>
      <c r="C34" s="80"/>
      <c r="D34" s="80"/>
      <c r="E34" s="80"/>
      <c r="F34" s="80"/>
      <c r="G34" s="79"/>
      <c r="H34" s="80"/>
      <c r="I34" s="80"/>
      <c r="J34" s="80"/>
      <c r="K34" s="80"/>
      <c r="L34" s="79" t="s">
        <v>1198</v>
      </c>
      <c r="M34" s="80" t="s">
        <v>1198</v>
      </c>
      <c r="N34" s="80" t="s">
        <v>1198</v>
      </c>
      <c r="O34" s="80"/>
      <c r="P34" s="80"/>
      <c r="Q34" s="79"/>
      <c r="R34" s="80"/>
      <c r="S34" s="80"/>
      <c r="T34" s="80"/>
      <c r="U34" s="80"/>
      <c r="V34" s="79" t="s">
        <v>1200</v>
      </c>
      <c r="W34" s="80" t="s">
        <v>1200</v>
      </c>
      <c r="X34" s="80" t="s">
        <v>1200</v>
      </c>
      <c r="Y34" s="80"/>
      <c r="Z34" s="80"/>
      <c r="AA34" s="79"/>
      <c r="AB34" s="80"/>
      <c r="AC34" s="80"/>
      <c r="AD34" s="80"/>
      <c r="AE34" s="80"/>
    </row>
    <row r="35" spans="1:31" ht="13.5" customHeight="1" x14ac:dyDescent="0.1">
      <c r="A35" s="26" t="s">
        <v>58</v>
      </c>
      <c r="B35" s="79" t="s">
        <v>1191</v>
      </c>
      <c r="C35" s="80" t="s">
        <v>1191</v>
      </c>
      <c r="D35" s="80" t="s">
        <v>1191</v>
      </c>
      <c r="E35" s="80"/>
      <c r="F35" s="80"/>
      <c r="G35" s="79"/>
      <c r="H35" s="80"/>
      <c r="I35" s="80"/>
      <c r="J35" s="80"/>
      <c r="K35" s="80"/>
      <c r="L35" s="79"/>
      <c r="M35" s="80"/>
      <c r="N35" s="80"/>
      <c r="O35" s="80"/>
      <c r="P35" s="80"/>
      <c r="Q35" s="79"/>
      <c r="R35" s="80"/>
      <c r="S35" s="80"/>
      <c r="T35" s="80"/>
      <c r="U35" s="80"/>
      <c r="V35" s="79" t="s">
        <v>1201</v>
      </c>
      <c r="W35" s="80" t="s">
        <v>1201</v>
      </c>
      <c r="X35" s="80" t="s">
        <v>1201</v>
      </c>
      <c r="Y35" s="80"/>
      <c r="Z35" s="80"/>
      <c r="AA35" s="79"/>
      <c r="AB35" s="80"/>
      <c r="AC35" s="80"/>
      <c r="AD35" s="80"/>
      <c r="AE35" s="80"/>
    </row>
    <row r="36" spans="1:31" ht="13.5" customHeight="1" x14ac:dyDescent="0.1">
      <c r="A36" s="26" t="s">
        <v>557</v>
      </c>
      <c r="B36" s="79" t="s">
        <v>1202</v>
      </c>
      <c r="C36" s="80" t="s">
        <v>1202</v>
      </c>
      <c r="D36" s="80" t="s">
        <v>1202</v>
      </c>
      <c r="E36" s="80"/>
      <c r="F36" s="80"/>
      <c r="G36" s="79" t="s">
        <v>1199</v>
      </c>
      <c r="H36" s="80" t="s">
        <v>1199</v>
      </c>
      <c r="I36" s="80" t="s">
        <v>1199</v>
      </c>
      <c r="J36" s="80"/>
      <c r="K36" s="80"/>
      <c r="L36" s="79"/>
      <c r="M36" s="80"/>
      <c r="N36" s="80"/>
      <c r="O36" s="80"/>
      <c r="P36" s="80"/>
      <c r="Q36" s="79"/>
      <c r="R36" s="80"/>
      <c r="S36" s="80"/>
      <c r="T36" s="80"/>
      <c r="U36" s="80"/>
      <c r="V36" s="79"/>
      <c r="W36" s="80"/>
      <c r="X36" s="80"/>
      <c r="Y36" s="80"/>
      <c r="Z36" s="80"/>
      <c r="AA36" s="79"/>
      <c r="AB36" s="80"/>
      <c r="AC36" s="80"/>
      <c r="AD36" s="80"/>
      <c r="AE36" s="80"/>
    </row>
    <row r="37" spans="1:31" ht="13.5" customHeight="1" x14ac:dyDescent="0.15">
      <c r="A37" s="26" t="s">
        <v>76</v>
      </c>
      <c r="B37" s="79" t="s">
        <v>1095</v>
      </c>
      <c r="C37" s="80" t="s">
        <v>1098</v>
      </c>
      <c r="D37" s="80" t="s">
        <v>1097</v>
      </c>
      <c r="E37" s="80"/>
      <c r="F37" s="80"/>
      <c r="G37" s="79" t="s">
        <v>1095</v>
      </c>
      <c r="H37" s="80" t="s">
        <v>1096</v>
      </c>
      <c r="I37" s="80" t="s">
        <v>1096</v>
      </c>
      <c r="J37" s="80"/>
      <c r="K37" s="80"/>
      <c r="L37" s="79"/>
      <c r="M37" s="80"/>
      <c r="N37" s="80"/>
      <c r="O37" s="80"/>
      <c r="P37" s="80"/>
      <c r="Q37" s="79" t="s">
        <v>1094</v>
      </c>
      <c r="R37" s="80" t="s">
        <v>1098</v>
      </c>
      <c r="S37" s="80" t="s">
        <v>1093</v>
      </c>
      <c r="T37" s="80"/>
      <c r="U37" s="80"/>
      <c r="V37" s="79"/>
      <c r="W37" s="80"/>
      <c r="X37" s="80"/>
      <c r="Y37" s="80"/>
      <c r="Z37" s="80"/>
      <c r="AA37" s="79"/>
      <c r="AB37" s="80"/>
      <c r="AC37" s="80"/>
      <c r="AD37" s="80"/>
      <c r="AE37" s="80"/>
    </row>
    <row r="38" spans="1:31" ht="13.5" customHeight="1" x14ac:dyDescent="0.15">
      <c r="A38" s="26" t="s">
        <v>78</v>
      </c>
      <c r="B38" s="79" t="s">
        <v>1101</v>
      </c>
      <c r="C38" s="80" t="s">
        <v>1104</v>
      </c>
      <c r="D38" s="80"/>
      <c r="E38" s="80"/>
      <c r="F38" s="80"/>
      <c r="G38" s="79" t="s">
        <v>1102</v>
      </c>
      <c r="H38" s="80" t="s">
        <v>1104</v>
      </c>
      <c r="I38" s="80" t="s">
        <v>1100</v>
      </c>
      <c r="J38" s="80"/>
      <c r="K38" s="80"/>
      <c r="L38" s="79"/>
      <c r="M38" s="80"/>
      <c r="N38" s="80"/>
      <c r="O38" s="80"/>
      <c r="P38" s="80"/>
      <c r="Q38" s="79"/>
      <c r="R38" s="80" t="s">
        <v>1103</v>
      </c>
      <c r="S38" s="80" t="s">
        <v>1103</v>
      </c>
      <c r="T38" s="80"/>
      <c r="U38" s="80"/>
      <c r="V38" s="79"/>
      <c r="W38" s="80"/>
      <c r="X38" s="80"/>
      <c r="Y38" s="80"/>
      <c r="Z38" s="80"/>
      <c r="AA38" s="79"/>
      <c r="AB38" s="80"/>
      <c r="AC38" s="80"/>
      <c r="AD38" s="80"/>
      <c r="AE38" s="80"/>
    </row>
    <row r="39" spans="1:31" ht="13.5" customHeight="1" x14ac:dyDescent="0.15">
      <c r="A39" s="26" t="s">
        <v>75</v>
      </c>
      <c r="B39" s="79" t="s">
        <v>1106</v>
      </c>
      <c r="C39" s="80" t="s">
        <v>1105</v>
      </c>
      <c r="D39" s="80"/>
      <c r="E39" s="80"/>
      <c r="F39" s="80"/>
      <c r="G39" s="79"/>
      <c r="H39" s="80"/>
      <c r="I39" s="80"/>
      <c r="J39" s="80"/>
      <c r="K39" s="80"/>
      <c r="L39" s="79"/>
      <c r="M39" s="80"/>
      <c r="N39" s="80"/>
      <c r="O39" s="80"/>
      <c r="P39" s="80"/>
      <c r="Q39" s="79"/>
      <c r="R39" s="80"/>
      <c r="S39" s="80"/>
      <c r="T39" s="80"/>
      <c r="U39" s="80"/>
      <c r="V39" s="79" t="s">
        <v>1108</v>
      </c>
      <c r="W39" s="80" t="s">
        <v>1108</v>
      </c>
      <c r="X39" s="80"/>
      <c r="Y39" s="80"/>
      <c r="Z39" s="80"/>
      <c r="AA39" s="79"/>
      <c r="AB39" s="80"/>
      <c r="AC39" s="80"/>
      <c r="AD39" s="80"/>
      <c r="AE39" s="80"/>
    </row>
    <row r="40" spans="1:31" ht="13.5" customHeight="1" x14ac:dyDescent="0.15">
      <c r="A40" s="26" t="s">
        <v>77</v>
      </c>
      <c r="B40" s="79"/>
      <c r="C40" s="80"/>
      <c r="D40" s="80"/>
      <c r="E40" s="80"/>
      <c r="F40" s="80"/>
      <c r="G40" s="79"/>
      <c r="H40" s="80" t="s">
        <v>1239</v>
      </c>
      <c r="I40" s="80" t="s">
        <v>1239</v>
      </c>
      <c r="J40" s="80"/>
      <c r="K40" s="80"/>
      <c r="L40" s="79"/>
      <c r="M40" s="80"/>
      <c r="N40" s="80"/>
      <c r="O40" s="80"/>
      <c r="P40" s="80"/>
      <c r="Q40" s="79" t="s">
        <v>1111</v>
      </c>
      <c r="R40" s="80" t="s">
        <v>1113</v>
      </c>
      <c r="S40" s="80" t="s">
        <v>1113</v>
      </c>
      <c r="T40" s="80"/>
      <c r="U40" s="80"/>
      <c r="V40" s="79" t="s">
        <v>1112</v>
      </c>
      <c r="W40" s="80"/>
      <c r="X40" s="80" t="s">
        <v>1239</v>
      </c>
      <c r="Y40" s="80"/>
      <c r="Z40" s="80"/>
      <c r="AA40" s="79"/>
      <c r="AB40" s="80"/>
      <c r="AC40" s="80"/>
      <c r="AD40" s="80"/>
      <c r="AE40" s="80"/>
    </row>
    <row r="41" spans="1:31" ht="13.5" customHeight="1" x14ac:dyDescent="0.15">
      <c r="A41" s="26" t="s">
        <v>80</v>
      </c>
      <c r="B41" s="79" t="s">
        <v>1115</v>
      </c>
      <c r="C41" s="80" t="s">
        <v>233</v>
      </c>
      <c r="D41" s="80" t="s">
        <v>233</v>
      </c>
      <c r="E41" s="80"/>
      <c r="F41" s="80"/>
      <c r="G41" s="79"/>
      <c r="H41" s="80"/>
      <c r="I41" s="80"/>
      <c r="J41" s="80"/>
      <c r="K41" s="80"/>
      <c r="L41" s="79"/>
      <c r="M41" s="80"/>
      <c r="N41" s="80"/>
      <c r="O41" s="80"/>
      <c r="P41" s="80"/>
      <c r="Q41" s="79"/>
      <c r="R41" s="80"/>
      <c r="S41" s="80"/>
      <c r="T41" s="80"/>
      <c r="U41" s="80"/>
      <c r="V41" s="79" t="s">
        <v>239</v>
      </c>
      <c r="W41" s="80" t="s">
        <v>233</v>
      </c>
      <c r="X41" s="80" t="s">
        <v>1114</v>
      </c>
      <c r="Y41" s="80"/>
      <c r="Z41" s="80"/>
      <c r="AA41" s="79"/>
      <c r="AB41" s="80"/>
      <c r="AC41" s="80"/>
      <c r="AD41" s="80"/>
      <c r="AE41" s="80"/>
    </row>
    <row r="42" spans="1:31" ht="13.5" customHeight="1" x14ac:dyDescent="0.15">
      <c r="A42" s="26" t="s">
        <v>1494</v>
      </c>
      <c r="B42" s="79" t="s">
        <v>1118</v>
      </c>
      <c r="C42" s="80" t="s">
        <v>1119</v>
      </c>
      <c r="D42" s="80" t="s">
        <v>1120</v>
      </c>
      <c r="E42" s="80"/>
      <c r="F42" s="80"/>
      <c r="G42" s="79" t="s">
        <v>237</v>
      </c>
      <c r="H42" s="80" t="s">
        <v>1117</v>
      </c>
      <c r="I42" s="80" t="s">
        <v>1120</v>
      </c>
      <c r="J42" s="80"/>
      <c r="K42" s="80"/>
      <c r="L42" s="79"/>
      <c r="M42" s="80"/>
      <c r="N42" s="80"/>
      <c r="O42" s="80"/>
      <c r="P42" s="80"/>
      <c r="Q42" s="79" t="s">
        <v>1117</v>
      </c>
      <c r="R42" s="80" t="s">
        <v>1118</v>
      </c>
      <c r="S42" s="80" t="s">
        <v>1119</v>
      </c>
      <c r="T42" s="80"/>
      <c r="U42" s="80"/>
      <c r="V42" s="79"/>
      <c r="W42" s="80"/>
      <c r="X42" s="80"/>
      <c r="Y42" s="80"/>
      <c r="Z42" s="80"/>
      <c r="AA42" s="79"/>
      <c r="AB42" s="80"/>
      <c r="AC42" s="80"/>
      <c r="AD42" s="80"/>
      <c r="AE42" s="80"/>
    </row>
    <row r="43" spans="1:31" ht="13.5" customHeight="1" x14ac:dyDescent="0.15">
      <c r="A43" s="26" t="s">
        <v>79</v>
      </c>
      <c r="B43" s="79"/>
      <c r="C43" s="80" t="s">
        <v>235</v>
      </c>
      <c r="D43" s="80" t="s">
        <v>1122</v>
      </c>
      <c r="E43" s="80"/>
      <c r="F43" s="80"/>
      <c r="G43" s="79" t="s">
        <v>236</v>
      </c>
      <c r="H43" s="80" t="s">
        <v>236</v>
      </c>
      <c r="I43" s="80" t="s">
        <v>235</v>
      </c>
      <c r="J43" s="80"/>
      <c r="K43" s="80"/>
      <c r="L43" s="79"/>
      <c r="M43" s="80"/>
      <c r="N43" s="80"/>
      <c r="O43" s="80"/>
      <c r="P43" s="80"/>
      <c r="Q43" s="79"/>
      <c r="R43" s="80"/>
      <c r="S43" s="80"/>
      <c r="T43" s="80"/>
      <c r="U43" s="80"/>
      <c r="V43" s="79"/>
      <c r="W43" s="80"/>
      <c r="X43" s="80"/>
      <c r="Y43" s="80"/>
      <c r="Z43" s="80"/>
      <c r="AA43" s="79"/>
      <c r="AB43" s="80"/>
      <c r="AC43" s="80"/>
      <c r="AD43" s="80"/>
      <c r="AE43" s="80"/>
    </row>
    <row r="44" spans="1:31" ht="13.5" customHeight="1" x14ac:dyDescent="0.15">
      <c r="A44" s="26" t="s">
        <v>295</v>
      </c>
      <c r="B44" s="79"/>
      <c r="C44" s="80"/>
      <c r="D44" s="80"/>
      <c r="E44" s="80"/>
      <c r="F44" s="80"/>
      <c r="G44" s="79" t="s">
        <v>1124</v>
      </c>
      <c r="H44" s="80"/>
      <c r="I44" s="80" t="s">
        <v>1123</v>
      </c>
      <c r="J44" s="80"/>
      <c r="K44" s="80"/>
      <c r="L44" s="79"/>
      <c r="M44" s="80"/>
      <c r="N44" s="80"/>
      <c r="O44" s="80"/>
      <c r="P44" s="80"/>
      <c r="Q44" s="79" t="s">
        <v>1125</v>
      </c>
      <c r="R44" s="80"/>
      <c r="S44" s="80" t="s">
        <v>1124</v>
      </c>
      <c r="T44" s="80"/>
      <c r="U44" s="80"/>
      <c r="V44" s="79"/>
      <c r="W44" s="80"/>
      <c r="X44" s="80"/>
      <c r="Y44" s="80"/>
      <c r="Z44" s="80"/>
      <c r="AA44" s="79"/>
      <c r="AB44" s="80"/>
      <c r="AC44" s="80"/>
      <c r="AD44" s="80"/>
      <c r="AE44" s="80"/>
    </row>
    <row r="45" spans="1:31" ht="13.5" customHeight="1" x14ac:dyDescent="0.1">
      <c r="A45" s="26" t="s">
        <v>139</v>
      </c>
      <c r="B45" s="79"/>
      <c r="C45" s="80"/>
      <c r="D45" s="80"/>
      <c r="E45" s="80"/>
      <c r="F45" s="80"/>
      <c r="G45" s="79" t="s">
        <v>847</v>
      </c>
      <c r="H45" s="80" t="s">
        <v>848</v>
      </c>
      <c r="I45" s="80" t="s">
        <v>849</v>
      </c>
      <c r="J45" s="80"/>
      <c r="K45" s="80"/>
      <c r="L45" s="79"/>
      <c r="M45" s="80" t="s">
        <v>1204</v>
      </c>
      <c r="N45" s="80" t="s">
        <v>205</v>
      </c>
      <c r="O45" s="80"/>
      <c r="P45" s="80"/>
      <c r="Q45" s="79"/>
      <c r="R45" s="80"/>
      <c r="S45" s="80"/>
      <c r="T45" s="80"/>
      <c r="U45" s="80"/>
      <c r="V45" s="79"/>
      <c r="W45" s="80"/>
      <c r="X45" s="80"/>
      <c r="Y45" s="80"/>
      <c r="Z45" s="80"/>
      <c r="AA45" s="79"/>
      <c r="AB45" s="80"/>
      <c r="AC45" s="80"/>
      <c r="AD45" s="80"/>
      <c r="AE45" s="80"/>
    </row>
    <row r="46" spans="1:31" ht="13.5" customHeight="1" x14ac:dyDescent="0.1">
      <c r="A46" s="26" t="s">
        <v>89</v>
      </c>
      <c r="B46" s="79"/>
      <c r="C46" s="80"/>
      <c r="D46" s="80"/>
      <c r="E46" s="80"/>
      <c r="F46" s="80"/>
      <c r="G46" s="79"/>
      <c r="H46" s="80" t="s">
        <v>851</v>
      </c>
      <c r="I46" s="80" t="s">
        <v>854</v>
      </c>
      <c r="J46" s="80"/>
      <c r="K46" s="80"/>
      <c r="L46" s="79" t="s">
        <v>853</v>
      </c>
      <c r="M46" s="80" t="s">
        <v>850</v>
      </c>
      <c r="N46" s="80" t="s">
        <v>209</v>
      </c>
      <c r="O46" s="80"/>
      <c r="P46" s="80"/>
      <c r="Q46" s="79"/>
      <c r="R46" s="80"/>
      <c r="S46" s="80"/>
      <c r="T46" s="80"/>
      <c r="U46" s="80"/>
      <c r="V46" s="79"/>
      <c r="W46" s="80"/>
      <c r="X46" s="80"/>
      <c r="Y46" s="80"/>
      <c r="Z46" s="80"/>
      <c r="AA46" s="79"/>
      <c r="AB46" s="80"/>
      <c r="AC46" s="80"/>
      <c r="AD46" s="80"/>
      <c r="AE46" s="80"/>
    </row>
    <row r="47" spans="1:31" ht="13.5" customHeight="1" x14ac:dyDescent="0.1">
      <c r="A47" s="26" t="s">
        <v>90</v>
      </c>
      <c r="B47" s="79"/>
      <c r="C47" s="80"/>
      <c r="D47" s="80"/>
      <c r="E47" s="80"/>
      <c r="F47" s="80"/>
      <c r="G47" s="79"/>
      <c r="H47" s="80"/>
      <c r="I47" s="80"/>
      <c r="J47" s="80"/>
      <c r="K47" s="80"/>
      <c r="L47" s="79"/>
      <c r="M47" s="80"/>
      <c r="N47" s="80"/>
      <c r="O47" s="80"/>
      <c r="P47" s="80"/>
      <c r="Q47" s="79" t="s">
        <v>210</v>
      </c>
      <c r="R47" s="80" t="s">
        <v>210</v>
      </c>
      <c r="S47" s="80" t="s">
        <v>211</v>
      </c>
      <c r="T47" s="80"/>
      <c r="U47" s="80"/>
      <c r="V47" s="79"/>
      <c r="W47" s="80"/>
      <c r="X47" s="80"/>
      <c r="Y47" s="80"/>
      <c r="Z47" s="80"/>
      <c r="AA47" s="79"/>
      <c r="AB47" s="80"/>
      <c r="AC47" s="80"/>
      <c r="AD47" s="80"/>
      <c r="AE47" s="80"/>
    </row>
    <row r="48" spans="1:31" ht="13.5" customHeight="1" x14ac:dyDescent="0.1">
      <c r="A48" s="26" t="s">
        <v>1495</v>
      </c>
      <c r="B48" s="79"/>
      <c r="C48" s="80" t="s">
        <v>202</v>
      </c>
      <c r="D48" s="80" t="s">
        <v>202</v>
      </c>
      <c r="E48" s="80"/>
      <c r="F48" s="80"/>
      <c r="G48" s="79"/>
      <c r="H48" s="80"/>
      <c r="I48" s="80"/>
      <c r="J48" s="80"/>
      <c r="K48" s="80"/>
      <c r="L48" s="79"/>
      <c r="M48" s="80" t="s">
        <v>206</v>
      </c>
      <c r="N48" s="80" t="s">
        <v>856</v>
      </c>
      <c r="O48" s="80"/>
      <c r="P48" s="80"/>
      <c r="Q48" s="79"/>
      <c r="R48" s="80"/>
      <c r="S48" s="80"/>
      <c r="T48" s="80"/>
      <c r="U48" s="80"/>
      <c r="V48" s="79"/>
      <c r="W48" s="80"/>
      <c r="X48" s="80"/>
      <c r="Y48" s="80"/>
      <c r="Z48" s="80"/>
      <c r="AA48" s="79"/>
      <c r="AB48" s="80"/>
      <c r="AC48" s="80"/>
      <c r="AD48" s="80"/>
      <c r="AE48" s="80"/>
    </row>
    <row r="49" spans="1:31" ht="13.5" customHeight="1" x14ac:dyDescent="0.1">
      <c r="A49" s="26" t="s">
        <v>91</v>
      </c>
      <c r="B49" s="79"/>
      <c r="C49" s="80"/>
      <c r="D49" s="80"/>
      <c r="E49" s="80"/>
      <c r="F49" s="80"/>
      <c r="G49" s="79"/>
      <c r="H49" s="80" t="s">
        <v>864</v>
      </c>
      <c r="I49" s="80" t="s">
        <v>863</v>
      </c>
      <c r="J49" s="80"/>
      <c r="K49" s="80"/>
      <c r="L49" s="79" t="s">
        <v>1206</v>
      </c>
      <c r="M49" s="80" t="s">
        <v>1207</v>
      </c>
      <c r="N49" s="80" t="s">
        <v>866</v>
      </c>
      <c r="O49" s="80"/>
      <c r="P49" s="80"/>
      <c r="Q49" s="79" t="s">
        <v>1205</v>
      </c>
      <c r="R49" s="80" t="s">
        <v>1206</v>
      </c>
      <c r="S49" s="80" t="s">
        <v>866</v>
      </c>
      <c r="T49" s="80"/>
      <c r="U49" s="80"/>
      <c r="V49" s="79"/>
      <c r="W49" s="80"/>
      <c r="X49" s="80"/>
      <c r="Y49" s="80"/>
      <c r="Z49" s="80"/>
      <c r="AA49" s="79"/>
      <c r="AB49" s="80"/>
      <c r="AC49" s="80"/>
      <c r="AD49" s="80"/>
      <c r="AE49" s="80"/>
    </row>
    <row r="50" spans="1:31" ht="13.5" customHeight="1" x14ac:dyDescent="0.1">
      <c r="A50" s="26" t="s">
        <v>92</v>
      </c>
      <c r="B50" s="79" t="s">
        <v>868</v>
      </c>
      <c r="C50" s="80" t="s">
        <v>869</v>
      </c>
      <c r="D50" s="80"/>
      <c r="E50" s="80"/>
      <c r="F50" s="80"/>
      <c r="G50" s="79"/>
      <c r="H50" s="80"/>
      <c r="I50" s="80"/>
      <c r="J50" s="80"/>
      <c r="K50" s="80"/>
      <c r="L50" s="79" t="s">
        <v>1208</v>
      </c>
      <c r="M50" s="80" t="s">
        <v>1208</v>
      </c>
      <c r="N50" s="80" t="s">
        <v>1208</v>
      </c>
      <c r="O50" s="80"/>
      <c r="P50" s="80"/>
      <c r="Q50" s="79" t="s">
        <v>1209</v>
      </c>
      <c r="R50" s="80" t="s">
        <v>1209</v>
      </c>
      <c r="S50" s="80" t="s">
        <v>1209</v>
      </c>
      <c r="T50" s="80"/>
      <c r="U50" s="80"/>
      <c r="V50" s="79"/>
      <c r="W50" s="80"/>
      <c r="X50" s="80"/>
      <c r="Y50" s="80"/>
      <c r="Z50" s="80"/>
      <c r="AA50" s="79"/>
      <c r="AB50" s="80"/>
      <c r="AC50" s="80"/>
      <c r="AD50" s="80"/>
      <c r="AE50" s="80"/>
    </row>
    <row r="51" spans="1:31" ht="13.5" customHeight="1" x14ac:dyDescent="0.1">
      <c r="A51" s="26" t="s">
        <v>140</v>
      </c>
      <c r="B51" s="79"/>
      <c r="C51" s="80" t="s">
        <v>878</v>
      </c>
      <c r="D51" s="80" t="s">
        <v>877</v>
      </c>
      <c r="E51" s="80"/>
      <c r="F51" s="80"/>
      <c r="G51" s="79" t="s">
        <v>1210</v>
      </c>
      <c r="H51" s="80" t="s">
        <v>1210</v>
      </c>
      <c r="I51" s="80" t="s">
        <v>1210</v>
      </c>
      <c r="J51" s="80"/>
      <c r="K51" s="80"/>
      <c r="L51" s="79" t="s">
        <v>1211</v>
      </c>
      <c r="M51" s="80" t="s">
        <v>1211</v>
      </c>
      <c r="N51" s="80" t="s">
        <v>1211</v>
      </c>
      <c r="O51" s="80"/>
      <c r="P51" s="80"/>
      <c r="Q51" s="79"/>
      <c r="R51" s="80"/>
      <c r="S51" s="80"/>
      <c r="T51" s="80"/>
      <c r="U51" s="80"/>
      <c r="V51" s="79"/>
      <c r="W51" s="80"/>
      <c r="X51" s="80"/>
      <c r="Y51" s="80"/>
      <c r="Z51" s="80"/>
      <c r="AA51" s="79"/>
      <c r="AB51" s="80"/>
      <c r="AC51" s="80"/>
      <c r="AD51" s="80"/>
      <c r="AE51" s="80"/>
    </row>
    <row r="52" spans="1:31" ht="13.5" customHeight="1" x14ac:dyDescent="0.15">
      <c r="A52" s="26" t="s">
        <v>93</v>
      </c>
      <c r="B52" s="79"/>
      <c r="C52" s="80"/>
      <c r="D52" s="80"/>
      <c r="E52" s="80"/>
      <c r="F52" s="80"/>
      <c r="G52" s="79"/>
      <c r="H52" s="80"/>
      <c r="I52" s="80"/>
      <c r="J52" s="80"/>
      <c r="K52" s="80"/>
      <c r="L52" s="79" t="s">
        <v>1133</v>
      </c>
      <c r="M52" s="80" t="s">
        <v>1240</v>
      </c>
      <c r="N52" s="80" t="s">
        <v>1241</v>
      </c>
      <c r="O52" s="80"/>
      <c r="P52" s="80"/>
      <c r="Q52" s="79"/>
      <c r="R52" s="80" t="s">
        <v>1128</v>
      </c>
      <c r="S52" s="80" t="s">
        <v>1242</v>
      </c>
      <c r="T52" s="80"/>
      <c r="U52" s="80"/>
      <c r="V52" s="79" t="s">
        <v>1240</v>
      </c>
      <c r="W52" s="80" t="s">
        <v>1243</v>
      </c>
      <c r="X52" s="80" t="s">
        <v>1244</v>
      </c>
      <c r="Y52" s="80"/>
      <c r="Z52" s="80"/>
      <c r="AA52" s="79"/>
      <c r="AB52" s="80"/>
      <c r="AC52" s="80"/>
      <c r="AD52" s="80"/>
      <c r="AE52" s="80"/>
    </row>
    <row r="53" spans="1:31" ht="13.5" customHeight="1" x14ac:dyDescent="0.15">
      <c r="A53" s="26" t="s">
        <v>141</v>
      </c>
      <c r="B53" s="79"/>
      <c r="C53" s="80"/>
      <c r="D53" s="80"/>
      <c r="E53" s="80"/>
      <c r="F53" s="80"/>
      <c r="G53" s="79"/>
      <c r="H53" s="80"/>
      <c r="I53" s="80"/>
      <c r="J53" s="80"/>
      <c r="K53" s="80"/>
      <c r="L53" s="79"/>
      <c r="M53" s="80"/>
      <c r="N53" s="80"/>
      <c r="O53" s="80"/>
      <c r="P53" s="80"/>
      <c r="Q53" s="79" t="s">
        <v>1141</v>
      </c>
      <c r="R53" s="80" t="s">
        <v>1139</v>
      </c>
      <c r="S53" s="80" t="s">
        <v>1140</v>
      </c>
      <c r="T53" s="80"/>
      <c r="U53" s="80"/>
      <c r="V53" s="79"/>
      <c r="W53" s="80"/>
      <c r="X53" s="80"/>
      <c r="Y53" s="80"/>
      <c r="Z53" s="80"/>
      <c r="AA53" s="79"/>
      <c r="AB53" s="80"/>
      <c r="AC53" s="80"/>
      <c r="AD53" s="80"/>
      <c r="AE53" s="80"/>
    </row>
    <row r="54" spans="1:31" ht="13.5" customHeight="1" x14ac:dyDescent="0.15">
      <c r="A54" s="26" t="s">
        <v>94</v>
      </c>
      <c r="B54" s="79"/>
      <c r="C54" s="80"/>
      <c r="D54" s="80"/>
      <c r="E54" s="80"/>
      <c r="F54" s="80"/>
      <c r="G54" s="79"/>
      <c r="H54" s="80"/>
      <c r="I54" s="80"/>
      <c r="J54" s="80"/>
      <c r="K54" s="80"/>
      <c r="L54" s="79" t="s">
        <v>418</v>
      </c>
      <c r="M54" s="80" t="s">
        <v>1245</v>
      </c>
      <c r="N54" s="80" t="s">
        <v>1246</v>
      </c>
      <c r="O54" s="80"/>
      <c r="P54" s="80"/>
      <c r="Q54" s="79"/>
      <c r="R54" s="80"/>
      <c r="S54" s="80"/>
      <c r="T54" s="80"/>
      <c r="U54" s="80"/>
      <c r="V54" s="79"/>
      <c r="W54" s="80" t="s">
        <v>1143</v>
      </c>
      <c r="X54" s="80" t="s">
        <v>1145</v>
      </c>
      <c r="Y54" s="80"/>
      <c r="Z54" s="80"/>
      <c r="AA54" s="79"/>
      <c r="AB54" s="80"/>
      <c r="AC54" s="80"/>
      <c r="AD54" s="80"/>
      <c r="AE54" s="80"/>
    </row>
    <row r="55" spans="1:31" ht="13.5" customHeight="1" x14ac:dyDescent="0.15">
      <c r="A55" s="26" t="s">
        <v>253</v>
      </c>
      <c r="B55" s="79"/>
      <c r="C55" s="80"/>
      <c r="D55" s="80"/>
      <c r="E55" s="80"/>
      <c r="F55" s="80"/>
      <c r="G55" s="79"/>
      <c r="H55" s="80"/>
      <c r="I55" s="80"/>
      <c r="J55" s="80"/>
      <c r="K55" s="80"/>
      <c r="L55" s="79" t="s">
        <v>1152</v>
      </c>
      <c r="M55" s="80"/>
      <c r="N55" s="80" t="s">
        <v>1151</v>
      </c>
      <c r="O55" s="80"/>
      <c r="P55" s="80"/>
      <c r="Q55" s="79"/>
      <c r="R55" s="80"/>
      <c r="S55" s="80"/>
      <c r="T55" s="80"/>
      <c r="U55" s="80"/>
      <c r="V55" s="79"/>
      <c r="W55" s="80" t="s">
        <v>306</v>
      </c>
      <c r="X55" s="80" t="s">
        <v>1247</v>
      </c>
      <c r="Y55" s="80"/>
      <c r="Z55" s="80"/>
      <c r="AA55" s="79"/>
      <c r="AB55" s="80"/>
      <c r="AC55" s="80"/>
      <c r="AD55" s="80"/>
      <c r="AE55" s="80"/>
    </row>
    <row r="56" spans="1:31" ht="13.5" customHeight="1" x14ac:dyDescent="0.1">
      <c r="A56" s="26" t="s">
        <v>84</v>
      </c>
      <c r="B56" s="79"/>
      <c r="C56" s="80"/>
      <c r="D56" s="80"/>
      <c r="E56" s="80"/>
      <c r="F56" s="80"/>
      <c r="G56" s="79"/>
      <c r="H56" s="80"/>
      <c r="I56" s="80"/>
      <c r="J56" s="80"/>
      <c r="K56" s="80"/>
      <c r="L56" s="79"/>
      <c r="M56" s="80"/>
      <c r="N56" s="80"/>
      <c r="O56" s="80"/>
      <c r="P56" s="80"/>
      <c r="Q56" s="79"/>
      <c r="R56" s="80" t="s">
        <v>1212</v>
      </c>
      <c r="S56" s="80" t="s">
        <v>1212</v>
      </c>
      <c r="T56" s="80"/>
      <c r="U56" s="80"/>
      <c r="V56" s="79"/>
      <c r="W56" s="80" t="s">
        <v>1213</v>
      </c>
      <c r="X56" s="80" t="s">
        <v>1213</v>
      </c>
      <c r="Y56" s="80"/>
      <c r="Z56" s="80"/>
      <c r="AA56" s="79"/>
      <c r="AB56" s="80"/>
      <c r="AC56" s="80"/>
      <c r="AD56" s="80"/>
      <c r="AE56" s="80"/>
    </row>
    <row r="57" spans="1:31" ht="13.5" customHeight="1" x14ac:dyDescent="0.1">
      <c r="A57" s="26" t="s">
        <v>85</v>
      </c>
      <c r="B57" s="79"/>
      <c r="C57" s="80"/>
      <c r="D57" s="80"/>
      <c r="E57" s="80"/>
      <c r="F57" s="80"/>
      <c r="G57" s="79"/>
      <c r="H57" s="80" t="s">
        <v>1214</v>
      </c>
      <c r="I57" s="80" t="s">
        <v>1214</v>
      </c>
      <c r="J57" s="80"/>
      <c r="K57" s="80"/>
      <c r="L57" s="79"/>
      <c r="M57" s="80" t="s">
        <v>1215</v>
      </c>
      <c r="N57" s="80" t="s">
        <v>1215</v>
      </c>
      <c r="O57" s="80"/>
      <c r="P57" s="80"/>
      <c r="Q57" s="79"/>
      <c r="R57" s="80"/>
      <c r="S57" s="80"/>
      <c r="T57" s="80"/>
      <c r="U57" s="80"/>
      <c r="V57" s="79"/>
      <c r="W57" s="80"/>
      <c r="X57" s="80"/>
      <c r="Y57" s="80"/>
      <c r="Z57" s="80"/>
      <c r="AA57" s="79"/>
      <c r="AB57" s="80"/>
      <c r="AC57" s="80"/>
      <c r="AD57" s="80"/>
      <c r="AE57" s="80"/>
    </row>
    <row r="58" spans="1:31" ht="13.5" customHeight="1" x14ac:dyDescent="0.1">
      <c r="A58" s="26" t="s">
        <v>87</v>
      </c>
      <c r="B58" s="79"/>
      <c r="C58" s="80"/>
      <c r="D58" s="80"/>
      <c r="E58" s="80"/>
      <c r="F58" s="80"/>
      <c r="G58" s="79"/>
      <c r="H58" s="80" t="s">
        <v>1216</v>
      </c>
      <c r="I58" s="80" t="s">
        <v>1216</v>
      </c>
      <c r="J58" s="80"/>
      <c r="K58" s="80"/>
      <c r="L58" s="79"/>
      <c r="M58" s="80"/>
      <c r="N58" s="80"/>
      <c r="O58" s="80"/>
      <c r="P58" s="80"/>
      <c r="Q58" s="79"/>
      <c r="R58" s="80"/>
      <c r="S58" s="80"/>
      <c r="T58" s="80"/>
      <c r="U58" s="80"/>
      <c r="V58" s="79"/>
      <c r="W58" s="80"/>
      <c r="X58" s="80"/>
      <c r="Y58" s="80"/>
      <c r="Z58" s="80"/>
      <c r="AA58" s="79"/>
      <c r="AB58" s="80"/>
      <c r="AC58" s="80"/>
      <c r="AD58" s="80"/>
      <c r="AE58" s="80"/>
    </row>
    <row r="59" spans="1:31" ht="13.5" customHeight="1" x14ac:dyDescent="0.1">
      <c r="A59" s="26" t="s">
        <v>86</v>
      </c>
      <c r="B59" s="79"/>
      <c r="C59" s="80"/>
      <c r="D59" s="80"/>
      <c r="E59" s="80"/>
      <c r="F59" s="80"/>
      <c r="G59" s="79"/>
      <c r="H59" s="80"/>
      <c r="I59" s="80"/>
      <c r="J59" s="80"/>
      <c r="K59" s="80"/>
      <c r="L59" s="79"/>
      <c r="M59" s="80" t="s">
        <v>1217</v>
      </c>
      <c r="N59" s="80" t="s">
        <v>1217</v>
      </c>
      <c r="O59" s="80"/>
      <c r="P59" s="80"/>
      <c r="Q59" s="79"/>
      <c r="R59" s="80" t="s">
        <v>1218</v>
      </c>
      <c r="S59" s="80" t="s">
        <v>1218</v>
      </c>
      <c r="T59" s="80"/>
      <c r="U59" s="80"/>
      <c r="V59" s="79"/>
      <c r="W59" s="80"/>
      <c r="X59" s="80"/>
      <c r="Y59" s="80"/>
      <c r="Z59" s="80"/>
      <c r="AA59" s="79"/>
      <c r="AB59" s="80"/>
      <c r="AC59" s="80"/>
      <c r="AD59" s="80"/>
      <c r="AE59" s="80"/>
    </row>
    <row r="60" spans="1:31" ht="13.5" customHeight="1" x14ac:dyDescent="0.1">
      <c r="A60" s="26" t="s">
        <v>88</v>
      </c>
      <c r="B60" s="79"/>
      <c r="C60" s="80"/>
      <c r="D60" s="80"/>
      <c r="E60" s="80"/>
      <c r="F60" s="80"/>
      <c r="G60" s="79"/>
      <c r="H60" s="80" t="s">
        <v>1219</v>
      </c>
      <c r="I60" s="80" t="s">
        <v>1219</v>
      </c>
      <c r="J60" s="80"/>
      <c r="K60" s="80"/>
      <c r="L60" s="79"/>
      <c r="M60" s="80"/>
      <c r="N60" s="80"/>
      <c r="O60" s="80"/>
      <c r="P60" s="80"/>
      <c r="Q60" s="79"/>
      <c r="R60" s="80" t="s">
        <v>1220</v>
      </c>
      <c r="S60" s="80" t="s">
        <v>1220</v>
      </c>
      <c r="T60" s="80"/>
      <c r="U60" s="80"/>
      <c r="V60" s="79"/>
      <c r="W60" s="80"/>
      <c r="X60" s="80"/>
      <c r="Y60" s="80"/>
      <c r="Z60" s="80"/>
      <c r="AA60" s="79"/>
      <c r="AB60" s="80"/>
      <c r="AC60" s="80"/>
      <c r="AD60" s="80"/>
      <c r="AE60" s="80"/>
    </row>
    <row r="61" spans="1:31" ht="13.5" customHeight="1" x14ac:dyDescent="0.1">
      <c r="A61" s="26" t="s">
        <v>82</v>
      </c>
      <c r="B61" s="79"/>
      <c r="C61" s="80"/>
      <c r="D61" s="80"/>
      <c r="E61" s="80"/>
      <c r="F61" s="80"/>
      <c r="G61" s="79"/>
      <c r="H61" s="80"/>
      <c r="I61" s="80"/>
      <c r="J61" s="80"/>
      <c r="K61" s="80"/>
      <c r="L61" s="79"/>
      <c r="M61" s="80"/>
      <c r="N61" s="80"/>
      <c r="O61" s="80"/>
      <c r="P61" s="80"/>
      <c r="Q61" s="79"/>
      <c r="R61" s="80"/>
      <c r="S61" s="80"/>
      <c r="T61" s="80"/>
      <c r="U61" s="80"/>
      <c r="V61" s="79"/>
      <c r="W61" s="80"/>
      <c r="X61" s="80"/>
      <c r="Y61" s="80"/>
      <c r="Z61" s="80"/>
      <c r="AA61" s="79"/>
      <c r="AB61" s="80"/>
      <c r="AC61" s="80"/>
      <c r="AD61" s="80"/>
      <c r="AE61" s="80"/>
    </row>
    <row r="62" spans="1:31" ht="13.5" customHeight="1" x14ac:dyDescent="0.1">
      <c r="A62" s="26" t="s">
        <v>83</v>
      </c>
      <c r="B62" s="79"/>
      <c r="C62" s="80"/>
      <c r="D62" s="80"/>
      <c r="E62" s="80"/>
      <c r="F62" s="80"/>
      <c r="G62" s="79"/>
      <c r="H62" s="80"/>
      <c r="I62" s="80"/>
      <c r="J62" s="80"/>
      <c r="K62" s="80"/>
      <c r="L62" s="79"/>
      <c r="M62" s="80"/>
      <c r="N62" s="80"/>
      <c r="O62" s="80"/>
      <c r="P62" s="80"/>
      <c r="Q62" s="79"/>
      <c r="R62" s="80"/>
      <c r="S62" s="80"/>
      <c r="T62" s="80"/>
      <c r="U62" s="80"/>
      <c r="V62" s="79"/>
      <c r="W62" s="80"/>
      <c r="X62" s="80"/>
      <c r="Y62" s="80"/>
      <c r="Z62" s="80"/>
      <c r="AA62" s="79"/>
      <c r="AB62" s="80"/>
      <c r="AC62" s="80"/>
      <c r="AD62" s="80"/>
      <c r="AE62" s="80"/>
    </row>
    <row r="63" spans="1:31" ht="13.5" customHeight="1" x14ac:dyDescent="0.1">
      <c r="A63" s="26" t="s">
        <v>81</v>
      </c>
      <c r="B63" s="79"/>
      <c r="C63" s="80"/>
      <c r="D63" s="80"/>
      <c r="E63" s="80"/>
      <c r="F63" s="80"/>
      <c r="G63" s="79"/>
      <c r="H63" s="80"/>
      <c r="I63" s="80"/>
      <c r="J63" s="80"/>
      <c r="K63" s="80"/>
      <c r="L63" s="79"/>
      <c r="M63" s="80"/>
      <c r="N63" s="80"/>
      <c r="O63" s="80"/>
      <c r="P63" s="80"/>
      <c r="Q63" s="79"/>
      <c r="R63" s="80"/>
      <c r="S63" s="80"/>
      <c r="T63" s="80"/>
      <c r="U63" s="80"/>
      <c r="V63" s="79"/>
      <c r="W63" s="80"/>
      <c r="X63" s="80"/>
      <c r="Y63" s="80"/>
      <c r="Z63" s="80"/>
      <c r="AA63" s="79"/>
      <c r="AB63" s="80"/>
      <c r="AC63" s="80"/>
      <c r="AD63" s="80"/>
      <c r="AE63" s="80"/>
    </row>
    <row r="64" spans="1:31" ht="13.5" customHeight="1" x14ac:dyDescent="0.1">
      <c r="A64" s="26" t="s">
        <v>63</v>
      </c>
      <c r="B64" s="79"/>
      <c r="C64" s="80"/>
      <c r="D64" s="80"/>
      <c r="E64" s="80"/>
      <c r="F64" s="80"/>
      <c r="G64" s="79" t="s">
        <v>1221</v>
      </c>
      <c r="H64" s="80" t="s">
        <v>1221</v>
      </c>
      <c r="I64" s="80" t="s">
        <v>1222</v>
      </c>
      <c r="J64" s="80"/>
      <c r="K64" s="80"/>
      <c r="L64" s="79"/>
      <c r="M64" s="80" t="s">
        <v>1223</v>
      </c>
      <c r="N64" s="80" t="s">
        <v>1223</v>
      </c>
      <c r="O64" s="80"/>
      <c r="P64" s="80"/>
      <c r="Q64" s="79"/>
      <c r="R64" s="80"/>
      <c r="S64" s="80"/>
      <c r="T64" s="80"/>
      <c r="U64" s="80"/>
      <c r="V64" s="79"/>
      <c r="W64" s="80"/>
      <c r="X64" s="80"/>
      <c r="Y64" s="80"/>
      <c r="Z64" s="80"/>
      <c r="AA64" s="79"/>
      <c r="AB64" s="80"/>
      <c r="AC64" s="80"/>
      <c r="AD64" s="80"/>
      <c r="AE64" s="80"/>
    </row>
    <row r="65" spans="1:31" ht="13.5" customHeight="1" x14ac:dyDescent="0.1">
      <c r="A65" s="26" t="s">
        <v>578</v>
      </c>
      <c r="B65" s="79" t="s">
        <v>1224</v>
      </c>
      <c r="C65" s="80" t="s">
        <v>1224</v>
      </c>
      <c r="D65" s="80" t="s">
        <v>1224</v>
      </c>
      <c r="E65" s="80"/>
      <c r="F65" s="80"/>
      <c r="G65" s="79" t="s">
        <v>1225</v>
      </c>
      <c r="H65" s="80" t="s">
        <v>1225</v>
      </c>
      <c r="I65" s="80" t="s">
        <v>1225</v>
      </c>
      <c r="J65" s="80"/>
      <c r="K65" s="80"/>
      <c r="L65" s="79"/>
      <c r="M65" s="80"/>
      <c r="N65" s="80"/>
      <c r="O65" s="80"/>
      <c r="P65" s="80"/>
      <c r="Q65" s="79"/>
      <c r="R65" s="80"/>
      <c r="S65" s="80"/>
      <c r="T65" s="80"/>
      <c r="U65" s="80"/>
      <c r="V65" s="79"/>
      <c r="W65" s="80"/>
      <c r="X65" s="80"/>
      <c r="Y65" s="80"/>
      <c r="Z65" s="80"/>
      <c r="AA65" s="79"/>
      <c r="AB65" s="80"/>
      <c r="AC65" s="80"/>
      <c r="AD65" s="80"/>
      <c r="AE65" s="80"/>
    </row>
    <row r="66" spans="1:31" ht="13.5" customHeight="1" x14ac:dyDescent="0.1">
      <c r="A66" s="26" t="s">
        <v>61</v>
      </c>
      <c r="B66" s="79" t="s">
        <v>1226</v>
      </c>
      <c r="C66" s="80"/>
      <c r="D66" s="80" t="s">
        <v>1227</v>
      </c>
      <c r="E66" s="80"/>
      <c r="F66" s="80"/>
      <c r="G66" s="79"/>
      <c r="H66" s="80"/>
      <c r="I66" s="80"/>
      <c r="J66" s="80"/>
      <c r="K66" s="80"/>
      <c r="L66" s="79"/>
      <c r="M66" s="80"/>
      <c r="N66" s="80"/>
      <c r="O66" s="80"/>
      <c r="P66" s="80"/>
      <c r="Q66" s="79"/>
      <c r="R66" s="80"/>
      <c r="S66" s="80"/>
      <c r="T66" s="80"/>
      <c r="U66" s="80"/>
      <c r="V66" s="79" t="s">
        <v>1228</v>
      </c>
      <c r="W66" s="80" t="s">
        <v>1229</v>
      </c>
      <c r="X66" s="80" t="s">
        <v>1230</v>
      </c>
      <c r="Y66" s="80"/>
      <c r="Z66" s="80"/>
      <c r="AA66" s="79"/>
      <c r="AB66" s="80"/>
      <c r="AC66" s="80"/>
      <c r="AD66" s="80"/>
      <c r="AE66" s="80"/>
    </row>
    <row r="67" spans="1:31" ht="13.5" customHeight="1" x14ac:dyDescent="0.1">
      <c r="A67" s="26" t="s">
        <v>59</v>
      </c>
      <c r="B67" s="79"/>
      <c r="C67" s="80"/>
      <c r="D67" s="80"/>
      <c r="E67" s="80"/>
      <c r="F67" s="80"/>
      <c r="G67" s="79"/>
      <c r="H67" s="80"/>
      <c r="I67" s="80"/>
      <c r="J67" s="80"/>
      <c r="K67" s="80"/>
      <c r="L67" s="79"/>
      <c r="M67" s="80"/>
      <c r="N67" s="80"/>
      <c r="O67" s="80"/>
      <c r="P67" s="80"/>
      <c r="Q67" s="79"/>
      <c r="R67" s="80"/>
      <c r="S67" s="80"/>
      <c r="T67" s="80"/>
      <c r="U67" s="80"/>
      <c r="V67" s="79"/>
      <c r="W67" s="80"/>
      <c r="X67" s="80"/>
      <c r="Y67" s="80"/>
      <c r="Z67" s="80"/>
      <c r="AA67" s="79"/>
      <c r="AB67" s="80"/>
      <c r="AC67" s="80"/>
      <c r="AD67" s="80"/>
      <c r="AE67" s="80"/>
    </row>
    <row r="68" spans="1:31" ht="13.5" customHeight="1" x14ac:dyDescent="0.1">
      <c r="A68" s="26" t="s">
        <v>62</v>
      </c>
      <c r="B68" s="79"/>
      <c r="C68" s="80"/>
      <c r="D68" s="80"/>
      <c r="E68" s="80"/>
      <c r="F68" s="80"/>
      <c r="G68" s="79"/>
      <c r="H68" s="80"/>
      <c r="I68" s="80"/>
      <c r="J68" s="80"/>
      <c r="K68" s="80"/>
      <c r="L68" s="79" t="s">
        <v>975</v>
      </c>
      <c r="M68" s="80" t="s">
        <v>975</v>
      </c>
      <c r="N68" s="80"/>
      <c r="O68" s="80"/>
      <c r="P68" s="80"/>
      <c r="Q68" s="79" t="s">
        <v>1232</v>
      </c>
      <c r="R68" s="80" t="s">
        <v>1232</v>
      </c>
      <c r="S68" s="80" t="s">
        <v>1233</v>
      </c>
      <c r="T68" s="80"/>
      <c r="U68" s="80"/>
      <c r="V68" s="79"/>
      <c r="W68" s="80"/>
      <c r="X68" s="80"/>
      <c r="Y68" s="80"/>
      <c r="Z68" s="80"/>
      <c r="AA68" s="79"/>
      <c r="AB68" s="80"/>
      <c r="AC68" s="80"/>
      <c r="AD68" s="80"/>
      <c r="AE68" s="80"/>
    </row>
    <row r="69" spans="1:31" ht="13.5" customHeight="1" x14ac:dyDescent="0.1">
      <c r="A69" s="26" t="s">
        <v>100</v>
      </c>
      <c r="B69" s="79" t="s">
        <v>213</v>
      </c>
      <c r="C69" s="80" t="s">
        <v>985</v>
      </c>
      <c r="D69" s="80" t="s">
        <v>985</v>
      </c>
      <c r="E69" s="80"/>
      <c r="F69" s="80"/>
      <c r="G69" s="79"/>
      <c r="H69" s="80"/>
      <c r="I69" s="80"/>
      <c r="J69" s="80"/>
      <c r="K69" s="80"/>
      <c r="L69" s="79" t="s">
        <v>220</v>
      </c>
      <c r="M69" s="80" t="s">
        <v>220</v>
      </c>
      <c r="N69" s="80"/>
      <c r="O69" s="80"/>
      <c r="P69" s="80"/>
      <c r="Q69" s="79" t="s">
        <v>213</v>
      </c>
      <c r="R69" s="80" t="s">
        <v>213</v>
      </c>
      <c r="S69" s="80"/>
      <c r="T69" s="80"/>
      <c r="U69" s="80"/>
      <c r="V69" s="79"/>
      <c r="W69" s="80"/>
      <c r="X69" s="80"/>
      <c r="Y69" s="80"/>
      <c r="Z69" s="80"/>
      <c r="AA69" s="79"/>
      <c r="AB69" s="80"/>
      <c r="AC69" s="80"/>
      <c r="AD69" s="80"/>
      <c r="AE69" s="80"/>
    </row>
    <row r="70" spans="1:31" ht="13.5" customHeight="1" x14ac:dyDescent="0.1">
      <c r="A70" s="26" t="s">
        <v>95</v>
      </c>
      <c r="B70" s="79" t="s">
        <v>987</v>
      </c>
      <c r="C70" s="80"/>
      <c r="D70" s="80" t="s">
        <v>212</v>
      </c>
      <c r="E70" s="80"/>
      <c r="F70" s="80"/>
      <c r="G70" s="79"/>
      <c r="H70" s="80"/>
      <c r="I70" s="80"/>
      <c r="J70" s="80"/>
      <c r="K70" s="80"/>
      <c r="L70" s="79" t="s">
        <v>987</v>
      </c>
      <c r="M70" s="80" t="s">
        <v>216</v>
      </c>
      <c r="N70" s="80"/>
      <c r="O70" s="80"/>
      <c r="P70" s="80"/>
      <c r="Q70" s="79"/>
      <c r="R70" s="80"/>
      <c r="S70" s="80"/>
      <c r="T70" s="80"/>
      <c r="U70" s="80"/>
      <c r="V70" s="79" t="s">
        <v>216</v>
      </c>
      <c r="W70" s="80"/>
      <c r="X70" s="80" t="s">
        <v>212</v>
      </c>
      <c r="Y70" s="80"/>
      <c r="Z70" s="80"/>
      <c r="AA70" s="79"/>
      <c r="AB70" s="80"/>
      <c r="AC70" s="80"/>
      <c r="AD70" s="80"/>
      <c r="AE70" s="80"/>
    </row>
    <row r="71" spans="1:31" ht="13.5" customHeight="1" x14ac:dyDescent="0.1">
      <c r="A71" s="26" t="s">
        <v>264</v>
      </c>
      <c r="B71" s="79" t="s">
        <v>991</v>
      </c>
      <c r="C71" s="80" t="s">
        <v>992</v>
      </c>
      <c r="D71" s="80" t="s">
        <v>992</v>
      </c>
      <c r="E71" s="80"/>
      <c r="F71" s="80"/>
      <c r="G71" s="79"/>
      <c r="H71" s="80"/>
      <c r="I71" s="80"/>
      <c r="J71" s="80"/>
      <c r="K71" s="80"/>
      <c r="L71" s="79" t="s">
        <v>989</v>
      </c>
      <c r="M71" s="80" t="s">
        <v>989</v>
      </c>
      <c r="N71" s="80" t="s">
        <v>990</v>
      </c>
      <c r="O71" s="80"/>
      <c r="P71" s="80"/>
      <c r="Q71" s="79" t="s">
        <v>992</v>
      </c>
      <c r="R71" s="80" t="s">
        <v>991</v>
      </c>
      <c r="S71" s="80" t="s">
        <v>991</v>
      </c>
      <c r="T71" s="80"/>
      <c r="U71" s="80"/>
      <c r="V71" s="79"/>
      <c r="W71" s="80"/>
      <c r="X71" s="80"/>
      <c r="Y71" s="80"/>
      <c r="Z71" s="80"/>
      <c r="AA71" s="79"/>
      <c r="AB71" s="80"/>
      <c r="AC71" s="80"/>
      <c r="AD71" s="80"/>
      <c r="AE71" s="80"/>
    </row>
    <row r="72" spans="1:31" ht="13.5" customHeight="1" x14ac:dyDescent="0.1">
      <c r="A72" s="26" t="s">
        <v>101</v>
      </c>
      <c r="B72" s="79" t="s">
        <v>218</v>
      </c>
      <c r="C72" s="80" t="s">
        <v>218</v>
      </c>
      <c r="D72" s="80" t="s">
        <v>995</v>
      </c>
      <c r="E72" s="80"/>
      <c r="F72" s="80"/>
      <c r="G72" s="79"/>
      <c r="H72" s="80"/>
      <c r="I72" s="80"/>
      <c r="J72" s="80"/>
      <c r="K72" s="80"/>
      <c r="L72" s="79" t="s">
        <v>995</v>
      </c>
      <c r="M72" s="80" t="s">
        <v>994</v>
      </c>
      <c r="N72" s="80" t="s">
        <v>218</v>
      </c>
      <c r="O72" s="80"/>
      <c r="P72" s="80"/>
      <c r="Q72" s="79" t="s">
        <v>994</v>
      </c>
      <c r="R72" s="80"/>
      <c r="S72" s="80" t="s">
        <v>995</v>
      </c>
      <c r="T72" s="80"/>
      <c r="U72" s="80"/>
      <c r="V72" s="79"/>
      <c r="W72" s="80"/>
      <c r="X72" s="80"/>
      <c r="Y72" s="80"/>
      <c r="Z72" s="80"/>
      <c r="AA72" s="79"/>
      <c r="AB72" s="80"/>
      <c r="AC72" s="80"/>
      <c r="AD72" s="80"/>
      <c r="AE72" s="80"/>
    </row>
    <row r="73" spans="1:31" ht="13.5" customHeight="1" x14ac:dyDescent="0.1">
      <c r="A73" s="26" t="s">
        <v>96</v>
      </c>
      <c r="B73" s="79" t="s">
        <v>998</v>
      </c>
      <c r="C73" s="80" t="s">
        <v>997</v>
      </c>
      <c r="D73" s="80" t="s">
        <v>997</v>
      </c>
      <c r="E73" s="80"/>
      <c r="F73" s="80"/>
      <c r="G73" s="79"/>
      <c r="H73" s="80"/>
      <c r="I73" s="80"/>
      <c r="J73" s="80"/>
      <c r="K73" s="80"/>
      <c r="L73" s="79" t="s">
        <v>223</v>
      </c>
      <c r="M73" s="80"/>
      <c r="N73" s="80" t="s">
        <v>998</v>
      </c>
      <c r="O73" s="80"/>
      <c r="P73" s="80"/>
      <c r="Q73" s="79" t="s">
        <v>223</v>
      </c>
      <c r="R73" s="80" t="s">
        <v>999</v>
      </c>
      <c r="S73" s="80" t="s">
        <v>999</v>
      </c>
      <c r="T73" s="80"/>
      <c r="U73" s="80"/>
      <c r="V73" s="79"/>
      <c r="W73" s="80" t="s">
        <v>223</v>
      </c>
      <c r="X73" s="80" t="s">
        <v>223</v>
      </c>
      <c r="Y73" s="80"/>
      <c r="Z73" s="80"/>
      <c r="AA73" s="79"/>
      <c r="AB73" s="80"/>
      <c r="AC73" s="80"/>
      <c r="AD73" s="80"/>
      <c r="AE73" s="80"/>
    </row>
    <row r="74" spans="1:31" ht="13.5" customHeight="1" x14ac:dyDescent="0.1">
      <c r="A74" s="26" t="s">
        <v>583</v>
      </c>
      <c r="B74" s="79" t="s">
        <v>1003</v>
      </c>
      <c r="C74" s="80" t="s">
        <v>1003</v>
      </c>
      <c r="D74" s="80" t="s">
        <v>1002</v>
      </c>
      <c r="E74" s="80"/>
      <c r="F74" s="80"/>
      <c r="G74" s="79"/>
      <c r="H74" s="80"/>
      <c r="I74" s="80"/>
      <c r="J74" s="80"/>
      <c r="K74" s="80"/>
      <c r="L74" s="79" t="s">
        <v>1001</v>
      </c>
      <c r="M74" s="80" t="s">
        <v>1001</v>
      </c>
      <c r="N74" s="80"/>
      <c r="O74" s="80"/>
      <c r="P74" s="80"/>
      <c r="Q74" s="79"/>
      <c r="R74" s="80"/>
      <c r="S74" s="80"/>
      <c r="T74" s="80"/>
      <c r="U74" s="80"/>
      <c r="V74" s="79" t="s">
        <v>1002</v>
      </c>
      <c r="W74" s="80" t="s">
        <v>1002</v>
      </c>
      <c r="X74" s="80"/>
      <c r="Y74" s="80"/>
      <c r="Z74" s="80"/>
      <c r="AA74" s="79"/>
      <c r="AB74" s="80"/>
      <c r="AC74" s="80"/>
      <c r="AD74" s="80"/>
      <c r="AE74" s="80"/>
    </row>
    <row r="75" spans="1:31" ht="13.5" customHeight="1" x14ac:dyDescent="0.1">
      <c r="A75" s="26" t="s">
        <v>97</v>
      </c>
      <c r="B75" s="79" t="s">
        <v>1005</v>
      </c>
      <c r="C75" s="80" t="s">
        <v>222</v>
      </c>
      <c r="D75" s="80" t="s">
        <v>222</v>
      </c>
      <c r="E75" s="80"/>
      <c r="F75" s="80"/>
      <c r="G75" s="79"/>
      <c r="H75" s="80"/>
      <c r="I75" s="80"/>
      <c r="J75" s="80"/>
      <c r="K75" s="80"/>
      <c r="L75" s="79" t="s">
        <v>222</v>
      </c>
      <c r="M75" s="80" t="s">
        <v>219</v>
      </c>
      <c r="N75" s="80" t="s">
        <v>219</v>
      </c>
      <c r="O75" s="80"/>
      <c r="P75" s="80"/>
      <c r="Q75" s="79" t="s">
        <v>1005</v>
      </c>
      <c r="R75" s="80" t="s">
        <v>1004</v>
      </c>
      <c r="S75" s="80" t="s">
        <v>1004</v>
      </c>
      <c r="T75" s="80"/>
      <c r="U75" s="80"/>
      <c r="V75" s="79" t="s">
        <v>1005</v>
      </c>
      <c r="W75" s="80" t="s">
        <v>1005</v>
      </c>
      <c r="X75" s="80" t="s">
        <v>1004</v>
      </c>
      <c r="Y75" s="80"/>
      <c r="Z75" s="80"/>
      <c r="AA75" s="79"/>
      <c r="AB75" s="80"/>
      <c r="AC75" s="80"/>
      <c r="AD75" s="80"/>
      <c r="AE75" s="80"/>
    </row>
    <row r="76" spans="1:31" ht="13.5" customHeight="1" x14ac:dyDescent="0.1">
      <c r="A76" s="26" t="s">
        <v>142</v>
      </c>
      <c r="B76" s="79" t="s">
        <v>1008</v>
      </c>
      <c r="C76" s="80" t="s">
        <v>1008</v>
      </c>
      <c r="D76" s="80" t="s">
        <v>1009</v>
      </c>
      <c r="E76" s="80"/>
      <c r="F76" s="80"/>
      <c r="G76" s="79"/>
      <c r="H76" s="80"/>
      <c r="I76" s="80"/>
      <c r="J76" s="80"/>
      <c r="K76" s="80"/>
      <c r="L76" s="79" t="s">
        <v>1007</v>
      </c>
      <c r="M76" s="80" t="s">
        <v>1007</v>
      </c>
      <c r="N76" s="80" t="s">
        <v>1009</v>
      </c>
      <c r="O76" s="80"/>
      <c r="P76" s="80"/>
      <c r="Q76" s="79" t="s">
        <v>1006</v>
      </c>
      <c r="R76" s="80" t="s">
        <v>1006</v>
      </c>
      <c r="S76" s="80" t="s">
        <v>1007</v>
      </c>
      <c r="T76" s="80"/>
      <c r="U76" s="80"/>
      <c r="V76" s="79"/>
      <c r="W76" s="80"/>
      <c r="X76" s="80"/>
      <c r="Y76" s="80"/>
      <c r="Z76" s="80"/>
      <c r="AA76" s="79"/>
      <c r="AB76" s="80"/>
      <c r="AC76" s="80"/>
      <c r="AD76" s="80"/>
      <c r="AE76" s="80"/>
    </row>
    <row r="77" spans="1:31" ht="13.5" customHeight="1" x14ac:dyDescent="0.1">
      <c r="A77" s="26" t="s">
        <v>99</v>
      </c>
      <c r="B77" s="79" t="s">
        <v>1011</v>
      </c>
      <c r="C77" s="80" t="s">
        <v>1013</v>
      </c>
      <c r="D77" s="80" t="s">
        <v>1012</v>
      </c>
      <c r="E77" s="80"/>
      <c r="F77" s="80"/>
      <c r="G77" s="79" t="s">
        <v>1013</v>
      </c>
      <c r="H77" s="80" t="s">
        <v>1013</v>
      </c>
      <c r="I77" s="80" t="s">
        <v>1011</v>
      </c>
      <c r="J77" s="80"/>
      <c r="K77" s="80"/>
      <c r="L77" s="79" t="s">
        <v>1013</v>
      </c>
      <c r="M77" s="80" t="s">
        <v>1013</v>
      </c>
      <c r="N77" s="80" t="s">
        <v>1012</v>
      </c>
      <c r="O77" s="80"/>
      <c r="P77" s="80"/>
      <c r="Q77" s="79" t="s">
        <v>1011</v>
      </c>
      <c r="R77" s="80" t="s">
        <v>1012</v>
      </c>
      <c r="S77" s="80" t="s">
        <v>1012</v>
      </c>
      <c r="T77" s="80"/>
      <c r="U77" s="80"/>
      <c r="V77" s="79"/>
      <c r="W77" s="80"/>
      <c r="X77" s="80"/>
      <c r="Y77" s="80"/>
      <c r="Z77" s="80"/>
      <c r="AA77" s="79"/>
      <c r="AB77" s="80"/>
      <c r="AC77" s="80"/>
      <c r="AD77" s="80"/>
      <c r="AE77" s="80"/>
    </row>
    <row r="78" spans="1:31" ht="13.5" customHeight="1" x14ac:dyDescent="0.1">
      <c r="A78" s="26" t="s">
        <v>102</v>
      </c>
      <c r="B78" s="79" t="s">
        <v>217</v>
      </c>
      <c r="C78" s="80" t="s">
        <v>217</v>
      </c>
      <c r="D78" s="80" t="s">
        <v>1015</v>
      </c>
      <c r="E78" s="80"/>
      <c r="F78" s="80"/>
      <c r="G78" s="79"/>
      <c r="H78" s="80"/>
      <c r="I78" s="80"/>
      <c r="J78" s="80"/>
      <c r="K78" s="80"/>
      <c r="L78" s="79" t="s">
        <v>217</v>
      </c>
      <c r="M78" s="80" t="s">
        <v>217</v>
      </c>
      <c r="N78" s="80" t="s">
        <v>1015</v>
      </c>
      <c r="O78" s="80"/>
      <c r="P78" s="80"/>
      <c r="Q78" s="79" t="s">
        <v>1016</v>
      </c>
      <c r="R78" s="80" t="s">
        <v>1016</v>
      </c>
      <c r="S78" s="80"/>
      <c r="T78" s="80"/>
      <c r="U78" s="80"/>
      <c r="V78" s="79" t="s">
        <v>1016</v>
      </c>
      <c r="W78" s="80" t="s">
        <v>1015</v>
      </c>
      <c r="X78" s="80" t="s">
        <v>1015</v>
      </c>
      <c r="Y78" s="80"/>
      <c r="Z78" s="80"/>
      <c r="AA78" s="79"/>
      <c r="AB78" s="80"/>
      <c r="AC78" s="80"/>
      <c r="AD78" s="80"/>
      <c r="AE78" s="80"/>
    </row>
    <row r="79" spans="1:31" ht="13.5" customHeight="1" x14ac:dyDescent="0.1">
      <c r="A79" s="26" t="s">
        <v>98</v>
      </c>
      <c r="B79" s="79"/>
      <c r="C79" s="80"/>
      <c r="D79" s="80"/>
      <c r="E79" s="80"/>
      <c r="F79" s="80"/>
      <c r="G79" s="79"/>
      <c r="H79" s="80"/>
      <c r="I79" s="80"/>
      <c r="J79" s="80"/>
      <c r="K79" s="80"/>
      <c r="L79" s="79" t="s">
        <v>1017</v>
      </c>
      <c r="M79" s="80" t="s">
        <v>225</v>
      </c>
      <c r="N79" s="80" t="s">
        <v>225</v>
      </c>
      <c r="O79" s="80"/>
      <c r="P79" s="80"/>
      <c r="Q79" s="79" t="s">
        <v>215</v>
      </c>
      <c r="R79" s="80" t="s">
        <v>215</v>
      </c>
      <c r="S79" s="80" t="s">
        <v>1017</v>
      </c>
      <c r="T79" s="80"/>
      <c r="U79" s="80"/>
      <c r="V79" s="79"/>
      <c r="W79" s="80"/>
      <c r="X79" s="80"/>
      <c r="Y79" s="80"/>
      <c r="Z79" s="80"/>
      <c r="AA79" s="79"/>
      <c r="AB79" s="80"/>
      <c r="AC79" s="80"/>
      <c r="AD79" s="80"/>
      <c r="AE79" s="80"/>
    </row>
    <row r="80" spans="1:31" ht="13.5" customHeight="1" x14ac:dyDescent="0.1">
      <c r="A80" s="26" t="s">
        <v>587</v>
      </c>
      <c r="B80" s="79"/>
      <c r="C80" s="80"/>
      <c r="D80" s="80"/>
      <c r="E80" s="80"/>
      <c r="F80" s="80"/>
      <c r="G80" s="79" t="s">
        <v>1020</v>
      </c>
      <c r="H80" s="80" t="s">
        <v>1020</v>
      </c>
      <c r="I80" s="80" t="s">
        <v>1020</v>
      </c>
      <c r="J80" s="80"/>
      <c r="K80" s="80"/>
      <c r="L80" s="79" t="s">
        <v>1018</v>
      </c>
      <c r="M80" s="80" t="s">
        <v>1018</v>
      </c>
      <c r="N80" s="80" t="s">
        <v>1019</v>
      </c>
      <c r="O80" s="80"/>
      <c r="P80" s="80"/>
      <c r="Q80" s="79" t="s">
        <v>1019</v>
      </c>
      <c r="R80" s="80" t="s">
        <v>1021</v>
      </c>
      <c r="S80" s="80" t="s">
        <v>1021</v>
      </c>
      <c r="T80" s="80"/>
      <c r="U80" s="80"/>
      <c r="V80" s="79" t="s">
        <v>1019</v>
      </c>
      <c r="W80" s="80" t="s">
        <v>1020</v>
      </c>
      <c r="X80" s="80" t="s">
        <v>1018</v>
      </c>
      <c r="Y80" s="80"/>
      <c r="Z80" s="80"/>
      <c r="AA80" s="79"/>
      <c r="AB80" s="80"/>
      <c r="AC80" s="80"/>
      <c r="AD80" s="80"/>
      <c r="AE80" s="80"/>
    </row>
    <row r="81" spans="1:31" ht="13.5" customHeight="1" x14ac:dyDescent="0.15">
      <c r="A81" s="26" t="s">
        <v>108</v>
      </c>
      <c r="B81" s="79"/>
      <c r="C81" s="80"/>
      <c r="D81" s="80"/>
      <c r="E81" s="80"/>
      <c r="F81" s="80"/>
      <c r="G81" s="79" t="s">
        <v>1155</v>
      </c>
      <c r="H81" s="80" t="s">
        <v>250</v>
      </c>
      <c r="I81" s="80" t="s">
        <v>250</v>
      </c>
      <c r="J81" s="80"/>
      <c r="K81" s="80"/>
      <c r="L81" s="79"/>
      <c r="M81" s="80"/>
      <c r="N81" s="80"/>
      <c r="O81" s="80"/>
      <c r="P81" s="80"/>
      <c r="Q81" s="79"/>
      <c r="R81" s="80"/>
      <c r="S81" s="80"/>
      <c r="T81" s="80"/>
      <c r="U81" s="80"/>
      <c r="V81" s="79" t="s">
        <v>1155</v>
      </c>
      <c r="W81" s="80" t="s">
        <v>1156</v>
      </c>
      <c r="X81" s="80" t="s">
        <v>1156</v>
      </c>
      <c r="Y81" s="80"/>
      <c r="Z81" s="80"/>
      <c r="AA81" s="79"/>
      <c r="AB81" s="80"/>
      <c r="AC81" s="80"/>
      <c r="AD81" s="80"/>
      <c r="AE81" s="80"/>
    </row>
    <row r="82" spans="1:31" ht="13.5" customHeight="1" x14ac:dyDescent="0.15">
      <c r="A82" s="26" t="s">
        <v>109</v>
      </c>
      <c r="B82" s="79"/>
      <c r="C82" s="80"/>
      <c r="D82" s="80"/>
      <c r="E82" s="80"/>
      <c r="F82" s="80"/>
      <c r="G82" s="79" t="s">
        <v>1158</v>
      </c>
      <c r="H82" s="80" t="s">
        <v>1157</v>
      </c>
      <c r="I82" s="80"/>
      <c r="J82" s="80"/>
      <c r="K82" s="80"/>
      <c r="L82" s="79"/>
      <c r="M82" s="80"/>
      <c r="N82" s="80"/>
      <c r="O82" s="80"/>
      <c r="P82" s="80"/>
      <c r="Q82" s="79"/>
      <c r="R82" s="80"/>
      <c r="S82" s="80"/>
      <c r="T82" s="80"/>
      <c r="U82" s="80"/>
      <c r="V82" s="79"/>
      <c r="W82" s="80"/>
      <c r="X82" s="80"/>
      <c r="Y82" s="80"/>
      <c r="Z82" s="80"/>
      <c r="AA82" s="79"/>
      <c r="AB82" s="80"/>
      <c r="AC82" s="80"/>
      <c r="AD82" s="80"/>
      <c r="AE82" s="80"/>
    </row>
    <row r="83" spans="1:31" ht="13.5" customHeight="1" x14ac:dyDescent="0.15">
      <c r="A83" s="26" t="s">
        <v>591</v>
      </c>
      <c r="B83" s="79"/>
      <c r="C83" s="80"/>
      <c r="D83" s="80"/>
      <c r="E83" s="80"/>
      <c r="F83" s="80"/>
      <c r="G83" s="79" t="s">
        <v>1161</v>
      </c>
      <c r="H83" s="80" t="s">
        <v>1161</v>
      </c>
      <c r="I83" s="80"/>
      <c r="J83" s="80"/>
      <c r="K83" s="80"/>
      <c r="L83" s="79"/>
      <c r="M83" s="80"/>
      <c r="N83" s="80"/>
      <c r="O83" s="80"/>
      <c r="P83" s="80"/>
      <c r="Q83" s="79"/>
      <c r="R83" s="80"/>
      <c r="S83" s="80"/>
      <c r="T83" s="80"/>
      <c r="U83" s="80"/>
      <c r="V83" s="79" t="s">
        <v>1159</v>
      </c>
      <c r="W83" s="80" t="s">
        <v>1159</v>
      </c>
      <c r="X83" s="80" t="s">
        <v>1160</v>
      </c>
      <c r="Y83" s="80"/>
      <c r="Z83" s="80"/>
      <c r="AA83" s="79"/>
      <c r="AB83" s="80"/>
      <c r="AC83" s="80"/>
      <c r="AD83" s="80"/>
      <c r="AE83" s="80"/>
    </row>
    <row r="84" spans="1:31" ht="13.5" customHeight="1" x14ac:dyDescent="0.15">
      <c r="A84" s="26" t="s">
        <v>105</v>
      </c>
      <c r="B84" s="79" t="s">
        <v>242</v>
      </c>
      <c r="C84" s="80" t="s">
        <v>1162</v>
      </c>
      <c r="D84" s="80" t="s">
        <v>1162</v>
      </c>
      <c r="E84" s="80"/>
      <c r="F84" s="80"/>
      <c r="G84" s="79" t="s">
        <v>249</v>
      </c>
      <c r="H84" s="80" t="s">
        <v>249</v>
      </c>
      <c r="I84" s="80" t="s">
        <v>242</v>
      </c>
      <c r="J84" s="80"/>
      <c r="K84" s="80"/>
      <c r="L84" s="79"/>
      <c r="M84" s="80"/>
      <c r="N84" s="80"/>
      <c r="O84" s="80"/>
      <c r="P84" s="80"/>
      <c r="Q84" s="79" t="s">
        <v>1163</v>
      </c>
      <c r="R84" s="80" t="s">
        <v>1163</v>
      </c>
      <c r="S84" s="80"/>
      <c r="T84" s="80"/>
      <c r="U84" s="80"/>
      <c r="V84" s="79"/>
      <c r="W84" s="80"/>
      <c r="X84" s="80"/>
      <c r="Y84" s="80"/>
      <c r="Z84" s="80"/>
      <c r="AA84" s="79"/>
      <c r="AB84" s="80"/>
      <c r="AC84" s="80"/>
      <c r="AD84" s="80"/>
      <c r="AE84" s="80"/>
    </row>
    <row r="85" spans="1:31" ht="13.5" customHeight="1" x14ac:dyDescent="0.15">
      <c r="A85" s="26" t="s">
        <v>110</v>
      </c>
      <c r="B85" s="79" t="s">
        <v>1165</v>
      </c>
      <c r="C85" s="80" t="s">
        <v>1165</v>
      </c>
      <c r="D85" s="80" t="s">
        <v>1166</v>
      </c>
      <c r="E85" s="80"/>
      <c r="F85" s="80"/>
      <c r="G85" s="79" t="s">
        <v>247</v>
      </c>
      <c r="H85" s="80" t="s">
        <v>1166</v>
      </c>
      <c r="I85" s="80" t="s">
        <v>1165</v>
      </c>
      <c r="J85" s="80"/>
      <c r="K85" s="80"/>
      <c r="L85" s="79"/>
      <c r="M85" s="80"/>
      <c r="N85" s="80"/>
      <c r="O85" s="80"/>
      <c r="P85" s="80"/>
      <c r="Q85" s="79" t="s">
        <v>247</v>
      </c>
      <c r="R85" s="80" t="s">
        <v>1164</v>
      </c>
      <c r="S85" s="80" t="s">
        <v>1164</v>
      </c>
      <c r="T85" s="80"/>
      <c r="U85" s="80"/>
      <c r="V85" s="79" t="s">
        <v>1165</v>
      </c>
      <c r="W85" s="80" t="s">
        <v>247</v>
      </c>
      <c r="X85" s="80"/>
      <c r="Y85" s="80"/>
      <c r="Z85" s="80"/>
      <c r="AA85" s="79"/>
      <c r="AB85" s="80"/>
      <c r="AC85" s="80"/>
      <c r="AD85" s="80"/>
      <c r="AE85" s="80"/>
    </row>
    <row r="86" spans="1:31" ht="13.5" customHeight="1" x14ac:dyDescent="0.15">
      <c r="A86" s="26" t="s">
        <v>107</v>
      </c>
      <c r="B86" s="79" t="s">
        <v>1167</v>
      </c>
      <c r="C86" s="80" t="s">
        <v>1168</v>
      </c>
      <c r="D86" s="80" t="s">
        <v>1168</v>
      </c>
      <c r="E86" s="80"/>
      <c r="F86" s="80"/>
      <c r="G86" s="79"/>
      <c r="H86" s="80" t="s">
        <v>245</v>
      </c>
      <c r="I86" s="80" t="s">
        <v>245</v>
      </c>
      <c r="J86" s="80"/>
      <c r="K86" s="80"/>
      <c r="L86" s="79"/>
      <c r="M86" s="80"/>
      <c r="N86" s="80"/>
      <c r="O86" s="80"/>
      <c r="P86" s="80"/>
      <c r="Q86" s="79"/>
      <c r="R86" s="80"/>
      <c r="S86" s="80"/>
      <c r="T86" s="80"/>
      <c r="U86" s="80"/>
      <c r="V86" s="79"/>
      <c r="W86" s="80" t="s">
        <v>245</v>
      </c>
      <c r="X86" s="80" t="s">
        <v>245</v>
      </c>
      <c r="Y86" s="80"/>
      <c r="Z86" s="80"/>
      <c r="AA86" s="79"/>
      <c r="AB86" s="80"/>
      <c r="AC86" s="80"/>
      <c r="AD86" s="80"/>
      <c r="AE86" s="80"/>
    </row>
    <row r="87" spans="1:31" ht="13.5" customHeight="1" x14ac:dyDescent="0.15">
      <c r="A87" s="26" t="s">
        <v>106</v>
      </c>
      <c r="B87" s="79"/>
      <c r="C87" s="80"/>
      <c r="D87" s="80"/>
      <c r="E87" s="80"/>
      <c r="F87" s="80"/>
      <c r="G87" s="79" t="s">
        <v>248</v>
      </c>
      <c r="H87" s="80" t="s">
        <v>248</v>
      </c>
      <c r="I87" s="80"/>
      <c r="J87" s="80"/>
      <c r="K87" s="80"/>
      <c r="L87" s="79"/>
      <c r="M87" s="80"/>
      <c r="N87" s="80"/>
      <c r="O87" s="80"/>
      <c r="P87" s="80"/>
      <c r="Q87" s="79" t="s">
        <v>1169</v>
      </c>
      <c r="R87" s="80" t="s">
        <v>1171</v>
      </c>
      <c r="S87" s="80" t="s">
        <v>1171</v>
      </c>
      <c r="T87" s="80"/>
      <c r="U87" s="80"/>
      <c r="V87" s="79"/>
      <c r="W87" s="80" t="s">
        <v>1170</v>
      </c>
      <c r="X87" s="80" t="s">
        <v>1170</v>
      </c>
      <c r="Y87" s="80"/>
      <c r="Z87" s="80"/>
      <c r="AA87" s="79"/>
      <c r="AB87" s="80"/>
      <c r="AC87" s="80"/>
      <c r="AD87" s="80"/>
      <c r="AE87" s="80"/>
    </row>
    <row r="88" spans="1:31" ht="13.5" customHeight="1" x14ac:dyDescent="0.15">
      <c r="A88" s="26" t="s">
        <v>103</v>
      </c>
      <c r="B88" s="79" t="s">
        <v>244</v>
      </c>
      <c r="C88" s="80" t="s">
        <v>244</v>
      </c>
      <c r="D88" s="80" t="s">
        <v>1172</v>
      </c>
      <c r="E88" s="80"/>
      <c r="F88" s="80"/>
      <c r="G88" s="79" t="s">
        <v>1172</v>
      </c>
      <c r="H88" s="80" t="s">
        <v>1173</v>
      </c>
      <c r="I88" s="80" t="s">
        <v>1173</v>
      </c>
      <c r="J88" s="80"/>
      <c r="K88" s="80"/>
      <c r="L88" s="79"/>
      <c r="M88" s="80"/>
      <c r="N88" s="80"/>
      <c r="O88" s="80"/>
      <c r="P88" s="80"/>
      <c r="Q88" s="79" t="s">
        <v>241</v>
      </c>
      <c r="R88" s="80" t="s">
        <v>241</v>
      </c>
      <c r="S88" s="80" t="s">
        <v>244</v>
      </c>
      <c r="T88" s="80"/>
      <c r="U88" s="80"/>
      <c r="V88" s="79" t="s">
        <v>241</v>
      </c>
      <c r="W88" s="80" t="s">
        <v>241</v>
      </c>
      <c r="X88" s="80"/>
      <c r="Y88" s="80"/>
      <c r="Z88" s="80"/>
      <c r="AA88" s="79"/>
      <c r="AB88" s="80"/>
      <c r="AC88" s="80"/>
      <c r="AD88" s="80"/>
      <c r="AE88" s="80"/>
    </row>
    <row r="89" spans="1:31" ht="13.5" customHeight="1" x14ac:dyDescent="0.15">
      <c r="A89" s="26" t="s">
        <v>143</v>
      </c>
      <c r="B89" s="79"/>
      <c r="C89" s="80"/>
      <c r="D89" s="80"/>
      <c r="E89" s="80"/>
      <c r="F89" s="80"/>
      <c r="G89" s="79" t="s">
        <v>240</v>
      </c>
      <c r="H89" s="80" t="s">
        <v>240</v>
      </c>
      <c r="I89" s="80"/>
      <c r="J89" s="80"/>
      <c r="K89" s="80"/>
      <c r="L89" s="79"/>
      <c r="M89" s="80"/>
      <c r="N89" s="80"/>
      <c r="O89" s="80"/>
      <c r="P89" s="80"/>
      <c r="Q89" s="79"/>
      <c r="R89" s="80" t="s">
        <v>1174</v>
      </c>
      <c r="S89" s="80" t="s">
        <v>1174</v>
      </c>
      <c r="T89" s="80"/>
      <c r="U89" s="80"/>
      <c r="V89" s="79" t="s">
        <v>1174</v>
      </c>
      <c r="W89" s="80" t="s">
        <v>1175</v>
      </c>
      <c r="X89" s="80" t="s">
        <v>1175</v>
      </c>
      <c r="Y89" s="80"/>
      <c r="Z89" s="80"/>
      <c r="AA89" s="79"/>
      <c r="AB89" s="80"/>
      <c r="AC89" s="80"/>
      <c r="AD89" s="80"/>
      <c r="AE89" s="80"/>
    </row>
    <row r="90" spans="1:31" ht="13.5" customHeight="1" x14ac:dyDescent="0.15">
      <c r="A90" s="26" t="s">
        <v>111</v>
      </c>
      <c r="B90" s="79" t="s">
        <v>1176</v>
      </c>
      <c r="C90" s="80" t="s">
        <v>1177</v>
      </c>
      <c r="D90" s="80" t="s">
        <v>243</v>
      </c>
      <c r="E90" s="80"/>
      <c r="F90" s="80"/>
      <c r="G90" s="79" t="s">
        <v>243</v>
      </c>
      <c r="H90" s="80" t="s">
        <v>243</v>
      </c>
      <c r="I90" s="80"/>
      <c r="J90" s="80"/>
      <c r="K90" s="80"/>
      <c r="L90" s="79"/>
      <c r="M90" s="80"/>
      <c r="N90" s="80"/>
      <c r="O90" s="80"/>
      <c r="P90" s="80"/>
      <c r="Q90" s="79"/>
      <c r="R90" s="80"/>
      <c r="S90" s="80"/>
      <c r="T90" s="80"/>
      <c r="U90" s="80"/>
      <c r="V90" s="79" t="s">
        <v>243</v>
      </c>
      <c r="W90" s="80" t="s">
        <v>243</v>
      </c>
      <c r="X90" s="80"/>
      <c r="Y90" s="80"/>
      <c r="Z90" s="80"/>
      <c r="AA90" s="79"/>
      <c r="AB90" s="80"/>
      <c r="AC90" s="80"/>
      <c r="AD90" s="80"/>
      <c r="AE90" s="80"/>
    </row>
    <row r="91" spans="1:31" ht="13.5" customHeight="1" x14ac:dyDescent="0.15">
      <c r="A91" s="26" t="s">
        <v>104</v>
      </c>
      <c r="B91" s="79" t="s">
        <v>1180</v>
      </c>
      <c r="C91" s="80" t="s">
        <v>1180</v>
      </c>
      <c r="D91" s="80" t="s">
        <v>1181</v>
      </c>
      <c r="E91" s="80"/>
      <c r="F91" s="80"/>
      <c r="G91" s="79"/>
      <c r="H91" s="80"/>
      <c r="I91" s="80"/>
      <c r="J91" s="80"/>
      <c r="K91" s="80"/>
      <c r="L91" s="79"/>
      <c r="M91" s="80"/>
      <c r="N91" s="80"/>
      <c r="O91" s="80"/>
      <c r="P91" s="80"/>
      <c r="Q91" s="79"/>
      <c r="R91" s="80"/>
      <c r="S91" s="80"/>
      <c r="T91" s="80"/>
      <c r="U91" s="80"/>
      <c r="V91" s="79" t="s">
        <v>1178</v>
      </c>
      <c r="W91" s="80" t="s">
        <v>1179</v>
      </c>
      <c r="X91" s="80" t="s">
        <v>1179</v>
      </c>
      <c r="Y91" s="80"/>
      <c r="Z91" s="80"/>
      <c r="AA91" s="79"/>
      <c r="AB91" s="80"/>
      <c r="AC91" s="80"/>
      <c r="AD91" s="80"/>
      <c r="AE91" s="80"/>
    </row>
    <row r="92" spans="1:31" ht="13.5" customHeight="1" x14ac:dyDescent="0.15">
      <c r="A92" s="26" t="s">
        <v>144</v>
      </c>
      <c r="B92" s="79"/>
      <c r="C92" s="80"/>
      <c r="D92" s="80"/>
      <c r="E92" s="80"/>
      <c r="F92" s="80"/>
      <c r="G92" s="79" t="s">
        <v>1184</v>
      </c>
      <c r="H92" s="80" t="s">
        <v>1183</v>
      </c>
      <c r="I92" s="80" t="s">
        <v>1183</v>
      </c>
      <c r="J92" s="80"/>
      <c r="K92" s="80"/>
      <c r="L92" s="79"/>
      <c r="M92" s="80"/>
      <c r="N92" s="80"/>
      <c r="O92" s="80"/>
      <c r="P92" s="80"/>
      <c r="Q92" s="79"/>
      <c r="R92" s="80"/>
      <c r="S92" s="80"/>
      <c r="T92" s="80"/>
      <c r="U92" s="80"/>
      <c r="V92" s="79" t="s">
        <v>1184</v>
      </c>
      <c r="W92" s="80" t="s">
        <v>1184</v>
      </c>
      <c r="X92" s="80" t="s">
        <v>1182</v>
      </c>
      <c r="Y92" s="80"/>
      <c r="Z92" s="80"/>
      <c r="AA92" s="79"/>
      <c r="AB92" s="80"/>
      <c r="AC92" s="80"/>
      <c r="AD92" s="80"/>
      <c r="AE92" s="80"/>
    </row>
    <row r="93" spans="1:31" ht="13.5" customHeight="1" x14ac:dyDescent="0.1">
      <c r="A93" s="26"/>
      <c r="B93" s="79"/>
      <c r="C93" s="80"/>
      <c r="D93" s="80"/>
      <c r="E93" s="80"/>
      <c r="F93" s="80"/>
      <c r="G93" s="79"/>
      <c r="H93" s="80"/>
      <c r="I93" s="80"/>
      <c r="J93" s="80"/>
      <c r="K93" s="80"/>
      <c r="L93" s="79"/>
      <c r="M93" s="80"/>
      <c r="N93" s="80"/>
      <c r="O93" s="80"/>
      <c r="P93" s="80"/>
      <c r="Q93" s="79"/>
      <c r="R93" s="80"/>
      <c r="S93" s="80"/>
      <c r="T93" s="80"/>
      <c r="U93" s="80"/>
      <c r="V93" s="79"/>
      <c r="W93" s="80"/>
      <c r="X93" s="80"/>
      <c r="Y93" s="80"/>
      <c r="Z93" s="80"/>
      <c r="AA93" s="79"/>
      <c r="AB93" s="80"/>
      <c r="AC93" s="80"/>
      <c r="AD93" s="80"/>
      <c r="AE93" s="80"/>
    </row>
    <row r="94" spans="1:31" ht="13.5" customHeight="1" x14ac:dyDescent="0.1">
      <c r="A94" s="26"/>
      <c r="B94" s="79"/>
      <c r="C94" s="80"/>
      <c r="D94" s="80"/>
      <c r="E94" s="80"/>
      <c r="F94" s="80"/>
      <c r="G94" s="79"/>
      <c r="H94" s="80"/>
      <c r="I94" s="80"/>
      <c r="J94" s="80"/>
      <c r="K94" s="80"/>
      <c r="L94" s="79"/>
      <c r="M94" s="80"/>
      <c r="N94" s="80"/>
      <c r="O94" s="80"/>
      <c r="P94" s="80"/>
      <c r="Q94" s="79"/>
      <c r="R94" s="80"/>
      <c r="S94" s="80"/>
      <c r="T94" s="80"/>
      <c r="U94" s="80"/>
      <c r="V94" s="79"/>
      <c r="W94" s="80"/>
      <c r="X94" s="80"/>
      <c r="Y94" s="80"/>
      <c r="Z94" s="80"/>
      <c r="AA94" s="79"/>
      <c r="AB94" s="80"/>
      <c r="AC94" s="80"/>
      <c r="AD94" s="80"/>
      <c r="AE94" s="80"/>
    </row>
    <row r="95" spans="1:31" ht="13.5" customHeight="1" x14ac:dyDescent="0.1">
      <c r="A95" s="26"/>
      <c r="B95" s="27"/>
      <c r="C95" s="28"/>
      <c r="D95" s="28"/>
      <c r="E95" s="28"/>
      <c r="F95" s="28"/>
      <c r="G95" s="27"/>
      <c r="H95" s="28"/>
      <c r="I95" s="28"/>
      <c r="J95" s="28"/>
      <c r="K95" s="28"/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/>
      <c r="W95" s="28"/>
      <c r="X95" s="28"/>
      <c r="Y95" s="28"/>
      <c r="Z95" s="28"/>
      <c r="AA95" s="27"/>
      <c r="AB95" s="28"/>
      <c r="AC95" s="28"/>
      <c r="AD95" s="28"/>
      <c r="AE95" s="28"/>
    </row>
    <row r="96" spans="1:31" ht="13.5" customHeight="1" x14ac:dyDescent="0.1">
      <c r="A96" s="26"/>
      <c r="B96" s="27"/>
      <c r="C96" s="28"/>
      <c r="D96" s="28"/>
      <c r="E96" s="28"/>
      <c r="F96" s="28"/>
      <c r="G96" s="27"/>
      <c r="H96" s="28"/>
      <c r="I96" s="28"/>
      <c r="J96" s="28"/>
      <c r="K96" s="28"/>
      <c r="L96" s="27"/>
      <c r="M96" s="28"/>
      <c r="N96" s="28"/>
      <c r="O96" s="28"/>
      <c r="P96" s="28"/>
      <c r="Q96" s="27"/>
      <c r="R96" s="28"/>
      <c r="S96" s="28"/>
      <c r="T96" s="28"/>
      <c r="U96" s="28"/>
      <c r="V96" s="27"/>
      <c r="W96" s="28"/>
      <c r="X96" s="28"/>
      <c r="Y96" s="28"/>
      <c r="Z96" s="28"/>
      <c r="AA96" s="27"/>
      <c r="AB96" s="28"/>
      <c r="AC96" s="28"/>
      <c r="AD96" s="28"/>
      <c r="AE96" s="28"/>
    </row>
    <row r="97" spans="1:31" ht="13.5" customHeight="1" x14ac:dyDescent="0.1">
      <c r="A97" s="26"/>
      <c r="B97" s="27"/>
      <c r="C97" s="28"/>
      <c r="D97" s="28"/>
      <c r="E97" s="28"/>
      <c r="F97" s="28"/>
      <c r="G97" s="27"/>
      <c r="H97" s="28"/>
      <c r="I97" s="28"/>
      <c r="J97" s="28"/>
      <c r="K97" s="28"/>
      <c r="L97" s="27"/>
      <c r="M97" s="28"/>
      <c r="N97" s="28"/>
      <c r="O97" s="28"/>
      <c r="P97" s="28"/>
      <c r="Q97" s="27"/>
      <c r="R97" s="28"/>
      <c r="S97" s="28"/>
      <c r="T97" s="28"/>
      <c r="U97" s="28"/>
      <c r="V97" s="27"/>
      <c r="W97" s="28"/>
      <c r="X97" s="28"/>
      <c r="Y97" s="28"/>
      <c r="Z97" s="28"/>
      <c r="AA97" s="27"/>
      <c r="AB97" s="28"/>
      <c r="AC97" s="28"/>
      <c r="AD97" s="28"/>
      <c r="AE97" s="28"/>
    </row>
    <row r="98" spans="1:31" ht="13.5" customHeight="1" x14ac:dyDescent="0.1">
      <c r="A98" s="26"/>
      <c r="B98" s="27"/>
      <c r="C98" s="28"/>
      <c r="D98" s="28"/>
      <c r="E98" s="28"/>
      <c r="F98" s="28"/>
      <c r="G98" s="27"/>
      <c r="H98" s="28"/>
      <c r="I98" s="28"/>
      <c r="J98" s="28"/>
      <c r="K98" s="28"/>
      <c r="L98" s="27"/>
      <c r="M98" s="28"/>
      <c r="N98" s="28"/>
      <c r="O98" s="28"/>
      <c r="P98" s="28"/>
      <c r="Q98" s="27"/>
      <c r="R98" s="28"/>
      <c r="S98" s="28"/>
      <c r="T98" s="28"/>
      <c r="U98" s="28"/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">
      <c r="A99" s="26"/>
      <c r="B99" s="27"/>
      <c r="C99" s="28"/>
      <c r="D99" s="28"/>
      <c r="E99" s="28"/>
      <c r="F99" s="28"/>
      <c r="G99" s="27"/>
      <c r="H99" s="28"/>
      <c r="I99" s="28"/>
      <c r="J99" s="28"/>
      <c r="K99" s="28"/>
      <c r="L99" s="27"/>
      <c r="M99" s="28"/>
      <c r="N99" s="28"/>
      <c r="O99" s="28"/>
      <c r="P99" s="28"/>
      <c r="Q99" s="27"/>
      <c r="R99" s="28"/>
      <c r="S99" s="28"/>
      <c r="T99" s="28"/>
      <c r="U99" s="28"/>
      <c r="V99" s="27"/>
      <c r="W99" s="28"/>
      <c r="X99" s="28"/>
      <c r="Y99" s="28"/>
      <c r="Z99" s="28"/>
      <c r="AA99" s="27"/>
      <c r="AB99" s="28"/>
      <c r="AC99" s="28"/>
      <c r="AD99" s="28"/>
      <c r="AE99" s="28"/>
    </row>
    <row r="100" spans="1:31" ht="13.5" customHeight="1" x14ac:dyDescent="0.1">
      <c r="A100" s="26"/>
      <c r="B100" s="27"/>
      <c r="C100" s="28"/>
      <c r="D100" s="28"/>
      <c r="E100" s="28"/>
      <c r="F100" s="28"/>
      <c r="G100" s="27"/>
      <c r="H100" s="28"/>
      <c r="I100" s="28"/>
      <c r="J100" s="28"/>
      <c r="K100" s="28"/>
      <c r="L100" s="27"/>
      <c r="M100" s="28"/>
      <c r="N100" s="28"/>
      <c r="O100" s="28"/>
      <c r="P100" s="28"/>
      <c r="Q100" s="27"/>
      <c r="R100" s="28"/>
      <c r="S100" s="28"/>
      <c r="T100" s="28"/>
      <c r="U100" s="28"/>
      <c r="V100" s="27"/>
      <c r="W100" s="28"/>
      <c r="X100" s="28"/>
      <c r="Y100" s="28"/>
      <c r="Z100" s="28"/>
      <c r="AA100" s="27"/>
      <c r="AB100" s="28"/>
      <c r="AC100" s="28"/>
      <c r="AD100" s="28"/>
      <c r="AE100" s="28"/>
    </row>
    <row r="101" spans="1:31" ht="13.5" customHeight="1" x14ac:dyDescent="0.1">
      <c r="A101" s="26"/>
      <c r="B101" s="27"/>
      <c r="C101" s="28"/>
      <c r="D101" s="28"/>
      <c r="E101" s="28"/>
      <c r="F101" s="28"/>
      <c r="G101" s="27"/>
      <c r="H101" s="28"/>
      <c r="I101" s="28"/>
      <c r="J101" s="28"/>
      <c r="K101" s="28"/>
      <c r="L101" s="27"/>
      <c r="M101" s="28"/>
      <c r="N101" s="28"/>
      <c r="O101" s="28"/>
      <c r="P101" s="28"/>
      <c r="Q101" s="27"/>
      <c r="R101" s="28"/>
      <c r="S101" s="28"/>
      <c r="T101" s="28"/>
      <c r="U101" s="28"/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">
      <c r="A102" s="26"/>
      <c r="B102" s="27"/>
      <c r="C102" s="28"/>
      <c r="D102" s="28"/>
      <c r="E102" s="28"/>
      <c r="F102" s="28"/>
      <c r="G102" s="27"/>
      <c r="H102" s="28"/>
      <c r="I102" s="28"/>
      <c r="J102" s="28"/>
      <c r="K102" s="28"/>
      <c r="L102" s="27"/>
      <c r="M102" s="28"/>
      <c r="N102" s="28"/>
      <c r="O102" s="28"/>
      <c r="P102" s="28"/>
      <c r="Q102" s="27"/>
      <c r="R102" s="28"/>
      <c r="S102" s="28"/>
      <c r="T102" s="28"/>
      <c r="U102" s="28"/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">
      <c r="A103" s="26"/>
      <c r="B103" s="27"/>
      <c r="C103" s="28"/>
      <c r="D103" s="28"/>
      <c r="E103" s="28"/>
      <c r="F103" s="28"/>
      <c r="G103" s="27"/>
      <c r="H103" s="28"/>
      <c r="I103" s="28"/>
      <c r="J103" s="28"/>
      <c r="K103" s="28"/>
      <c r="L103" s="27"/>
      <c r="M103" s="28"/>
      <c r="N103" s="28"/>
      <c r="O103" s="28"/>
      <c r="P103" s="28"/>
      <c r="Q103" s="27"/>
      <c r="R103" s="28"/>
      <c r="S103" s="28"/>
      <c r="T103" s="28"/>
      <c r="U103" s="28"/>
      <c r="V103" s="27"/>
      <c r="W103" s="28"/>
      <c r="X103" s="28"/>
      <c r="Y103" s="28"/>
      <c r="Z103" s="28"/>
      <c r="AA103" s="27"/>
      <c r="AB103" s="28"/>
      <c r="AC103" s="28"/>
      <c r="AD103" s="28"/>
      <c r="AE103" s="28"/>
    </row>
    <row r="104" spans="1:31" ht="13.5" customHeight="1" x14ac:dyDescent="0.1">
      <c r="A104" s="26"/>
      <c r="B104" s="27"/>
      <c r="C104" s="28"/>
      <c r="D104" s="28"/>
      <c r="E104" s="28"/>
      <c r="F104" s="28"/>
      <c r="G104" s="27"/>
      <c r="H104" s="28"/>
      <c r="I104" s="28"/>
      <c r="J104" s="28"/>
      <c r="K104" s="28"/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/>
      <c r="W104" s="28"/>
      <c r="X104" s="28"/>
      <c r="Y104" s="28"/>
      <c r="Z104" s="28"/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95"/>
  <sheetViews>
    <sheetView workbookViewId="0" xr3:uid="{78B4E459-6924-5F8B-B7BA-2DD04133E49E}">
      <pane xSplit="2" ySplit="5" topLeftCell="C72" activePane="bottomRight" state="frozen"/>
      <selection pane="bottomLeft" activeCell="A6" sqref="A6"/>
      <selection pane="topRight" activeCell="C1" sqref="C1"/>
      <selection pane="bottomRight" activeCell="F81" sqref="F81"/>
    </sheetView>
  </sheetViews>
  <sheetFormatPr defaultColWidth="9.26953125" defaultRowHeight="12" customHeight="1" x14ac:dyDescent="0.1"/>
  <cols>
    <col min="1" max="1" width="37.08203125" style="45" customWidth="1"/>
    <col min="2" max="2" width="11.29296875" style="45" customWidth="1"/>
    <col min="3" max="32" width="18.203125" style="45" customWidth="1"/>
    <col min="33" max="16384" width="9.26953125" style="52"/>
  </cols>
  <sheetData>
    <row r="1" spans="1:33" s="45" customFormat="1" ht="13.5" customHeight="1" x14ac:dyDescent="0.1">
      <c r="A1" s="1"/>
      <c r="B1" s="1" t="s">
        <v>42</v>
      </c>
      <c r="C1" s="1"/>
      <c r="D1" s="1"/>
      <c r="E1" s="3"/>
      <c r="F1" s="3"/>
      <c r="G1" s="1" t="s">
        <v>43</v>
      </c>
      <c r="H1" s="1"/>
      <c r="I1" s="1"/>
    </row>
    <row r="2" spans="1:33" s="45" customFormat="1" ht="13.5" customHeight="1" x14ac:dyDescent="0.1">
      <c r="A2" s="1"/>
      <c r="B2" s="1" t="s">
        <v>436</v>
      </c>
      <c r="C2" s="1"/>
      <c r="D2" s="3"/>
      <c r="E2" s="3"/>
      <c r="F2" s="3"/>
      <c r="G2" s="1"/>
      <c r="H2" s="1"/>
      <c r="I2" s="1"/>
    </row>
    <row r="3" spans="1:33" s="45" customFormat="1" ht="13.5" customHeight="1" x14ac:dyDescent="0.1">
      <c r="A3" s="2"/>
      <c r="B3" s="2"/>
      <c r="C3" s="2"/>
      <c r="D3" s="2"/>
      <c r="E3" s="4"/>
      <c r="F3" s="4"/>
      <c r="G3" s="5" t="s">
        <v>1496</v>
      </c>
      <c r="H3" s="5"/>
      <c r="I3" s="5"/>
    </row>
    <row r="4" spans="1:33" s="45" customFormat="1" ht="12" customHeight="1" x14ac:dyDescent="0.1">
      <c r="A4" s="151" t="s">
        <v>123</v>
      </c>
      <c r="B4" s="151" t="s">
        <v>124</v>
      </c>
      <c r="C4" s="150" t="s">
        <v>115</v>
      </c>
      <c r="D4" s="151"/>
      <c r="E4" s="151"/>
      <c r="F4" s="151"/>
      <c r="G4" s="151"/>
      <c r="H4" s="150" t="s">
        <v>116</v>
      </c>
      <c r="I4" s="151"/>
      <c r="J4" s="151"/>
      <c r="K4" s="151"/>
      <c r="L4" s="151"/>
      <c r="M4" s="150" t="s">
        <v>117</v>
      </c>
      <c r="N4" s="151"/>
      <c r="O4" s="151"/>
      <c r="P4" s="151"/>
      <c r="Q4" s="151"/>
      <c r="R4" s="150" t="s">
        <v>118</v>
      </c>
      <c r="S4" s="151"/>
      <c r="T4" s="151"/>
      <c r="U4" s="151"/>
      <c r="V4" s="151"/>
      <c r="W4" s="150" t="s">
        <v>119</v>
      </c>
      <c r="X4" s="151"/>
      <c r="Y4" s="151"/>
      <c r="Z4" s="151"/>
      <c r="AA4" s="151"/>
      <c r="AB4" s="150" t="s">
        <v>120</v>
      </c>
      <c r="AC4" s="151"/>
      <c r="AD4" s="151"/>
      <c r="AE4" s="151"/>
      <c r="AF4" s="151"/>
      <c r="AG4" s="57"/>
    </row>
    <row r="5" spans="1:33" s="45" customFormat="1" ht="12" customHeight="1" x14ac:dyDescent="0.1">
      <c r="A5" s="152"/>
      <c r="B5" s="152"/>
      <c r="C5" s="12" t="s">
        <v>0</v>
      </c>
      <c r="D5" s="13" t="s">
        <v>37</v>
      </c>
      <c r="E5" s="13" t="s">
        <v>38</v>
      </c>
      <c r="F5" s="13" t="s">
        <v>39</v>
      </c>
      <c r="G5" s="13" t="s">
        <v>40</v>
      </c>
      <c r="H5" s="12" t="s">
        <v>0</v>
      </c>
      <c r="I5" s="13" t="s">
        <v>37</v>
      </c>
      <c r="J5" s="13" t="s">
        <v>38</v>
      </c>
      <c r="K5" s="13" t="s">
        <v>39</v>
      </c>
      <c r="L5" s="13" t="s">
        <v>40</v>
      </c>
      <c r="M5" s="12" t="s">
        <v>0</v>
      </c>
      <c r="N5" s="13" t="s">
        <v>37</v>
      </c>
      <c r="O5" s="13" t="s">
        <v>38</v>
      </c>
      <c r="P5" s="13" t="s">
        <v>39</v>
      </c>
      <c r="Q5" s="13" t="s">
        <v>40</v>
      </c>
      <c r="R5" s="12" t="s">
        <v>0</v>
      </c>
      <c r="S5" s="13" t="s">
        <v>37</v>
      </c>
      <c r="T5" s="13" t="s">
        <v>38</v>
      </c>
      <c r="U5" s="13" t="s">
        <v>39</v>
      </c>
      <c r="V5" s="13" t="s">
        <v>40</v>
      </c>
      <c r="W5" s="12" t="s">
        <v>0</v>
      </c>
      <c r="X5" s="13" t="s">
        <v>37</v>
      </c>
      <c r="Y5" s="13" t="s">
        <v>38</v>
      </c>
      <c r="Z5" s="13" t="s">
        <v>39</v>
      </c>
      <c r="AA5" s="13" t="s">
        <v>40</v>
      </c>
      <c r="AB5" s="12" t="s">
        <v>0</v>
      </c>
      <c r="AC5" s="13" t="s">
        <v>37</v>
      </c>
      <c r="AD5" s="13" t="s">
        <v>38</v>
      </c>
      <c r="AE5" s="13" t="s">
        <v>39</v>
      </c>
      <c r="AF5" s="13" t="s">
        <v>40</v>
      </c>
      <c r="AG5" s="57"/>
    </row>
    <row r="6" spans="1:33" s="45" customFormat="1" ht="13.5" customHeight="1" x14ac:dyDescent="0.1">
      <c r="A6" s="58" t="s">
        <v>47</v>
      </c>
      <c r="B6" s="7" t="s">
        <v>309</v>
      </c>
      <c r="C6" s="6"/>
      <c r="D6" s="7"/>
      <c r="E6" s="7" t="s">
        <v>199</v>
      </c>
      <c r="F6" s="7" t="s">
        <v>736</v>
      </c>
      <c r="G6" s="7"/>
      <c r="H6" s="6" t="s">
        <v>736</v>
      </c>
      <c r="I6" s="7" t="s">
        <v>736</v>
      </c>
      <c r="J6" s="7" t="s">
        <v>735</v>
      </c>
      <c r="K6" s="7" t="s">
        <v>190</v>
      </c>
      <c r="L6" s="7" t="s">
        <v>190</v>
      </c>
      <c r="M6" s="6" t="s">
        <v>190</v>
      </c>
      <c r="N6" s="7" t="s">
        <v>190</v>
      </c>
      <c r="O6" s="7" t="s">
        <v>199</v>
      </c>
      <c r="P6" s="7"/>
      <c r="Q6" s="7" t="s">
        <v>735</v>
      </c>
      <c r="R6" s="6" t="s">
        <v>199</v>
      </c>
      <c r="S6" s="7" t="s">
        <v>199</v>
      </c>
      <c r="T6" s="7" t="s">
        <v>735</v>
      </c>
      <c r="U6" s="7" t="s">
        <v>735</v>
      </c>
      <c r="V6" s="7" t="s">
        <v>736</v>
      </c>
      <c r="W6" s="6"/>
      <c r="X6" s="7"/>
      <c r="Y6" s="7"/>
      <c r="Z6" s="7"/>
      <c r="AA6" s="7"/>
      <c r="AB6" s="6"/>
      <c r="AC6" s="7"/>
      <c r="AD6" s="7"/>
      <c r="AE6" s="7"/>
      <c r="AF6" s="7"/>
      <c r="AG6" s="57"/>
    </row>
    <row r="7" spans="1:33" s="45" customFormat="1" ht="13.5" customHeight="1" x14ac:dyDescent="0.1">
      <c r="A7" s="59"/>
      <c r="B7" s="9" t="s">
        <v>310</v>
      </c>
      <c r="C7" s="8"/>
      <c r="D7" s="9"/>
      <c r="E7" s="9"/>
      <c r="F7" s="9"/>
      <c r="G7" s="9"/>
      <c r="H7" s="8" t="s">
        <v>199</v>
      </c>
      <c r="I7" s="9" t="s">
        <v>199</v>
      </c>
      <c r="J7" s="9" t="s">
        <v>736</v>
      </c>
      <c r="K7" s="9"/>
      <c r="L7" s="9"/>
      <c r="M7" s="8"/>
      <c r="N7" s="9" t="s">
        <v>735</v>
      </c>
      <c r="O7" s="9" t="s">
        <v>736</v>
      </c>
      <c r="P7" s="9"/>
      <c r="Q7" s="9"/>
      <c r="R7" s="8" t="s">
        <v>190</v>
      </c>
      <c r="S7" s="9" t="s">
        <v>190</v>
      </c>
      <c r="T7" s="9" t="s">
        <v>735</v>
      </c>
      <c r="U7" s="9"/>
      <c r="V7" s="9"/>
      <c r="W7" s="8"/>
      <c r="X7" s="9"/>
      <c r="Y7" s="9"/>
      <c r="Z7" s="9"/>
      <c r="AA7" s="9"/>
      <c r="AB7" s="8"/>
      <c r="AC7" s="9"/>
      <c r="AD7" s="9"/>
      <c r="AE7" s="9"/>
      <c r="AF7" s="9"/>
      <c r="AG7" s="57"/>
    </row>
    <row r="8" spans="1:33" s="45" customFormat="1" ht="13.5" customHeight="1" x14ac:dyDescent="0.1">
      <c r="A8" s="60" t="s">
        <v>48</v>
      </c>
      <c r="B8" s="7" t="s">
        <v>309</v>
      </c>
      <c r="C8" s="10"/>
      <c r="D8" s="11" t="s">
        <v>214</v>
      </c>
      <c r="E8" s="11" t="s">
        <v>747</v>
      </c>
      <c r="F8" s="11" t="s">
        <v>747</v>
      </c>
      <c r="G8" s="11"/>
      <c r="H8" s="10" t="s">
        <v>188</v>
      </c>
      <c r="I8" s="11" t="s">
        <v>188</v>
      </c>
      <c r="J8" s="11" t="s">
        <v>747</v>
      </c>
      <c r="K8" s="11" t="s">
        <v>197</v>
      </c>
      <c r="L8" s="11" t="s">
        <v>197</v>
      </c>
      <c r="M8" s="10" t="s">
        <v>197</v>
      </c>
      <c r="N8" s="11"/>
      <c r="O8" s="11" t="s">
        <v>737</v>
      </c>
      <c r="P8" s="11" t="s">
        <v>737</v>
      </c>
      <c r="Q8" s="11" t="s">
        <v>188</v>
      </c>
      <c r="R8" s="10"/>
      <c r="S8" s="11"/>
      <c r="T8" s="11" t="s">
        <v>747</v>
      </c>
      <c r="U8" s="11"/>
      <c r="V8" s="11" t="s">
        <v>737</v>
      </c>
      <c r="W8" s="10"/>
      <c r="X8" s="11"/>
      <c r="Y8" s="11"/>
      <c r="Z8" s="11"/>
      <c r="AA8" s="11"/>
      <c r="AB8" s="10"/>
      <c r="AC8" s="11"/>
      <c r="AD8" s="11"/>
      <c r="AE8" s="11"/>
      <c r="AF8" s="11"/>
      <c r="AG8" s="57"/>
    </row>
    <row r="9" spans="1:33" s="45" customFormat="1" ht="13.5" customHeight="1" x14ac:dyDescent="0.1">
      <c r="A9" s="59"/>
      <c r="B9" s="9" t="s">
        <v>310</v>
      </c>
      <c r="C9" s="8" t="s">
        <v>197</v>
      </c>
      <c r="D9" s="9" t="s">
        <v>737</v>
      </c>
      <c r="E9" s="9" t="s">
        <v>737</v>
      </c>
      <c r="F9" s="9"/>
      <c r="G9" s="9"/>
      <c r="H9" s="8" t="s">
        <v>197</v>
      </c>
      <c r="I9" s="9"/>
      <c r="J9" s="9" t="s">
        <v>188</v>
      </c>
      <c r="K9" s="9"/>
      <c r="L9" s="9"/>
      <c r="M9" s="8" t="s">
        <v>188</v>
      </c>
      <c r="N9" s="9" t="s">
        <v>188</v>
      </c>
      <c r="O9" s="9" t="s">
        <v>197</v>
      </c>
      <c r="P9" s="9"/>
      <c r="Q9" s="9"/>
      <c r="R9" s="8" t="s">
        <v>737</v>
      </c>
      <c r="S9" s="9" t="s">
        <v>747</v>
      </c>
      <c r="T9" s="9" t="s">
        <v>747</v>
      </c>
      <c r="U9" s="9"/>
      <c r="V9" s="9"/>
      <c r="W9" s="8"/>
      <c r="X9" s="9"/>
      <c r="Y9" s="9"/>
      <c r="Z9" s="9"/>
      <c r="AA9" s="9"/>
      <c r="AB9" s="8"/>
      <c r="AC9" s="9"/>
      <c r="AD9" s="9"/>
      <c r="AE9" s="9"/>
      <c r="AF9" s="9"/>
      <c r="AG9" s="57"/>
    </row>
    <row r="10" spans="1:33" s="45" customFormat="1" ht="13.5" customHeight="1" x14ac:dyDescent="0.1">
      <c r="A10" s="60" t="s">
        <v>46</v>
      </c>
      <c r="B10" s="7" t="s">
        <v>309</v>
      </c>
      <c r="C10" s="10"/>
      <c r="D10" s="11" t="s">
        <v>738</v>
      </c>
      <c r="E10" s="11" t="s">
        <v>739</v>
      </c>
      <c r="F10" s="11" t="s">
        <v>740</v>
      </c>
      <c r="G10" s="11" t="s">
        <v>741</v>
      </c>
      <c r="H10" s="10"/>
      <c r="I10" s="11" t="s">
        <v>193</v>
      </c>
      <c r="J10" s="11"/>
      <c r="K10" s="11" t="s">
        <v>741</v>
      </c>
      <c r="L10" s="11" t="s">
        <v>741</v>
      </c>
      <c r="M10" s="10"/>
      <c r="N10" s="11" t="s">
        <v>193</v>
      </c>
      <c r="O10" s="11" t="s">
        <v>193</v>
      </c>
      <c r="P10" s="11" t="s">
        <v>740</v>
      </c>
      <c r="Q10" s="11" t="s">
        <v>740</v>
      </c>
      <c r="R10" s="10"/>
      <c r="S10" s="11"/>
      <c r="T10" s="11"/>
      <c r="U10" s="11" t="s">
        <v>739</v>
      </c>
      <c r="V10" s="11" t="s">
        <v>739</v>
      </c>
      <c r="W10" s="10"/>
      <c r="X10" s="11"/>
      <c r="Y10" s="11"/>
      <c r="Z10" s="11"/>
      <c r="AA10" s="11"/>
      <c r="AB10" s="10"/>
      <c r="AC10" s="11"/>
      <c r="AD10" s="11"/>
      <c r="AE10" s="11"/>
      <c r="AF10" s="11"/>
      <c r="AG10" s="57"/>
    </row>
    <row r="11" spans="1:33" s="45" customFormat="1" ht="13.5" customHeight="1" x14ac:dyDescent="0.1">
      <c r="A11" s="59"/>
      <c r="B11" s="9" t="s">
        <v>310</v>
      </c>
      <c r="C11" s="8" t="s">
        <v>741</v>
      </c>
      <c r="D11" s="9" t="s">
        <v>739</v>
      </c>
      <c r="E11" s="9" t="s">
        <v>193</v>
      </c>
      <c r="F11" s="9"/>
      <c r="G11" s="9"/>
      <c r="H11" s="8" t="s">
        <v>739</v>
      </c>
      <c r="I11" s="9" t="s">
        <v>739</v>
      </c>
      <c r="J11" s="9" t="s">
        <v>740</v>
      </c>
      <c r="K11" s="9"/>
      <c r="L11" s="9"/>
      <c r="M11" s="8" t="s">
        <v>740</v>
      </c>
      <c r="N11" s="9" t="s">
        <v>740</v>
      </c>
      <c r="O11" s="9" t="s">
        <v>741</v>
      </c>
      <c r="P11" s="9"/>
      <c r="Q11" s="9"/>
      <c r="R11" s="8" t="s">
        <v>193</v>
      </c>
      <c r="S11" s="9" t="s">
        <v>193</v>
      </c>
      <c r="T11" s="9" t="s">
        <v>741</v>
      </c>
      <c r="U11" s="9"/>
      <c r="V11" s="9"/>
      <c r="W11" s="8"/>
      <c r="X11" s="9"/>
      <c r="Y11" s="9"/>
      <c r="Z11" s="9"/>
      <c r="AA11" s="9"/>
      <c r="AB11" s="8"/>
      <c r="AC11" s="9"/>
      <c r="AD11" s="9"/>
      <c r="AE11" s="9"/>
      <c r="AF11" s="9"/>
      <c r="AG11" s="57"/>
    </row>
    <row r="12" spans="1:33" s="45" customFormat="1" ht="13.5" customHeight="1" x14ac:dyDescent="0.1">
      <c r="A12" s="60" t="s">
        <v>259</v>
      </c>
      <c r="B12" s="7" t="s">
        <v>309</v>
      </c>
      <c r="C12" s="10"/>
      <c r="D12" s="11" t="s">
        <v>742</v>
      </c>
      <c r="E12" s="11" t="s">
        <v>744</v>
      </c>
      <c r="F12" s="11" t="s">
        <v>743</v>
      </c>
      <c r="G12" s="11"/>
      <c r="H12" s="10"/>
      <c r="I12" s="11" t="s">
        <v>745</v>
      </c>
      <c r="J12" s="11"/>
      <c r="K12" s="11" t="s">
        <v>743</v>
      </c>
      <c r="L12" s="11" t="s">
        <v>743</v>
      </c>
      <c r="M12" s="10" t="s">
        <v>746</v>
      </c>
      <c r="N12" s="11" t="s">
        <v>746</v>
      </c>
      <c r="O12" s="11" t="s">
        <v>744</v>
      </c>
      <c r="P12" s="11" t="s">
        <v>745</v>
      </c>
      <c r="Q12" s="11" t="s">
        <v>745</v>
      </c>
      <c r="R12" s="10" t="s">
        <v>744</v>
      </c>
      <c r="S12" s="11" t="s">
        <v>744</v>
      </c>
      <c r="T12" s="11" t="s">
        <v>743</v>
      </c>
      <c r="U12" s="11" t="s">
        <v>746</v>
      </c>
      <c r="V12" s="11" t="s">
        <v>746</v>
      </c>
      <c r="W12" s="10"/>
      <c r="X12" s="11"/>
      <c r="Y12" s="11"/>
      <c r="Z12" s="11"/>
      <c r="AA12" s="11"/>
      <c r="AB12" s="10"/>
      <c r="AC12" s="11"/>
      <c r="AD12" s="11"/>
      <c r="AE12" s="11"/>
      <c r="AF12" s="11"/>
      <c r="AG12" s="57"/>
    </row>
    <row r="13" spans="1:33" s="45" customFormat="1" ht="13.5" customHeight="1" x14ac:dyDescent="0.1">
      <c r="A13" s="59"/>
      <c r="B13" s="9" t="s">
        <v>310</v>
      </c>
      <c r="C13" s="8" t="s">
        <v>746</v>
      </c>
      <c r="D13" s="9" t="s">
        <v>746</v>
      </c>
      <c r="E13" s="9" t="s">
        <v>745</v>
      </c>
      <c r="F13" s="9"/>
      <c r="G13" s="9"/>
      <c r="H13" s="8"/>
      <c r="I13" s="9"/>
      <c r="J13" s="9"/>
      <c r="K13" s="9"/>
      <c r="L13" s="9"/>
      <c r="M13" s="8" t="s">
        <v>743</v>
      </c>
      <c r="N13" s="9" t="s">
        <v>743</v>
      </c>
      <c r="O13" s="9" t="s">
        <v>744</v>
      </c>
      <c r="P13" s="9"/>
      <c r="Q13" s="9"/>
      <c r="R13" s="8" t="s">
        <v>745</v>
      </c>
      <c r="S13" s="9" t="s">
        <v>745</v>
      </c>
      <c r="T13" s="9" t="s">
        <v>744</v>
      </c>
      <c r="U13" s="9"/>
      <c r="V13" s="9"/>
      <c r="W13" s="8"/>
      <c r="X13" s="9"/>
      <c r="Y13" s="9"/>
      <c r="Z13" s="9"/>
      <c r="AA13" s="9"/>
      <c r="AB13" s="8"/>
      <c r="AC13" s="9"/>
      <c r="AD13" s="9"/>
      <c r="AE13" s="9"/>
      <c r="AF13" s="9"/>
      <c r="AG13" s="57"/>
    </row>
    <row r="14" spans="1:33" s="45" customFormat="1" ht="13.5" customHeight="1" x14ac:dyDescent="0.1">
      <c r="A14" s="60" t="s">
        <v>54</v>
      </c>
      <c r="B14" s="7" t="s">
        <v>309</v>
      </c>
      <c r="C14" s="10"/>
      <c r="D14" s="11"/>
      <c r="E14" s="11"/>
      <c r="F14" s="11"/>
      <c r="G14" s="11"/>
      <c r="H14" s="10" t="s">
        <v>192</v>
      </c>
      <c r="I14" s="11"/>
      <c r="J14" s="11" t="s">
        <v>749</v>
      </c>
      <c r="K14" s="11" t="s">
        <v>749</v>
      </c>
      <c r="L14" s="11"/>
      <c r="M14" s="10" t="s">
        <v>192</v>
      </c>
      <c r="N14" s="11" t="s">
        <v>192</v>
      </c>
      <c r="O14" s="11"/>
      <c r="P14" s="11" t="s">
        <v>187</v>
      </c>
      <c r="Q14" s="11" t="s">
        <v>187</v>
      </c>
      <c r="R14" s="10" t="s">
        <v>748</v>
      </c>
      <c r="S14" s="11" t="s">
        <v>748</v>
      </c>
      <c r="T14" s="11" t="s">
        <v>749</v>
      </c>
      <c r="U14" s="11" t="s">
        <v>749</v>
      </c>
      <c r="V14" s="11" t="s">
        <v>187</v>
      </c>
      <c r="W14" s="10"/>
      <c r="X14" s="11"/>
      <c r="Y14" s="11"/>
      <c r="Z14" s="11"/>
      <c r="AA14" s="11"/>
      <c r="AB14" s="10"/>
      <c r="AC14" s="11"/>
      <c r="AD14" s="11"/>
      <c r="AE14" s="11"/>
      <c r="AF14" s="11"/>
      <c r="AG14" s="57"/>
    </row>
    <row r="15" spans="1:33" s="45" customFormat="1" ht="13.5" customHeight="1" x14ac:dyDescent="0.1">
      <c r="A15" s="59"/>
      <c r="B15" s="9" t="s">
        <v>310</v>
      </c>
      <c r="C15" s="8" t="s">
        <v>187</v>
      </c>
      <c r="D15" s="9" t="s">
        <v>187</v>
      </c>
      <c r="E15" s="9" t="s">
        <v>749</v>
      </c>
      <c r="F15" s="9"/>
      <c r="G15" s="9"/>
      <c r="H15" s="8" t="s">
        <v>748</v>
      </c>
      <c r="I15" s="9" t="s">
        <v>748</v>
      </c>
      <c r="J15" s="9" t="s">
        <v>192</v>
      </c>
      <c r="K15" s="9"/>
      <c r="L15" s="9"/>
      <c r="M15" s="8" t="s">
        <v>748</v>
      </c>
      <c r="N15" s="9" t="s">
        <v>748</v>
      </c>
      <c r="O15" s="9" t="s">
        <v>749</v>
      </c>
      <c r="P15" s="9"/>
      <c r="Q15" s="9"/>
      <c r="R15" s="8" t="s">
        <v>192</v>
      </c>
      <c r="S15" s="9" t="s">
        <v>192</v>
      </c>
      <c r="T15" s="9" t="s">
        <v>187</v>
      </c>
      <c r="U15" s="9"/>
      <c r="V15" s="9"/>
      <c r="W15" s="8"/>
      <c r="X15" s="9"/>
      <c r="Y15" s="9"/>
      <c r="Z15" s="9"/>
      <c r="AA15" s="9"/>
      <c r="AB15" s="8"/>
      <c r="AC15" s="9"/>
      <c r="AD15" s="9"/>
      <c r="AE15" s="9"/>
      <c r="AF15" s="9"/>
      <c r="AG15" s="57"/>
    </row>
    <row r="16" spans="1:33" s="45" customFormat="1" ht="13.5" customHeight="1" x14ac:dyDescent="0.1">
      <c r="A16" s="60" t="s">
        <v>50</v>
      </c>
      <c r="B16" s="7" t="s">
        <v>309</v>
      </c>
      <c r="C16" s="10"/>
      <c r="D16" s="11"/>
      <c r="E16" s="11"/>
      <c r="F16" s="11"/>
      <c r="G16" s="11"/>
      <c r="H16" s="10" t="s">
        <v>750</v>
      </c>
      <c r="I16" s="11" t="s">
        <v>750</v>
      </c>
      <c r="J16" s="11" t="s">
        <v>194</v>
      </c>
      <c r="K16" s="11" t="s">
        <v>194</v>
      </c>
      <c r="L16" s="11" t="s">
        <v>751</v>
      </c>
      <c r="M16" s="10" t="s">
        <v>750</v>
      </c>
      <c r="N16" s="11" t="s">
        <v>752</v>
      </c>
      <c r="O16" s="11" t="s">
        <v>194</v>
      </c>
      <c r="P16" s="11" t="s">
        <v>194</v>
      </c>
      <c r="Q16" s="11" t="s">
        <v>751</v>
      </c>
      <c r="R16" s="10"/>
      <c r="S16" s="11" t="s">
        <v>751</v>
      </c>
      <c r="T16" s="11" t="s">
        <v>751</v>
      </c>
      <c r="U16" s="11" t="s">
        <v>752</v>
      </c>
      <c r="V16" s="11" t="s">
        <v>752</v>
      </c>
      <c r="W16" s="10"/>
      <c r="X16" s="11"/>
      <c r="Y16" s="11"/>
      <c r="Z16" s="11"/>
      <c r="AA16" s="11"/>
      <c r="AB16" s="10"/>
      <c r="AC16" s="11"/>
      <c r="AD16" s="11"/>
      <c r="AE16" s="11"/>
      <c r="AF16" s="11"/>
      <c r="AG16" s="57"/>
    </row>
    <row r="17" spans="1:33" s="45" customFormat="1" ht="13.5" customHeight="1" x14ac:dyDescent="0.1">
      <c r="A17" s="59"/>
      <c r="B17" s="9" t="s">
        <v>310</v>
      </c>
      <c r="C17" s="8" t="s">
        <v>194</v>
      </c>
      <c r="D17" s="9" t="s">
        <v>750</v>
      </c>
      <c r="E17" s="9" t="s">
        <v>750</v>
      </c>
      <c r="F17" s="9"/>
      <c r="G17" s="9"/>
      <c r="H17" s="8" t="s">
        <v>752</v>
      </c>
      <c r="I17" s="9"/>
      <c r="J17" s="9" t="s">
        <v>194</v>
      </c>
      <c r="K17" s="9"/>
      <c r="L17" s="9"/>
      <c r="M17" s="8" t="s">
        <v>752</v>
      </c>
      <c r="N17" s="9" t="s">
        <v>751</v>
      </c>
      <c r="O17" s="9" t="s">
        <v>751</v>
      </c>
      <c r="P17" s="9"/>
      <c r="Q17" s="9"/>
      <c r="R17" s="8" t="s">
        <v>750</v>
      </c>
      <c r="S17" s="9" t="s">
        <v>752</v>
      </c>
      <c r="T17" s="9"/>
      <c r="U17" s="9"/>
      <c r="V17" s="9"/>
      <c r="W17" s="8"/>
      <c r="X17" s="9"/>
      <c r="Y17" s="9"/>
      <c r="Z17" s="9"/>
      <c r="AA17" s="9"/>
      <c r="AB17" s="8"/>
      <c r="AC17" s="9"/>
      <c r="AD17" s="9"/>
      <c r="AE17" s="9"/>
      <c r="AF17" s="9"/>
      <c r="AG17" s="57"/>
    </row>
    <row r="18" spans="1:33" s="45" customFormat="1" ht="13.5" customHeight="1" x14ac:dyDescent="0.1">
      <c r="A18" s="60" t="s">
        <v>52</v>
      </c>
      <c r="B18" s="7" t="s">
        <v>309</v>
      </c>
      <c r="C18" s="10"/>
      <c r="D18" s="11" t="s">
        <v>753</v>
      </c>
      <c r="E18" s="11" t="s">
        <v>198</v>
      </c>
      <c r="F18" s="11" t="s">
        <v>198</v>
      </c>
      <c r="G18" s="11"/>
      <c r="H18" s="10"/>
      <c r="I18" s="11"/>
      <c r="J18" s="11" t="s">
        <v>755</v>
      </c>
      <c r="K18" s="11" t="s">
        <v>198</v>
      </c>
      <c r="L18" s="11" t="s">
        <v>198</v>
      </c>
      <c r="M18" s="10" t="s">
        <v>754</v>
      </c>
      <c r="N18" s="11" t="s">
        <v>754</v>
      </c>
      <c r="O18" s="11" t="s">
        <v>198</v>
      </c>
      <c r="P18" s="11" t="s">
        <v>756</v>
      </c>
      <c r="Q18" s="11" t="s">
        <v>755</v>
      </c>
      <c r="R18" s="10" t="s">
        <v>755</v>
      </c>
      <c r="S18" s="11" t="s">
        <v>755</v>
      </c>
      <c r="T18" s="11" t="s">
        <v>754</v>
      </c>
      <c r="U18" s="11"/>
      <c r="V18" s="11" t="s">
        <v>756</v>
      </c>
      <c r="W18" s="10"/>
      <c r="X18" s="11"/>
      <c r="Y18" s="11"/>
      <c r="Z18" s="11"/>
      <c r="AA18" s="11"/>
      <c r="AB18" s="10"/>
      <c r="AC18" s="11"/>
      <c r="AD18" s="11"/>
      <c r="AE18" s="11"/>
      <c r="AF18" s="11"/>
      <c r="AG18" s="57"/>
    </row>
    <row r="19" spans="1:33" s="45" customFormat="1" ht="13.5" customHeight="1" x14ac:dyDescent="0.1">
      <c r="A19" s="59"/>
      <c r="B19" s="9" t="s">
        <v>310</v>
      </c>
      <c r="C19" s="8" t="s">
        <v>755</v>
      </c>
      <c r="D19" s="9"/>
      <c r="E19" s="9" t="s">
        <v>198</v>
      </c>
      <c r="F19" s="9"/>
      <c r="G19" s="9"/>
      <c r="H19" s="8" t="s">
        <v>755</v>
      </c>
      <c r="I19" s="9" t="s">
        <v>754</v>
      </c>
      <c r="J19" s="9" t="s">
        <v>754</v>
      </c>
      <c r="K19" s="9"/>
      <c r="L19" s="9"/>
      <c r="M19" s="8" t="s">
        <v>756</v>
      </c>
      <c r="N19" s="9" t="s">
        <v>756</v>
      </c>
      <c r="O19" s="9"/>
      <c r="P19" s="9"/>
      <c r="Q19" s="9"/>
      <c r="R19" s="8" t="s">
        <v>754</v>
      </c>
      <c r="S19" s="9" t="s">
        <v>756</v>
      </c>
      <c r="T19" s="9" t="s">
        <v>756</v>
      </c>
      <c r="U19" s="9"/>
      <c r="V19" s="9"/>
      <c r="W19" s="8"/>
      <c r="X19" s="9"/>
      <c r="Y19" s="9"/>
      <c r="Z19" s="9"/>
      <c r="AA19" s="9"/>
      <c r="AB19" s="8"/>
      <c r="AC19" s="9"/>
      <c r="AD19" s="9"/>
      <c r="AE19" s="9"/>
      <c r="AF19" s="9"/>
      <c r="AG19" s="57"/>
    </row>
    <row r="20" spans="1:33" s="45" customFormat="1" ht="13.5" customHeight="1" x14ac:dyDescent="0.1">
      <c r="A20" s="60" t="s">
        <v>51</v>
      </c>
      <c r="B20" s="7" t="s">
        <v>309</v>
      </c>
      <c r="C20" s="10"/>
      <c r="D20" s="11"/>
      <c r="E20" s="11"/>
      <c r="F20" s="11" t="s">
        <v>757</v>
      </c>
      <c r="G20" s="11" t="s">
        <v>757</v>
      </c>
      <c r="H20" s="10" t="s">
        <v>759</v>
      </c>
      <c r="I20" s="11" t="s">
        <v>759</v>
      </c>
      <c r="J20" s="11"/>
      <c r="K20" s="11" t="s">
        <v>758</v>
      </c>
      <c r="L20" s="11" t="s">
        <v>757</v>
      </c>
      <c r="M20" s="10" t="s">
        <v>758</v>
      </c>
      <c r="N20" s="11" t="s">
        <v>758</v>
      </c>
      <c r="O20" s="11" t="s">
        <v>760</v>
      </c>
      <c r="P20" s="11"/>
      <c r="Q20" s="11" t="s">
        <v>757</v>
      </c>
      <c r="R20" s="10" t="s">
        <v>759</v>
      </c>
      <c r="S20" s="11" t="s">
        <v>759</v>
      </c>
      <c r="T20" s="11" t="s">
        <v>760</v>
      </c>
      <c r="U20" s="11" t="s">
        <v>760</v>
      </c>
      <c r="V20" s="11" t="s">
        <v>758</v>
      </c>
      <c r="W20" s="10"/>
      <c r="X20" s="11"/>
      <c r="Y20" s="11"/>
      <c r="Z20" s="11"/>
      <c r="AA20" s="11"/>
      <c r="AB20" s="10"/>
      <c r="AC20" s="11"/>
      <c r="AD20" s="11"/>
      <c r="AE20" s="11"/>
      <c r="AF20" s="11"/>
      <c r="AG20" s="57"/>
    </row>
    <row r="21" spans="1:33" s="45" customFormat="1" ht="13.5" customHeight="1" x14ac:dyDescent="0.1">
      <c r="A21" s="59"/>
      <c r="B21" s="9" t="s">
        <v>310</v>
      </c>
      <c r="C21" s="8" t="s">
        <v>759</v>
      </c>
      <c r="D21" s="9" t="s">
        <v>760</v>
      </c>
      <c r="E21" s="9" t="s">
        <v>760</v>
      </c>
      <c r="F21" s="9"/>
      <c r="G21" s="9"/>
      <c r="H21" s="8"/>
      <c r="I21" s="9"/>
      <c r="J21" s="9"/>
      <c r="K21" s="9"/>
      <c r="L21" s="9"/>
      <c r="M21" s="8" t="s">
        <v>760</v>
      </c>
      <c r="N21" s="9" t="s">
        <v>757</v>
      </c>
      <c r="O21" s="9" t="s">
        <v>757</v>
      </c>
      <c r="P21" s="9"/>
      <c r="Q21" s="9"/>
      <c r="R21" s="8" t="s">
        <v>758</v>
      </c>
      <c r="S21" s="9" t="s">
        <v>758</v>
      </c>
      <c r="T21" s="9" t="s">
        <v>759</v>
      </c>
      <c r="U21" s="9"/>
      <c r="V21" s="9"/>
      <c r="W21" s="8"/>
      <c r="X21" s="9"/>
      <c r="Y21" s="9"/>
      <c r="Z21" s="9"/>
      <c r="AA21" s="9"/>
      <c r="AB21" s="8"/>
      <c r="AC21" s="9"/>
      <c r="AD21" s="9"/>
      <c r="AE21" s="9"/>
      <c r="AF21" s="9"/>
      <c r="AG21" s="57"/>
    </row>
    <row r="22" spans="1:33" s="45" customFormat="1" ht="13.5" customHeight="1" x14ac:dyDescent="0.1">
      <c r="A22" s="60" t="s">
        <v>53</v>
      </c>
      <c r="B22" s="7" t="s">
        <v>309</v>
      </c>
      <c r="C22" s="10"/>
      <c r="D22" s="11"/>
      <c r="E22" s="11" t="s">
        <v>761</v>
      </c>
      <c r="F22" s="11" t="s">
        <v>762</v>
      </c>
      <c r="G22" s="11" t="s">
        <v>762</v>
      </c>
      <c r="H22" s="10" t="s">
        <v>764</v>
      </c>
      <c r="I22" s="11" t="s">
        <v>761</v>
      </c>
      <c r="J22" s="11" t="s">
        <v>762</v>
      </c>
      <c r="K22" s="11" t="s">
        <v>762</v>
      </c>
      <c r="L22" s="11" t="s">
        <v>763</v>
      </c>
      <c r="M22" s="10" t="s">
        <v>764</v>
      </c>
      <c r="N22" s="11" t="s">
        <v>761</v>
      </c>
      <c r="O22" s="11"/>
      <c r="P22" s="11" t="s">
        <v>763</v>
      </c>
      <c r="Q22" s="11" t="s">
        <v>763</v>
      </c>
      <c r="R22" s="10"/>
      <c r="S22" s="11"/>
      <c r="T22" s="11" t="s">
        <v>761</v>
      </c>
      <c r="U22" s="11" t="s">
        <v>763</v>
      </c>
      <c r="V22" s="11" t="s">
        <v>763</v>
      </c>
      <c r="W22" s="10"/>
      <c r="X22" s="11"/>
      <c r="Y22" s="11"/>
      <c r="Z22" s="11"/>
      <c r="AA22" s="11"/>
      <c r="AB22" s="10"/>
      <c r="AC22" s="11"/>
      <c r="AD22" s="11"/>
      <c r="AE22" s="11"/>
      <c r="AF22" s="11"/>
      <c r="AG22" s="57"/>
    </row>
    <row r="23" spans="1:33" s="45" customFormat="1" ht="13.5" customHeight="1" x14ac:dyDescent="0.1">
      <c r="A23" s="59"/>
      <c r="B23" s="9" t="s">
        <v>310</v>
      </c>
      <c r="C23" s="8"/>
      <c r="D23" s="9"/>
      <c r="E23" s="9"/>
      <c r="F23" s="9"/>
      <c r="G23" s="9"/>
      <c r="H23" s="8" t="s">
        <v>764</v>
      </c>
      <c r="I23" s="9" t="s">
        <v>761</v>
      </c>
      <c r="J23" s="9" t="s">
        <v>761</v>
      </c>
      <c r="K23" s="9"/>
      <c r="L23" s="9"/>
      <c r="M23" s="8" t="s">
        <v>764</v>
      </c>
      <c r="N23" s="9" t="s">
        <v>762</v>
      </c>
      <c r="O23" s="9" t="s">
        <v>762</v>
      </c>
      <c r="P23" s="9"/>
      <c r="Q23" s="9"/>
      <c r="R23" s="8" t="s">
        <v>764</v>
      </c>
      <c r="S23" s="9" t="s">
        <v>764</v>
      </c>
      <c r="T23" s="9" t="s">
        <v>763</v>
      </c>
      <c r="U23" s="9"/>
      <c r="V23" s="9"/>
      <c r="W23" s="8"/>
      <c r="X23" s="9"/>
      <c r="Y23" s="9"/>
      <c r="Z23" s="9"/>
      <c r="AA23" s="9"/>
      <c r="AB23" s="8"/>
      <c r="AC23" s="9"/>
      <c r="AD23" s="9"/>
      <c r="AE23" s="9"/>
      <c r="AF23" s="9"/>
      <c r="AG23" s="57"/>
    </row>
    <row r="24" spans="1:33" s="45" customFormat="1" ht="13.5" customHeight="1" x14ac:dyDescent="0.1">
      <c r="A24" s="60" t="s">
        <v>55</v>
      </c>
      <c r="B24" s="7" t="s">
        <v>309</v>
      </c>
      <c r="C24" s="10"/>
      <c r="D24" s="11"/>
      <c r="E24" s="11" t="s">
        <v>765</v>
      </c>
      <c r="F24" s="11" t="s">
        <v>765</v>
      </c>
      <c r="G24" s="11" t="s">
        <v>189</v>
      </c>
      <c r="H24" s="10" t="s">
        <v>189</v>
      </c>
      <c r="I24" s="11" t="s">
        <v>195</v>
      </c>
      <c r="J24" s="11" t="s">
        <v>766</v>
      </c>
      <c r="K24" s="11" t="s">
        <v>766</v>
      </c>
      <c r="L24" s="11" t="s">
        <v>767</v>
      </c>
      <c r="M24" s="10" t="s">
        <v>189</v>
      </c>
      <c r="N24" s="11" t="s">
        <v>189</v>
      </c>
      <c r="O24" s="11" t="s">
        <v>766</v>
      </c>
      <c r="P24" s="11" t="s">
        <v>766</v>
      </c>
      <c r="Q24" s="11" t="s">
        <v>767</v>
      </c>
      <c r="R24" s="10" t="s">
        <v>767</v>
      </c>
      <c r="S24" s="11" t="s">
        <v>767</v>
      </c>
      <c r="T24" s="11" t="s">
        <v>195</v>
      </c>
      <c r="U24" s="11" t="s">
        <v>765</v>
      </c>
      <c r="V24" s="11" t="s">
        <v>765</v>
      </c>
      <c r="W24" s="10"/>
      <c r="X24" s="11"/>
      <c r="Y24" s="11"/>
      <c r="Z24" s="11"/>
      <c r="AA24" s="11"/>
      <c r="AB24" s="10"/>
      <c r="AC24" s="11"/>
      <c r="AD24" s="11"/>
      <c r="AE24" s="11"/>
      <c r="AF24" s="11"/>
      <c r="AG24" s="57"/>
    </row>
    <row r="25" spans="1:33" s="45" customFormat="1" ht="13.5" customHeight="1" x14ac:dyDescent="0.1">
      <c r="A25" s="59"/>
      <c r="B25" s="9" t="s">
        <v>310</v>
      </c>
      <c r="C25" s="8" t="s">
        <v>766</v>
      </c>
      <c r="D25" s="9" t="s">
        <v>195</v>
      </c>
      <c r="E25" s="9" t="s">
        <v>767</v>
      </c>
      <c r="F25" s="9"/>
      <c r="G25" s="9"/>
      <c r="H25" s="8" t="s">
        <v>195</v>
      </c>
      <c r="I25" s="9" t="s">
        <v>765</v>
      </c>
      <c r="J25" s="9" t="s">
        <v>765</v>
      </c>
      <c r="K25" s="9"/>
      <c r="L25" s="9"/>
      <c r="M25" s="8" t="s">
        <v>195</v>
      </c>
      <c r="N25" s="9" t="s">
        <v>195</v>
      </c>
      <c r="O25" s="9" t="s">
        <v>767</v>
      </c>
      <c r="P25" s="9"/>
      <c r="Q25" s="9"/>
      <c r="R25" s="8" t="s">
        <v>189</v>
      </c>
      <c r="S25" s="9" t="s">
        <v>189</v>
      </c>
      <c r="T25" s="9" t="s">
        <v>766</v>
      </c>
      <c r="U25" s="9"/>
      <c r="V25" s="9"/>
      <c r="W25" s="8"/>
      <c r="X25" s="9"/>
      <c r="Y25" s="9"/>
      <c r="Z25" s="9"/>
      <c r="AA25" s="9"/>
      <c r="AB25" s="8"/>
      <c r="AC25" s="9"/>
      <c r="AD25" s="9"/>
      <c r="AE25" s="9"/>
      <c r="AF25" s="9"/>
      <c r="AG25" s="57"/>
    </row>
    <row r="26" spans="1:33" s="45" customFormat="1" ht="13.5" customHeight="1" x14ac:dyDescent="0.1">
      <c r="A26" s="60" t="s">
        <v>64</v>
      </c>
      <c r="B26" s="7" t="s">
        <v>309</v>
      </c>
      <c r="C26" s="10"/>
      <c r="D26" s="11"/>
      <c r="E26" s="11"/>
      <c r="F26" s="11"/>
      <c r="G26" s="11"/>
      <c r="H26" s="10"/>
      <c r="I26" s="11"/>
      <c r="J26" s="11"/>
      <c r="K26" s="11"/>
      <c r="L26" s="11"/>
      <c r="M26" s="10" t="s">
        <v>1028</v>
      </c>
      <c r="N26" s="11" t="s">
        <v>1027</v>
      </c>
      <c r="O26" s="11" t="s">
        <v>1032</v>
      </c>
      <c r="P26" s="11" t="s">
        <v>1035</v>
      </c>
      <c r="Q26" s="11" t="s">
        <v>1031</v>
      </c>
      <c r="R26" s="10" t="s">
        <v>1030</v>
      </c>
      <c r="S26" s="11"/>
      <c r="T26" s="11" t="s">
        <v>1029</v>
      </c>
      <c r="U26" s="11" t="s">
        <v>1033</v>
      </c>
      <c r="V26" s="11" t="s">
        <v>300</v>
      </c>
      <c r="W26" s="10" t="s">
        <v>1036</v>
      </c>
      <c r="X26" s="11" t="s">
        <v>1035</v>
      </c>
      <c r="Y26" s="11" t="s">
        <v>1034</v>
      </c>
      <c r="Z26" s="11" t="s">
        <v>1037</v>
      </c>
      <c r="AA26" s="11" t="s">
        <v>300</v>
      </c>
      <c r="AB26" s="10"/>
      <c r="AC26" s="11"/>
      <c r="AD26" s="11"/>
      <c r="AE26" s="11"/>
      <c r="AF26" s="11"/>
      <c r="AG26" s="57"/>
    </row>
    <row r="27" spans="1:33" s="45" customFormat="1" ht="13.5" customHeight="1" x14ac:dyDescent="0.1">
      <c r="A27" s="59"/>
      <c r="B27" s="9" t="s">
        <v>310</v>
      </c>
      <c r="C27" s="8"/>
      <c r="D27" s="9"/>
      <c r="E27" s="9"/>
      <c r="F27" s="9"/>
      <c r="G27" s="9"/>
      <c r="H27" s="8"/>
      <c r="I27" s="9"/>
      <c r="J27" s="9"/>
      <c r="K27" s="9"/>
      <c r="L27" s="9"/>
      <c r="M27" s="8" t="s">
        <v>1028</v>
      </c>
      <c r="N27" s="9" t="s">
        <v>1029</v>
      </c>
      <c r="O27" s="9" t="s">
        <v>1037</v>
      </c>
      <c r="P27" s="9"/>
      <c r="Q27" s="9"/>
      <c r="R27" s="8"/>
      <c r="S27" s="9" t="s">
        <v>1027</v>
      </c>
      <c r="T27" s="9" t="s">
        <v>300</v>
      </c>
      <c r="U27" s="9"/>
      <c r="V27" s="9"/>
      <c r="W27" s="8"/>
      <c r="X27" s="9"/>
      <c r="Y27" s="9"/>
      <c r="Z27" s="9"/>
      <c r="AA27" s="9"/>
      <c r="AB27" s="8"/>
      <c r="AC27" s="9"/>
      <c r="AD27" s="9"/>
      <c r="AE27" s="9"/>
      <c r="AF27" s="9"/>
      <c r="AG27" s="57"/>
    </row>
    <row r="28" spans="1:33" s="45" customFormat="1" ht="13.5" customHeight="1" x14ac:dyDescent="0.1">
      <c r="A28" s="60" t="s">
        <v>65</v>
      </c>
      <c r="B28" s="7" t="s">
        <v>309</v>
      </c>
      <c r="C28" s="10"/>
      <c r="D28" s="11" t="s">
        <v>768</v>
      </c>
      <c r="E28" s="11" t="s">
        <v>1038</v>
      </c>
      <c r="F28" s="11" t="s">
        <v>1039</v>
      </c>
      <c r="G28" s="11" t="s">
        <v>301</v>
      </c>
      <c r="H28" s="10"/>
      <c r="I28" s="11"/>
      <c r="J28" s="11"/>
      <c r="K28" s="11"/>
      <c r="L28" s="11"/>
      <c r="M28" s="10" t="s">
        <v>1041</v>
      </c>
      <c r="N28" s="11"/>
      <c r="O28" s="11" t="s">
        <v>1038</v>
      </c>
      <c r="P28" s="11" t="s">
        <v>1042</v>
      </c>
      <c r="Q28" s="11" t="s">
        <v>1040</v>
      </c>
      <c r="R28" s="10"/>
      <c r="S28" s="11"/>
      <c r="T28" s="11"/>
      <c r="U28" s="11" t="s">
        <v>301</v>
      </c>
      <c r="V28" s="11" t="s">
        <v>1039</v>
      </c>
      <c r="W28" s="10"/>
      <c r="X28" s="11"/>
      <c r="Y28" s="11"/>
      <c r="Z28" s="11"/>
      <c r="AA28" s="11"/>
      <c r="AB28" s="10"/>
      <c r="AC28" s="11"/>
      <c r="AD28" s="11"/>
      <c r="AE28" s="11"/>
      <c r="AF28" s="11"/>
      <c r="AG28" s="57"/>
    </row>
    <row r="29" spans="1:33" s="45" customFormat="1" ht="13.5" customHeight="1" x14ac:dyDescent="0.1">
      <c r="A29" s="59"/>
      <c r="B29" s="9" t="s">
        <v>310</v>
      </c>
      <c r="C29" s="8" t="s">
        <v>1043</v>
      </c>
      <c r="D29" s="9" t="s">
        <v>1234</v>
      </c>
      <c r="E29" s="9" t="s">
        <v>301</v>
      </c>
      <c r="F29" s="9"/>
      <c r="G29" s="9"/>
      <c r="H29" s="8"/>
      <c r="I29" s="9"/>
      <c r="J29" s="9"/>
      <c r="K29" s="9"/>
      <c r="L29" s="9"/>
      <c r="M29" s="8"/>
      <c r="N29" s="9"/>
      <c r="O29" s="9"/>
      <c r="P29" s="9"/>
      <c r="Q29" s="9"/>
      <c r="R29" s="8"/>
      <c r="S29" s="9"/>
      <c r="T29" s="9"/>
      <c r="U29" s="9"/>
      <c r="V29" s="9"/>
      <c r="W29" s="8"/>
      <c r="X29" s="9"/>
      <c r="Y29" s="9"/>
      <c r="Z29" s="9"/>
      <c r="AA29" s="9"/>
      <c r="AB29" s="8"/>
      <c r="AC29" s="9"/>
      <c r="AD29" s="9"/>
      <c r="AE29" s="9"/>
      <c r="AF29" s="9"/>
      <c r="AG29" s="57"/>
    </row>
    <row r="30" spans="1:33" s="45" customFormat="1" ht="13.5" customHeight="1" x14ac:dyDescent="0.1">
      <c r="A30" s="60" t="s">
        <v>135</v>
      </c>
      <c r="B30" s="7" t="s">
        <v>309</v>
      </c>
      <c r="C30" s="10"/>
      <c r="D30" s="11" t="s">
        <v>769</v>
      </c>
      <c r="E30" s="11" t="s">
        <v>1044</v>
      </c>
      <c r="F30" s="11" t="s">
        <v>1045</v>
      </c>
      <c r="G30" s="11" t="s">
        <v>417</v>
      </c>
      <c r="H30" s="10"/>
      <c r="I30" s="11"/>
      <c r="J30" s="11"/>
      <c r="K30" s="11"/>
      <c r="L30" s="11"/>
      <c r="M30" s="10"/>
      <c r="N30" s="11"/>
      <c r="O30" s="11" t="s">
        <v>1046</v>
      </c>
      <c r="P30" s="11" t="s">
        <v>302</v>
      </c>
      <c r="Q30" s="11" t="s">
        <v>1048</v>
      </c>
      <c r="R30" s="10" t="s">
        <v>1044</v>
      </c>
      <c r="S30" s="11" t="s">
        <v>417</v>
      </c>
      <c r="T30" s="11"/>
      <c r="U30" s="11" t="s">
        <v>1047</v>
      </c>
      <c r="V30" s="11" t="s">
        <v>1049</v>
      </c>
      <c r="W30" s="10"/>
      <c r="X30" s="11"/>
      <c r="Y30" s="11"/>
      <c r="Z30" s="11"/>
      <c r="AA30" s="11"/>
      <c r="AB30" s="10"/>
      <c r="AC30" s="11"/>
      <c r="AD30" s="11"/>
      <c r="AE30" s="11"/>
      <c r="AF30" s="11"/>
      <c r="AG30" s="57"/>
    </row>
    <row r="31" spans="1:33" s="45" customFormat="1" ht="13.5" customHeight="1" x14ac:dyDescent="0.1">
      <c r="A31" s="59"/>
      <c r="B31" s="9" t="s">
        <v>310</v>
      </c>
      <c r="C31" s="8"/>
      <c r="D31" s="9"/>
      <c r="E31" s="9"/>
      <c r="F31" s="9"/>
      <c r="G31" s="9"/>
      <c r="H31" s="8"/>
      <c r="I31" s="9"/>
      <c r="J31" s="9"/>
      <c r="K31" s="9"/>
      <c r="L31" s="9"/>
      <c r="M31" s="8" t="s">
        <v>302</v>
      </c>
      <c r="N31" s="9" t="s">
        <v>302</v>
      </c>
      <c r="O31" s="9" t="s">
        <v>1235</v>
      </c>
      <c r="P31" s="9"/>
      <c r="Q31" s="9"/>
      <c r="R31" s="8"/>
      <c r="S31" s="9"/>
      <c r="T31" s="9"/>
      <c r="U31" s="9"/>
      <c r="V31" s="9"/>
      <c r="W31" s="8"/>
      <c r="X31" s="9"/>
      <c r="Y31" s="9"/>
      <c r="Z31" s="9"/>
      <c r="AA31" s="9"/>
      <c r="AB31" s="8"/>
      <c r="AC31" s="9"/>
      <c r="AD31" s="9"/>
      <c r="AE31" s="9"/>
      <c r="AF31" s="9"/>
      <c r="AG31" s="57"/>
    </row>
    <row r="32" spans="1:33" s="45" customFormat="1" ht="13.5" customHeight="1" x14ac:dyDescent="0.1">
      <c r="A32" s="60" t="s">
        <v>66</v>
      </c>
      <c r="B32" s="7" t="s">
        <v>309</v>
      </c>
      <c r="C32" s="10"/>
      <c r="D32" s="11" t="s">
        <v>770</v>
      </c>
      <c r="E32" s="11" t="s">
        <v>1050</v>
      </c>
      <c r="F32" s="11" t="s">
        <v>1051</v>
      </c>
      <c r="G32" s="11" t="s">
        <v>1052</v>
      </c>
      <c r="H32" s="10"/>
      <c r="I32" s="11"/>
      <c r="J32" s="11"/>
      <c r="K32" s="11"/>
      <c r="L32" s="11"/>
      <c r="M32" s="10"/>
      <c r="N32" s="11" t="s">
        <v>1053</v>
      </c>
      <c r="O32" s="11" t="s">
        <v>1055</v>
      </c>
      <c r="P32" s="11" t="s">
        <v>1054</v>
      </c>
      <c r="Q32" s="11" t="s">
        <v>1052</v>
      </c>
      <c r="R32" s="10"/>
      <c r="S32" s="11"/>
      <c r="T32" s="11" t="s">
        <v>1060</v>
      </c>
      <c r="U32" s="11" t="s">
        <v>1057</v>
      </c>
      <c r="V32" s="11" t="s">
        <v>1055</v>
      </c>
      <c r="W32" s="10"/>
      <c r="X32" s="11" t="s">
        <v>1053</v>
      </c>
      <c r="Y32" s="11" t="s">
        <v>1058</v>
      </c>
      <c r="Z32" s="11" t="s">
        <v>1059</v>
      </c>
      <c r="AA32" s="11" t="s">
        <v>1056</v>
      </c>
      <c r="AB32" s="10"/>
      <c r="AC32" s="11"/>
      <c r="AD32" s="11"/>
      <c r="AE32" s="11"/>
      <c r="AF32" s="11"/>
      <c r="AG32" s="57"/>
    </row>
    <row r="33" spans="1:33" s="45" customFormat="1" ht="13.5" customHeight="1" x14ac:dyDescent="0.1">
      <c r="A33" s="59"/>
      <c r="B33" s="9" t="s">
        <v>310</v>
      </c>
      <c r="C33" s="8"/>
      <c r="D33" s="9"/>
      <c r="E33" s="9"/>
      <c r="F33" s="9"/>
      <c r="G33" s="9"/>
      <c r="H33" s="8"/>
      <c r="I33" s="9"/>
      <c r="J33" s="9"/>
      <c r="K33" s="9"/>
      <c r="L33" s="9"/>
      <c r="M33" s="8" t="s">
        <v>1236</v>
      </c>
      <c r="N33" s="9" t="s">
        <v>1054</v>
      </c>
      <c r="O33" s="9" t="s">
        <v>1053</v>
      </c>
      <c r="P33" s="9"/>
      <c r="Q33" s="9"/>
      <c r="R33" s="8" t="s">
        <v>1236</v>
      </c>
      <c r="S33" s="9"/>
      <c r="T33" s="9" t="s">
        <v>1050</v>
      </c>
      <c r="U33" s="9"/>
      <c r="V33" s="9"/>
      <c r="W33" s="8"/>
      <c r="X33" s="9"/>
      <c r="Y33" s="9"/>
      <c r="Z33" s="9"/>
      <c r="AA33" s="9"/>
      <c r="AB33" s="8"/>
      <c r="AC33" s="9"/>
      <c r="AD33" s="9"/>
      <c r="AE33" s="9"/>
      <c r="AF33" s="9"/>
      <c r="AG33" s="57"/>
    </row>
    <row r="34" spans="1:33" s="45" customFormat="1" ht="13.5" customHeight="1" x14ac:dyDescent="0.1">
      <c r="A34" s="60" t="s">
        <v>67</v>
      </c>
      <c r="B34" s="7" t="s">
        <v>309</v>
      </c>
      <c r="C34" s="10"/>
      <c r="D34" s="11"/>
      <c r="E34" s="11"/>
      <c r="F34" s="11"/>
      <c r="G34" s="11"/>
      <c r="H34" s="10"/>
      <c r="I34" s="11"/>
      <c r="J34" s="11"/>
      <c r="K34" s="11"/>
      <c r="L34" s="11"/>
      <c r="M34" s="10"/>
      <c r="N34" s="11"/>
      <c r="O34" s="11"/>
      <c r="P34" s="11"/>
      <c r="Q34" s="11"/>
      <c r="R34" s="10"/>
      <c r="S34" s="11"/>
      <c r="T34" s="11"/>
      <c r="U34" s="11"/>
      <c r="V34" s="11"/>
      <c r="W34" s="10"/>
      <c r="X34" s="11"/>
      <c r="Y34" s="11"/>
      <c r="Z34" s="11"/>
      <c r="AA34" s="11"/>
      <c r="AB34" s="10"/>
      <c r="AC34" s="11"/>
      <c r="AD34" s="11"/>
      <c r="AE34" s="11"/>
      <c r="AF34" s="11"/>
      <c r="AG34" s="57"/>
    </row>
    <row r="35" spans="1:33" s="45" customFormat="1" ht="13.5" customHeight="1" x14ac:dyDescent="0.1">
      <c r="A35" s="59"/>
      <c r="B35" s="9" t="s">
        <v>310</v>
      </c>
      <c r="C35" s="8"/>
      <c r="D35" s="9"/>
      <c r="E35" s="9"/>
      <c r="F35" s="9"/>
      <c r="G35" s="9"/>
      <c r="H35" s="8"/>
      <c r="I35" s="9"/>
      <c r="J35" s="9"/>
      <c r="K35" s="9"/>
      <c r="L35" s="9"/>
      <c r="M35" s="8"/>
      <c r="N35" s="9"/>
      <c r="O35" s="9"/>
      <c r="P35" s="9"/>
      <c r="Q35" s="9"/>
      <c r="R35" s="8"/>
      <c r="S35" s="9"/>
      <c r="T35" s="9"/>
      <c r="U35" s="9"/>
      <c r="V35" s="9"/>
      <c r="W35" s="8"/>
      <c r="X35" s="9"/>
      <c r="Y35" s="9"/>
      <c r="Z35" s="9"/>
      <c r="AA35" s="9"/>
      <c r="AB35" s="8"/>
      <c r="AC35" s="9"/>
      <c r="AD35" s="9"/>
      <c r="AE35" s="9"/>
      <c r="AF35" s="9"/>
      <c r="AG35" s="57"/>
    </row>
    <row r="36" spans="1:33" s="45" customFormat="1" ht="13.5" customHeight="1" x14ac:dyDescent="0.1">
      <c r="A36" s="60" t="s">
        <v>153</v>
      </c>
      <c r="B36" s="7" t="s">
        <v>309</v>
      </c>
      <c r="C36" s="10"/>
      <c r="D36" s="11"/>
      <c r="E36" s="11"/>
      <c r="F36" s="11"/>
      <c r="G36" s="11"/>
      <c r="H36" s="10"/>
      <c r="I36" s="11"/>
      <c r="J36" s="11"/>
      <c r="K36" s="11"/>
      <c r="L36" s="11"/>
      <c r="M36" s="10" t="s">
        <v>771</v>
      </c>
      <c r="N36" s="11"/>
      <c r="O36" s="11" t="s">
        <v>772</v>
      </c>
      <c r="P36" s="11" t="s">
        <v>773</v>
      </c>
      <c r="Q36" s="11" t="s">
        <v>774</v>
      </c>
      <c r="R36" s="10"/>
      <c r="S36" s="11"/>
      <c r="T36" s="11"/>
      <c r="U36" s="11" t="s">
        <v>775</v>
      </c>
      <c r="V36" s="11" t="s">
        <v>776</v>
      </c>
      <c r="W36" s="10"/>
      <c r="X36" s="11"/>
      <c r="Y36" s="11"/>
      <c r="Z36" s="11"/>
      <c r="AA36" s="11"/>
      <c r="AB36" s="10"/>
      <c r="AC36" s="11"/>
      <c r="AD36" s="11"/>
      <c r="AE36" s="11"/>
      <c r="AF36" s="11"/>
      <c r="AG36" s="57"/>
    </row>
    <row r="37" spans="1:33" s="45" customFormat="1" ht="13.5" customHeight="1" x14ac:dyDescent="0.1">
      <c r="A37" s="59"/>
      <c r="B37" s="9" t="s">
        <v>310</v>
      </c>
      <c r="C37" s="8"/>
      <c r="D37" s="9"/>
      <c r="E37" s="9"/>
      <c r="F37" s="9"/>
      <c r="G37" s="9"/>
      <c r="H37" s="8"/>
      <c r="I37" s="9"/>
      <c r="J37" s="9"/>
      <c r="K37" s="9"/>
      <c r="L37" s="9"/>
      <c r="M37" s="8"/>
      <c r="N37" s="9"/>
      <c r="O37" s="9"/>
      <c r="P37" s="9"/>
      <c r="Q37" s="9"/>
      <c r="R37" s="8" t="s">
        <v>772</v>
      </c>
      <c r="S37" s="9" t="s">
        <v>775</v>
      </c>
      <c r="T37" s="9" t="s">
        <v>771</v>
      </c>
      <c r="U37" s="9"/>
      <c r="V37" s="9"/>
      <c r="W37" s="8"/>
      <c r="X37" s="9"/>
      <c r="Y37" s="9"/>
      <c r="Z37" s="9"/>
      <c r="AA37" s="9"/>
      <c r="AB37" s="8"/>
      <c r="AC37" s="9"/>
      <c r="AD37" s="9"/>
      <c r="AE37" s="9"/>
      <c r="AF37" s="9"/>
      <c r="AG37" s="57"/>
    </row>
    <row r="38" spans="1:33" s="45" customFormat="1" ht="13.5" customHeight="1" x14ac:dyDescent="0.1">
      <c r="A38" s="60" t="s">
        <v>68</v>
      </c>
      <c r="B38" s="7" t="s">
        <v>309</v>
      </c>
      <c r="C38" s="10"/>
      <c r="D38" s="11" t="s">
        <v>777</v>
      </c>
      <c r="E38" s="11" t="s">
        <v>778</v>
      </c>
      <c r="F38" s="11" t="s">
        <v>784</v>
      </c>
      <c r="G38" s="11" t="s">
        <v>779</v>
      </c>
      <c r="H38" s="10"/>
      <c r="I38" s="11"/>
      <c r="J38" s="11"/>
      <c r="K38" s="11"/>
      <c r="L38" s="11"/>
      <c r="M38" s="10" t="s">
        <v>782</v>
      </c>
      <c r="N38" s="11" t="s">
        <v>781</v>
      </c>
      <c r="O38" s="11" t="s">
        <v>780</v>
      </c>
      <c r="P38" s="11" t="s">
        <v>783</v>
      </c>
      <c r="Q38" s="11"/>
      <c r="R38" s="10" t="s">
        <v>785</v>
      </c>
      <c r="S38" s="11" t="s">
        <v>298</v>
      </c>
      <c r="T38" s="11" t="s">
        <v>787</v>
      </c>
      <c r="U38" s="11" t="s">
        <v>416</v>
      </c>
      <c r="V38" s="11" t="s">
        <v>786</v>
      </c>
      <c r="W38" s="10"/>
      <c r="X38" s="11" t="s">
        <v>788</v>
      </c>
      <c r="Y38" s="11" t="s">
        <v>781</v>
      </c>
      <c r="Z38" s="11" t="s">
        <v>790</v>
      </c>
      <c r="AA38" s="11" t="s">
        <v>789</v>
      </c>
      <c r="AB38" s="10"/>
      <c r="AC38" s="11"/>
      <c r="AD38" s="11"/>
      <c r="AE38" s="11"/>
      <c r="AF38" s="11"/>
      <c r="AG38" s="57"/>
    </row>
    <row r="39" spans="1:33" s="45" customFormat="1" ht="13.5" customHeight="1" x14ac:dyDescent="0.1">
      <c r="A39" s="60"/>
      <c r="B39" s="9" t="s">
        <v>310</v>
      </c>
      <c r="C39" s="8"/>
      <c r="D39" s="9"/>
      <c r="E39" s="9"/>
      <c r="F39" s="9"/>
      <c r="G39" s="9"/>
      <c r="H39" s="8"/>
      <c r="I39" s="9"/>
      <c r="J39" s="9"/>
      <c r="K39" s="9"/>
      <c r="L39" s="9"/>
      <c r="M39" s="8" t="s">
        <v>1185</v>
      </c>
      <c r="N39" s="9" t="s">
        <v>298</v>
      </c>
      <c r="O39" s="9" t="s">
        <v>1186</v>
      </c>
      <c r="P39" s="9"/>
      <c r="Q39" s="9"/>
      <c r="R39" s="8"/>
      <c r="S39" s="9"/>
      <c r="T39" s="9"/>
      <c r="U39" s="9"/>
      <c r="V39" s="9"/>
      <c r="W39" s="8"/>
      <c r="X39" s="9"/>
      <c r="Y39" s="9"/>
      <c r="Z39" s="9"/>
      <c r="AA39" s="9"/>
      <c r="AB39" s="8"/>
      <c r="AC39" s="9"/>
      <c r="AD39" s="9"/>
      <c r="AE39" s="9"/>
      <c r="AF39" s="9"/>
      <c r="AG39" s="57"/>
    </row>
    <row r="40" spans="1:33" s="45" customFormat="1" ht="13.5" customHeight="1" x14ac:dyDescent="0.1">
      <c r="A40" s="60" t="s">
        <v>136</v>
      </c>
      <c r="B40" s="7" t="s">
        <v>309</v>
      </c>
      <c r="C40" s="10"/>
      <c r="D40" s="11"/>
      <c r="E40" s="11"/>
      <c r="F40" s="11"/>
      <c r="G40" s="11"/>
      <c r="H40" s="10"/>
      <c r="I40" s="11"/>
      <c r="J40" s="11"/>
      <c r="K40" s="11"/>
      <c r="L40" s="11"/>
      <c r="M40" s="10" t="s">
        <v>791</v>
      </c>
      <c r="N40" s="11" t="s">
        <v>800</v>
      </c>
      <c r="O40" s="11" t="s">
        <v>794</v>
      </c>
      <c r="P40" s="11" t="s">
        <v>793</v>
      </c>
      <c r="Q40" s="11" t="s">
        <v>792</v>
      </c>
      <c r="R40" s="10" t="s">
        <v>795</v>
      </c>
      <c r="S40" s="11"/>
      <c r="T40" s="11" t="s">
        <v>796</v>
      </c>
      <c r="U40" s="11" t="s">
        <v>299</v>
      </c>
      <c r="V40" s="11" t="s">
        <v>801</v>
      </c>
      <c r="W40" s="10"/>
      <c r="X40" s="11" t="s">
        <v>799</v>
      </c>
      <c r="Y40" s="11" t="s">
        <v>798</v>
      </c>
      <c r="Z40" s="11"/>
      <c r="AA40" s="11" t="s">
        <v>802</v>
      </c>
      <c r="AB40" s="10"/>
      <c r="AC40" s="11"/>
      <c r="AD40" s="11"/>
      <c r="AE40" s="11"/>
      <c r="AF40" s="11"/>
      <c r="AG40" s="57"/>
    </row>
    <row r="41" spans="1:33" s="45" customFormat="1" ht="13.5" customHeight="1" x14ac:dyDescent="0.1">
      <c r="A41" s="59"/>
      <c r="B41" s="9" t="s">
        <v>310</v>
      </c>
      <c r="C41" s="8"/>
      <c r="D41" s="9"/>
      <c r="E41" s="9"/>
      <c r="F41" s="9"/>
      <c r="G41" s="9"/>
      <c r="H41" s="8"/>
      <c r="I41" s="9"/>
      <c r="J41" s="9"/>
      <c r="K41" s="9"/>
      <c r="L41" s="9"/>
      <c r="M41" s="8" t="s">
        <v>1189</v>
      </c>
      <c r="N41" s="9" t="s">
        <v>297</v>
      </c>
      <c r="O41" s="9" t="s">
        <v>801</v>
      </c>
      <c r="P41" s="9"/>
      <c r="Q41" s="9"/>
      <c r="R41" s="8" t="s">
        <v>1188</v>
      </c>
      <c r="S41" s="9" t="s">
        <v>297</v>
      </c>
      <c r="T41" s="9" t="s">
        <v>299</v>
      </c>
      <c r="U41" s="9"/>
      <c r="V41" s="9"/>
      <c r="W41" s="8" t="s">
        <v>1187</v>
      </c>
      <c r="X41" s="9" t="s">
        <v>797</v>
      </c>
      <c r="Y41" s="9" t="s">
        <v>1190</v>
      </c>
      <c r="Z41" s="9"/>
      <c r="AA41" s="9"/>
      <c r="AB41" s="8"/>
      <c r="AC41" s="9"/>
      <c r="AD41" s="9"/>
      <c r="AE41" s="9"/>
      <c r="AF41" s="9"/>
      <c r="AG41" s="57"/>
    </row>
    <row r="42" spans="1:33" s="45" customFormat="1" ht="13.5" customHeight="1" x14ac:dyDescent="0.1">
      <c r="A42" s="60" t="s">
        <v>70</v>
      </c>
      <c r="B42" s="7" t="s">
        <v>309</v>
      </c>
      <c r="C42" s="10"/>
      <c r="D42" s="11"/>
      <c r="E42" s="11"/>
      <c r="F42" s="11"/>
      <c r="G42" s="11"/>
      <c r="H42" s="10"/>
      <c r="I42" s="11" t="s">
        <v>1063</v>
      </c>
      <c r="J42" s="11" t="s">
        <v>1066</v>
      </c>
      <c r="K42" s="11" t="s">
        <v>231</v>
      </c>
      <c r="L42" s="11" t="s">
        <v>1064</v>
      </c>
      <c r="M42" s="10"/>
      <c r="N42" s="11"/>
      <c r="O42" s="11"/>
      <c r="P42" s="11"/>
      <c r="Q42" s="11"/>
      <c r="R42" s="10" t="s">
        <v>1065</v>
      </c>
      <c r="S42" s="11"/>
      <c r="T42" s="11" t="s">
        <v>1061</v>
      </c>
      <c r="U42" s="11" t="s">
        <v>1064</v>
      </c>
      <c r="V42" s="11" t="s">
        <v>1062</v>
      </c>
      <c r="W42" s="10" t="s">
        <v>231</v>
      </c>
      <c r="X42" s="11" t="s">
        <v>1065</v>
      </c>
      <c r="Y42" s="11" t="s">
        <v>1064</v>
      </c>
      <c r="Z42" s="11" t="s">
        <v>1062</v>
      </c>
      <c r="AA42" s="11"/>
      <c r="AB42" s="10"/>
      <c r="AC42" s="11"/>
      <c r="AD42" s="11"/>
      <c r="AE42" s="11"/>
      <c r="AF42" s="11"/>
      <c r="AG42" s="57"/>
    </row>
    <row r="43" spans="1:33" s="45" customFormat="1" ht="13.5" customHeight="1" x14ac:dyDescent="0.1">
      <c r="A43" s="59"/>
      <c r="B43" s="9" t="s">
        <v>310</v>
      </c>
      <c r="C43" s="8"/>
      <c r="D43" s="9"/>
      <c r="E43" s="9"/>
      <c r="F43" s="9"/>
      <c r="G43" s="9"/>
      <c r="H43" s="8" t="s">
        <v>1061</v>
      </c>
      <c r="I43" s="9" t="s">
        <v>1066</v>
      </c>
      <c r="J43" s="9" t="s">
        <v>1066</v>
      </c>
      <c r="K43" s="9"/>
      <c r="L43" s="9"/>
      <c r="M43" s="8"/>
      <c r="N43" s="9"/>
      <c r="O43" s="9"/>
      <c r="P43" s="9"/>
      <c r="Q43" s="9"/>
      <c r="R43" s="8" t="s">
        <v>1062</v>
      </c>
      <c r="S43" s="9"/>
      <c r="T43" s="9" t="s">
        <v>1065</v>
      </c>
      <c r="U43" s="9"/>
      <c r="V43" s="9"/>
      <c r="W43" s="8" t="s">
        <v>1061</v>
      </c>
      <c r="X43" s="9" t="s">
        <v>231</v>
      </c>
      <c r="Y43" s="9" t="s">
        <v>1063</v>
      </c>
      <c r="Z43" s="9"/>
      <c r="AA43" s="9"/>
      <c r="AB43" s="8"/>
      <c r="AC43" s="9"/>
      <c r="AD43" s="9"/>
      <c r="AE43" s="9"/>
      <c r="AF43" s="9"/>
      <c r="AG43" s="57"/>
    </row>
    <row r="44" spans="1:33" s="45" customFormat="1" ht="13.5" customHeight="1" x14ac:dyDescent="0.1">
      <c r="A44" s="60" t="s">
        <v>137</v>
      </c>
      <c r="B44" s="7" t="s">
        <v>309</v>
      </c>
      <c r="C44" s="10"/>
      <c r="D44" s="11" t="s">
        <v>803</v>
      </c>
      <c r="E44" s="11" t="s">
        <v>1067</v>
      </c>
      <c r="F44" s="11" t="s">
        <v>1071</v>
      </c>
      <c r="G44" s="11" t="s">
        <v>1069</v>
      </c>
      <c r="H44" s="10" t="s">
        <v>1068</v>
      </c>
      <c r="I44" s="11" t="s">
        <v>1068</v>
      </c>
      <c r="J44" s="11" t="s">
        <v>1070</v>
      </c>
      <c r="K44" s="11" t="s">
        <v>1072</v>
      </c>
      <c r="L44" s="11" t="s">
        <v>1071</v>
      </c>
      <c r="M44" s="10"/>
      <c r="N44" s="11"/>
      <c r="O44" s="11"/>
      <c r="P44" s="11"/>
      <c r="Q44" s="11"/>
      <c r="R44" s="10"/>
      <c r="S44" s="11"/>
      <c r="T44" s="11"/>
      <c r="U44" s="11"/>
      <c r="V44" s="11"/>
      <c r="W44" s="10"/>
      <c r="X44" s="11"/>
      <c r="Y44" s="11" t="s">
        <v>1069</v>
      </c>
      <c r="Z44" s="11" t="s">
        <v>1067</v>
      </c>
      <c r="AA44" s="11" t="s">
        <v>1070</v>
      </c>
      <c r="AB44" s="10"/>
      <c r="AC44" s="11"/>
      <c r="AD44" s="11"/>
      <c r="AE44" s="11"/>
      <c r="AF44" s="11"/>
      <c r="AG44" s="57"/>
    </row>
    <row r="45" spans="1:33" s="45" customFormat="1" ht="13.5" customHeight="1" x14ac:dyDescent="0.1">
      <c r="A45" s="59"/>
      <c r="B45" s="9" t="s">
        <v>310</v>
      </c>
      <c r="C45" s="8" t="s">
        <v>1068</v>
      </c>
      <c r="D45" s="9" t="s">
        <v>1070</v>
      </c>
      <c r="E45" s="9" t="s">
        <v>1072</v>
      </c>
      <c r="F45" s="9"/>
      <c r="G45" s="9"/>
      <c r="H45" s="8" t="s">
        <v>1071</v>
      </c>
      <c r="I45" s="9" t="s">
        <v>1067</v>
      </c>
      <c r="J45" s="9" t="s">
        <v>1072</v>
      </c>
      <c r="K45" s="9"/>
      <c r="L45" s="9"/>
      <c r="M45" s="8"/>
      <c r="N45" s="9"/>
      <c r="O45" s="9"/>
      <c r="P45" s="9"/>
      <c r="Q45" s="9"/>
      <c r="R45" s="8"/>
      <c r="S45" s="9"/>
      <c r="T45" s="9"/>
      <c r="U45" s="9"/>
      <c r="V45" s="9"/>
      <c r="W45" s="8"/>
      <c r="X45" s="9"/>
      <c r="Y45" s="9"/>
      <c r="Z45" s="9"/>
      <c r="AA45" s="9"/>
      <c r="AB45" s="8"/>
      <c r="AC45" s="9"/>
      <c r="AD45" s="9"/>
      <c r="AE45" s="9"/>
      <c r="AF45" s="9"/>
      <c r="AG45" s="57"/>
    </row>
    <row r="46" spans="1:33" s="45" customFormat="1" ht="13.5" customHeight="1" x14ac:dyDescent="0.1">
      <c r="A46" s="60" t="s">
        <v>72</v>
      </c>
      <c r="B46" s="7" t="s">
        <v>309</v>
      </c>
      <c r="C46" s="10"/>
      <c r="D46" s="11"/>
      <c r="E46" s="11"/>
      <c r="F46" s="11"/>
      <c r="G46" s="11"/>
      <c r="H46" s="10" t="s">
        <v>1073</v>
      </c>
      <c r="I46" s="11" t="s">
        <v>1074</v>
      </c>
      <c r="J46" s="11" t="s">
        <v>1075</v>
      </c>
      <c r="K46" s="11" t="s">
        <v>1075</v>
      </c>
      <c r="L46" s="11" t="s">
        <v>1076</v>
      </c>
      <c r="M46" s="10"/>
      <c r="N46" s="11"/>
      <c r="O46" s="11"/>
      <c r="P46" s="11"/>
      <c r="Q46" s="11"/>
      <c r="R46" s="10" t="s">
        <v>1237</v>
      </c>
      <c r="S46" s="11" t="s">
        <v>1076</v>
      </c>
      <c r="T46" s="11" t="s">
        <v>1075</v>
      </c>
      <c r="U46" s="11" t="s">
        <v>1074</v>
      </c>
      <c r="V46" s="11" t="s">
        <v>1073</v>
      </c>
      <c r="W46" s="10"/>
      <c r="X46" s="11"/>
      <c r="Y46" s="11"/>
      <c r="Z46" s="11"/>
      <c r="AA46" s="11"/>
      <c r="AB46" s="10"/>
      <c r="AC46" s="11"/>
      <c r="AD46" s="11"/>
      <c r="AE46" s="11"/>
      <c r="AF46" s="11"/>
      <c r="AG46" s="57"/>
    </row>
    <row r="47" spans="1:33" s="45" customFormat="1" ht="13.5" customHeight="1" x14ac:dyDescent="0.1">
      <c r="A47" s="59"/>
      <c r="B47" s="9" t="s">
        <v>310</v>
      </c>
      <c r="C47" s="8"/>
      <c r="D47" s="9"/>
      <c r="E47" s="9"/>
      <c r="F47" s="9"/>
      <c r="G47" s="9"/>
      <c r="H47" s="8" t="s">
        <v>1237</v>
      </c>
      <c r="I47" s="9" t="s">
        <v>1238</v>
      </c>
      <c r="J47" s="9" t="s">
        <v>1238</v>
      </c>
      <c r="K47" s="9"/>
      <c r="L47" s="9"/>
      <c r="M47" s="8"/>
      <c r="N47" s="9"/>
      <c r="O47" s="9"/>
      <c r="P47" s="9"/>
      <c r="Q47" s="9"/>
      <c r="R47" s="8" t="s">
        <v>1074</v>
      </c>
      <c r="S47" s="9" t="s">
        <v>1238</v>
      </c>
      <c r="T47" s="9" t="s">
        <v>1076</v>
      </c>
      <c r="U47" s="9"/>
      <c r="V47" s="9"/>
      <c r="W47" s="8"/>
      <c r="X47" s="9"/>
      <c r="Y47" s="9"/>
      <c r="Z47" s="9"/>
      <c r="AA47" s="9"/>
      <c r="AB47" s="8"/>
      <c r="AC47" s="9"/>
      <c r="AD47" s="9"/>
      <c r="AE47" s="9"/>
      <c r="AF47" s="9"/>
      <c r="AG47" s="57"/>
    </row>
    <row r="48" spans="1:33" s="45" customFormat="1" ht="13.5" customHeight="1" x14ac:dyDescent="0.1">
      <c r="A48" s="60" t="s">
        <v>73</v>
      </c>
      <c r="B48" s="7" t="s">
        <v>309</v>
      </c>
      <c r="C48" s="10"/>
      <c r="D48" s="11" t="s">
        <v>204</v>
      </c>
      <c r="E48" s="11" t="s">
        <v>1077</v>
      </c>
      <c r="F48" s="11" t="s">
        <v>230</v>
      </c>
      <c r="G48" s="11"/>
      <c r="H48" s="10" t="s">
        <v>1078</v>
      </c>
      <c r="I48" s="11" t="s">
        <v>1078</v>
      </c>
      <c r="J48" s="11" t="s">
        <v>230</v>
      </c>
      <c r="K48" s="11" t="s">
        <v>1079</v>
      </c>
      <c r="L48" s="11" t="s">
        <v>229</v>
      </c>
      <c r="M48" s="10"/>
      <c r="N48" s="11"/>
      <c r="O48" s="11"/>
      <c r="P48" s="11"/>
      <c r="Q48" s="11"/>
      <c r="R48" s="10"/>
      <c r="S48" s="11"/>
      <c r="T48" s="11"/>
      <c r="U48" s="11"/>
      <c r="V48" s="11"/>
      <c r="W48" s="10" t="s">
        <v>229</v>
      </c>
      <c r="X48" s="11"/>
      <c r="Y48" s="11" t="s">
        <v>1079</v>
      </c>
      <c r="Z48" s="11" t="s">
        <v>1080</v>
      </c>
      <c r="AA48" s="11" t="s">
        <v>1080</v>
      </c>
      <c r="AB48" s="10"/>
      <c r="AC48" s="11"/>
      <c r="AD48" s="11"/>
      <c r="AE48" s="11"/>
      <c r="AF48" s="11"/>
      <c r="AG48" s="57"/>
    </row>
    <row r="49" spans="1:33" s="45" customFormat="1" ht="13.5" customHeight="1" x14ac:dyDescent="0.1">
      <c r="A49" s="59"/>
      <c r="B49" s="9" t="s">
        <v>310</v>
      </c>
      <c r="C49" s="8" t="s">
        <v>1077</v>
      </c>
      <c r="D49" s="9" t="s">
        <v>229</v>
      </c>
      <c r="E49" s="9" t="s">
        <v>230</v>
      </c>
      <c r="F49" s="9"/>
      <c r="G49" s="9"/>
      <c r="H49" s="8" t="s">
        <v>1080</v>
      </c>
      <c r="I49" s="9" t="s">
        <v>1078</v>
      </c>
      <c r="J49" s="9" t="s">
        <v>1077</v>
      </c>
      <c r="K49" s="9"/>
      <c r="L49" s="9"/>
      <c r="M49" s="8"/>
      <c r="N49" s="9"/>
      <c r="O49" s="9"/>
      <c r="P49" s="9"/>
      <c r="Q49" s="9"/>
      <c r="R49" s="8"/>
      <c r="S49" s="9"/>
      <c r="T49" s="9"/>
      <c r="U49" s="9"/>
      <c r="V49" s="9"/>
      <c r="W49" s="8"/>
      <c r="X49" s="9"/>
      <c r="Y49" s="9"/>
      <c r="Z49" s="9"/>
      <c r="AA49" s="9"/>
      <c r="AB49" s="8"/>
      <c r="AC49" s="9"/>
      <c r="AD49" s="9"/>
      <c r="AE49" s="9"/>
      <c r="AF49" s="9"/>
      <c r="AG49" s="57"/>
    </row>
    <row r="50" spans="1:33" s="45" customFormat="1" ht="13.5" customHeight="1" x14ac:dyDescent="0.1">
      <c r="A50" s="60" t="s">
        <v>71</v>
      </c>
      <c r="B50" s="7" t="s">
        <v>309</v>
      </c>
      <c r="C50" s="10"/>
      <c r="D50" s="11" t="s">
        <v>226</v>
      </c>
      <c r="E50" s="11" t="s">
        <v>303</v>
      </c>
      <c r="F50" s="11"/>
      <c r="G50" s="11"/>
      <c r="H50" s="10"/>
      <c r="I50" s="11"/>
      <c r="J50" s="11" t="s">
        <v>228</v>
      </c>
      <c r="K50" s="11" t="s">
        <v>1082</v>
      </c>
      <c r="L50" s="11" t="s">
        <v>1081</v>
      </c>
      <c r="M50" s="10"/>
      <c r="N50" s="11"/>
      <c r="O50" s="11"/>
      <c r="P50" s="11"/>
      <c r="Q50" s="11"/>
      <c r="R50" s="10"/>
      <c r="S50" s="11"/>
      <c r="T50" s="11"/>
      <c r="U50" s="11"/>
      <c r="V50" s="11"/>
      <c r="W50" s="10" t="s">
        <v>1083</v>
      </c>
      <c r="X50" s="11" t="s">
        <v>1083</v>
      </c>
      <c r="Y50" s="11" t="s">
        <v>1084</v>
      </c>
      <c r="Z50" s="11" t="s">
        <v>1081</v>
      </c>
      <c r="AA50" s="11" t="s">
        <v>228</v>
      </c>
      <c r="AB50" s="10"/>
      <c r="AC50" s="11"/>
      <c r="AD50" s="11"/>
      <c r="AE50" s="11"/>
      <c r="AF50" s="11"/>
      <c r="AG50" s="57"/>
    </row>
    <row r="51" spans="1:33" s="45" customFormat="1" ht="13.5" customHeight="1" x14ac:dyDescent="0.1">
      <c r="A51" s="59"/>
      <c r="B51" s="9" t="s">
        <v>310</v>
      </c>
      <c r="C51" s="8" t="s">
        <v>228</v>
      </c>
      <c r="D51" s="9" t="s">
        <v>1083</v>
      </c>
      <c r="E51" s="9" t="s">
        <v>1082</v>
      </c>
      <c r="F51" s="9"/>
      <c r="G51" s="9"/>
      <c r="H51" s="8" t="s">
        <v>1084</v>
      </c>
      <c r="I51" s="9" t="s">
        <v>1084</v>
      </c>
      <c r="J51" s="9"/>
      <c r="K51" s="9"/>
      <c r="L51" s="9"/>
      <c r="M51" s="8"/>
      <c r="N51" s="9"/>
      <c r="O51" s="9"/>
      <c r="P51" s="9"/>
      <c r="Q51" s="9"/>
      <c r="R51" s="8"/>
      <c r="S51" s="9"/>
      <c r="T51" s="9"/>
      <c r="U51" s="9"/>
      <c r="V51" s="9"/>
      <c r="W51" s="8" t="s">
        <v>303</v>
      </c>
      <c r="X51" s="9" t="s">
        <v>303</v>
      </c>
      <c r="Y51" s="9" t="s">
        <v>1081</v>
      </c>
      <c r="Z51" s="9"/>
      <c r="AA51" s="9"/>
      <c r="AB51" s="8"/>
      <c r="AC51" s="9"/>
      <c r="AD51" s="9"/>
      <c r="AE51" s="9"/>
      <c r="AF51" s="9"/>
      <c r="AG51" s="57"/>
    </row>
    <row r="52" spans="1:33" s="45" customFormat="1" ht="13.5" customHeight="1" x14ac:dyDescent="0.1">
      <c r="A52" s="60" t="s">
        <v>69</v>
      </c>
      <c r="B52" s="7" t="s">
        <v>309</v>
      </c>
      <c r="C52" s="10"/>
      <c r="D52" s="11"/>
      <c r="E52" s="11"/>
      <c r="F52" s="11" t="s">
        <v>1085</v>
      </c>
      <c r="G52" s="11" t="s">
        <v>227</v>
      </c>
      <c r="H52" s="10"/>
      <c r="I52" s="11"/>
      <c r="J52" s="11"/>
      <c r="K52" s="11"/>
      <c r="L52" s="11"/>
      <c r="M52" s="10"/>
      <c r="N52" s="11"/>
      <c r="O52" s="11"/>
      <c r="P52" s="11"/>
      <c r="Q52" s="11"/>
      <c r="R52" s="10"/>
      <c r="S52" s="11"/>
      <c r="T52" s="11"/>
      <c r="U52" s="11"/>
      <c r="V52" s="11"/>
      <c r="W52" s="10" t="s">
        <v>1085</v>
      </c>
      <c r="X52" s="11"/>
      <c r="Y52" s="11" t="s">
        <v>227</v>
      </c>
      <c r="Z52" s="11" t="s">
        <v>1086</v>
      </c>
      <c r="AA52" s="11" t="s">
        <v>1086</v>
      </c>
      <c r="AB52" s="10"/>
      <c r="AC52" s="11"/>
      <c r="AD52" s="11"/>
      <c r="AE52" s="11"/>
      <c r="AF52" s="11"/>
      <c r="AG52" s="57"/>
    </row>
    <row r="53" spans="1:33" s="45" customFormat="1" ht="13.5" customHeight="1" x14ac:dyDescent="0.1">
      <c r="A53" s="59"/>
      <c r="B53" s="9" t="s">
        <v>310</v>
      </c>
      <c r="C53" s="8" t="s">
        <v>232</v>
      </c>
      <c r="D53" s="9" t="s">
        <v>1086</v>
      </c>
      <c r="E53" s="9" t="s">
        <v>1085</v>
      </c>
      <c r="F53" s="9"/>
      <c r="G53" s="9"/>
      <c r="H53" s="8"/>
      <c r="I53" s="9"/>
      <c r="J53" s="9"/>
      <c r="K53" s="9"/>
      <c r="L53" s="9"/>
      <c r="M53" s="8"/>
      <c r="N53" s="9"/>
      <c r="O53" s="9"/>
      <c r="P53" s="9"/>
      <c r="Q53" s="9"/>
      <c r="R53" s="8"/>
      <c r="S53" s="9"/>
      <c r="T53" s="9"/>
      <c r="U53" s="9"/>
      <c r="V53" s="9"/>
      <c r="W53" s="8" t="s">
        <v>232</v>
      </c>
      <c r="X53" s="9" t="s">
        <v>232</v>
      </c>
      <c r="Y53" s="9"/>
      <c r="Z53" s="9"/>
      <c r="AA53" s="9"/>
      <c r="AB53" s="8"/>
      <c r="AC53" s="9"/>
      <c r="AD53" s="9"/>
      <c r="AE53" s="9"/>
      <c r="AF53" s="9"/>
      <c r="AG53" s="57"/>
    </row>
    <row r="54" spans="1:33" s="45" customFormat="1" ht="13.5" customHeight="1" x14ac:dyDescent="0.1">
      <c r="A54" s="60" t="s">
        <v>74</v>
      </c>
      <c r="B54" s="7" t="s">
        <v>309</v>
      </c>
      <c r="C54" s="10"/>
      <c r="D54" s="11" t="s">
        <v>804</v>
      </c>
      <c r="E54" s="11" t="s">
        <v>1087</v>
      </c>
      <c r="F54" s="11" t="s">
        <v>1088</v>
      </c>
      <c r="G54" s="11" t="s">
        <v>1089</v>
      </c>
      <c r="H54" s="10"/>
      <c r="I54" s="11"/>
      <c r="J54" s="11"/>
      <c r="K54" s="11"/>
      <c r="L54" s="11"/>
      <c r="M54" s="10"/>
      <c r="N54" s="11"/>
      <c r="O54" s="11"/>
      <c r="P54" s="11"/>
      <c r="Q54" s="11"/>
      <c r="R54" s="10"/>
      <c r="S54" s="11"/>
      <c r="T54" s="11"/>
      <c r="U54" s="11"/>
      <c r="V54" s="11"/>
      <c r="W54" s="10" t="s">
        <v>1087</v>
      </c>
      <c r="X54" s="11" t="s">
        <v>1092</v>
      </c>
      <c r="Y54" s="11" t="s">
        <v>1091</v>
      </c>
      <c r="Z54" s="11" t="s">
        <v>1090</v>
      </c>
      <c r="AA54" s="11" t="s">
        <v>1088</v>
      </c>
      <c r="AB54" s="10"/>
      <c r="AC54" s="11"/>
      <c r="AD54" s="11"/>
      <c r="AE54" s="11"/>
      <c r="AF54" s="11"/>
      <c r="AG54" s="57"/>
    </row>
    <row r="55" spans="1:33" s="45" customFormat="1" ht="13.5" customHeight="1" x14ac:dyDescent="0.1">
      <c r="A55" s="59"/>
      <c r="B55" s="9" t="s">
        <v>310</v>
      </c>
      <c r="C55" s="8" t="s">
        <v>1087</v>
      </c>
      <c r="D55" s="9" t="s">
        <v>1089</v>
      </c>
      <c r="E55" s="9" t="s">
        <v>1091</v>
      </c>
      <c r="F55" s="9"/>
      <c r="G55" s="9"/>
      <c r="H55" s="8" t="s">
        <v>1088</v>
      </c>
      <c r="I55" s="9" t="s">
        <v>1091</v>
      </c>
      <c r="J55" s="9" t="s">
        <v>1089</v>
      </c>
      <c r="K55" s="9"/>
      <c r="L55" s="9"/>
      <c r="M55" s="8"/>
      <c r="N55" s="9"/>
      <c r="O55" s="9"/>
      <c r="P55" s="9"/>
      <c r="Q55" s="9"/>
      <c r="R55" s="8"/>
      <c r="S55" s="9"/>
      <c r="T55" s="9"/>
      <c r="U55" s="9"/>
      <c r="V55" s="9"/>
      <c r="W55" s="8" t="s">
        <v>1092</v>
      </c>
      <c r="X55" s="9" t="s">
        <v>1090</v>
      </c>
      <c r="Y55" s="9" t="s">
        <v>1090</v>
      </c>
      <c r="Z55" s="9"/>
      <c r="AA55" s="9"/>
      <c r="AB55" s="8"/>
      <c r="AC55" s="9"/>
      <c r="AD55" s="9"/>
      <c r="AE55" s="9"/>
      <c r="AF55" s="9"/>
      <c r="AG55" s="57"/>
    </row>
    <row r="56" spans="1:33" s="45" customFormat="1" ht="13.5" customHeight="1" x14ac:dyDescent="0.1">
      <c r="A56" s="60" t="s">
        <v>553</v>
      </c>
      <c r="B56" s="7" t="s">
        <v>309</v>
      </c>
      <c r="C56" s="10"/>
      <c r="D56" s="11"/>
      <c r="E56" s="11"/>
      <c r="F56" s="11"/>
      <c r="G56" s="11"/>
      <c r="H56" s="10"/>
      <c r="I56" s="11"/>
      <c r="J56" s="11"/>
      <c r="K56" s="11"/>
      <c r="L56" s="11"/>
      <c r="M56" s="10"/>
      <c r="N56" s="11"/>
      <c r="O56" s="11"/>
      <c r="P56" s="11"/>
      <c r="Q56" s="11"/>
      <c r="R56" s="10"/>
      <c r="S56" s="11"/>
      <c r="T56" s="11"/>
      <c r="U56" s="11"/>
      <c r="V56" s="11"/>
      <c r="W56" s="10"/>
      <c r="X56" s="11"/>
      <c r="Y56" s="11"/>
      <c r="Z56" s="11"/>
      <c r="AA56" s="11"/>
      <c r="AB56" s="10"/>
      <c r="AC56" s="11"/>
      <c r="AD56" s="11"/>
      <c r="AE56" s="11"/>
      <c r="AF56" s="11"/>
      <c r="AG56" s="57"/>
    </row>
    <row r="57" spans="1:33" s="45" customFormat="1" ht="13.5" customHeight="1" x14ac:dyDescent="0.1">
      <c r="A57" s="59"/>
      <c r="B57" s="9" t="s">
        <v>310</v>
      </c>
      <c r="C57" s="8"/>
      <c r="D57" s="9"/>
      <c r="E57" s="9"/>
      <c r="F57" s="9"/>
      <c r="G57" s="9"/>
      <c r="H57" s="8"/>
      <c r="I57" s="9"/>
      <c r="J57" s="9"/>
      <c r="K57" s="9"/>
      <c r="L57" s="9"/>
      <c r="M57" s="8"/>
      <c r="N57" s="9"/>
      <c r="O57" s="9"/>
      <c r="P57" s="9"/>
      <c r="Q57" s="9"/>
      <c r="R57" s="8"/>
      <c r="S57" s="9"/>
      <c r="T57" s="9"/>
      <c r="U57" s="9"/>
      <c r="V57" s="9"/>
      <c r="W57" s="8"/>
      <c r="X57" s="9"/>
      <c r="Y57" s="9"/>
      <c r="Z57" s="9"/>
      <c r="AA57" s="9"/>
      <c r="AB57" s="8"/>
      <c r="AC57" s="9"/>
      <c r="AD57" s="9"/>
      <c r="AE57" s="9"/>
      <c r="AF57" s="9"/>
      <c r="AG57" s="57"/>
    </row>
    <row r="58" spans="1:33" s="45" customFormat="1" ht="13.5" customHeight="1" x14ac:dyDescent="0.1">
      <c r="A58" s="60" t="s">
        <v>56</v>
      </c>
      <c r="B58" s="7" t="s">
        <v>309</v>
      </c>
      <c r="C58" s="10"/>
      <c r="D58" s="11"/>
      <c r="E58" s="11"/>
      <c r="F58" s="11"/>
      <c r="G58" s="11"/>
      <c r="H58" s="10" t="s">
        <v>805</v>
      </c>
      <c r="I58" s="11" t="s">
        <v>809</v>
      </c>
      <c r="J58" s="11" t="s">
        <v>807</v>
      </c>
      <c r="K58" s="11" t="s">
        <v>811</v>
      </c>
      <c r="L58" s="11" t="s">
        <v>808</v>
      </c>
      <c r="M58" s="10"/>
      <c r="N58" s="11"/>
      <c r="O58" s="11"/>
      <c r="P58" s="11"/>
      <c r="Q58" s="11"/>
      <c r="R58" s="10"/>
      <c r="S58" s="11"/>
      <c r="T58" s="11"/>
      <c r="U58" s="11"/>
      <c r="V58" s="11"/>
      <c r="W58" s="10" t="s">
        <v>806</v>
      </c>
      <c r="X58" s="11" t="s">
        <v>812</v>
      </c>
      <c r="Y58" s="11" t="s">
        <v>810</v>
      </c>
      <c r="Z58" s="11" t="s">
        <v>814</v>
      </c>
      <c r="AA58" s="11" t="s">
        <v>813</v>
      </c>
      <c r="AB58" s="10"/>
      <c r="AC58" s="11"/>
      <c r="AD58" s="11"/>
      <c r="AE58" s="11"/>
      <c r="AF58" s="11"/>
      <c r="AG58" s="57"/>
    </row>
    <row r="59" spans="1:33" s="45" customFormat="1" ht="13.5" customHeight="1" x14ac:dyDescent="0.1">
      <c r="A59" s="59"/>
      <c r="B59" s="9" t="s">
        <v>310</v>
      </c>
      <c r="C59" s="8"/>
      <c r="D59" s="9"/>
      <c r="E59" s="9"/>
      <c r="F59" s="9"/>
      <c r="G59" s="9"/>
      <c r="H59" s="8" t="s">
        <v>1203</v>
      </c>
      <c r="I59" s="9" t="s">
        <v>1203</v>
      </c>
      <c r="J59" s="9" t="s">
        <v>1203</v>
      </c>
      <c r="K59" s="9"/>
      <c r="L59" s="9"/>
      <c r="M59" s="8" t="s">
        <v>1192</v>
      </c>
      <c r="N59" s="9" t="s">
        <v>1192</v>
      </c>
      <c r="O59" s="9" t="s">
        <v>1192</v>
      </c>
      <c r="P59" s="9"/>
      <c r="Q59" s="9"/>
      <c r="R59" s="8"/>
      <c r="S59" s="9"/>
      <c r="T59" s="9"/>
      <c r="U59" s="9"/>
      <c r="V59" s="9"/>
      <c r="W59" s="8"/>
      <c r="X59" s="9"/>
      <c r="Y59" s="9"/>
      <c r="Z59" s="9"/>
      <c r="AA59" s="9"/>
      <c r="AB59" s="8"/>
      <c r="AC59" s="9"/>
      <c r="AD59" s="9"/>
      <c r="AE59" s="9"/>
      <c r="AF59" s="9"/>
      <c r="AG59" s="57"/>
    </row>
    <row r="60" spans="1:33" s="45" customFormat="1" ht="13.5" customHeight="1" x14ac:dyDescent="0.1">
      <c r="A60" s="60" t="s">
        <v>57</v>
      </c>
      <c r="B60" s="7" t="s">
        <v>309</v>
      </c>
      <c r="C60" s="10"/>
      <c r="D60" s="11"/>
      <c r="E60" s="11"/>
      <c r="F60" s="11"/>
      <c r="G60" s="11"/>
      <c r="H60" s="10"/>
      <c r="I60" s="11"/>
      <c r="J60" s="11"/>
      <c r="K60" s="11"/>
      <c r="L60" s="11"/>
      <c r="M60" s="10" t="s">
        <v>815</v>
      </c>
      <c r="N60" s="11"/>
      <c r="O60" s="11" t="s">
        <v>818</v>
      </c>
      <c r="P60" s="11" t="s">
        <v>817</v>
      </c>
      <c r="Q60" s="11" t="s">
        <v>816</v>
      </c>
      <c r="R60" s="10"/>
      <c r="S60" s="11"/>
      <c r="T60" s="11"/>
      <c r="U60" s="11"/>
      <c r="V60" s="11"/>
      <c r="W60" s="10"/>
      <c r="X60" s="11"/>
      <c r="Y60" s="11" t="s">
        <v>819</v>
      </c>
      <c r="Z60" s="11" t="s">
        <v>820</v>
      </c>
      <c r="AA60" s="11" t="s">
        <v>821</v>
      </c>
      <c r="AB60" s="10"/>
      <c r="AC60" s="11"/>
      <c r="AD60" s="11"/>
      <c r="AE60" s="11"/>
      <c r="AF60" s="11"/>
      <c r="AG60" s="57"/>
    </row>
    <row r="61" spans="1:33" s="45" customFormat="1" ht="13.5" customHeight="1" x14ac:dyDescent="0.1">
      <c r="A61" s="59"/>
      <c r="B61" s="9" t="s">
        <v>310</v>
      </c>
      <c r="C61" s="8" t="s">
        <v>1193</v>
      </c>
      <c r="D61" s="9" t="s">
        <v>1193</v>
      </c>
      <c r="E61" s="9" t="s">
        <v>1193</v>
      </c>
      <c r="F61" s="9"/>
      <c r="G61" s="9"/>
      <c r="H61" s="8"/>
      <c r="I61" s="9"/>
      <c r="J61" s="9"/>
      <c r="K61" s="9"/>
      <c r="L61" s="9"/>
      <c r="M61" s="8" t="s">
        <v>1194</v>
      </c>
      <c r="N61" s="9" t="s">
        <v>1195</v>
      </c>
      <c r="O61" s="9" t="s">
        <v>1196</v>
      </c>
      <c r="P61" s="9"/>
      <c r="Q61" s="9"/>
      <c r="R61" s="8"/>
      <c r="S61" s="9"/>
      <c r="T61" s="9"/>
      <c r="U61" s="9"/>
      <c r="V61" s="9"/>
      <c r="W61" s="8" t="s">
        <v>1197</v>
      </c>
      <c r="X61" s="9" t="s">
        <v>1197</v>
      </c>
      <c r="Y61" s="9" t="s">
        <v>1197</v>
      </c>
      <c r="Z61" s="9"/>
      <c r="AA61" s="9"/>
      <c r="AB61" s="8"/>
      <c r="AC61" s="9"/>
      <c r="AD61" s="9"/>
      <c r="AE61" s="9"/>
      <c r="AF61" s="9"/>
      <c r="AG61" s="57"/>
    </row>
    <row r="62" spans="1:33" s="45" customFormat="1" ht="13.5" customHeight="1" x14ac:dyDescent="0.1">
      <c r="A62" s="60" t="s">
        <v>138</v>
      </c>
      <c r="B62" s="7" t="s">
        <v>309</v>
      </c>
      <c r="C62" s="10"/>
      <c r="D62" s="11"/>
      <c r="E62" s="11" t="s">
        <v>825</v>
      </c>
      <c r="F62" s="11" t="s">
        <v>822</v>
      </c>
      <c r="G62" s="11" t="s">
        <v>823</v>
      </c>
      <c r="H62" s="10"/>
      <c r="I62" s="11"/>
      <c r="J62" s="11"/>
      <c r="K62" s="11"/>
      <c r="L62" s="11"/>
      <c r="M62" s="10"/>
      <c r="N62" s="11"/>
      <c r="O62" s="11" t="s">
        <v>827</v>
      </c>
      <c r="P62" s="11" t="s">
        <v>826</v>
      </c>
      <c r="Q62" s="11" t="s">
        <v>831</v>
      </c>
      <c r="R62" s="10"/>
      <c r="S62" s="11"/>
      <c r="T62" s="11"/>
      <c r="U62" s="11"/>
      <c r="V62" s="11"/>
      <c r="W62" s="10" t="s">
        <v>830</v>
      </c>
      <c r="X62" s="11"/>
      <c r="Y62" s="11" t="s">
        <v>828</v>
      </c>
      <c r="Z62" s="11" t="s">
        <v>829</v>
      </c>
      <c r="AA62" s="11" t="s">
        <v>824</v>
      </c>
      <c r="AB62" s="10"/>
      <c r="AC62" s="11"/>
      <c r="AD62" s="11"/>
      <c r="AE62" s="11"/>
      <c r="AF62" s="11"/>
      <c r="AG62" s="57"/>
    </row>
    <row r="63" spans="1:33" s="45" customFormat="1" ht="13.5" customHeight="1" x14ac:dyDescent="0.1">
      <c r="A63" s="59"/>
      <c r="B63" s="9" t="s">
        <v>310</v>
      </c>
      <c r="C63" s="8"/>
      <c r="D63" s="9"/>
      <c r="E63" s="9"/>
      <c r="F63" s="9"/>
      <c r="G63" s="9"/>
      <c r="H63" s="8"/>
      <c r="I63" s="9"/>
      <c r="J63" s="9"/>
      <c r="K63" s="9"/>
      <c r="L63" s="9"/>
      <c r="M63" s="8" t="s">
        <v>1198</v>
      </c>
      <c r="N63" s="9" t="s">
        <v>1198</v>
      </c>
      <c r="O63" s="9" t="s">
        <v>1198</v>
      </c>
      <c r="P63" s="9"/>
      <c r="Q63" s="9"/>
      <c r="R63" s="8"/>
      <c r="S63" s="9"/>
      <c r="T63" s="9"/>
      <c r="U63" s="9"/>
      <c r="V63" s="9"/>
      <c r="W63" s="8" t="s">
        <v>1200</v>
      </c>
      <c r="X63" s="9" t="s">
        <v>1200</v>
      </c>
      <c r="Y63" s="9" t="s">
        <v>1200</v>
      </c>
      <c r="Z63" s="9"/>
      <c r="AA63" s="9"/>
      <c r="AB63" s="8"/>
      <c r="AC63" s="9"/>
      <c r="AD63" s="9"/>
      <c r="AE63" s="9"/>
      <c r="AF63" s="9"/>
      <c r="AG63" s="57"/>
    </row>
    <row r="64" spans="1:33" s="45" customFormat="1" ht="13.5" customHeight="1" x14ac:dyDescent="0.1">
      <c r="A64" s="60" t="s">
        <v>58</v>
      </c>
      <c r="B64" s="7" t="s">
        <v>309</v>
      </c>
      <c r="C64" s="10"/>
      <c r="D64" s="11"/>
      <c r="E64" s="11"/>
      <c r="F64" s="11"/>
      <c r="G64" s="11"/>
      <c r="H64" s="10"/>
      <c r="I64" s="11"/>
      <c r="J64" s="11"/>
      <c r="K64" s="11"/>
      <c r="L64" s="11"/>
      <c r="M64" s="10" t="s">
        <v>834</v>
      </c>
      <c r="N64" s="11" t="s">
        <v>835</v>
      </c>
      <c r="O64" s="11" t="s">
        <v>836</v>
      </c>
      <c r="P64" s="11"/>
      <c r="Q64" s="11" t="s">
        <v>837</v>
      </c>
      <c r="R64" s="10"/>
      <c r="S64" s="11"/>
      <c r="T64" s="11"/>
      <c r="U64" s="11"/>
      <c r="V64" s="11"/>
      <c r="W64" s="10"/>
      <c r="X64" s="11"/>
      <c r="Y64" s="11" t="s">
        <v>832</v>
      </c>
      <c r="Z64" s="11"/>
      <c r="AA64" s="11" t="s">
        <v>833</v>
      </c>
      <c r="AB64" s="10"/>
      <c r="AC64" s="11"/>
      <c r="AD64" s="11"/>
      <c r="AE64" s="11"/>
      <c r="AF64" s="11"/>
      <c r="AG64" s="57"/>
    </row>
    <row r="65" spans="1:33" s="45" customFormat="1" ht="13.5" customHeight="1" x14ac:dyDescent="0.1">
      <c r="A65" s="59"/>
      <c r="B65" s="9" t="s">
        <v>310</v>
      </c>
      <c r="C65" s="8" t="s">
        <v>1191</v>
      </c>
      <c r="D65" s="9" t="s">
        <v>1191</v>
      </c>
      <c r="E65" s="9" t="s">
        <v>1191</v>
      </c>
      <c r="F65" s="9"/>
      <c r="G65" s="9"/>
      <c r="H65" s="8"/>
      <c r="I65" s="9"/>
      <c r="J65" s="9"/>
      <c r="K65" s="9"/>
      <c r="L65" s="9"/>
      <c r="M65" s="8"/>
      <c r="N65" s="9"/>
      <c r="O65" s="9"/>
      <c r="P65" s="9"/>
      <c r="Q65" s="9"/>
      <c r="R65" s="8"/>
      <c r="S65" s="9"/>
      <c r="T65" s="9"/>
      <c r="U65" s="9"/>
      <c r="V65" s="9"/>
      <c r="W65" s="8" t="s">
        <v>1201</v>
      </c>
      <c r="X65" s="9" t="s">
        <v>1201</v>
      </c>
      <c r="Y65" s="9" t="s">
        <v>1201</v>
      </c>
      <c r="Z65" s="9"/>
      <c r="AA65" s="9"/>
      <c r="AB65" s="8"/>
      <c r="AC65" s="9"/>
      <c r="AD65" s="9"/>
      <c r="AE65" s="9"/>
      <c r="AF65" s="9"/>
      <c r="AG65" s="57"/>
    </row>
    <row r="66" spans="1:33" s="45" customFormat="1" ht="13.5" customHeight="1" x14ac:dyDescent="0.1">
      <c r="A66" s="60" t="s">
        <v>557</v>
      </c>
      <c r="B66" s="7" t="s">
        <v>309</v>
      </c>
      <c r="C66" s="10"/>
      <c r="D66" s="11"/>
      <c r="E66" s="11"/>
      <c r="F66" s="11"/>
      <c r="G66" s="11"/>
      <c r="H66" s="10" t="s">
        <v>840</v>
      </c>
      <c r="I66" s="11" t="s">
        <v>842</v>
      </c>
      <c r="J66" s="11" t="s">
        <v>838</v>
      </c>
      <c r="K66" s="11" t="s">
        <v>841</v>
      </c>
      <c r="L66" s="11" t="s">
        <v>839</v>
      </c>
      <c r="M66" s="10"/>
      <c r="N66" s="11"/>
      <c r="O66" s="11"/>
      <c r="P66" s="11"/>
      <c r="Q66" s="11"/>
      <c r="R66" s="10"/>
      <c r="S66" s="11"/>
      <c r="T66" s="11"/>
      <c r="U66" s="11"/>
      <c r="V66" s="11"/>
      <c r="W66" s="10"/>
      <c r="X66" s="11"/>
      <c r="Y66" s="11"/>
      <c r="Z66" s="11"/>
      <c r="AA66" s="11"/>
      <c r="AB66" s="10"/>
      <c r="AC66" s="11"/>
      <c r="AD66" s="11"/>
      <c r="AE66" s="11"/>
      <c r="AF66" s="11"/>
      <c r="AG66" s="57"/>
    </row>
    <row r="67" spans="1:33" s="45" customFormat="1" ht="13.5" customHeight="1" x14ac:dyDescent="0.1">
      <c r="A67" s="59"/>
      <c r="B67" s="9" t="s">
        <v>310</v>
      </c>
      <c r="C67" s="8" t="s">
        <v>1202</v>
      </c>
      <c r="D67" s="9" t="s">
        <v>1202</v>
      </c>
      <c r="E67" s="9" t="s">
        <v>1202</v>
      </c>
      <c r="F67" s="9"/>
      <c r="G67" s="9"/>
      <c r="H67" s="8" t="s">
        <v>1199</v>
      </c>
      <c r="I67" s="9" t="s">
        <v>1199</v>
      </c>
      <c r="J67" s="9" t="s">
        <v>1199</v>
      </c>
      <c r="K67" s="9"/>
      <c r="L67" s="9"/>
      <c r="M67" s="8"/>
      <c r="N67" s="9"/>
      <c r="O67" s="9"/>
      <c r="P67" s="9"/>
      <c r="Q67" s="9"/>
      <c r="R67" s="8"/>
      <c r="S67" s="9"/>
      <c r="T67" s="9"/>
      <c r="U67" s="9"/>
      <c r="V67" s="9"/>
      <c r="W67" s="8"/>
      <c r="X67" s="9"/>
      <c r="Y67" s="9"/>
      <c r="Z67" s="9"/>
      <c r="AA67" s="9"/>
      <c r="AB67" s="8"/>
      <c r="AC67" s="9"/>
      <c r="AD67" s="9"/>
      <c r="AE67" s="9"/>
      <c r="AF67" s="9"/>
      <c r="AG67" s="57"/>
    </row>
    <row r="68" spans="1:33" s="45" customFormat="1" ht="13.5" customHeight="1" x14ac:dyDescent="0.1">
      <c r="A68" s="60" t="s">
        <v>76</v>
      </c>
      <c r="B68" s="7" t="s">
        <v>309</v>
      </c>
      <c r="C68" s="10"/>
      <c r="D68" s="11"/>
      <c r="E68" s="11"/>
      <c r="F68" s="11"/>
      <c r="G68" s="11"/>
      <c r="H68" s="10" t="s">
        <v>1098</v>
      </c>
      <c r="I68" s="11"/>
      <c r="J68" s="11" t="s">
        <v>1093</v>
      </c>
      <c r="K68" s="11" t="s">
        <v>1096</v>
      </c>
      <c r="L68" s="11" t="s">
        <v>1095</v>
      </c>
      <c r="M68" s="10"/>
      <c r="N68" s="11"/>
      <c r="O68" s="11"/>
      <c r="P68" s="11"/>
      <c r="Q68" s="11"/>
      <c r="R68" s="10" t="s">
        <v>1097</v>
      </c>
      <c r="S68" s="11" t="s">
        <v>1097</v>
      </c>
      <c r="T68" s="11" t="s">
        <v>1093</v>
      </c>
      <c r="U68" s="11"/>
      <c r="V68" s="11" t="s">
        <v>1094</v>
      </c>
      <c r="W68" s="10"/>
      <c r="X68" s="11"/>
      <c r="Y68" s="11"/>
      <c r="Z68" s="11"/>
      <c r="AA68" s="11"/>
      <c r="AB68" s="10"/>
      <c r="AC68" s="11"/>
      <c r="AD68" s="11"/>
      <c r="AE68" s="11"/>
      <c r="AF68" s="11"/>
      <c r="AG68" s="57"/>
    </row>
    <row r="69" spans="1:33" s="45" customFormat="1" ht="13.5" customHeight="1" x14ac:dyDescent="0.1">
      <c r="A69" s="59"/>
      <c r="B69" s="9" t="s">
        <v>310</v>
      </c>
      <c r="C69" s="8" t="s">
        <v>1095</v>
      </c>
      <c r="D69" s="9" t="s">
        <v>1098</v>
      </c>
      <c r="E69" s="9" t="s">
        <v>1097</v>
      </c>
      <c r="F69" s="9"/>
      <c r="G69" s="9"/>
      <c r="H69" s="8" t="s">
        <v>1095</v>
      </c>
      <c r="I69" s="9" t="s">
        <v>1096</v>
      </c>
      <c r="J69" s="9" t="s">
        <v>1096</v>
      </c>
      <c r="K69" s="9"/>
      <c r="L69" s="9"/>
      <c r="M69" s="8"/>
      <c r="N69" s="9"/>
      <c r="O69" s="9"/>
      <c r="P69" s="9"/>
      <c r="Q69" s="9"/>
      <c r="R69" s="8" t="s">
        <v>1094</v>
      </c>
      <c r="S69" s="9" t="s">
        <v>1098</v>
      </c>
      <c r="T69" s="9" t="s">
        <v>1093</v>
      </c>
      <c r="U69" s="9"/>
      <c r="V69" s="9"/>
      <c r="W69" s="8"/>
      <c r="X69" s="9"/>
      <c r="Y69" s="9"/>
      <c r="Z69" s="9"/>
      <c r="AA69" s="9"/>
      <c r="AB69" s="8"/>
      <c r="AC69" s="9"/>
      <c r="AD69" s="9"/>
      <c r="AE69" s="9"/>
      <c r="AF69" s="9"/>
      <c r="AG69" s="57"/>
    </row>
    <row r="70" spans="1:33" s="45" customFormat="1" ht="13.5" customHeight="1" x14ac:dyDescent="0.1">
      <c r="A70" s="60" t="s">
        <v>78</v>
      </c>
      <c r="B70" s="7" t="s">
        <v>309</v>
      </c>
      <c r="C70" s="10"/>
      <c r="D70" s="11" t="s">
        <v>843</v>
      </c>
      <c r="E70" s="11"/>
      <c r="F70" s="11" t="s">
        <v>1099</v>
      </c>
      <c r="G70" s="11"/>
      <c r="H70" s="10" t="s">
        <v>1101</v>
      </c>
      <c r="I70" s="11" t="s">
        <v>1100</v>
      </c>
      <c r="J70" s="11" t="s">
        <v>1099</v>
      </c>
      <c r="K70" s="11" t="s">
        <v>1102</v>
      </c>
      <c r="L70" s="11" t="s">
        <v>1103</v>
      </c>
      <c r="M70" s="10"/>
      <c r="N70" s="11"/>
      <c r="O70" s="11"/>
      <c r="P70" s="11"/>
      <c r="Q70" s="11"/>
      <c r="R70" s="10"/>
      <c r="S70" s="11"/>
      <c r="T70" s="11"/>
      <c r="U70" s="11"/>
      <c r="V70" s="11"/>
      <c r="W70" s="10" t="s">
        <v>1100</v>
      </c>
      <c r="X70" s="11"/>
      <c r="Y70" s="11" t="s">
        <v>1104</v>
      </c>
      <c r="Z70" s="11" t="s">
        <v>1102</v>
      </c>
      <c r="AA70" s="11" t="s">
        <v>1099</v>
      </c>
      <c r="AB70" s="10"/>
      <c r="AC70" s="11"/>
      <c r="AD70" s="11"/>
      <c r="AE70" s="11"/>
      <c r="AF70" s="11"/>
      <c r="AG70" s="57"/>
    </row>
    <row r="71" spans="1:33" s="45" customFormat="1" ht="13.5" customHeight="1" x14ac:dyDescent="0.1">
      <c r="A71" s="59"/>
      <c r="B71" s="9" t="s">
        <v>310</v>
      </c>
      <c r="C71" s="8" t="s">
        <v>1101</v>
      </c>
      <c r="D71" s="9" t="s">
        <v>1104</v>
      </c>
      <c r="E71" s="9"/>
      <c r="F71" s="9"/>
      <c r="G71" s="9"/>
      <c r="H71" s="8" t="s">
        <v>1102</v>
      </c>
      <c r="I71" s="9" t="s">
        <v>1104</v>
      </c>
      <c r="J71" s="9" t="s">
        <v>1100</v>
      </c>
      <c r="K71" s="9"/>
      <c r="L71" s="9"/>
      <c r="M71" s="8"/>
      <c r="N71" s="9"/>
      <c r="O71" s="9"/>
      <c r="P71" s="9"/>
      <c r="Q71" s="9"/>
      <c r="R71" s="8"/>
      <c r="S71" s="9" t="s">
        <v>1103</v>
      </c>
      <c r="T71" s="9" t="s">
        <v>1103</v>
      </c>
      <c r="U71" s="9"/>
      <c r="V71" s="9"/>
      <c r="W71" s="8"/>
      <c r="X71" s="9"/>
      <c r="Y71" s="9"/>
      <c r="Z71" s="9"/>
      <c r="AA71" s="9"/>
      <c r="AB71" s="8"/>
      <c r="AC71" s="9"/>
      <c r="AD71" s="9"/>
      <c r="AE71" s="9"/>
      <c r="AF71" s="9"/>
      <c r="AG71" s="57"/>
    </row>
    <row r="72" spans="1:33" s="45" customFormat="1" ht="13.5" customHeight="1" x14ac:dyDescent="0.1">
      <c r="A72" s="60" t="s">
        <v>75</v>
      </c>
      <c r="B72" s="7" t="s">
        <v>309</v>
      </c>
      <c r="C72" s="10"/>
      <c r="D72" s="11" t="s">
        <v>201</v>
      </c>
      <c r="E72" s="11" t="s">
        <v>1107</v>
      </c>
      <c r="F72" s="11" t="s">
        <v>238</v>
      </c>
      <c r="G72" s="11" t="s">
        <v>1105</v>
      </c>
      <c r="H72" s="10" t="s">
        <v>238</v>
      </c>
      <c r="I72" s="11" t="s">
        <v>1106</v>
      </c>
      <c r="J72" s="11" t="s">
        <v>1106</v>
      </c>
      <c r="K72" s="11"/>
      <c r="L72" s="11" t="s">
        <v>1107</v>
      </c>
      <c r="M72" s="10"/>
      <c r="N72" s="11"/>
      <c r="O72" s="11"/>
      <c r="P72" s="11"/>
      <c r="Q72" s="11"/>
      <c r="R72" s="10"/>
      <c r="S72" s="11" t="s">
        <v>238</v>
      </c>
      <c r="T72" s="11" t="s">
        <v>1108</v>
      </c>
      <c r="U72" s="11"/>
      <c r="V72" s="11" t="s">
        <v>1105</v>
      </c>
      <c r="W72" s="10"/>
      <c r="X72" s="11"/>
      <c r="Y72" s="11"/>
      <c r="Z72" s="11"/>
      <c r="AA72" s="11"/>
      <c r="AB72" s="10"/>
      <c r="AC72" s="11"/>
      <c r="AD72" s="11"/>
      <c r="AE72" s="11"/>
      <c r="AF72" s="11"/>
      <c r="AG72" s="57"/>
    </row>
    <row r="73" spans="1:33" s="45" customFormat="1" ht="13.5" customHeight="1" x14ac:dyDescent="0.1">
      <c r="A73" s="59"/>
      <c r="B73" s="9" t="s">
        <v>310</v>
      </c>
      <c r="C73" s="8" t="s">
        <v>1106</v>
      </c>
      <c r="D73" s="9" t="s">
        <v>1105</v>
      </c>
      <c r="E73" s="9"/>
      <c r="F73" s="9"/>
      <c r="G73" s="9"/>
      <c r="H73" s="8"/>
      <c r="I73" s="9"/>
      <c r="J73" s="9"/>
      <c r="K73" s="9"/>
      <c r="L73" s="9"/>
      <c r="M73" s="8"/>
      <c r="N73" s="9"/>
      <c r="O73" s="9"/>
      <c r="P73" s="9"/>
      <c r="Q73" s="9"/>
      <c r="R73" s="8"/>
      <c r="S73" s="9"/>
      <c r="T73" s="9"/>
      <c r="U73" s="9"/>
      <c r="V73" s="9"/>
      <c r="W73" s="8" t="s">
        <v>1108</v>
      </c>
      <c r="X73" s="9" t="s">
        <v>1108</v>
      </c>
      <c r="Y73" s="9"/>
      <c r="Z73" s="9"/>
      <c r="AA73" s="9"/>
      <c r="AB73" s="8"/>
      <c r="AC73" s="9"/>
      <c r="AD73" s="9"/>
      <c r="AE73" s="9"/>
      <c r="AF73" s="9"/>
      <c r="AG73" s="57"/>
    </row>
    <row r="74" spans="1:33" s="45" customFormat="1" ht="13.5" customHeight="1" x14ac:dyDescent="0.1">
      <c r="A74" s="60" t="s">
        <v>77</v>
      </c>
      <c r="B74" s="7" t="s">
        <v>309</v>
      </c>
      <c r="C74" s="10"/>
      <c r="D74" s="11"/>
      <c r="E74" s="11"/>
      <c r="F74" s="11"/>
      <c r="G74" s="11"/>
      <c r="H74" s="10"/>
      <c r="I74" s="11"/>
      <c r="J74" s="11" t="s">
        <v>1112</v>
      </c>
      <c r="K74" s="11" t="s">
        <v>1110</v>
      </c>
      <c r="L74" s="11" t="s">
        <v>1110</v>
      </c>
      <c r="M74" s="10"/>
      <c r="N74" s="11"/>
      <c r="O74" s="11"/>
      <c r="P74" s="11"/>
      <c r="Q74" s="11"/>
      <c r="R74" s="10" t="s">
        <v>1112</v>
      </c>
      <c r="S74" s="11" t="s">
        <v>1111</v>
      </c>
      <c r="T74" s="11"/>
      <c r="U74" s="11"/>
      <c r="V74" s="11"/>
      <c r="W74" s="10" t="s">
        <v>1110</v>
      </c>
      <c r="X74" s="11" t="s">
        <v>1113</v>
      </c>
      <c r="Y74" s="11" t="s">
        <v>1111</v>
      </c>
      <c r="Z74" s="11" t="s">
        <v>1109</v>
      </c>
      <c r="AA74" s="11" t="s">
        <v>1109</v>
      </c>
      <c r="AB74" s="10"/>
      <c r="AC74" s="11"/>
      <c r="AD74" s="11"/>
      <c r="AE74" s="11"/>
      <c r="AF74" s="11"/>
      <c r="AG74" s="57"/>
    </row>
    <row r="75" spans="1:33" s="45" customFormat="1" ht="13.5" customHeight="1" x14ac:dyDescent="0.1">
      <c r="A75" s="59"/>
      <c r="B75" s="9" t="s">
        <v>310</v>
      </c>
      <c r="C75" s="8"/>
      <c r="D75" s="9"/>
      <c r="E75" s="9"/>
      <c r="F75" s="9"/>
      <c r="G75" s="9"/>
      <c r="H75" s="8"/>
      <c r="I75" s="9" t="s">
        <v>1239</v>
      </c>
      <c r="J75" s="9" t="s">
        <v>1239</v>
      </c>
      <c r="K75" s="9"/>
      <c r="L75" s="9"/>
      <c r="M75" s="8"/>
      <c r="N75" s="9"/>
      <c r="O75" s="9"/>
      <c r="P75" s="9"/>
      <c r="Q75" s="9"/>
      <c r="R75" s="8" t="s">
        <v>1111</v>
      </c>
      <c r="S75" s="9" t="s">
        <v>1113</v>
      </c>
      <c r="T75" s="9" t="s">
        <v>1113</v>
      </c>
      <c r="U75" s="9"/>
      <c r="V75" s="9"/>
      <c r="W75" s="8" t="s">
        <v>1112</v>
      </c>
      <c r="X75" s="9"/>
      <c r="Y75" s="9" t="s">
        <v>1239</v>
      </c>
      <c r="Z75" s="9"/>
      <c r="AA75" s="9"/>
      <c r="AB75" s="8"/>
      <c r="AC75" s="9"/>
      <c r="AD75" s="9"/>
      <c r="AE75" s="9"/>
      <c r="AF75" s="9"/>
      <c r="AG75" s="57"/>
    </row>
    <row r="76" spans="1:33" s="45" customFormat="1" ht="13.5" customHeight="1" x14ac:dyDescent="0.1">
      <c r="A76" s="60" t="s">
        <v>80</v>
      </c>
      <c r="B76" s="7" t="s">
        <v>309</v>
      </c>
      <c r="C76" s="10"/>
      <c r="D76" s="11"/>
      <c r="E76" s="11"/>
      <c r="F76" s="11"/>
      <c r="G76" s="11"/>
      <c r="H76" s="10" t="s">
        <v>239</v>
      </c>
      <c r="I76" s="11" t="s">
        <v>1115</v>
      </c>
      <c r="J76" s="11" t="s">
        <v>1114</v>
      </c>
      <c r="K76" s="11"/>
      <c r="L76" s="11" t="s">
        <v>1116</v>
      </c>
      <c r="M76" s="10"/>
      <c r="N76" s="11"/>
      <c r="O76" s="11"/>
      <c r="P76" s="11"/>
      <c r="Q76" s="11"/>
      <c r="R76" s="10"/>
      <c r="S76" s="11"/>
      <c r="T76" s="11"/>
      <c r="U76" s="11"/>
      <c r="V76" s="11"/>
      <c r="W76" s="10" t="s">
        <v>239</v>
      </c>
      <c r="X76" s="11" t="s">
        <v>1114</v>
      </c>
      <c r="Y76" s="11"/>
      <c r="Z76" s="11" t="s">
        <v>1115</v>
      </c>
      <c r="AA76" s="11" t="s">
        <v>1116</v>
      </c>
      <c r="AB76" s="10"/>
      <c r="AC76" s="11"/>
      <c r="AD76" s="11"/>
      <c r="AE76" s="11"/>
      <c r="AF76" s="11"/>
      <c r="AG76" s="57"/>
    </row>
    <row r="77" spans="1:33" s="45" customFormat="1" ht="13.5" customHeight="1" x14ac:dyDescent="0.1">
      <c r="A77" s="59"/>
      <c r="B77" s="9" t="s">
        <v>310</v>
      </c>
      <c r="C77" s="8" t="s">
        <v>1115</v>
      </c>
      <c r="D77" s="9" t="s">
        <v>233</v>
      </c>
      <c r="E77" s="9" t="s">
        <v>233</v>
      </c>
      <c r="F77" s="9"/>
      <c r="G77" s="9"/>
      <c r="H77" s="8"/>
      <c r="I77" s="9"/>
      <c r="J77" s="9"/>
      <c r="K77" s="9"/>
      <c r="L77" s="9"/>
      <c r="M77" s="8"/>
      <c r="N77" s="9"/>
      <c r="O77" s="9"/>
      <c r="P77" s="9"/>
      <c r="Q77" s="9"/>
      <c r="R77" s="8"/>
      <c r="S77" s="9"/>
      <c r="T77" s="9"/>
      <c r="U77" s="9"/>
      <c r="V77" s="9"/>
      <c r="W77" s="8" t="s">
        <v>239</v>
      </c>
      <c r="X77" s="9" t="s">
        <v>233</v>
      </c>
      <c r="Y77" s="9" t="s">
        <v>1114</v>
      </c>
      <c r="Z77" s="9"/>
      <c r="AA77" s="9"/>
      <c r="AB77" s="8"/>
      <c r="AC77" s="9"/>
      <c r="AD77" s="9"/>
      <c r="AE77" s="9"/>
      <c r="AF77" s="9"/>
      <c r="AG77" s="57"/>
    </row>
    <row r="78" spans="1:33" s="45" customFormat="1" ht="13.5" customHeight="1" x14ac:dyDescent="0.1">
      <c r="A78" s="60" t="s">
        <v>1494</v>
      </c>
      <c r="B78" s="7" t="s">
        <v>309</v>
      </c>
      <c r="C78" s="10"/>
      <c r="D78" s="11" t="s">
        <v>844</v>
      </c>
      <c r="E78" s="11" t="s">
        <v>1117</v>
      </c>
      <c r="F78" s="11"/>
      <c r="G78" s="11" t="s">
        <v>237</v>
      </c>
      <c r="H78" s="10"/>
      <c r="I78" s="11"/>
      <c r="J78" s="11"/>
      <c r="K78" s="11"/>
      <c r="L78" s="11"/>
      <c r="M78" s="10"/>
      <c r="N78" s="11"/>
      <c r="O78" s="11"/>
      <c r="P78" s="11"/>
      <c r="Q78" s="11"/>
      <c r="R78" s="10" t="s">
        <v>1120</v>
      </c>
      <c r="S78" s="11" t="s">
        <v>1118</v>
      </c>
      <c r="T78" s="11" t="s">
        <v>237</v>
      </c>
      <c r="U78" s="11"/>
      <c r="V78" s="11"/>
      <c r="W78" s="10"/>
      <c r="X78" s="11"/>
      <c r="Y78" s="11"/>
      <c r="Z78" s="11"/>
      <c r="AA78" s="11"/>
      <c r="AB78" s="10"/>
      <c r="AC78" s="11"/>
      <c r="AD78" s="11"/>
      <c r="AE78" s="11"/>
      <c r="AF78" s="11"/>
      <c r="AG78" s="57"/>
    </row>
    <row r="79" spans="1:33" s="45" customFormat="1" ht="13.5" customHeight="1" x14ac:dyDescent="0.1">
      <c r="A79" s="59"/>
      <c r="B79" s="9" t="s">
        <v>310</v>
      </c>
      <c r="C79" s="8" t="s">
        <v>1118</v>
      </c>
      <c r="D79" s="9" t="s">
        <v>1119</v>
      </c>
      <c r="E79" s="9" t="s">
        <v>1120</v>
      </c>
      <c r="F79" s="9"/>
      <c r="G79" s="9"/>
      <c r="H79" s="8" t="s">
        <v>237</v>
      </c>
      <c r="I79" s="9" t="s">
        <v>1117</v>
      </c>
      <c r="J79" s="9" t="s">
        <v>1120</v>
      </c>
      <c r="K79" s="9"/>
      <c r="L79" s="9"/>
      <c r="M79" s="8"/>
      <c r="N79" s="9"/>
      <c r="O79" s="9"/>
      <c r="P79" s="9"/>
      <c r="Q79" s="9"/>
      <c r="R79" s="8" t="s">
        <v>1117</v>
      </c>
      <c r="S79" s="9" t="s">
        <v>1118</v>
      </c>
      <c r="T79" s="9" t="s">
        <v>1119</v>
      </c>
      <c r="U79" s="9"/>
      <c r="V79" s="9"/>
      <c r="W79" s="8"/>
      <c r="X79" s="9"/>
      <c r="Y79" s="9"/>
      <c r="Z79" s="9"/>
      <c r="AA79" s="9"/>
      <c r="AB79" s="8"/>
      <c r="AC79" s="9"/>
      <c r="AD79" s="9"/>
      <c r="AE79" s="9"/>
      <c r="AF79" s="9"/>
      <c r="AG79" s="57"/>
    </row>
    <row r="80" spans="1:33" s="45" customFormat="1" ht="13.5" customHeight="1" x14ac:dyDescent="0.1">
      <c r="A80" s="60" t="s">
        <v>79</v>
      </c>
      <c r="B80" s="7" t="s">
        <v>309</v>
      </c>
      <c r="C80" s="10"/>
      <c r="D80" s="11" t="s">
        <v>203</v>
      </c>
      <c r="E80" s="11" t="s">
        <v>1121</v>
      </c>
      <c r="F80" s="11"/>
      <c r="G80" s="11"/>
      <c r="H80" s="10" t="s">
        <v>1121</v>
      </c>
      <c r="I80" s="11" t="s">
        <v>234</v>
      </c>
      <c r="J80" s="11" t="s">
        <v>236</v>
      </c>
      <c r="K80" s="11" t="s">
        <v>1122</v>
      </c>
      <c r="L80" s="11" t="s">
        <v>235</v>
      </c>
      <c r="M80" s="10"/>
      <c r="N80" s="11"/>
      <c r="O80" s="11"/>
      <c r="P80" s="11"/>
      <c r="Q80" s="11"/>
      <c r="R80" s="10"/>
      <c r="S80" s="11"/>
      <c r="T80" s="11"/>
      <c r="U80" s="11"/>
      <c r="V80" s="11"/>
      <c r="W80" s="10"/>
      <c r="X80" s="11"/>
      <c r="Y80" s="11" t="s">
        <v>1122</v>
      </c>
      <c r="Z80" s="11" t="s">
        <v>234</v>
      </c>
      <c r="AA80" s="11" t="s">
        <v>1121</v>
      </c>
      <c r="AB80" s="10"/>
      <c r="AC80" s="11"/>
      <c r="AD80" s="11"/>
      <c r="AE80" s="11"/>
      <c r="AF80" s="11"/>
      <c r="AG80" s="57"/>
    </row>
    <row r="81" spans="1:33" s="45" customFormat="1" ht="13.5" customHeight="1" x14ac:dyDescent="0.1">
      <c r="A81" s="59"/>
      <c r="B81" s="9" t="s">
        <v>310</v>
      </c>
      <c r="C81" s="8"/>
      <c r="D81" s="9" t="s">
        <v>235</v>
      </c>
      <c r="E81" s="9" t="s">
        <v>1122</v>
      </c>
      <c r="F81" s="9"/>
      <c r="G81" s="9"/>
      <c r="H81" s="8" t="s">
        <v>236</v>
      </c>
      <c r="I81" s="9" t="s">
        <v>236</v>
      </c>
      <c r="J81" s="9" t="s">
        <v>235</v>
      </c>
      <c r="K81" s="9"/>
      <c r="L81" s="9"/>
      <c r="M81" s="8"/>
      <c r="N81" s="9"/>
      <c r="O81" s="9"/>
      <c r="P81" s="9"/>
      <c r="Q81" s="9"/>
      <c r="R81" s="8"/>
      <c r="S81" s="9"/>
      <c r="T81" s="9"/>
      <c r="U81" s="9"/>
      <c r="V81" s="9"/>
      <c r="W81" s="8"/>
      <c r="X81" s="9"/>
      <c r="Y81" s="9"/>
      <c r="Z81" s="9"/>
      <c r="AA81" s="9"/>
      <c r="AB81" s="8"/>
      <c r="AC81" s="9"/>
      <c r="AD81" s="9"/>
      <c r="AE81" s="9"/>
      <c r="AF81" s="9"/>
      <c r="AG81" s="57"/>
    </row>
    <row r="82" spans="1:33" s="45" customFormat="1" ht="13.5" customHeight="1" x14ac:dyDescent="0.1">
      <c r="A82" s="60" t="s">
        <v>295</v>
      </c>
      <c r="B82" s="7" t="s">
        <v>309</v>
      </c>
      <c r="C82" s="10"/>
      <c r="D82" s="11" t="s">
        <v>845</v>
      </c>
      <c r="E82" s="11"/>
      <c r="F82" s="11"/>
      <c r="G82" s="11"/>
      <c r="H82" s="10"/>
      <c r="I82" s="11"/>
      <c r="J82" s="11"/>
      <c r="K82" s="11"/>
      <c r="L82" s="11"/>
      <c r="M82" s="10"/>
      <c r="N82" s="11"/>
      <c r="O82" s="11"/>
      <c r="P82" s="11"/>
      <c r="Q82" s="11"/>
      <c r="R82" s="10"/>
      <c r="S82" s="11"/>
      <c r="T82" s="11"/>
      <c r="U82" s="11"/>
      <c r="V82" s="11"/>
      <c r="W82" s="10" t="s">
        <v>1123</v>
      </c>
      <c r="X82" s="11"/>
      <c r="Y82" s="11" t="s">
        <v>1125</v>
      </c>
      <c r="Z82" s="11" t="s">
        <v>1125</v>
      </c>
      <c r="AA82" s="11" t="s">
        <v>1124</v>
      </c>
      <c r="AB82" s="10"/>
      <c r="AC82" s="11"/>
      <c r="AD82" s="11"/>
      <c r="AE82" s="11"/>
      <c r="AF82" s="11"/>
      <c r="AG82" s="57"/>
    </row>
    <row r="83" spans="1:33" s="45" customFormat="1" ht="13.5" customHeight="1" x14ac:dyDescent="0.1">
      <c r="A83" s="59"/>
      <c r="B83" s="9" t="s">
        <v>310</v>
      </c>
      <c r="C83" s="8"/>
      <c r="D83" s="9"/>
      <c r="E83" s="9"/>
      <c r="F83" s="9"/>
      <c r="G83" s="9"/>
      <c r="H83" s="8" t="s">
        <v>1124</v>
      </c>
      <c r="I83" s="9"/>
      <c r="J83" s="9" t="s">
        <v>1123</v>
      </c>
      <c r="K83" s="9"/>
      <c r="L83" s="9"/>
      <c r="M83" s="8"/>
      <c r="N83" s="9"/>
      <c r="O83" s="9"/>
      <c r="P83" s="9"/>
      <c r="Q83" s="9"/>
      <c r="R83" s="8" t="s">
        <v>1125</v>
      </c>
      <c r="S83" s="9"/>
      <c r="T83" s="9" t="s">
        <v>1124</v>
      </c>
      <c r="U83" s="9"/>
      <c r="V83" s="9"/>
      <c r="W83" s="8"/>
      <c r="X83" s="9"/>
      <c r="Y83" s="9"/>
      <c r="Z83" s="9"/>
      <c r="AA83" s="9"/>
      <c r="AB83" s="8"/>
      <c r="AC83" s="9"/>
      <c r="AD83" s="9"/>
      <c r="AE83" s="9"/>
      <c r="AF83" s="9"/>
      <c r="AG83" s="57"/>
    </row>
    <row r="84" spans="1:33" s="45" customFormat="1" ht="13.5" customHeight="1" x14ac:dyDescent="0.1">
      <c r="A84" s="60" t="s">
        <v>139</v>
      </c>
      <c r="B84" s="7" t="s">
        <v>309</v>
      </c>
      <c r="C84" s="10"/>
      <c r="D84" s="11"/>
      <c r="E84" s="11"/>
      <c r="F84" s="11"/>
      <c r="G84" s="11"/>
      <c r="H84" s="10" t="s">
        <v>848</v>
      </c>
      <c r="I84" s="11" t="s">
        <v>846</v>
      </c>
      <c r="J84" s="11"/>
      <c r="K84" s="11" t="s">
        <v>205</v>
      </c>
      <c r="L84" s="11" t="s">
        <v>847</v>
      </c>
      <c r="M84" s="10" t="s">
        <v>848</v>
      </c>
      <c r="N84" s="11"/>
      <c r="O84" s="11" t="s">
        <v>847</v>
      </c>
      <c r="P84" s="11" t="s">
        <v>205</v>
      </c>
      <c r="Q84" s="11" t="s">
        <v>849</v>
      </c>
      <c r="R84" s="10"/>
      <c r="S84" s="11"/>
      <c r="T84" s="11"/>
      <c r="U84" s="11"/>
      <c r="V84" s="11"/>
      <c r="W84" s="10"/>
      <c r="X84" s="11"/>
      <c r="Y84" s="11"/>
      <c r="Z84" s="11"/>
      <c r="AA84" s="11"/>
      <c r="AB84" s="10"/>
      <c r="AC84" s="11"/>
      <c r="AD84" s="11"/>
      <c r="AE84" s="11"/>
      <c r="AF84" s="11"/>
      <c r="AG84" s="57"/>
    </row>
    <row r="85" spans="1:33" s="45" customFormat="1" ht="13.5" customHeight="1" x14ac:dyDescent="0.1">
      <c r="A85" s="59"/>
      <c r="B85" s="9" t="s">
        <v>310</v>
      </c>
      <c r="C85" s="8"/>
      <c r="D85" s="9"/>
      <c r="E85" s="9"/>
      <c r="F85" s="9"/>
      <c r="G85" s="9"/>
      <c r="H85" s="8" t="s">
        <v>847</v>
      </c>
      <c r="I85" s="9" t="s">
        <v>848</v>
      </c>
      <c r="J85" s="9" t="s">
        <v>849</v>
      </c>
      <c r="K85" s="9"/>
      <c r="L85" s="9"/>
      <c r="M85" s="8"/>
      <c r="N85" s="9" t="s">
        <v>1204</v>
      </c>
      <c r="O85" s="9" t="s">
        <v>205</v>
      </c>
      <c r="P85" s="9"/>
      <c r="Q85" s="9"/>
      <c r="R85" s="8"/>
      <c r="S85" s="9"/>
      <c r="T85" s="9"/>
      <c r="U85" s="9"/>
      <c r="V85" s="9"/>
      <c r="W85" s="8"/>
      <c r="X85" s="9"/>
      <c r="Y85" s="9"/>
      <c r="Z85" s="9"/>
      <c r="AA85" s="9"/>
      <c r="AB85" s="8"/>
      <c r="AC85" s="9"/>
      <c r="AD85" s="9"/>
      <c r="AE85" s="9"/>
      <c r="AF85" s="9"/>
      <c r="AG85" s="57"/>
    </row>
    <row r="86" spans="1:33" s="45" customFormat="1" ht="13.5" customHeight="1" x14ac:dyDescent="0.1">
      <c r="A86" s="60" t="s">
        <v>89</v>
      </c>
      <c r="B86" s="7" t="s">
        <v>309</v>
      </c>
      <c r="C86" s="10"/>
      <c r="D86" s="11" t="s">
        <v>208</v>
      </c>
      <c r="E86" s="11"/>
      <c r="F86" s="11" t="s">
        <v>850</v>
      </c>
      <c r="G86" s="11" t="s">
        <v>851</v>
      </c>
      <c r="H86" s="10" t="s">
        <v>850</v>
      </c>
      <c r="I86" s="11" t="s">
        <v>852</v>
      </c>
      <c r="J86" s="11" t="s">
        <v>209</v>
      </c>
      <c r="K86" s="11"/>
      <c r="L86" s="11" t="s">
        <v>854</v>
      </c>
      <c r="M86" s="10" t="s">
        <v>209</v>
      </c>
      <c r="N86" s="11" t="s">
        <v>852</v>
      </c>
      <c r="O86" s="11" t="s">
        <v>853</v>
      </c>
      <c r="P86" s="11"/>
      <c r="Q86" s="11" t="s">
        <v>851</v>
      </c>
      <c r="R86" s="10"/>
      <c r="S86" s="11"/>
      <c r="T86" s="11"/>
      <c r="U86" s="11"/>
      <c r="V86" s="11"/>
      <c r="W86" s="10"/>
      <c r="X86" s="11"/>
      <c r="Y86" s="11"/>
      <c r="Z86" s="11"/>
      <c r="AA86" s="11"/>
      <c r="AB86" s="10"/>
      <c r="AC86" s="11"/>
      <c r="AD86" s="11"/>
      <c r="AE86" s="11"/>
      <c r="AF86" s="11"/>
      <c r="AG86" s="57"/>
    </row>
    <row r="87" spans="1:33" s="45" customFormat="1" ht="13.5" customHeight="1" x14ac:dyDescent="0.1">
      <c r="A87" s="59"/>
      <c r="B87" s="9" t="s">
        <v>310</v>
      </c>
      <c r="C87" s="8"/>
      <c r="D87" s="9"/>
      <c r="E87" s="9"/>
      <c r="F87" s="9"/>
      <c r="G87" s="9"/>
      <c r="H87" s="8"/>
      <c r="I87" s="9" t="s">
        <v>851</v>
      </c>
      <c r="J87" s="9" t="s">
        <v>854</v>
      </c>
      <c r="K87" s="9"/>
      <c r="L87" s="9"/>
      <c r="M87" s="8" t="s">
        <v>853</v>
      </c>
      <c r="N87" s="9" t="s">
        <v>850</v>
      </c>
      <c r="O87" s="9" t="s">
        <v>209</v>
      </c>
      <c r="P87" s="9"/>
      <c r="Q87" s="9"/>
      <c r="R87" s="8"/>
      <c r="S87" s="9"/>
      <c r="T87" s="9"/>
      <c r="U87" s="9"/>
      <c r="V87" s="9"/>
      <c r="W87" s="8"/>
      <c r="X87" s="9"/>
      <c r="Y87" s="9"/>
      <c r="Z87" s="9"/>
      <c r="AA87" s="9"/>
      <c r="AB87" s="8"/>
      <c r="AC87" s="9"/>
      <c r="AD87" s="9"/>
      <c r="AE87" s="9"/>
      <c r="AF87" s="9"/>
      <c r="AG87" s="57"/>
    </row>
    <row r="88" spans="1:33" s="45" customFormat="1" ht="13.5" customHeight="1" x14ac:dyDescent="0.1">
      <c r="A88" s="60" t="s">
        <v>90</v>
      </c>
      <c r="B88" s="7" t="s">
        <v>309</v>
      </c>
      <c r="C88" s="10"/>
      <c r="D88" s="11"/>
      <c r="E88" s="11"/>
      <c r="F88" s="11"/>
      <c r="G88" s="11"/>
      <c r="H88" s="10"/>
      <c r="I88" s="11"/>
      <c r="J88" s="11"/>
      <c r="K88" s="11"/>
      <c r="L88" s="11"/>
      <c r="M88" s="10"/>
      <c r="N88" s="11"/>
      <c r="O88" s="11"/>
      <c r="P88" s="11"/>
      <c r="Q88" s="11"/>
      <c r="R88" s="10"/>
      <c r="S88" s="11"/>
      <c r="T88" s="11" t="s">
        <v>210</v>
      </c>
      <c r="U88" s="11" t="s">
        <v>211</v>
      </c>
      <c r="V88" s="11" t="s">
        <v>211</v>
      </c>
      <c r="W88" s="10"/>
      <c r="X88" s="11"/>
      <c r="Y88" s="11"/>
      <c r="Z88" s="11"/>
      <c r="AA88" s="11"/>
      <c r="AB88" s="10"/>
      <c r="AC88" s="11"/>
      <c r="AD88" s="11"/>
      <c r="AE88" s="11"/>
      <c r="AF88" s="11"/>
      <c r="AG88" s="57"/>
    </row>
    <row r="89" spans="1:33" s="45" customFormat="1" ht="13.5" customHeight="1" x14ac:dyDescent="0.1">
      <c r="A89" s="59"/>
      <c r="B89" s="9" t="s">
        <v>310</v>
      </c>
      <c r="C89" s="8"/>
      <c r="D89" s="9"/>
      <c r="E89" s="9"/>
      <c r="F89" s="9"/>
      <c r="G89" s="9"/>
      <c r="H89" s="8"/>
      <c r="I89" s="9"/>
      <c r="J89" s="9"/>
      <c r="K89" s="9"/>
      <c r="L89" s="9"/>
      <c r="M89" s="8"/>
      <c r="N89" s="9"/>
      <c r="O89" s="9"/>
      <c r="P89" s="9"/>
      <c r="Q89" s="9"/>
      <c r="R89" s="8" t="s">
        <v>210</v>
      </c>
      <c r="S89" s="9" t="s">
        <v>210</v>
      </c>
      <c r="T89" s="9" t="s">
        <v>211</v>
      </c>
      <c r="U89" s="9"/>
      <c r="V89" s="9"/>
      <c r="W89" s="8"/>
      <c r="X89" s="9"/>
      <c r="Y89" s="9"/>
      <c r="Z89" s="9"/>
      <c r="AA89" s="9"/>
      <c r="AB89" s="8"/>
      <c r="AC89" s="9"/>
      <c r="AD89" s="9"/>
      <c r="AE89" s="9"/>
      <c r="AF89" s="9"/>
      <c r="AG89" s="57"/>
    </row>
    <row r="90" spans="1:33" s="45" customFormat="1" ht="13.5" customHeight="1" x14ac:dyDescent="0.1">
      <c r="A90" s="60" t="s">
        <v>1495</v>
      </c>
      <c r="B90" s="7" t="s">
        <v>309</v>
      </c>
      <c r="C90" s="10"/>
      <c r="D90" s="11" t="s">
        <v>855</v>
      </c>
      <c r="E90" s="11" t="s">
        <v>856</v>
      </c>
      <c r="F90" s="11"/>
      <c r="G90" s="11" t="s">
        <v>857</v>
      </c>
      <c r="H90" s="10" t="s">
        <v>207</v>
      </c>
      <c r="I90" s="11" t="s">
        <v>202</v>
      </c>
      <c r="J90" s="11" t="s">
        <v>206</v>
      </c>
      <c r="K90" s="11" t="s">
        <v>206</v>
      </c>
      <c r="L90" s="11" t="s">
        <v>858</v>
      </c>
      <c r="M90" s="10"/>
      <c r="N90" s="11"/>
      <c r="O90" s="11"/>
      <c r="P90" s="11"/>
      <c r="Q90" s="11"/>
      <c r="R90" s="10"/>
      <c r="S90" s="11"/>
      <c r="T90" s="11" t="s">
        <v>207</v>
      </c>
      <c r="U90" s="11"/>
      <c r="V90" s="11" t="s">
        <v>857</v>
      </c>
      <c r="W90" s="10"/>
      <c r="X90" s="11"/>
      <c r="Y90" s="11"/>
      <c r="Z90" s="11"/>
      <c r="AA90" s="11"/>
      <c r="AB90" s="10"/>
      <c r="AC90" s="11"/>
      <c r="AD90" s="11"/>
      <c r="AE90" s="11"/>
      <c r="AF90" s="11"/>
      <c r="AG90" s="57"/>
    </row>
    <row r="91" spans="1:33" s="45" customFormat="1" ht="13.5" customHeight="1" x14ac:dyDescent="0.1">
      <c r="A91" s="59"/>
      <c r="B91" s="9" t="s">
        <v>310</v>
      </c>
      <c r="C91" s="8"/>
      <c r="D91" s="9" t="s">
        <v>202</v>
      </c>
      <c r="E91" s="9" t="s">
        <v>202</v>
      </c>
      <c r="F91" s="9"/>
      <c r="G91" s="9"/>
      <c r="H91" s="8"/>
      <c r="I91" s="9"/>
      <c r="J91" s="9"/>
      <c r="K91" s="9"/>
      <c r="L91" s="9"/>
      <c r="M91" s="8"/>
      <c r="N91" s="9" t="s">
        <v>206</v>
      </c>
      <c r="O91" s="9" t="s">
        <v>856</v>
      </c>
      <c r="P91" s="9"/>
      <c r="Q91" s="9"/>
      <c r="R91" s="8"/>
      <c r="S91" s="9"/>
      <c r="T91" s="9"/>
      <c r="U91" s="9"/>
      <c r="V91" s="9"/>
      <c r="W91" s="8"/>
      <c r="X91" s="9"/>
      <c r="Y91" s="9"/>
      <c r="Z91" s="9"/>
      <c r="AA91" s="9"/>
      <c r="AB91" s="8"/>
      <c r="AC91" s="9"/>
      <c r="AD91" s="9"/>
      <c r="AE91" s="9"/>
      <c r="AF91" s="9"/>
      <c r="AG91" s="57"/>
    </row>
    <row r="92" spans="1:33" s="45" customFormat="1" ht="13.5" customHeight="1" x14ac:dyDescent="0.1">
      <c r="A92" s="60" t="s">
        <v>91</v>
      </c>
      <c r="B92" s="7" t="s">
        <v>309</v>
      </c>
      <c r="C92" s="10"/>
      <c r="D92" s="11"/>
      <c r="E92" s="11"/>
      <c r="F92" s="11"/>
      <c r="G92" s="11"/>
      <c r="H92" s="10" t="s">
        <v>865</v>
      </c>
      <c r="I92" s="11" t="s">
        <v>861</v>
      </c>
      <c r="J92" s="11" t="s">
        <v>1205</v>
      </c>
      <c r="K92" s="11" t="s">
        <v>864</v>
      </c>
      <c r="L92" s="11" t="s">
        <v>859</v>
      </c>
      <c r="M92" s="10"/>
      <c r="N92" s="11" t="s">
        <v>861</v>
      </c>
      <c r="O92" s="11"/>
      <c r="P92" s="11" t="s">
        <v>862</v>
      </c>
      <c r="Q92" s="11" t="s">
        <v>860</v>
      </c>
      <c r="R92" s="10"/>
      <c r="S92" s="11"/>
      <c r="T92" s="11"/>
      <c r="U92" s="11"/>
      <c r="V92" s="11"/>
      <c r="W92" s="10"/>
      <c r="X92" s="11"/>
      <c r="Y92" s="11"/>
      <c r="Z92" s="11"/>
      <c r="AA92" s="11"/>
      <c r="AB92" s="10"/>
      <c r="AC92" s="11"/>
      <c r="AD92" s="11"/>
      <c r="AE92" s="11"/>
      <c r="AF92" s="11"/>
      <c r="AG92" s="57"/>
    </row>
    <row r="93" spans="1:33" s="45" customFormat="1" ht="13.5" customHeight="1" x14ac:dyDescent="0.1">
      <c r="A93" s="59"/>
      <c r="B93" s="9" t="s">
        <v>310</v>
      </c>
      <c r="C93" s="8"/>
      <c r="D93" s="9"/>
      <c r="E93" s="9"/>
      <c r="F93" s="9"/>
      <c r="G93" s="9"/>
      <c r="H93" s="8"/>
      <c r="I93" s="9" t="s">
        <v>864</v>
      </c>
      <c r="J93" s="9" t="s">
        <v>863</v>
      </c>
      <c r="K93" s="9"/>
      <c r="L93" s="9"/>
      <c r="M93" s="8" t="s">
        <v>1206</v>
      </c>
      <c r="N93" s="9" t="s">
        <v>1207</v>
      </c>
      <c r="O93" s="9" t="s">
        <v>866</v>
      </c>
      <c r="P93" s="9"/>
      <c r="Q93" s="9"/>
      <c r="R93" s="8" t="s">
        <v>1205</v>
      </c>
      <c r="S93" s="9" t="s">
        <v>1206</v>
      </c>
      <c r="T93" s="9" t="s">
        <v>866</v>
      </c>
      <c r="U93" s="9"/>
      <c r="V93" s="9"/>
      <c r="W93" s="8"/>
      <c r="X93" s="9"/>
      <c r="Y93" s="9"/>
      <c r="Z93" s="9"/>
      <c r="AA93" s="9"/>
      <c r="AB93" s="8"/>
      <c r="AC93" s="9"/>
      <c r="AD93" s="9"/>
      <c r="AE93" s="9"/>
      <c r="AF93" s="9"/>
      <c r="AG93" s="57"/>
    </row>
    <row r="94" spans="1:33" s="45" customFormat="1" ht="13.5" customHeight="1" x14ac:dyDescent="0.1">
      <c r="A94" s="60" t="s">
        <v>92</v>
      </c>
      <c r="B94" s="7" t="s">
        <v>309</v>
      </c>
      <c r="C94" s="10"/>
      <c r="D94" s="11" t="s">
        <v>867</v>
      </c>
      <c r="E94" s="11" t="s">
        <v>870</v>
      </c>
      <c r="F94" s="11"/>
      <c r="G94" s="11" t="s">
        <v>869</v>
      </c>
      <c r="H94" s="10"/>
      <c r="I94" s="11"/>
      <c r="J94" s="11"/>
      <c r="K94" s="11"/>
      <c r="L94" s="11"/>
      <c r="M94" s="10"/>
      <c r="N94" s="11"/>
      <c r="O94" s="11" t="s">
        <v>871</v>
      </c>
      <c r="P94" s="11" t="s">
        <v>872</v>
      </c>
      <c r="Q94" s="11" t="s">
        <v>868</v>
      </c>
      <c r="R94" s="10"/>
      <c r="S94" s="11"/>
      <c r="T94" s="11"/>
      <c r="U94" s="11"/>
      <c r="V94" s="11"/>
      <c r="W94" s="10"/>
      <c r="X94" s="11"/>
      <c r="Y94" s="11"/>
      <c r="Z94" s="11"/>
      <c r="AA94" s="11"/>
      <c r="AB94" s="10"/>
      <c r="AC94" s="11"/>
      <c r="AD94" s="11"/>
      <c r="AE94" s="11"/>
      <c r="AF94" s="11"/>
      <c r="AG94" s="57"/>
    </row>
    <row r="95" spans="1:33" s="45" customFormat="1" ht="13.5" customHeight="1" x14ac:dyDescent="0.1">
      <c r="A95" s="59"/>
      <c r="B95" s="9" t="s">
        <v>310</v>
      </c>
      <c r="C95" s="8" t="s">
        <v>868</v>
      </c>
      <c r="D95" s="9" t="s">
        <v>869</v>
      </c>
      <c r="E95" s="9"/>
      <c r="F95" s="9"/>
      <c r="G95" s="9"/>
      <c r="H95" s="8"/>
      <c r="I95" s="9"/>
      <c r="J95" s="9"/>
      <c r="K95" s="9"/>
      <c r="L95" s="9"/>
      <c r="M95" s="8" t="s">
        <v>1208</v>
      </c>
      <c r="N95" s="9" t="s">
        <v>1208</v>
      </c>
      <c r="O95" s="9" t="s">
        <v>1208</v>
      </c>
      <c r="P95" s="9"/>
      <c r="Q95" s="9"/>
      <c r="R95" s="8" t="s">
        <v>1209</v>
      </c>
      <c r="S95" s="9" t="s">
        <v>1209</v>
      </c>
      <c r="T95" s="9" t="s">
        <v>1209</v>
      </c>
      <c r="U95" s="9"/>
      <c r="V95" s="9"/>
      <c r="W95" s="8"/>
      <c r="X95" s="9"/>
      <c r="Y95" s="9"/>
      <c r="Z95" s="9"/>
      <c r="AA95" s="9"/>
      <c r="AB95" s="8"/>
      <c r="AC95" s="9"/>
      <c r="AD95" s="9"/>
      <c r="AE95" s="9"/>
      <c r="AF95" s="9"/>
      <c r="AG95" s="57"/>
    </row>
    <row r="96" spans="1:33" s="45" customFormat="1" ht="13.5" customHeight="1" x14ac:dyDescent="0.1">
      <c r="A96" s="60" t="s">
        <v>140</v>
      </c>
      <c r="B96" s="7" t="s">
        <v>309</v>
      </c>
      <c r="C96" s="10"/>
      <c r="D96" s="11" t="s">
        <v>873</v>
      </c>
      <c r="E96" s="11" t="s">
        <v>874</v>
      </c>
      <c r="F96" s="11"/>
      <c r="G96" s="11" t="s">
        <v>875</v>
      </c>
      <c r="H96" s="10"/>
      <c r="I96" s="11"/>
      <c r="J96" s="11"/>
      <c r="K96" s="11"/>
      <c r="L96" s="11"/>
      <c r="M96" s="10"/>
      <c r="N96" s="11" t="s">
        <v>878</v>
      </c>
      <c r="O96" s="11"/>
      <c r="P96" s="11" t="s">
        <v>877</v>
      </c>
      <c r="Q96" s="11" t="s">
        <v>876</v>
      </c>
      <c r="R96" s="10"/>
      <c r="S96" s="11"/>
      <c r="T96" s="11"/>
      <c r="U96" s="11"/>
      <c r="V96" s="11"/>
      <c r="W96" s="10"/>
      <c r="X96" s="11"/>
      <c r="Y96" s="11"/>
      <c r="Z96" s="11"/>
      <c r="AA96" s="11"/>
      <c r="AB96" s="10"/>
      <c r="AC96" s="11"/>
      <c r="AD96" s="11"/>
      <c r="AE96" s="11"/>
      <c r="AF96" s="11"/>
      <c r="AG96" s="57"/>
    </row>
    <row r="97" spans="1:33" s="45" customFormat="1" ht="13.5" customHeight="1" x14ac:dyDescent="0.1">
      <c r="A97" s="59"/>
      <c r="B97" s="9" t="s">
        <v>310</v>
      </c>
      <c r="C97" s="8"/>
      <c r="D97" s="9" t="s">
        <v>878</v>
      </c>
      <c r="E97" s="9" t="s">
        <v>877</v>
      </c>
      <c r="F97" s="9"/>
      <c r="G97" s="9"/>
      <c r="H97" s="8" t="s">
        <v>1210</v>
      </c>
      <c r="I97" s="9" t="s">
        <v>1210</v>
      </c>
      <c r="J97" s="9" t="s">
        <v>1210</v>
      </c>
      <c r="K97" s="9"/>
      <c r="L97" s="9"/>
      <c r="M97" s="8" t="s">
        <v>1211</v>
      </c>
      <c r="N97" s="9" t="s">
        <v>1211</v>
      </c>
      <c r="O97" s="9" t="s">
        <v>1211</v>
      </c>
      <c r="P97" s="9"/>
      <c r="Q97" s="9"/>
      <c r="R97" s="8"/>
      <c r="S97" s="9"/>
      <c r="T97" s="9"/>
      <c r="U97" s="9"/>
      <c r="V97" s="9"/>
      <c r="W97" s="8"/>
      <c r="X97" s="9"/>
      <c r="Y97" s="9"/>
      <c r="Z97" s="9"/>
      <c r="AA97" s="9"/>
      <c r="AB97" s="8"/>
      <c r="AC97" s="9"/>
      <c r="AD97" s="9"/>
      <c r="AE97" s="9"/>
      <c r="AF97" s="9"/>
      <c r="AG97" s="57"/>
    </row>
    <row r="98" spans="1:33" s="45" customFormat="1" ht="13.5" customHeight="1" x14ac:dyDescent="0.1">
      <c r="A98" s="60" t="s">
        <v>93</v>
      </c>
      <c r="B98" s="7" t="s">
        <v>309</v>
      </c>
      <c r="C98" s="10"/>
      <c r="D98" s="11"/>
      <c r="E98" s="11"/>
      <c r="F98" s="11"/>
      <c r="G98" s="11"/>
      <c r="H98" s="10"/>
      <c r="I98" s="11"/>
      <c r="J98" s="11"/>
      <c r="K98" s="11"/>
      <c r="L98" s="11"/>
      <c r="M98" s="10" t="s">
        <v>1133</v>
      </c>
      <c r="N98" s="11"/>
      <c r="O98" s="11" t="s">
        <v>1129</v>
      </c>
      <c r="P98" s="11" t="s">
        <v>1128</v>
      </c>
      <c r="Q98" s="11" t="s">
        <v>1126</v>
      </c>
      <c r="R98" s="10"/>
      <c r="S98" s="11"/>
      <c r="T98" s="11"/>
      <c r="U98" s="11"/>
      <c r="V98" s="11"/>
      <c r="W98" s="10" t="s">
        <v>1130</v>
      </c>
      <c r="X98" s="11" t="s">
        <v>1131</v>
      </c>
      <c r="Y98" s="11"/>
      <c r="Z98" s="11" t="s">
        <v>1132</v>
      </c>
      <c r="AA98" s="11" t="s">
        <v>1127</v>
      </c>
      <c r="AB98" s="10"/>
      <c r="AC98" s="11"/>
      <c r="AD98" s="11"/>
      <c r="AE98" s="11"/>
      <c r="AF98" s="11"/>
      <c r="AG98" s="57"/>
    </row>
    <row r="99" spans="1:33" s="45" customFormat="1" ht="13.5" customHeight="1" x14ac:dyDescent="0.1">
      <c r="A99" s="59"/>
      <c r="B99" s="9" t="s">
        <v>310</v>
      </c>
      <c r="C99" s="8"/>
      <c r="D99" s="9"/>
      <c r="E99" s="9"/>
      <c r="F99" s="9"/>
      <c r="G99" s="9"/>
      <c r="H99" s="8"/>
      <c r="I99" s="9"/>
      <c r="J99" s="9"/>
      <c r="K99" s="9"/>
      <c r="L99" s="9"/>
      <c r="M99" s="8" t="s">
        <v>1133</v>
      </c>
      <c r="N99" s="9" t="s">
        <v>1240</v>
      </c>
      <c r="O99" s="9" t="s">
        <v>1241</v>
      </c>
      <c r="P99" s="9"/>
      <c r="Q99" s="9"/>
      <c r="R99" s="8"/>
      <c r="S99" s="9" t="s">
        <v>1128</v>
      </c>
      <c r="T99" s="9" t="s">
        <v>1242</v>
      </c>
      <c r="U99" s="9"/>
      <c r="V99" s="9"/>
      <c r="W99" s="8" t="s">
        <v>1240</v>
      </c>
      <c r="X99" s="9" t="s">
        <v>1243</v>
      </c>
      <c r="Y99" s="9" t="s">
        <v>1244</v>
      </c>
      <c r="Z99" s="9"/>
      <c r="AA99" s="9"/>
      <c r="AB99" s="8"/>
      <c r="AC99" s="9"/>
      <c r="AD99" s="9"/>
      <c r="AE99" s="9"/>
      <c r="AF99" s="9"/>
      <c r="AG99" s="57"/>
    </row>
    <row r="100" spans="1:33" s="45" customFormat="1" ht="13.5" customHeight="1" x14ac:dyDescent="0.1">
      <c r="A100" s="60" t="s">
        <v>141</v>
      </c>
      <c r="B100" s="7" t="s">
        <v>309</v>
      </c>
      <c r="C100" s="10"/>
      <c r="D100" s="11"/>
      <c r="E100" s="11"/>
      <c r="F100" s="11"/>
      <c r="G100" s="11"/>
      <c r="H100" s="10"/>
      <c r="I100" s="11"/>
      <c r="J100" s="11"/>
      <c r="K100" s="11"/>
      <c r="L100" s="11"/>
      <c r="M100" s="10" t="s">
        <v>1136</v>
      </c>
      <c r="N100" s="11" t="s">
        <v>1134</v>
      </c>
      <c r="O100" s="11" t="s">
        <v>305</v>
      </c>
      <c r="P100" s="11"/>
      <c r="Q100" s="11" t="s">
        <v>1135</v>
      </c>
      <c r="R100" s="10" t="s">
        <v>1137</v>
      </c>
      <c r="S100" s="11" t="s">
        <v>1138</v>
      </c>
      <c r="T100" s="11" t="s">
        <v>1139</v>
      </c>
      <c r="U100" s="11" t="s">
        <v>1141</v>
      </c>
      <c r="V100" s="11" t="s">
        <v>1134</v>
      </c>
      <c r="W100" s="10" t="s">
        <v>1140</v>
      </c>
      <c r="X100" s="11" t="s">
        <v>305</v>
      </c>
      <c r="Y100" s="11" t="s">
        <v>1135</v>
      </c>
      <c r="Z100" s="11"/>
      <c r="AA100" s="11" t="s">
        <v>1138</v>
      </c>
      <c r="AB100" s="10"/>
      <c r="AC100" s="11"/>
      <c r="AD100" s="11"/>
      <c r="AE100" s="11"/>
      <c r="AF100" s="11"/>
      <c r="AG100" s="57"/>
    </row>
    <row r="101" spans="1:33" s="45" customFormat="1" ht="13.5" customHeight="1" x14ac:dyDescent="0.1">
      <c r="A101" s="59"/>
      <c r="B101" s="9" t="s">
        <v>310</v>
      </c>
      <c r="C101" s="8"/>
      <c r="D101" s="9"/>
      <c r="E101" s="9"/>
      <c r="F101" s="9"/>
      <c r="G101" s="9"/>
      <c r="H101" s="8"/>
      <c r="I101" s="9"/>
      <c r="J101" s="9"/>
      <c r="K101" s="9"/>
      <c r="L101" s="9"/>
      <c r="M101" s="8"/>
      <c r="N101" s="9"/>
      <c r="O101" s="9"/>
      <c r="P101" s="9"/>
      <c r="Q101" s="9"/>
      <c r="R101" s="8" t="s">
        <v>1141</v>
      </c>
      <c r="S101" s="9" t="s">
        <v>1139</v>
      </c>
      <c r="T101" s="9" t="s">
        <v>1140</v>
      </c>
      <c r="U101" s="9"/>
      <c r="V101" s="9"/>
      <c r="W101" s="8"/>
      <c r="X101" s="9"/>
      <c r="Y101" s="9"/>
      <c r="Z101" s="9"/>
      <c r="AA101" s="9"/>
      <c r="AB101" s="8"/>
      <c r="AC101" s="9"/>
      <c r="AD101" s="9"/>
      <c r="AE101" s="9"/>
      <c r="AF101" s="9"/>
      <c r="AG101" s="57"/>
    </row>
    <row r="102" spans="1:33" s="45" customFormat="1" ht="13.5" customHeight="1" x14ac:dyDescent="0.1">
      <c r="A102" s="60" t="s">
        <v>94</v>
      </c>
      <c r="B102" s="7" t="s">
        <v>309</v>
      </c>
      <c r="C102" s="10"/>
      <c r="D102" s="11" t="s">
        <v>879</v>
      </c>
      <c r="E102" s="11" t="s">
        <v>1142</v>
      </c>
      <c r="F102" s="11" t="s">
        <v>1143</v>
      </c>
      <c r="G102" s="11" t="s">
        <v>1144</v>
      </c>
      <c r="H102" s="10"/>
      <c r="I102" s="11"/>
      <c r="J102" s="11"/>
      <c r="K102" s="11"/>
      <c r="L102" s="11"/>
      <c r="M102" s="10"/>
      <c r="N102" s="11" t="s">
        <v>1145</v>
      </c>
      <c r="O102" s="11"/>
      <c r="P102" s="11" t="s">
        <v>304</v>
      </c>
      <c r="Q102" s="11" t="s">
        <v>304</v>
      </c>
      <c r="R102" s="10"/>
      <c r="S102" s="11"/>
      <c r="T102" s="11"/>
      <c r="U102" s="11"/>
      <c r="V102" s="11"/>
      <c r="W102" s="10"/>
      <c r="X102" s="11" t="s">
        <v>1146</v>
      </c>
      <c r="Y102" s="11" t="s">
        <v>1147</v>
      </c>
      <c r="Z102" s="11"/>
      <c r="AA102" s="11"/>
      <c r="AB102" s="10"/>
      <c r="AC102" s="11"/>
      <c r="AD102" s="11"/>
      <c r="AE102" s="11"/>
      <c r="AF102" s="11"/>
      <c r="AG102" s="57"/>
    </row>
    <row r="103" spans="1:33" s="45" customFormat="1" ht="13.5" customHeight="1" x14ac:dyDescent="0.1">
      <c r="A103" s="59"/>
      <c r="B103" s="9" t="s">
        <v>310</v>
      </c>
      <c r="C103" s="8"/>
      <c r="D103" s="9"/>
      <c r="E103" s="9"/>
      <c r="F103" s="9"/>
      <c r="G103" s="9"/>
      <c r="H103" s="8"/>
      <c r="I103" s="9"/>
      <c r="J103" s="9"/>
      <c r="K103" s="9"/>
      <c r="L103" s="9"/>
      <c r="M103" s="8" t="s">
        <v>418</v>
      </c>
      <c r="N103" s="9" t="s">
        <v>1245</v>
      </c>
      <c r="O103" s="9" t="s">
        <v>1246</v>
      </c>
      <c r="P103" s="9"/>
      <c r="Q103" s="9"/>
      <c r="R103" s="8"/>
      <c r="S103" s="9"/>
      <c r="T103" s="9"/>
      <c r="U103" s="9"/>
      <c r="V103" s="9"/>
      <c r="W103" s="8"/>
      <c r="X103" s="9" t="s">
        <v>1143</v>
      </c>
      <c r="Y103" s="9" t="s">
        <v>1145</v>
      </c>
      <c r="Z103" s="9"/>
      <c r="AA103" s="9"/>
      <c r="AB103" s="8"/>
      <c r="AC103" s="9"/>
      <c r="AD103" s="9"/>
      <c r="AE103" s="9"/>
      <c r="AF103" s="9"/>
      <c r="AG103" s="57"/>
    </row>
    <row r="104" spans="1:33" s="45" customFormat="1" ht="13.5" customHeight="1" x14ac:dyDescent="0.1">
      <c r="A104" s="60" t="s">
        <v>253</v>
      </c>
      <c r="B104" s="7" t="s">
        <v>309</v>
      </c>
      <c r="C104" s="10"/>
      <c r="D104" s="11"/>
      <c r="E104" s="11"/>
      <c r="F104" s="11"/>
      <c r="G104" s="11"/>
      <c r="H104" s="10"/>
      <c r="I104" s="11"/>
      <c r="J104" s="11"/>
      <c r="K104" s="11"/>
      <c r="L104" s="11"/>
      <c r="M104" s="10"/>
      <c r="N104" s="11" t="s">
        <v>1150</v>
      </c>
      <c r="O104" s="11"/>
      <c r="P104" s="11" t="s">
        <v>1148</v>
      </c>
      <c r="Q104" s="11" t="s">
        <v>1149</v>
      </c>
      <c r="R104" s="10" t="s">
        <v>1149</v>
      </c>
      <c r="S104" s="11" t="s">
        <v>1150</v>
      </c>
      <c r="T104" s="11" t="s">
        <v>1152</v>
      </c>
      <c r="U104" s="11"/>
      <c r="V104" s="11"/>
      <c r="W104" s="10" t="s">
        <v>1151</v>
      </c>
      <c r="X104" s="11" t="s">
        <v>1148</v>
      </c>
      <c r="Y104" s="11" t="s">
        <v>1153</v>
      </c>
      <c r="Z104" s="11" t="s">
        <v>306</v>
      </c>
      <c r="AA104" s="11" t="s">
        <v>1154</v>
      </c>
      <c r="AB104" s="10"/>
      <c r="AC104" s="11"/>
      <c r="AD104" s="11"/>
      <c r="AE104" s="11"/>
      <c r="AF104" s="11"/>
      <c r="AG104" s="57"/>
    </row>
    <row r="105" spans="1:33" s="45" customFormat="1" ht="13.5" customHeight="1" x14ac:dyDescent="0.1">
      <c r="A105" s="59"/>
      <c r="B105" s="9" t="s">
        <v>310</v>
      </c>
      <c r="C105" s="8"/>
      <c r="D105" s="9"/>
      <c r="E105" s="9"/>
      <c r="F105" s="9"/>
      <c r="G105" s="9"/>
      <c r="H105" s="8"/>
      <c r="I105" s="9"/>
      <c r="J105" s="9"/>
      <c r="K105" s="9"/>
      <c r="L105" s="9"/>
      <c r="M105" s="8" t="s">
        <v>1152</v>
      </c>
      <c r="N105" s="9"/>
      <c r="O105" s="9" t="s">
        <v>1151</v>
      </c>
      <c r="P105" s="9"/>
      <c r="Q105" s="9"/>
      <c r="R105" s="8"/>
      <c r="S105" s="9"/>
      <c r="T105" s="9"/>
      <c r="U105" s="9"/>
      <c r="V105" s="9"/>
      <c r="W105" s="8"/>
      <c r="X105" s="9" t="s">
        <v>306</v>
      </c>
      <c r="Y105" s="9" t="s">
        <v>1247</v>
      </c>
      <c r="Z105" s="9"/>
      <c r="AA105" s="9"/>
      <c r="AB105" s="8"/>
      <c r="AC105" s="9"/>
      <c r="AD105" s="9"/>
      <c r="AE105" s="9"/>
      <c r="AF105" s="9"/>
      <c r="AG105" s="57"/>
    </row>
    <row r="106" spans="1:33" s="45" customFormat="1" ht="13.5" customHeight="1" x14ac:dyDescent="0.1">
      <c r="A106" s="60" t="s">
        <v>84</v>
      </c>
      <c r="B106" s="7" t="s">
        <v>309</v>
      </c>
      <c r="C106" s="10"/>
      <c r="D106" s="11"/>
      <c r="E106" s="11"/>
      <c r="F106" s="11"/>
      <c r="G106" s="11"/>
      <c r="H106" s="10"/>
      <c r="I106" s="11"/>
      <c r="J106" s="11" t="s">
        <v>881</v>
      </c>
      <c r="K106" s="11" t="s">
        <v>881</v>
      </c>
      <c r="L106" s="11"/>
      <c r="M106" s="10" t="s">
        <v>882</v>
      </c>
      <c r="N106" s="11" t="s">
        <v>882</v>
      </c>
      <c r="O106" s="11" t="s">
        <v>880</v>
      </c>
      <c r="P106" s="11" t="s">
        <v>880</v>
      </c>
      <c r="Q106" s="11"/>
      <c r="R106" s="10"/>
      <c r="S106" s="11"/>
      <c r="T106" s="11"/>
      <c r="U106" s="11"/>
      <c r="V106" s="11"/>
      <c r="W106" s="10" t="s">
        <v>883</v>
      </c>
      <c r="X106" s="11" t="s">
        <v>883</v>
      </c>
      <c r="Y106" s="11" t="s">
        <v>884</v>
      </c>
      <c r="Z106" s="11" t="s">
        <v>884</v>
      </c>
      <c r="AA106" s="11"/>
      <c r="AB106" s="10"/>
      <c r="AC106" s="11"/>
      <c r="AD106" s="11"/>
      <c r="AE106" s="11"/>
      <c r="AF106" s="11"/>
      <c r="AG106" s="57"/>
    </row>
    <row r="107" spans="1:33" s="45" customFormat="1" ht="13.5" customHeight="1" x14ac:dyDescent="0.1">
      <c r="A107" s="59"/>
      <c r="B107" s="9" t="s">
        <v>310</v>
      </c>
      <c r="C107" s="8"/>
      <c r="D107" s="9"/>
      <c r="E107" s="9"/>
      <c r="F107" s="9"/>
      <c r="G107" s="9"/>
      <c r="H107" s="8"/>
      <c r="I107" s="9"/>
      <c r="J107" s="9"/>
      <c r="K107" s="9"/>
      <c r="L107" s="9"/>
      <c r="M107" s="8"/>
      <c r="N107" s="9"/>
      <c r="O107" s="9"/>
      <c r="P107" s="9"/>
      <c r="Q107" s="9"/>
      <c r="R107" s="8"/>
      <c r="S107" s="9" t="s">
        <v>1212</v>
      </c>
      <c r="T107" s="9" t="s">
        <v>1212</v>
      </c>
      <c r="U107" s="9"/>
      <c r="V107" s="9"/>
      <c r="W107" s="8"/>
      <c r="X107" s="9" t="s">
        <v>1213</v>
      </c>
      <c r="Y107" s="9" t="s">
        <v>1213</v>
      </c>
      <c r="Z107" s="9"/>
      <c r="AA107" s="9"/>
      <c r="AB107" s="8"/>
      <c r="AC107" s="9"/>
      <c r="AD107" s="9"/>
      <c r="AE107" s="9"/>
      <c r="AF107" s="9"/>
      <c r="AG107" s="57"/>
    </row>
    <row r="108" spans="1:33" s="45" customFormat="1" ht="13.5" customHeight="1" x14ac:dyDescent="0.1">
      <c r="A108" s="60" t="s">
        <v>85</v>
      </c>
      <c r="B108" s="7" t="s">
        <v>309</v>
      </c>
      <c r="C108" s="10"/>
      <c r="D108" s="11"/>
      <c r="E108" s="11"/>
      <c r="F108" s="11"/>
      <c r="G108" s="11"/>
      <c r="H108" s="10" t="s">
        <v>885</v>
      </c>
      <c r="I108" s="11" t="s">
        <v>885</v>
      </c>
      <c r="J108" s="11" t="s">
        <v>886</v>
      </c>
      <c r="K108" s="11" t="s">
        <v>886</v>
      </c>
      <c r="L108" s="11"/>
      <c r="M108" s="10" t="s">
        <v>41</v>
      </c>
      <c r="N108" s="11" t="s">
        <v>41</v>
      </c>
      <c r="O108" s="11" t="s">
        <v>41</v>
      </c>
      <c r="P108" s="11" t="s">
        <v>41</v>
      </c>
      <c r="Q108" s="11" t="s">
        <v>41</v>
      </c>
      <c r="R108" s="10" t="s">
        <v>887</v>
      </c>
      <c r="S108" s="11" t="s">
        <v>887</v>
      </c>
      <c r="T108" s="11" t="s">
        <v>888</v>
      </c>
      <c r="U108" s="11" t="s">
        <v>888</v>
      </c>
      <c r="V108" s="11"/>
      <c r="W108" s="10" t="s">
        <v>889</v>
      </c>
      <c r="X108" s="11" t="s">
        <v>889</v>
      </c>
      <c r="Y108" s="11" t="s">
        <v>890</v>
      </c>
      <c r="Z108" s="11" t="s">
        <v>890</v>
      </c>
      <c r="AA108" s="11"/>
      <c r="AB108" s="10"/>
      <c r="AC108" s="11"/>
      <c r="AD108" s="11"/>
      <c r="AE108" s="11"/>
      <c r="AF108" s="11"/>
      <c r="AG108" s="57"/>
    </row>
    <row r="109" spans="1:33" s="45" customFormat="1" ht="13.5" customHeight="1" x14ac:dyDescent="0.1">
      <c r="A109" s="59"/>
      <c r="B109" s="9" t="s">
        <v>310</v>
      </c>
      <c r="C109" s="8"/>
      <c r="D109" s="9"/>
      <c r="E109" s="9"/>
      <c r="F109" s="9"/>
      <c r="G109" s="9"/>
      <c r="H109" s="8"/>
      <c r="I109" s="9" t="s">
        <v>1214</v>
      </c>
      <c r="J109" s="9" t="s">
        <v>1214</v>
      </c>
      <c r="K109" s="9"/>
      <c r="L109" s="9"/>
      <c r="M109" s="8"/>
      <c r="N109" s="9" t="s">
        <v>1215</v>
      </c>
      <c r="O109" s="9" t="s">
        <v>1215</v>
      </c>
      <c r="P109" s="9"/>
      <c r="Q109" s="9"/>
      <c r="R109" s="8"/>
      <c r="S109" s="9"/>
      <c r="T109" s="9"/>
      <c r="U109" s="9"/>
      <c r="V109" s="9"/>
      <c r="W109" s="8"/>
      <c r="X109" s="9"/>
      <c r="Y109" s="9"/>
      <c r="Z109" s="9"/>
      <c r="AA109" s="9"/>
      <c r="AB109" s="8"/>
      <c r="AC109" s="9"/>
      <c r="AD109" s="9"/>
      <c r="AE109" s="9"/>
      <c r="AF109" s="9"/>
      <c r="AG109" s="57"/>
    </row>
    <row r="110" spans="1:33" s="45" customFormat="1" ht="13.5" customHeight="1" x14ac:dyDescent="0.1">
      <c r="A110" s="60" t="s">
        <v>87</v>
      </c>
      <c r="B110" s="7" t="s">
        <v>309</v>
      </c>
      <c r="C110" s="10"/>
      <c r="D110" s="11"/>
      <c r="E110" s="11"/>
      <c r="F110" s="11"/>
      <c r="G110" s="11"/>
      <c r="H110" s="10" t="s">
        <v>891</v>
      </c>
      <c r="I110" s="11" t="s">
        <v>891</v>
      </c>
      <c r="J110" s="11" t="s">
        <v>892</v>
      </c>
      <c r="K110" s="11" t="s">
        <v>892</v>
      </c>
      <c r="L110" s="11"/>
      <c r="M110" s="10" t="s">
        <v>893</v>
      </c>
      <c r="N110" s="11" t="s">
        <v>893</v>
      </c>
      <c r="O110" s="11" t="s">
        <v>894</v>
      </c>
      <c r="P110" s="11" t="s">
        <v>894</v>
      </c>
      <c r="Q110" s="11"/>
      <c r="R110" s="10" t="s">
        <v>895</v>
      </c>
      <c r="S110" s="11" t="s">
        <v>895</v>
      </c>
      <c r="T110" s="11" t="s">
        <v>896</v>
      </c>
      <c r="U110" s="11" t="s">
        <v>896</v>
      </c>
      <c r="V110" s="11"/>
      <c r="W110" s="10" t="s">
        <v>897</v>
      </c>
      <c r="X110" s="11" t="s">
        <v>897</v>
      </c>
      <c r="Y110" s="11" t="s">
        <v>898</v>
      </c>
      <c r="Z110" s="11" t="s">
        <v>898</v>
      </c>
      <c r="AA110" s="11"/>
      <c r="AB110" s="10"/>
      <c r="AC110" s="11"/>
      <c r="AD110" s="11"/>
      <c r="AE110" s="11"/>
      <c r="AF110" s="11"/>
      <c r="AG110" s="57"/>
    </row>
    <row r="111" spans="1:33" s="45" customFormat="1" ht="13.5" customHeight="1" x14ac:dyDescent="0.1">
      <c r="A111" s="59"/>
      <c r="B111" s="9" t="s">
        <v>310</v>
      </c>
      <c r="C111" s="8"/>
      <c r="D111" s="9"/>
      <c r="E111" s="9"/>
      <c r="F111" s="9"/>
      <c r="G111" s="9"/>
      <c r="H111" s="8"/>
      <c r="I111" s="9" t="s">
        <v>1216</v>
      </c>
      <c r="J111" s="9" t="s">
        <v>1216</v>
      </c>
      <c r="K111" s="9"/>
      <c r="L111" s="9"/>
      <c r="M111" s="8"/>
      <c r="N111" s="9"/>
      <c r="O111" s="9"/>
      <c r="P111" s="9"/>
      <c r="Q111" s="9"/>
      <c r="R111" s="8"/>
      <c r="S111" s="9"/>
      <c r="T111" s="9"/>
      <c r="U111" s="9"/>
      <c r="V111" s="9"/>
      <c r="W111" s="8"/>
      <c r="X111" s="9"/>
      <c r="Y111" s="9"/>
      <c r="Z111" s="9"/>
      <c r="AA111" s="9"/>
      <c r="AB111" s="8"/>
      <c r="AC111" s="9"/>
      <c r="AD111" s="9"/>
      <c r="AE111" s="9"/>
      <c r="AF111" s="9"/>
      <c r="AG111" s="57"/>
    </row>
    <row r="112" spans="1:33" s="45" customFormat="1" ht="13.5" customHeight="1" x14ac:dyDescent="0.1">
      <c r="A112" s="60" t="s">
        <v>86</v>
      </c>
      <c r="B112" s="7" t="s">
        <v>309</v>
      </c>
      <c r="C112" s="10"/>
      <c r="D112" s="11"/>
      <c r="E112" s="11"/>
      <c r="F112" s="11"/>
      <c r="G112" s="11"/>
      <c r="H112" s="10" t="s">
        <v>899</v>
      </c>
      <c r="I112" s="11" t="s">
        <v>899</v>
      </c>
      <c r="J112" s="11" t="s">
        <v>900</v>
      </c>
      <c r="K112" s="11" t="s">
        <v>900</v>
      </c>
      <c r="L112" s="11"/>
      <c r="M112" s="10" t="s">
        <v>901</v>
      </c>
      <c r="N112" s="11" t="s">
        <v>901</v>
      </c>
      <c r="O112" s="11" t="s">
        <v>902</v>
      </c>
      <c r="P112" s="11" t="s">
        <v>902</v>
      </c>
      <c r="Q112" s="11"/>
      <c r="R112" s="10" t="s">
        <v>903</v>
      </c>
      <c r="S112" s="11" t="s">
        <v>903</v>
      </c>
      <c r="T112" s="11"/>
      <c r="U112" s="11"/>
      <c r="V112" s="11"/>
      <c r="W112" s="10" t="s">
        <v>904</v>
      </c>
      <c r="X112" s="11" t="s">
        <v>904</v>
      </c>
      <c r="Y112" s="11" t="s">
        <v>905</v>
      </c>
      <c r="Z112" s="11" t="s">
        <v>905</v>
      </c>
      <c r="AA112" s="11"/>
      <c r="AB112" s="10"/>
      <c r="AC112" s="11"/>
      <c r="AD112" s="11"/>
      <c r="AE112" s="11"/>
      <c r="AF112" s="11"/>
      <c r="AG112" s="57"/>
    </row>
    <row r="113" spans="1:33" s="45" customFormat="1" ht="13.5" customHeight="1" x14ac:dyDescent="0.1">
      <c r="A113" s="59"/>
      <c r="B113" s="9" t="s">
        <v>310</v>
      </c>
      <c r="C113" s="8"/>
      <c r="D113" s="9"/>
      <c r="E113" s="9"/>
      <c r="F113" s="9"/>
      <c r="G113" s="9"/>
      <c r="H113" s="8"/>
      <c r="I113" s="9"/>
      <c r="J113" s="9"/>
      <c r="K113" s="9"/>
      <c r="L113" s="9"/>
      <c r="M113" s="8"/>
      <c r="N113" s="9" t="s">
        <v>1217</v>
      </c>
      <c r="O113" s="9" t="s">
        <v>1217</v>
      </c>
      <c r="P113" s="9"/>
      <c r="Q113" s="9"/>
      <c r="R113" s="8"/>
      <c r="S113" s="9" t="s">
        <v>1218</v>
      </c>
      <c r="T113" s="9" t="s">
        <v>1218</v>
      </c>
      <c r="U113" s="9"/>
      <c r="V113" s="9"/>
      <c r="W113" s="8"/>
      <c r="X113" s="9"/>
      <c r="Y113" s="9"/>
      <c r="Z113" s="9"/>
      <c r="AA113" s="9"/>
      <c r="AB113" s="8"/>
      <c r="AC113" s="9"/>
      <c r="AD113" s="9"/>
      <c r="AE113" s="9"/>
      <c r="AF113" s="9"/>
      <c r="AG113" s="57"/>
    </row>
    <row r="114" spans="1:33" s="45" customFormat="1" ht="13.5" customHeight="1" x14ac:dyDescent="0.1">
      <c r="A114" s="60" t="s">
        <v>88</v>
      </c>
      <c r="B114" s="7" t="s">
        <v>309</v>
      </c>
      <c r="C114" s="10"/>
      <c r="D114" s="11"/>
      <c r="E114" s="11"/>
      <c r="F114" s="11"/>
      <c r="G114" s="11"/>
      <c r="H114" s="10" t="s">
        <v>906</v>
      </c>
      <c r="I114" s="11" t="s">
        <v>906</v>
      </c>
      <c r="J114" s="11" t="s">
        <v>907</v>
      </c>
      <c r="K114" s="11" t="s">
        <v>907</v>
      </c>
      <c r="L114" s="11"/>
      <c r="M114" s="10" t="s">
        <v>908</v>
      </c>
      <c r="N114" s="11" t="s">
        <v>908</v>
      </c>
      <c r="O114" s="11" t="s">
        <v>909</v>
      </c>
      <c r="P114" s="11" t="s">
        <v>909</v>
      </c>
      <c r="Q114" s="11"/>
      <c r="R114" s="10" t="s">
        <v>910</v>
      </c>
      <c r="S114" s="11" t="s">
        <v>910</v>
      </c>
      <c r="T114" s="11" t="s">
        <v>911</v>
      </c>
      <c r="U114" s="11" t="s">
        <v>911</v>
      </c>
      <c r="V114" s="11"/>
      <c r="W114" s="10"/>
      <c r="X114" s="11"/>
      <c r="Y114" s="11"/>
      <c r="Z114" s="11"/>
      <c r="AA114" s="11"/>
      <c r="AB114" s="10"/>
      <c r="AC114" s="11"/>
      <c r="AD114" s="11"/>
      <c r="AE114" s="11"/>
      <c r="AF114" s="11"/>
      <c r="AG114" s="57"/>
    </row>
    <row r="115" spans="1:33" s="45" customFormat="1" ht="13.5" customHeight="1" x14ac:dyDescent="0.1">
      <c r="A115" s="59"/>
      <c r="B115" s="9" t="s">
        <v>310</v>
      </c>
      <c r="C115" s="8"/>
      <c r="D115" s="9"/>
      <c r="E115" s="9"/>
      <c r="F115" s="9"/>
      <c r="G115" s="9"/>
      <c r="H115" s="8"/>
      <c r="I115" s="9" t="s">
        <v>1219</v>
      </c>
      <c r="J115" s="9" t="s">
        <v>1219</v>
      </c>
      <c r="K115" s="9"/>
      <c r="L115" s="9"/>
      <c r="M115" s="8"/>
      <c r="N115" s="9"/>
      <c r="O115" s="9"/>
      <c r="P115" s="9"/>
      <c r="Q115" s="9"/>
      <c r="R115" s="8"/>
      <c r="S115" s="9" t="s">
        <v>1220</v>
      </c>
      <c r="T115" s="9" t="s">
        <v>1220</v>
      </c>
      <c r="U115" s="9"/>
      <c r="V115" s="9"/>
      <c r="W115" s="8"/>
      <c r="X115" s="9"/>
      <c r="Y115" s="9"/>
      <c r="Z115" s="9"/>
      <c r="AA115" s="9"/>
      <c r="AB115" s="8"/>
      <c r="AC115" s="9"/>
      <c r="AD115" s="9"/>
      <c r="AE115" s="9"/>
      <c r="AF115" s="9"/>
      <c r="AG115" s="57"/>
    </row>
    <row r="116" spans="1:33" s="45" customFormat="1" ht="13.5" customHeight="1" x14ac:dyDescent="0.1">
      <c r="A116" s="60" t="s">
        <v>82</v>
      </c>
      <c r="B116" s="7" t="s">
        <v>309</v>
      </c>
      <c r="C116" s="10"/>
      <c r="D116" s="11"/>
      <c r="E116" s="11"/>
      <c r="F116" s="11"/>
      <c r="G116" s="11"/>
      <c r="H116" s="10" t="s">
        <v>915</v>
      </c>
      <c r="I116" s="11"/>
      <c r="J116" s="11" t="s">
        <v>913</v>
      </c>
      <c r="K116" s="11" t="s">
        <v>914</v>
      </c>
      <c r="L116" s="11" t="s">
        <v>912</v>
      </c>
      <c r="M116" s="10" t="s">
        <v>916</v>
      </c>
      <c r="N116" s="11" t="s">
        <v>917</v>
      </c>
      <c r="O116" s="11" t="s">
        <v>918</v>
      </c>
      <c r="P116" s="11" t="s">
        <v>919</v>
      </c>
      <c r="Q116" s="11" t="s">
        <v>920</v>
      </c>
      <c r="R116" s="10"/>
      <c r="S116" s="11"/>
      <c r="T116" s="11"/>
      <c r="U116" s="11"/>
      <c r="V116" s="11"/>
      <c r="W116" s="10" t="s">
        <v>921</v>
      </c>
      <c r="X116" s="11" t="s">
        <v>922</v>
      </c>
      <c r="Y116" s="11" t="s">
        <v>923</v>
      </c>
      <c r="Z116" s="11"/>
      <c r="AA116" s="11" t="s">
        <v>924</v>
      </c>
      <c r="AB116" s="10"/>
      <c r="AC116" s="11"/>
      <c r="AD116" s="11"/>
      <c r="AE116" s="11"/>
      <c r="AF116" s="11"/>
      <c r="AG116" s="57"/>
    </row>
    <row r="117" spans="1:33" s="45" customFormat="1" ht="13.5" customHeight="1" x14ac:dyDescent="0.1">
      <c r="A117" s="59"/>
      <c r="B117" s="9" t="s">
        <v>310</v>
      </c>
      <c r="C117" s="8"/>
      <c r="D117" s="9"/>
      <c r="E117" s="9"/>
      <c r="F117" s="9"/>
      <c r="G117" s="9"/>
      <c r="H117" s="8"/>
      <c r="I117" s="9"/>
      <c r="J117" s="9"/>
      <c r="K117" s="9"/>
      <c r="L117" s="9"/>
      <c r="M117" s="8"/>
      <c r="N117" s="9"/>
      <c r="O117" s="9"/>
      <c r="P117" s="9"/>
      <c r="Q117" s="9"/>
      <c r="R117" s="8"/>
      <c r="S117" s="9"/>
      <c r="T117" s="9"/>
      <c r="U117" s="9"/>
      <c r="V117" s="9"/>
      <c r="W117" s="8"/>
      <c r="X117" s="9"/>
      <c r="Y117" s="9"/>
      <c r="Z117" s="9"/>
      <c r="AA117" s="9"/>
      <c r="AB117" s="8"/>
      <c r="AC117" s="9"/>
      <c r="AD117" s="9"/>
      <c r="AE117" s="9"/>
      <c r="AF117" s="9"/>
      <c r="AG117" s="57"/>
    </row>
    <row r="118" spans="1:33" s="45" customFormat="1" ht="13.5" customHeight="1" x14ac:dyDescent="0.1">
      <c r="A118" s="60" t="s">
        <v>83</v>
      </c>
      <c r="B118" s="7" t="s">
        <v>309</v>
      </c>
      <c r="C118" s="10"/>
      <c r="D118" s="11"/>
      <c r="E118" s="11"/>
      <c r="F118" s="11"/>
      <c r="G118" s="11"/>
      <c r="H118" s="10" t="s">
        <v>925</v>
      </c>
      <c r="I118" s="11" t="s">
        <v>926</v>
      </c>
      <c r="J118" s="11" t="s">
        <v>927</v>
      </c>
      <c r="K118" s="11"/>
      <c r="L118" s="11" t="s">
        <v>928</v>
      </c>
      <c r="M118" s="10" t="s">
        <v>930</v>
      </c>
      <c r="N118" s="11" t="s">
        <v>929</v>
      </c>
      <c r="O118" s="11" t="s">
        <v>931</v>
      </c>
      <c r="P118" s="11" t="s">
        <v>932</v>
      </c>
      <c r="Q118" s="11" t="s">
        <v>933</v>
      </c>
      <c r="R118" s="10" t="s">
        <v>936</v>
      </c>
      <c r="S118" s="11" t="s">
        <v>935</v>
      </c>
      <c r="T118" s="11" t="s">
        <v>934</v>
      </c>
      <c r="U118" s="11"/>
      <c r="V118" s="11"/>
      <c r="W118" s="10" t="s">
        <v>937</v>
      </c>
      <c r="X118" s="11" t="s">
        <v>938</v>
      </c>
      <c r="Y118" s="11" t="s">
        <v>939</v>
      </c>
      <c r="Z118" s="11"/>
      <c r="AA118" s="11" t="s">
        <v>940</v>
      </c>
      <c r="AB118" s="10"/>
      <c r="AC118" s="11"/>
      <c r="AD118" s="11"/>
      <c r="AE118" s="11"/>
      <c r="AF118" s="11"/>
      <c r="AG118" s="57"/>
    </row>
    <row r="119" spans="1:33" s="45" customFormat="1" ht="13.5" customHeight="1" x14ac:dyDescent="0.1">
      <c r="A119" s="59"/>
      <c r="B119" s="9" t="s">
        <v>310</v>
      </c>
      <c r="C119" s="8"/>
      <c r="D119" s="9"/>
      <c r="E119" s="9"/>
      <c r="F119" s="9"/>
      <c r="G119" s="9"/>
      <c r="H119" s="8"/>
      <c r="I119" s="9"/>
      <c r="J119" s="9"/>
      <c r="K119" s="9"/>
      <c r="L119" s="9"/>
      <c r="M119" s="8"/>
      <c r="N119" s="9"/>
      <c r="O119" s="9"/>
      <c r="P119" s="9"/>
      <c r="Q119" s="9"/>
      <c r="R119" s="8"/>
      <c r="S119" s="9"/>
      <c r="T119" s="9"/>
      <c r="U119" s="9"/>
      <c r="V119" s="9"/>
      <c r="W119" s="8"/>
      <c r="X119" s="9"/>
      <c r="Y119" s="9"/>
      <c r="Z119" s="9"/>
      <c r="AA119" s="9"/>
      <c r="AB119" s="8"/>
      <c r="AC119" s="9"/>
      <c r="AD119" s="9"/>
      <c r="AE119" s="9"/>
      <c r="AF119" s="9"/>
      <c r="AG119" s="57"/>
    </row>
    <row r="120" spans="1:33" s="45" customFormat="1" ht="13.5" customHeight="1" x14ac:dyDescent="0.1">
      <c r="A120" s="60" t="s">
        <v>81</v>
      </c>
      <c r="B120" s="7" t="s">
        <v>309</v>
      </c>
      <c r="C120" s="10"/>
      <c r="D120" s="11" t="s">
        <v>941</v>
      </c>
      <c r="E120" s="11" t="s">
        <v>942</v>
      </c>
      <c r="F120" s="11" t="s">
        <v>948</v>
      </c>
      <c r="G120" s="11" t="s">
        <v>943</v>
      </c>
      <c r="H120" s="10" t="s">
        <v>947</v>
      </c>
      <c r="I120" s="11" t="s">
        <v>945</v>
      </c>
      <c r="J120" s="11" t="s">
        <v>946</v>
      </c>
      <c r="K120" s="11"/>
      <c r="L120" s="11" t="s">
        <v>944</v>
      </c>
      <c r="M120" s="10" t="s">
        <v>953</v>
      </c>
      <c r="N120" s="11" t="s">
        <v>949</v>
      </c>
      <c r="O120" s="11" t="s">
        <v>952</v>
      </c>
      <c r="P120" s="11" t="s">
        <v>951</v>
      </c>
      <c r="Q120" s="11" t="s">
        <v>950</v>
      </c>
      <c r="R120" s="10"/>
      <c r="S120" s="11"/>
      <c r="T120" s="11"/>
      <c r="U120" s="11"/>
      <c r="V120" s="11"/>
      <c r="W120" s="10"/>
      <c r="X120" s="11"/>
      <c r="Y120" s="11"/>
      <c r="Z120" s="11"/>
      <c r="AA120" s="11"/>
      <c r="AB120" s="10"/>
      <c r="AC120" s="11"/>
      <c r="AD120" s="11"/>
      <c r="AE120" s="11"/>
      <c r="AF120" s="11"/>
      <c r="AG120" s="57"/>
    </row>
    <row r="121" spans="1:33" s="45" customFormat="1" ht="13.5" customHeight="1" x14ac:dyDescent="0.1">
      <c r="A121" s="59"/>
      <c r="B121" s="9" t="s">
        <v>310</v>
      </c>
      <c r="C121" s="8"/>
      <c r="D121" s="9"/>
      <c r="E121" s="9"/>
      <c r="F121" s="9"/>
      <c r="G121" s="9"/>
      <c r="H121" s="8"/>
      <c r="I121" s="9"/>
      <c r="J121" s="9"/>
      <c r="K121" s="9"/>
      <c r="L121" s="9"/>
      <c r="M121" s="8"/>
      <c r="N121" s="9"/>
      <c r="O121" s="9"/>
      <c r="P121" s="9"/>
      <c r="Q121" s="9"/>
      <c r="R121" s="8"/>
      <c r="S121" s="9"/>
      <c r="T121" s="9"/>
      <c r="U121" s="9"/>
      <c r="V121" s="9"/>
      <c r="W121" s="8"/>
      <c r="X121" s="9"/>
      <c r="Y121" s="9"/>
      <c r="Z121" s="9"/>
      <c r="AA121" s="9"/>
      <c r="AB121" s="8"/>
      <c r="AC121" s="9"/>
      <c r="AD121" s="9"/>
      <c r="AE121" s="9"/>
      <c r="AF121" s="9"/>
      <c r="AG121" s="57"/>
    </row>
    <row r="122" spans="1:33" s="45" customFormat="1" ht="13.5" customHeight="1" x14ac:dyDescent="0.1">
      <c r="A122" s="60" t="s">
        <v>63</v>
      </c>
      <c r="B122" s="7" t="s">
        <v>309</v>
      </c>
      <c r="C122" s="10"/>
      <c r="D122" s="11"/>
      <c r="E122" s="11"/>
      <c r="F122" s="11" t="s">
        <v>955</v>
      </c>
      <c r="G122" s="11" t="s">
        <v>955</v>
      </c>
      <c r="H122" s="10"/>
      <c r="I122" s="11"/>
      <c r="J122" s="11"/>
      <c r="K122" s="11"/>
      <c r="L122" s="11"/>
      <c r="M122" s="10" t="s">
        <v>961</v>
      </c>
      <c r="N122" s="11" t="s">
        <v>961</v>
      </c>
      <c r="O122" s="11" t="s">
        <v>962</v>
      </c>
      <c r="P122" s="11" t="s">
        <v>957</v>
      </c>
      <c r="Q122" s="11" t="s">
        <v>956</v>
      </c>
      <c r="R122" s="10" t="s">
        <v>959</v>
      </c>
      <c r="S122" s="11" t="s">
        <v>960</v>
      </c>
      <c r="T122" s="11" t="s">
        <v>954</v>
      </c>
      <c r="U122" s="11"/>
      <c r="V122" s="11" t="s">
        <v>958</v>
      </c>
      <c r="W122" s="10"/>
      <c r="X122" s="11"/>
      <c r="Y122" s="11"/>
      <c r="Z122" s="11"/>
      <c r="AA122" s="11"/>
      <c r="AB122" s="10"/>
      <c r="AC122" s="11"/>
      <c r="AD122" s="11"/>
      <c r="AE122" s="11"/>
      <c r="AF122" s="11"/>
      <c r="AG122" s="57"/>
    </row>
    <row r="123" spans="1:33" s="45" customFormat="1" ht="13.5" customHeight="1" x14ac:dyDescent="0.1">
      <c r="A123" s="59"/>
      <c r="B123" s="9" t="s">
        <v>310</v>
      </c>
      <c r="C123" s="8"/>
      <c r="D123" s="9"/>
      <c r="E123" s="9"/>
      <c r="F123" s="9"/>
      <c r="G123" s="9"/>
      <c r="H123" s="8" t="s">
        <v>1221</v>
      </c>
      <c r="I123" s="9" t="s">
        <v>1221</v>
      </c>
      <c r="J123" s="9" t="s">
        <v>1222</v>
      </c>
      <c r="K123" s="9"/>
      <c r="L123" s="9"/>
      <c r="M123" s="8"/>
      <c r="N123" s="9" t="s">
        <v>1223</v>
      </c>
      <c r="O123" s="9" t="s">
        <v>1223</v>
      </c>
      <c r="P123" s="9"/>
      <c r="Q123" s="9"/>
      <c r="R123" s="8"/>
      <c r="S123" s="9"/>
      <c r="T123" s="9"/>
      <c r="U123" s="9"/>
      <c r="V123" s="9"/>
      <c r="W123" s="8"/>
      <c r="X123" s="9"/>
      <c r="Y123" s="9"/>
      <c r="Z123" s="9"/>
      <c r="AA123" s="9"/>
      <c r="AB123" s="8"/>
      <c r="AC123" s="9"/>
      <c r="AD123" s="9"/>
      <c r="AE123" s="9"/>
      <c r="AF123" s="9"/>
      <c r="AG123" s="57"/>
    </row>
    <row r="124" spans="1:33" s="45" customFormat="1" ht="13.5" customHeight="1" x14ac:dyDescent="0.1">
      <c r="A124" s="60" t="s">
        <v>578</v>
      </c>
      <c r="B124" s="7" t="s">
        <v>309</v>
      </c>
      <c r="C124" s="10"/>
      <c r="D124" s="11"/>
      <c r="E124" s="11"/>
      <c r="F124" s="11"/>
      <c r="G124" s="11"/>
      <c r="H124" s="10"/>
      <c r="I124" s="11"/>
      <c r="J124" s="11"/>
      <c r="K124" s="11"/>
      <c r="L124" s="11"/>
      <c r="M124" s="10"/>
      <c r="N124" s="11"/>
      <c r="O124" s="11"/>
      <c r="P124" s="11"/>
      <c r="Q124" s="11"/>
      <c r="R124" s="10"/>
      <c r="S124" s="11"/>
      <c r="T124" s="11"/>
      <c r="U124" s="11"/>
      <c r="V124" s="11"/>
      <c r="W124" s="10"/>
      <c r="X124" s="11"/>
      <c r="Y124" s="11"/>
      <c r="Z124" s="11"/>
      <c r="AA124" s="11"/>
      <c r="AB124" s="10"/>
      <c r="AC124" s="11"/>
      <c r="AD124" s="11"/>
      <c r="AE124" s="11"/>
      <c r="AF124" s="11"/>
      <c r="AG124" s="57"/>
    </row>
    <row r="125" spans="1:33" s="45" customFormat="1" ht="13.5" customHeight="1" x14ac:dyDescent="0.1">
      <c r="A125" s="59"/>
      <c r="B125" s="9" t="s">
        <v>310</v>
      </c>
      <c r="C125" s="8" t="s">
        <v>1224</v>
      </c>
      <c r="D125" s="9" t="s">
        <v>1224</v>
      </c>
      <c r="E125" s="9" t="s">
        <v>1224</v>
      </c>
      <c r="F125" s="9"/>
      <c r="G125" s="9"/>
      <c r="H125" s="8" t="s">
        <v>1225</v>
      </c>
      <c r="I125" s="9" t="s">
        <v>1225</v>
      </c>
      <c r="J125" s="9" t="s">
        <v>1225</v>
      </c>
      <c r="K125" s="9"/>
      <c r="L125" s="9"/>
      <c r="M125" s="8"/>
      <c r="N125" s="9"/>
      <c r="O125" s="9"/>
      <c r="P125" s="9"/>
      <c r="Q125" s="9"/>
      <c r="R125" s="8"/>
      <c r="S125" s="9"/>
      <c r="T125" s="9"/>
      <c r="U125" s="9"/>
      <c r="V125" s="9"/>
      <c r="W125" s="8"/>
      <c r="X125" s="9"/>
      <c r="Y125" s="9"/>
      <c r="Z125" s="9"/>
      <c r="AA125" s="9"/>
      <c r="AB125" s="8"/>
      <c r="AC125" s="9"/>
      <c r="AD125" s="9"/>
      <c r="AE125" s="9"/>
      <c r="AF125" s="9"/>
      <c r="AG125" s="57"/>
    </row>
    <row r="126" spans="1:33" s="45" customFormat="1" ht="13.5" customHeight="1" x14ac:dyDescent="0.1">
      <c r="A126" s="60" t="s">
        <v>61</v>
      </c>
      <c r="B126" s="7" t="s">
        <v>309</v>
      </c>
      <c r="C126" s="10"/>
      <c r="D126" s="11"/>
      <c r="E126" s="11" t="s">
        <v>963</v>
      </c>
      <c r="F126" s="11" t="s">
        <v>964</v>
      </c>
      <c r="G126" s="11" t="s">
        <v>968</v>
      </c>
      <c r="H126" s="10"/>
      <c r="I126" s="11"/>
      <c r="J126" s="11"/>
      <c r="K126" s="11"/>
      <c r="L126" s="11"/>
      <c r="M126" s="10"/>
      <c r="N126" s="11"/>
      <c r="O126" s="11"/>
      <c r="P126" s="11"/>
      <c r="Q126" s="11"/>
      <c r="R126" s="10"/>
      <c r="S126" s="11"/>
      <c r="T126" s="11"/>
      <c r="U126" s="11"/>
      <c r="V126" s="11"/>
      <c r="W126" s="10" t="s">
        <v>965</v>
      </c>
      <c r="X126" s="11" t="s">
        <v>967</v>
      </c>
      <c r="Y126" s="11" t="s">
        <v>966</v>
      </c>
      <c r="Z126" s="11"/>
      <c r="AA126" s="11" t="s">
        <v>969</v>
      </c>
      <c r="AB126" s="10"/>
      <c r="AC126" s="11"/>
      <c r="AD126" s="11"/>
      <c r="AE126" s="11"/>
      <c r="AF126" s="11"/>
      <c r="AG126" s="57"/>
    </row>
    <row r="127" spans="1:33" s="45" customFormat="1" ht="13.5" customHeight="1" x14ac:dyDescent="0.1">
      <c r="A127" s="59"/>
      <c r="B127" s="9" t="s">
        <v>310</v>
      </c>
      <c r="C127" s="8" t="s">
        <v>1226</v>
      </c>
      <c r="D127" s="9"/>
      <c r="E127" s="9" t="s">
        <v>1227</v>
      </c>
      <c r="F127" s="9"/>
      <c r="G127" s="9"/>
      <c r="H127" s="8"/>
      <c r="I127" s="9"/>
      <c r="J127" s="9"/>
      <c r="K127" s="9"/>
      <c r="L127" s="9"/>
      <c r="M127" s="8"/>
      <c r="N127" s="9"/>
      <c r="O127" s="9"/>
      <c r="P127" s="9"/>
      <c r="Q127" s="9"/>
      <c r="R127" s="8"/>
      <c r="S127" s="9"/>
      <c r="T127" s="9"/>
      <c r="U127" s="9"/>
      <c r="V127" s="9"/>
      <c r="W127" s="8" t="s">
        <v>1228</v>
      </c>
      <c r="X127" s="9" t="s">
        <v>1229</v>
      </c>
      <c r="Y127" s="9" t="s">
        <v>1230</v>
      </c>
      <c r="Z127" s="9"/>
      <c r="AA127" s="9"/>
      <c r="AB127" s="8"/>
      <c r="AC127" s="9"/>
      <c r="AD127" s="9"/>
      <c r="AE127" s="9"/>
      <c r="AF127" s="9"/>
      <c r="AG127" s="57"/>
    </row>
    <row r="128" spans="1:33" s="45" customFormat="1" ht="13.5" customHeight="1" x14ac:dyDescent="0.1">
      <c r="A128" s="60" t="s">
        <v>59</v>
      </c>
      <c r="B128" s="7" t="s">
        <v>309</v>
      </c>
      <c r="C128" s="10"/>
      <c r="D128" s="11"/>
      <c r="E128" s="11"/>
      <c r="F128" s="11"/>
      <c r="G128" s="11"/>
      <c r="H128" s="10" t="s">
        <v>972</v>
      </c>
      <c r="I128" s="11" t="s">
        <v>973</v>
      </c>
      <c r="J128" s="11" t="s">
        <v>974</v>
      </c>
      <c r="K128" s="11" t="s">
        <v>971</v>
      </c>
      <c r="L128" s="11" t="s">
        <v>970</v>
      </c>
      <c r="M128" s="10"/>
      <c r="N128" s="11"/>
      <c r="O128" s="11"/>
      <c r="P128" s="11"/>
      <c r="Q128" s="11"/>
      <c r="R128" s="10"/>
      <c r="S128" s="11"/>
      <c r="T128" s="11"/>
      <c r="U128" s="11"/>
      <c r="V128" s="11"/>
      <c r="W128" s="10"/>
      <c r="X128" s="11"/>
      <c r="Y128" s="11"/>
      <c r="Z128" s="11"/>
      <c r="AA128" s="11"/>
      <c r="AB128" s="10"/>
      <c r="AC128" s="11"/>
      <c r="AD128" s="11"/>
      <c r="AE128" s="11"/>
      <c r="AF128" s="11"/>
      <c r="AG128" s="57"/>
    </row>
    <row r="129" spans="1:33" s="45" customFormat="1" ht="13.5" customHeight="1" x14ac:dyDescent="0.1">
      <c r="A129" s="59"/>
      <c r="B129" s="9" t="s">
        <v>310</v>
      </c>
      <c r="C129" s="8"/>
      <c r="D129" s="9"/>
      <c r="E129" s="9"/>
      <c r="F129" s="9"/>
      <c r="G129" s="9"/>
      <c r="H129" s="8"/>
      <c r="I129" s="9"/>
      <c r="J129" s="9"/>
      <c r="K129" s="9"/>
      <c r="L129" s="9"/>
      <c r="M129" s="8"/>
      <c r="N129" s="9"/>
      <c r="O129" s="9"/>
      <c r="P129" s="9"/>
      <c r="Q129" s="9"/>
      <c r="R129" s="8"/>
      <c r="S129" s="9"/>
      <c r="T129" s="9"/>
      <c r="U129" s="9"/>
      <c r="V129" s="9"/>
      <c r="W129" s="8"/>
      <c r="X129" s="9"/>
      <c r="Y129" s="9"/>
      <c r="Z129" s="9"/>
      <c r="AA129" s="9"/>
      <c r="AB129" s="8"/>
      <c r="AC129" s="9"/>
      <c r="AD129" s="9"/>
      <c r="AE129" s="9"/>
      <c r="AF129" s="9"/>
      <c r="AG129" s="57"/>
    </row>
    <row r="130" spans="1:33" s="45" customFormat="1" ht="13.5" customHeight="1" x14ac:dyDescent="0.1">
      <c r="A130" s="60" t="s">
        <v>62</v>
      </c>
      <c r="B130" s="7" t="s">
        <v>309</v>
      </c>
      <c r="C130" s="10"/>
      <c r="D130" s="11"/>
      <c r="E130" s="11"/>
      <c r="F130" s="11"/>
      <c r="G130" s="11"/>
      <c r="H130" s="10"/>
      <c r="I130" s="11"/>
      <c r="J130" s="11"/>
      <c r="K130" s="11"/>
      <c r="L130" s="11"/>
      <c r="M130" s="10" t="s">
        <v>1231</v>
      </c>
      <c r="N130" s="11" t="s">
        <v>1231</v>
      </c>
      <c r="O130" s="11" t="s">
        <v>976</v>
      </c>
      <c r="P130" s="11" t="s">
        <v>976</v>
      </c>
      <c r="Q130" s="11" t="s">
        <v>977</v>
      </c>
      <c r="R130" s="10" t="s">
        <v>978</v>
      </c>
      <c r="S130" s="11" t="s">
        <v>979</v>
      </c>
      <c r="T130" s="11" t="s">
        <v>980</v>
      </c>
      <c r="U130" s="11" t="s">
        <v>981</v>
      </c>
      <c r="V130" s="11" t="s">
        <v>981</v>
      </c>
      <c r="W130" s="10" t="s">
        <v>982</v>
      </c>
      <c r="X130" s="11" t="s">
        <v>982</v>
      </c>
      <c r="Y130" s="11"/>
      <c r="Z130" s="11" t="s">
        <v>983</v>
      </c>
      <c r="AA130" s="11" t="s">
        <v>983</v>
      </c>
      <c r="AB130" s="10"/>
      <c r="AC130" s="11"/>
      <c r="AD130" s="11"/>
      <c r="AE130" s="11"/>
      <c r="AF130" s="11"/>
      <c r="AG130" s="57"/>
    </row>
    <row r="131" spans="1:33" s="45" customFormat="1" ht="13.5" customHeight="1" x14ac:dyDescent="0.1">
      <c r="A131" s="59"/>
      <c r="B131" s="9" t="s">
        <v>310</v>
      </c>
      <c r="C131" s="8"/>
      <c r="D131" s="9"/>
      <c r="E131" s="9"/>
      <c r="F131" s="9"/>
      <c r="G131" s="9"/>
      <c r="H131" s="8"/>
      <c r="I131" s="9"/>
      <c r="J131" s="9"/>
      <c r="K131" s="9"/>
      <c r="L131" s="9"/>
      <c r="M131" s="8" t="s">
        <v>975</v>
      </c>
      <c r="N131" s="9" t="s">
        <v>975</v>
      </c>
      <c r="O131" s="9"/>
      <c r="P131" s="9"/>
      <c r="Q131" s="9"/>
      <c r="R131" s="8" t="s">
        <v>1232</v>
      </c>
      <c r="S131" s="9" t="s">
        <v>1232</v>
      </c>
      <c r="T131" s="9" t="s">
        <v>1233</v>
      </c>
      <c r="U131" s="9"/>
      <c r="V131" s="9"/>
      <c r="W131" s="8"/>
      <c r="X131" s="9"/>
      <c r="Y131" s="9"/>
      <c r="Z131" s="9"/>
      <c r="AA131" s="9"/>
      <c r="AB131" s="8"/>
      <c r="AC131" s="9"/>
      <c r="AD131" s="9"/>
      <c r="AE131" s="9"/>
      <c r="AF131" s="9"/>
      <c r="AG131" s="57"/>
    </row>
    <row r="132" spans="1:33" s="45" customFormat="1" ht="13.5" customHeight="1" x14ac:dyDescent="0.1">
      <c r="A132" s="60" t="s">
        <v>100</v>
      </c>
      <c r="B132" s="7" t="s">
        <v>309</v>
      </c>
      <c r="C132" s="10"/>
      <c r="D132" s="11" t="s">
        <v>984</v>
      </c>
      <c r="E132" s="11" t="s">
        <v>985</v>
      </c>
      <c r="F132" s="11" t="s">
        <v>985</v>
      </c>
      <c r="G132" s="11" t="s">
        <v>213</v>
      </c>
      <c r="H132" s="10"/>
      <c r="I132" s="11"/>
      <c r="J132" s="11"/>
      <c r="K132" s="11"/>
      <c r="L132" s="11"/>
      <c r="M132" s="10" t="s">
        <v>213</v>
      </c>
      <c r="N132" s="11" t="s">
        <v>213</v>
      </c>
      <c r="O132" s="11" t="s">
        <v>220</v>
      </c>
      <c r="P132" s="11"/>
      <c r="Q132" s="11"/>
      <c r="R132" s="10" t="s">
        <v>220</v>
      </c>
      <c r="S132" s="11" t="s">
        <v>220</v>
      </c>
      <c r="T132" s="11"/>
      <c r="U132" s="11" t="s">
        <v>985</v>
      </c>
      <c r="V132" s="11" t="s">
        <v>985</v>
      </c>
      <c r="W132" s="10" t="s">
        <v>220</v>
      </c>
      <c r="X132" s="11" t="s">
        <v>220</v>
      </c>
      <c r="Y132" s="11" t="s">
        <v>985</v>
      </c>
      <c r="Z132" s="11"/>
      <c r="AA132" s="11" t="s">
        <v>213</v>
      </c>
      <c r="AB132" s="10"/>
      <c r="AC132" s="11"/>
      <c r="AD132" s="11"/>
      <c r="AE132" s="11"/>
      <c r="AF132" s="11"/>
      <c r="AG132" s="57"/>
    </row>
    <row r="133" spans="1:33" s="45" customFormat="1" ht="13.5" customHeight="1" x14ac:dyDescent="0.1">
      <c r="A133" s="59"/>
      <c r="B133" s="9" t="s">
        <v>310</v>
      </c>
      <c r="C133" s="8" t="s">
        <v>213</v>
      </c>
      <c r="D133" s="9" t="s">
        <v>985</v>
      </c>
      <c r="E133" s="9" t="s">
        <v>985</v>
      </c>
      <c r="F133" s="9"/>
      <c r="G133" s="9"/>
      <c r="H133" s="8"/>
      <c r="I133" s="9"/>
      <c r="J133" s="9"/>
      <c r="K133" s="9"/>
      <c r="L133" s="9"/>
      <c r="M133" s="8" t="s">
        <v>220</v>
      </c>
      <c r="N133" s="9" t="s">
        <v>220</v>
      </c>
      <c r="O133" s="9"/>
      <c r="P133" s="9"/>
      <c r="Q133" s="9"/>
      <c r="R133" s="8" t="s">
        <v>213</v>
      </c>
      <c r="S133" s="9" t="s">
        <v>213</v>
      </c>
      <c r="T133" s="9"/>
      <c r="U133" s="9"/>
      <c r="V133" s="9"/>
      <c r="W133" s="8"/>
      <c r="X133" s="9"/>
      <c r="Y133" s="9"/>
      <c r="Z133" s="9"/>
      <c r="AA133" s="9"/>
      <c r="AB133" s="8"/>
      <c r="AC133" s="9"/>
      <c r="AD133" s="9"/>
      <c r="AE133" s="9"/>
      <c r="AF133" s="9"/>
      <c r="AG133" s="57"/>
    </row>
    <row r="134" spans="1:33" s="45" customFormat="1" ht="13.5" customHeight="1" x14ac:dyDescent="0.1">
      <c r="A134" s="60" t="s">
        <v>95</v>
      </c>
      <c r="B134" s="7" t="s">
        <v>309</v>
      </c>
      <c r="C134" s="10"/>
      <c r="D134" s="11" t="s">
        <v>986</v>
      </c>
      <c r="E134" s="11"/>
      <c r="F134" s="11" t="s">
        <v>216</v>
      </c>
      <c r="G134" s="11" t="s">
        <v>987</v>
      </c>
      <c r="H134" s="10"/>
      <c r="I134" s="11"/>
      <c r="J134" s="11"/>
      <c r="K134" s="11"/>
      <c r="L134" s="11"/>
      <c r="M134" s="10" t="s">
        <v>212</v>
      </c>
      <c r="N134" s="11" t="s">
        <v>212</v>
      </c>
      <c r="O134" s="11"/>
      <c r="P134" s="11" t="s">
        <v>216</v>
      </c>
      <c r="Q134" s="11" t="s">
        <v>216</v>
      </c>
      <c r="R134" s="10" t="s">
        <v>987</v>
      </c>
      <c r="S134" s="11" t="s">
        <v>987</v>
      </c>
      <c r="T134" s="11" t="s">
        <v>212</v>
      </c>
      <c r="U134" s="11" t="s">
        <v>216</v>
      </c>
      <c r="V134" s="11" t="s">
        <v>216</v>
      </c>
      <c r="W134" s="10" t="s">
        <v>987</v>
      </c>
      <c r="X134" s="11" t="s">
        <v>987</v>
      </c>
      <c r="Y134" s="11"/>
      <c r="Z134" s="11" t="s">
        <v>212</v>
      </c>
      <c r="AA134" s="11" t="s">
        <v>212</v>
      </c>
      <c r="AB134" s="10"/>
      <c r="AC134" s="11"/>
      <c r="AD134" s="11"/>
      <c r="AE134" s="11"/>
      <c r="AF134" s="11"/>
      <c r="AG134" s="57"/>
    </row>
    <row r="135" spans="1:33" s="45" customFormat="1" ht="13.5" customHeight="1" x14ac:dyDescent="0.1">
      <c r="A135" s="59"/>
      <c r="B135" s="9" t="s">
        <v>310</v>
      </c>
      <c r="C135" s="8" t="s">
        <v>987</v>
      </c>
      <c r="D135" s="9"/>
      <c r="E135" s="9" t="s">
        <v>212</v>
      </c>
      <c r="F135" s="9"/>
      <c r="G135" s="9"/>
      <c r="H135" s="8"/>
      <c r="I135" s="9"/>
      <c r="J135" s="9"/>
      <c r="K135" s="9"/>
      <c r="L135" s="9"/>
      <c r="M135" s="8" t="s">
        <v>987</v>
      </c>
      <c r="N135" s="9" t="s">
        <v>216</v>
      </c>
      <c r="O135" s="9"/>
      <c r="P135" s="9"/>
      <c r="Q135" s="9"/>
      <c r="R135" s="8"/>
      <c r="S135" s="9"/>
      <c r="T135" s="9"/>
      <c r="U135" s="9"/>
      <c r="V135" s="9"/>
      <c r="W135" s="8" t="s">
        <v>216</v>
      </c>
      <c r="X135" s="9"/>
      <c r="Y135" s="9" t="s">
        <v>212</v>
      </c>
      <c r="Z135" s="9"/>
      <c r="AA135" s="9"/>
      <c r="AB135" s="8"/>
      <c r="AC135" s="9"/>
      <c r="AD135" s="9"/>
      <c r="AE135" s="9"/>
      <c r="AF135" s="9"/>
      <c r="AG135" s="57"/>
    </row>
    <row r="136" spans="1:33" s="45" customFormat="1" ht="13.5" customHeight="1" x14ac:dyDescent="0.1">
      <c r="A136" s="60" t="s">
        <v>264</v>
      </c>
      <c r="B136" s="7" t="s">
        <v>309</v>
      </c>
      <c r="C136" s="10"/>
      <c r="D136" s="11" t="s">
        <v>988</v>
      </c>
      <c r="E136" s="11" t="s">
        <v>989</v>
      </c>
      <c r="F136" s="11" t="s">
        <v>990</v>
      </c>
      <c r="G136" s="11" t="s">
        <v>990</v>
      </c>
      <c r="H136" s="10"/>
      <c r="I136" s="11"/>
      <c r="J136" s="11"/>
      <c r="K136" s="11"/>
      <c r="L136" s="11"/>
      <c r="M136" s="10" t="s">
        <v>991</v>
      </c>
      <c r="N136" s="11" t="s">
        <v>992</v>
      </c>
      <c r="O136" s="11" t="s">
        <v>990</v>
      </c>
      <c r="P136" s="11" t="s">
        <v>990</v>
      </c>
      <c r="Q136" s="11" t="s">
        <v>989</v>
      </c>
      <c r="R136" s="10" t="s">
        <v>992</v>
      </c>
      <c r="S136" s="11" t="s">
        <v>992</v>
      </c>
      <c r="T136" s="11"/>
      <c r="U136" s="11" t="s">
        <v>990</v>
      </c>
      <c r="V136" s="11" t="s">
        <v>990</v>
      </c>
      <c r="W136" s="10" t="s">
        <v>991</v>
      </c>
      <c r="X136" s="11" t="s">
        <v>991</v>
      </c>
      <c r="Y136" s="11"/>
      <c r="Z136" s="11" t="s">
        <v>989</v>
      </c>
      <c r="AA136" s="11" t="s">
        <v>989</v>
      </c>
      <c r="AB136" s="10"/>
      <c r="AC136" s="11"/>
      <c r="AD136" s="11"/>
      <c r="AE136" s="11"/>
      <c r="AF136" s="11"/>
      <c r="AG136" s="57"/>
    </row>
    <row r="137" spans="1:33" s="45" customFormat="1" ht="13.5" customHeight="1" x14ac:dyDescent="0.1">
      <c r="A137" s="59"/>
      <c r="B137" s="9" t="s">
        <v>310</v>
      </c>
      <c r="C137" s="8" t="s">
        <v>991</v>
      </c>
      <c r="D137" s="9" t="s">
        <v>992</v>
      </c>
      <c r="E137" s="9" t="s">
        <v>992</v>
      </c>
      <c r="F137" s="9"/>
      <c r="G137" s="9"/>
      <c r="H137" s="8"/>
      <c r="I137" s="9"/>
      <c r="J137" s="9"/>
      <c r="K137" s="9"/>
      <c r="L137" s="9"/>
      <c r="M137" s="8" t="s">
        <v>989</v>
      </c>
      <c r="N137" s="9" t="s">
        <v>989</v>
      </c>
      <c r="O137" s="9" t="s">
        <v>990</v>
      </c>
      <c r="P137" s="9"/>
      <c r="Q137" s="9"/>
      <c r="R137" s="8" t="s">
        <v>992</v>
      </c>
      <c r="S137" s="9" t="s">
        <v>991</v>
      </c>
      <c r="T137" s="9" t="s">
        <v>991</v>
      </c>
      <c r="U137" s="9"/>
      <c r="V137" s="9"/>
      <c r="W137" s="8"/>
      <c r="X137" s="9"/>
      <c r="Y137" s="9"/>
      <c r="Z137" s="9"/>
      <c r="AA137" s="9"/>
      <c r="AB137" s="8"/>
      <c r="AC137" s="9"/>
      <c r="AD137" s="9"/>
      <c r="AE137" s="9"/>
      <c r="AF137" s="9"/>
      <c r="AG137" s="57"/>
    </row>
    <row r="138" spans="1:33" s="45" customFormat="1" ht="13.5" customHeight="1" x14ac:dyDescent="0.1">
      <c r="A138" s="60" t="s">
        <v>101</v>
      </c>
      <c r="B138" s="7" t="s">
        <v>309</v>
      </c>
      <c r="C138" s="10"/>
      <c r="D138" s="11" t="s">
        <v>993</v>
      </c>
      <c r="E138" s="11" t="s">
        <v>995</v>
      </c>
      <c r="F138" s="11" t="s">
        <v>218</v>
      </c>
      <c r="G138" s="11"/>
      <c r="H138" s="10"/>
      <c r="I138" s="11"/>
      <c r="J138" s="11"/>
      <c r="K138" s="11"/>
      <c r="L138" s="11"/>
      <c r="M138" s="10" t="s">
        <v>994</v>
      </c>
      <c r="N138" s="11" t="s">
        <v>994</v>
      </c>
      <c r="O138" s="11" t="s">
        <v>995</v>
      </c>
      <c r="P138" s="11"/>
      <c r="Q138" s="11" t="s">
        <v>218</v>
      </c>
      <c r="R138" s="10" t="s">
        <v>218</v>
      </c>
      <c r="S138" s="11" t="s">
        <v>218</v>
      </c>
      <c r="T138" s="11" t="s">
        <v>994</v>
      </c>
      <c r="U138" s="11"/>
      <c r="V138" s="11"/>
      <c r="W138" s="10" t="s">
        <v>994</v>
      </c>
      <c r="X138" s="11" t="s">
        <v>994</v>
      </c>
      <c r="Y138" s="11"/>
      <c r="Z138" s="11" t="s">
        <v>995</v>
      </c>
      <c r="AA138" s="11" t="s">
        <v>995</v>
      </c>
      <c r="AB138" s="10"/>
      <c r="AC138" s="11"/>
      <c r="AD138" s="11"/>
      <c r="AE138" s="11"/>
      <c r="AF138" s="11"/>
      <c r="AG138" s="57"/>
    </row>
    <row r="139" spans="1:33" s="45" customFormat="1" ht="13.5" customHeight="1" x14ac:dyDescent="0.1">
      <c r="A139" s="59"/>
      <c r="B139" s="9" t="s">
        <v>310</v>
      </c>
      <c r="C139" s="8" t="s">
        <v>218</v>
      </c>
      <c r="D139" s="9" t="s">
        <v>218</v>
      </c>
      <c r="E139" s="9" t="s">
        <v>995</v>
      </c>
      <c r="F139" s="9"/>
      <c r="G139" s="9"/>
      <c r="H139" s="8"/>
      <c r="I139" s="9"/>
      <c r="J139" s="9"/>
      <c r="K139" s="9"/>
      <c r="L139" s="9"/>
      <c r="M139" s="8" t="s">
        <v>995</v>
      </c>
      <c r="N139" s="9" t="s">
        <v>994</v>
      </c>
      <c r="O139" s="9" t="s">
        <v>218</v>
      </c>
      <c r="P139" s="9"/>
      <c r="Q139" s="9"/>
      <c r="R139" s="8" t="s">
        <v>994</v>
      </c>
      <c r="S139" s="9"/>
      <c r="T139" s="9" t="s">
        <v>995</v>
      </c>
      <c r="U139" s="9"/>
      <c r="V139" s="9"/>
      <c r="W139" s="8"/>
      <c r="X139" s="9"/>
      <c r="Y139" s="9"/>
      <c r="Z139" s="9"/>
      <c r="AA139" s="9"/>
      <c r="AB139" s="8"/>
      <c r="AC139" s="9"/>
      <c r="AD139" s="9"/>
      <c r="AE139" s="9"/>
      <c r="AF139" s="9"/>
      <c r="AG139" s="57"/>
    </row>
    <row r="140" spans="1:33" s="45" customFormat="1" ht="13.5" customHeight="1" x14ac:dyDescent="0.1">
      <c r="A140" s="60" t="s">
        <v>96</v>
      </c>
      <c r="B140" s="7" t="s">
        <v>309</v>
      </c>
      <c r="C140" s="10"/>
      <c r="D140" s="11" t="s">
        <v>996</v>
      </c>
      <c r="E140" s="11"/>
      <c r="F140" s="11" t="s">
        <v>223</v>
      </c>
      <c r="G140" s="11" t="s">
        <v>997</v>
      </c>
      <c r="H140" s="10"/>
      <c r="I140" s="11"/>
      <c r="J140" s="11"/>
      <c r="K140" s="11"/>
      <c r="L140" s="11"/>
      <c r="M140" s="10" t="s">
        <v>999</v>
      </c>
      <c r="N140" s="11" t="s">
        <v>997</v>
      </c>
      <c r="O140" s="11"/>
      <c r="P140" s="11" t="s">
        <v>998</v>
      </c>
      <c r="Q140" s="11" t="s">
        <v>998</v>
      </c>
      <c r="R140" s="10" t="s">
        <v>999</v>
      </c>
      <c r="S140" s="11" t="s">
        <v>223</v>
      </c>
      <c r="T140" s="11" t="s">
        <v>223</v>
      </c>
      <c r="U140" s="11" t="s">
        <v>997</v>
      </c>
      <c r="V140" s="11" t="s">
        <v>997</v>
      </c>
      <c r="W140" s="10" t="s">
        <v>998</v>
      </c>
      <c r="X140" s="11" t="s">
        <v>998</v>
      </c>
      <c r="Y140" s="11" t="s">
        <v>997</v>
      </c>
      <c r="Z140" s="11" t="s">
        <v>999</v>
      </c>
      <c r="AA140" s="11" t="s">
        <v>999</v>
      </c>
      <c r="AB140" s="10"/>
      <c r="AC140" s="11"/>
      <c r="AD140" s="11"/>
      <c r="AE140" s="11"/>
      <c r="AF140" s="11"/>
      <c r="AG140" s="57"/>
    </row>
    <row r="141" spans="1:33" s="45" customFormat="1" ht="13.5" customHeight="1" x14ac:dyDescent="0.1">
      <c r="A141" s="59"/>
      <c r="B141" s="9" t="s">
        <v>310</v>
      </c>
      <c r="C141" s="8" t="s">
        <v>998</v>
      </c>
      <c r="D141" s="9" t="s">
        <v>997</v>
      </c>
      <c r="E141" s="9" t="s">
        <v>997</v>
      </c>
      <c r="F141" s="9"/>
      <c r="G141" s="9"/>
      <c r="H141" s="8"/>
      <c r="I141" s="9"/>
      <c r="J141" s="9"/>
      <c r="K141" s="9"/>
      <c r="L141" s="9"/>
      <c r="M141" s="8" t="s">
        <v>223</v>
      </c>
      <c r="N141" s="9"/>
      <c r="O141" s="9" t="s">
        <v>998</v>
      </c>
      <c r="P141" s="9"/>
      <c r="Q141" s="9"/>
      <c r="R141" s="8" t="s">
        <v>223</v>
      </c>
      <c r="S141" s="9" t="s">
        <v>999</v>
      </c>
      <c r="T141" s="9" t="s">
        <v>999</v>
      </c>
      <c r="U141" s="9"/>
      <c r="V141" s="9"/>
      <c r="W141" s="8"/>
      <c r="X141" s="9" t="s">
        <v>223</v>
      </c>
      <c r="Y141" s="9" t="s">
        <v>223</v>
      </c>
      <c r="Z141" s="9"/>
      <c r="AA141" s="9"/>
      <c r="AB141" s="8"/>
      <c r="AC141" s="9"/>
      <c r="AD141" s="9"/>
      <c r="AE141" s="9"/>
      <c r="AF141" s="9"/>
      <c r="AG141" s="57"/>
    </row>
    <row r="142" spans="1:33" s="45" customFormat="1" ht="13.5" customHeight="1" x14ac:dyDescent="0.1">
      <c r="A142" s="60" t="s">
        <v>583</v>
      </c>
      <c r="B142" s="7" t="s">
        <v>309</v>
      </c>
      <c r="C142" s="10"/>
      <c r="D142" s="11" t="s">
        <v>1000</v>
      </c>
      <c r="E142" s="11" t="s">
        <v>1001</v>
      </c>
      <c r="F142" s="11" t="s">
        <v>1002</v>
      </c>
      <c r="G142" s="11" t="s">
        <v>1003</v>
      </c>
      <c r="H142" s="10"/>
      <c r="I142" s="11"/>
      <c r="J142" s="11"/>
      <c r="K142" s="11"/>
      <c r="L142" s="11"/>
      <c r="M142" s="10" t="s">
        <v>1003</v>
      </c>
      <c r="N142" s="11" t="s">
        <v>1002</v>
      </c>
      <c r="O142" s="11"/>
      <c r="P142" s="11"/>
      <c r="Q142" s="11"/>
      <c r="R142" s="10" t="s">
        <v>1001</v>
      </c>
      <c r="S142" s="11" t="s">
        <v>1001</v>
      </c>
      <c r="T142" s="11"/>
      <c r="U142" s="11" t="s">
        <v>1003</v>
      </c>
      <c r="V142" s="11" t="s">
        <v>1003</v>
      </c>
      <c r="W142" s="10" t="s">
        <v>1001</v>
      </c>
      <c r="X142" s="11" t="s">
        <v>1001</v>
      </c>
      <c r="Y142" s="11" t="s">
        <v>1002</v>
      </c>
      <c r="Z142" s="11" t="s">
        <v>1002</v>
      </c>
      <c r="AA142" s="11"/>
      <c r="AB142" s="10"/>
      <c r="AC142" s="11"/>
      <c r="AD142" s="11"/>
      <c r="AE142" s="11"/>
      <c r="AF142" s="11"/>
      <c r="AG142" s="57"/>
    </row>
    <row r="143" spans="1:33" s="45" customFormat="1" ht="13.5" customHeight="1" x14ac:dyDescent="0.1">
      <c r="A143" s="59"/>
      <c r="B143" s="9" t="s">
        <v>310</v>
      </c>
      <c r="C143" s="8" t="s">
        <v>1003</v>
      </c>
      <c r="D143" s="9" t="s">
        <v>1003</v>
      </c>
      <c r="E143" s="9" t="s">
        <v>1002</v>
      </c>
      <c r="F143" s="9"/>
      <c r="G143" s="9"/>
      <c r="H143" s="8"/>
      <c r="I143" s="9"/>
      <c r="J143" s="9"/>
      <c r="K143" s="9"/>
      <c r="L143" s="9"/>
      <c r="M143" s="8" t="s">
        <v>1001</v>
      </c>
      <c r="N143" s="9" t="s">
        <v>1001</v>
      </c>
      <c r="O143" s="9"/>
      <c r="P143" s="9"/>
      <c r="Q143" s="9"/>
      <c r="R143" s="8"/>
      <c r="S143" s="9"/>
      <c r="T143" s="9"/>
      <c r="U143" s="9"/>
      <c r="V143" s="9"/>
      <c r="W143" s="8" t="s">
        <v>1002</v>
      </c>
      <c r="X143" s="9" t="s">
        <v>1002</v>
      </c>
      <c r="Y143" s="9"/>
      <c r="Z143" s="9"/>
      <c r="AA143" s="9"/>
      <c r="AB143" s="8"/>
      <c r="AC143" s="9"/>
      <c r="AD143" s="9"/>
      <c r="AE143" s="9"/>
      <c r="AF143" s="9"/>
      <c r="AG143" s="57"/>
    </row>
    <row r="144" spans="1:33" s="45" customFormat="1" ht="13.5" customHeight="1" x14ac:dyDescent="0.1">
      <c r="A144" s="60" t="s">
        <v>97</v>
      </c>
      <c r="B144" s="7" t="s">
        <v>309</v>
      </c>
      <c r="C144" s="10"/>
      <c r="D144" s="11"/>
      <c r="E144" s="11" t="s">
        <v>222</v>
      </c>
      <c r="F144" s="11" t="s">
        <v>1004</v>
      </c>
      <c r="G144" s="11" t="s">
        <v>1004</v>
      </c>
      <c r="H144" s="10"/>
      <c r="I144" s="11"/>
      <c r="J144" s="11"/>
      <c r="K144" s="11"/>
      <c r="L144" s="11"/>
      <c r="M144" s="10" t="s">
        <v>219</v>
      </c>
      <c r="N144" s="11" t="s">
        <v>219</v>
      </c>
      <c r="O144" s="11" t="s">
        <v>222</v>
      </c>
      <c r="P144" s="11" t="s">
        <v>222</v>
      </c>
      <c r="Q144" s="11" t="s">
        <v>1004</v>
      </c>
      <c r="R144" s="10" t="s">
        <v>222</v>
      </c>
      <c r="S144" s="11" t="s">
        <v>1005</v>
      </c>
      <c r="T144" s="11" t="s">
        <v>1005</v>
      </c>
      <c r="U144" s="11" t="s">
        <v>219</v>
      </c>
      <c r="V144" s="11" t="s">
        <v>219</v>
      </c>
      <c r="W144" s="10" t="s">
        <v>1005</v>
      </c>
      <c r="X144" s="11" t="s">
        <v>219</v>
      </c>
      <c r="Y144" s="11" t="s">
        <v>1004</v>
      </c>
      <c r="Z144" s="11"/>
      <c r="AA144" s="11"/>
      <c r="AB144" s="10"/>
      <c r="AC144" s="11"/>
      <c r="AD144" s="11"/>
      <c r="AE144" s="11"/>
      <c r="AF144" s="11"/>
      <c r="AG144" s="57"/>
    </row>
    <row r="145" spans="1:33" s="45" customFormat="1" ht="13.5" customHeight="1" x14ac:dyDescent="0.1">
      <c r="A145" s="59"/>
      <c r="B145" s="9" t="s">
        <v>310</v>
      </c>
      <c r="C145" s="8" t="s">
        <v>1005</v>
      </c>
      <c r="D145" s="9" t="s">
        <v>222</v>
      </c>
      <c r="E145" s="9" t="s">
        <v>222</v>
      </c>
      <c r="F145" s="9"/>
      <c r="G145" s="9"/>
      <c r="H145" s="8"/>
      <c r="I145" s="9"/>
      <c r="J145" s="9"/>
      <c r="K145" s="9"/>
      <c r="L145" s="9"/>
      <c r="M145" s="8" t="s">
        <v>222</v>
      </c>
      <c r="N145" s="9" t="s">
        <v>219</v>
      </c>
      <c r="O145" s="9" t="s">
        <v>219</v>
      </c>
      <c r="P145" s="9"/>
      <c r="Q145" s="9"/>
      <c r="R145" s="8" t="s">
        <v>1005</v>
      </c>
      <c r="S145" s="9" t="s">
        <v>1004</v>
      </c>
      <c r="T145" s="9" t="s">
        <v>1004</v>
      </c>
      <c r="U145" s="9"/>
      <c r="V145" s="9"/>
      <c r="W145" s="8" t="s">
        <v>1005</v>
      </c>
      <c r="X145" s="9" t="s">
        <v>1005</v>
      </c>
      <c r="Y145" s="9" t="s">
        <v>1004</v>
      </c>
      <c r="Z145" s="9"/>
      <c r="AA145" s="9"/>
      <c r="AB145" s="8"/>
      <c r="AC145" s="9"/>
      <c r="AD145" s="9"/>
      <c r="AE145" s="9"/>
      <c r="AF145" s="9"/>
      <c r="AG145" s="57"/>
    </row>
    <row r="146" spans="1:33" s="45" customFormat="1" ht="13.5" customHeight="1" x14ac:dyDescent="0.1">
      <c r="A146" s="60" t="s">
        <v>142</v>
      </c>
      <c r="B146" s="7" t="s">
        <v>309</v>
      </c>
      <c r="C146" s="10"/>
      <c r="D146" s="11"/>
      <c r="E146" s="11" t="s">
        <v>1006</v>
      </c>
      <c r="F146" s="11"/>
      <c r="G146" s="11" t="s">
        <v>1008</v>
      </c>
      <c r="H146" s="10"/>
      <c r="I146" s="11"/>
      <c r="J146" s="11"/>
      <c r="K146" s="11"/>
      <c r="L146" s="11"/>
      <c r="M146" s="10" t="s">
        <v>1008</v>
      </c>
      <c r="N146" s="11" t="s">
        <v>1008</v>
      </c>
      <c r="O146" s="11" t="s">
        <v>1009</v>
      </c>
      <c r="P146" s="11" t="s">
        <v>1009</v>
      </c>
      <c r="Q146" s="11" t="s">
        <v>1007</v>
      </c>
      <c r="R146" s="10" t="s">
        <v>1009</v>
      </c>
      <c r="S146" s="11" t="s">
        <v>1007</v>
      </c>
      <c r="T146" s="11" t="s">
        <v>1006</v>
      </c>
      <c r="U146" s="11" t="s">
        <v>1006</v>
      </c>
      <c r="V146" s="11" t="s">
        <v>1008</v>
      </c>
      <c r="W146" s="10" t="s">
        <v>1007</v>
      </c>
      <c r="X146" s="11" t="s">
        <v>1007</v>
      </c>
      <c r="Y146" s="11" t="s">
        <v>1009</v>
      </c>
      <c r="Z146" s="11" t="s">
        <v>1006</v>
      </c>
      <c r="AA146" s="11" t="s">
        <v>1006</v>
      </c>
      <c r="AB146" s="10"/>
      <c r="AC146" s="11"/>
      <c r="AD146" s="11"/>
      <c r="AE146" s="11"/>
      <c r="AF146" s="11"/>
      <c r="AG146" s="57"/>
    </row>
    <row r="147" spans="1:33" s="45" customFormat="1" ht="13.5" customHeight="1" x14ac:dyDescent="0.1">
      <c r="A147" s="59"/>
      <c r="B147" s="9" t="s">
        <v>310</v>
      </c>
      <c r="C147" s="8" t="s">
        <v>1008</v>
      </c>
      <c r="D147" s="9" t="s">
        <v>1008</v>
      </c>
      <c r="E147" s="9" t="s">
        <v>1009</v>
      </c>
      <c r="F147" s="9"/>
      <c r="G147" s="9"/>
      <c r="H147" s="8"/>
      <c r="I147" s="9"/>
      <c r="J147" s="9"/>
      <c r="K147" s="9"/>
      <c r="L147" s="9"/>
      <c r="M147" s="8" t="s">
        <v>1007</v>
      </c>
      <c r="N147" s="9" t="s">
        <v>1007</v>
      </c>
      <c r="O147" s="9" t="s">
        <v>1009</v>
      </c>
      <c r="P147" s="9"/>
      <c r="Q147" s="9"/>
      <c r="R147" s="8" t="s">
        <v>1006</v>
      </c>
      <c r="S147" s="9" t="s">
        <v>1006</v>
      </c>
      <c r="T147" s="9" t="s">
        <v>1007</v>
      </c>
      <c r="U147" s="9"/>
      <c r="V147" s="9"/>
      <c r="W147" s="8"/>
      <c r="X147" s="9"/>
      <c r="Y147" s="9"/>
      <c r="Z147" s="9"/>
      <c r="AA147" s="9"/>
      <c r="AB147" s="8"/>
      <c r="AC147" s="9"/>
      <c r="AD147" s="9"/>
      <c r="AE147" s="9"/>
      <c r="AF147" s="9"/>
      <c r="AG147" s="57"/>
    </row>
    <row r="148" spans="1:33" s="45" customFormat="1" ht="13.5" customHeight="1" x14ac:dyDescent="0.1">
      <c r="A148" s="60" t="s">
        <v>99</v>
      </c>
      <c r="B148" s="7" t="s">
        <v>309</v>
      </c>
      <c r="C148" s="10"/>
      <c r="D148" s="11" t="s">
        <v>1010</v>
      </c>
      <c r="E148" s="11" t="s">
        <v>1011</v>
      </c>
      <c r="F148" s="11" t="s">
        <v>1011</v>
      </c>
      <c r="G148" s="11" t="s">
        <v>1012</v>
      </c>
      <c r="H148" s="10"/>
      <c r="I148" s="11"/>
      <c r="J148" s="11"/>
      <c r="K148" s="11"/>
      <c r="L148" s="11"/>
      <c r="M148" s="10" t="s">
        <v>1011</v>
      </c>
      <c r="N148" s="11" t="s">
        <v>1011</v>
      </c>
      <c r="O148" s="11" t="s">
        <v>1012</v>
      </c>
      <c r="P148" s="11"/>
      <c r="Q148" s="11"/>
      <c r="R148" s="10"/>
      <c r="S148" s="11"/>
      <c r="T148" s="11" t="s">
        <v>1013</v>
      </c>
      <c r="U148" s="11" t="s">
        <v>1013</v>
      </c>
      <c r="V148" s="11"/>
      <c r="W148" s="10"/>
      <c r="X148" s="11"/>
      <c r="Y148" s="11"/>
      <c r="Z148" s="11"/>
      <c r="AA148" s="11"/>
      <c r="AB148" s="10"/>
      <c r="AC148" s="11"/>
      <c r="AD148" s="11"/>
      <c r="AE148" s="11"/>
      <c r="AF148" s="11"/>
      <c r="AG148" s="57"/>
    </row>
    <row r="149" spans="1:33" s="45" customFormat="1" ht="13.5" customHeight="1" x14ac:dyDescent="0.1">
      <c r="A149" s="59"/>
      <c r="B149" s="9" t="s">
        <v>310</v>
      </c>
      <c r="C149" s="8" t="s">
        <v>1011</v>
      </c>
      <c r="D149" s="9" t="s">
        <v>1013</v>
      </c>
      <c r="E149" s="9" t="s">
        <v>1012</v>
      </c>
      <c r="F149" s="9"/>
      <c r="G149" s="9"/>
      <c r="H149" s="8" t="s">
        <v>1013</v>
      </c>
      <c r="I149" s="9" t="s">
        <v>1013</v>
      </c>
      <c r="J149" s="9" t="s">
        <v>1011</v>
      </c>
      <c r="K149" s="9"/>
      <c r="L149" s="9"/>
      <c r="M149" s="8" t="s">
        <v>1013</v>
      </c>
      <c r="N149" s="9" t="s">
        <v>1013</v>
      </c>
      <c r="O149" s="9" t="s">
        <v>1012</v>
      </c>
      <c r="P149" s="9"/>
      <c r="Q149" s="9"/>
      <c r="R149" s="8" t="s">
        <v>1011</v>
      </c>
      <c r="S149" s="9" t="s">
        <v>1012</v>
      </c>
      <c r="T149" s="9" t="s">
        <v>1012</v>
      </c>
      <c r="U149" s="9"/>
      <c r="V149" s="9"/>
      <c r="W149" s="8"/>
      <c r="X149" s="9"/>
      <c r="Y149" s="9"/>
      <c r="Z149" s="9"/>
      <c r="AA149" s="9"/>
      <c r="AB149" s="8"/>
      <c r="AC149" s="9"/>
      <c r="AD149" s="9"/>
      <c r="AE149" s="9"/>
      <c r="AF149" s="9"/>
      <c r="AG149" s="57"/>
    </row>
    <row r="150" spans="1:33" s="45" customFormat="1" ht="13.5" customHeight="1" x14ac:dyDescent="0.1">
      <c r="A150" s="60" t="s">
        <v>102</v>
      </c>
      <c r="B150" s="7" t="s">
        <v>309</v>
      </c>
      <c r="C150" s="10"/>
      <c r="D150" s="11" t="s">
        <v>1014</v>
      </c>
      <c r="E150" s="11" t="s">
        <v>1015</v>
      </c>
      <c r="F150" s="11"/>
      <c r="G150" s="11"/>
      <c r="H150" s="10"/>
      <c r="I150" s="11"/>
      <c r="J150" s="11"/>
      <c r="K150" s="11"/>
      <c r="L150" s="11"/>
      <c r="M150" s="10" t="s">
        <v>1016</v>
      </c>
      <c r="N150" s="11" t="s">
        <v>1016</v>
      </c>
      <c r="O150" s="11" t="s">
        <v>1015</v>
      </c>
      <c r="P150" s="11" t="s">
        <v>1015</v>
      </c>
      <c r="Q150" s="11" t="s">
        <v>217</v>
      </c>
      <c r="R150" s="10" t="s">
        <v>1016</v>
      </c>
      <c r="S150" s="11" t="s">
        <v>1016</v>
      </c>
      <c r="T150" s="11"/>
      <c r="U150" s="11" t="s">
        <v>217</v>
      </c>
      <c r="V150" s="11" t="s">
        <v>217</v>
      </c>
      <c r="W150" s="10"/>
      <c r="X150" s="11"/>
      <c r="Y150" s="11"/>
      <c r="Z150" s="11"/>
      <c r="AA150" s="11"/>
      <c r="AB150" s="10"/>
      <c r="AC150" s="11"/>
      <c r="AD150" s="11"/>
      <c r="AE150" s="11"/>
      <c r="AF150" s="11"/>
      <c r="AG150" s="57"/>
    </row>
    <row r="151" spans="1:33" s="45" customFormat="1" ht="13.5" customHeight="1" x14ac:dyDescent="0.1">
      <c r="A151" s="59"/>
      <c r="B151" s="9" t="s">
        <v>310</v>
      </c>
      <c r="C151" s="8" t="s">
        <v>217</v>
      </c>
      <c r="D151" s="9" t="s">
        <v>217</v>
      </c>
      <c r="E151" s="9" t="s">
        <v>1015</v>
      </c>
      <c r="F151" s="9"/>
      <c r="G151" s="9"/>
      <c r="H151" s="8"/>
      <c r="I151" s="9"/>
      <c r="J151" s="9"/>
      <c r="K151" s="9"/>
      <c r="L151" s="9"/>
      <c r="M151" s="8" t="s">
        <v>217</v>
      </c>
      <c r="N151" s="9" t="s">
        <v>217</v>
      </c>
      <c r="O151" s="9" t="s">
        <v>1015</v>
      </c>
      <c r="P151" s="9"/>
      <c r="Q151" s="9"/>
      <c r="R151" s="8" t="s">
        <v>1016</v>
      </c>
      <c r="S151" s="9" t="s">
        <v>1016</v>
      </c>
      <c r="T151" s="9"/>
      <c r="U151" s="9"/>
      <c r="V151" s="9"/>
      <c r="W151" s="8" t="s">
        <v>1016</v>
      </c>
      <c r="X151" s="9" t="s">
        <v>1015</v>
      </c>
      <c r="Y151" s="9" t="s">
        <v>1015</v>
      </c>
      <c r="Z151" s="9"/>
      <c r="AA151" s="9"/>
      <c r="AB151" s="8"/>
      <c r="AC151" s="9"/>
      <c r="AD151" s="9"/>
      <c r="AE151" s="9"/>
      <c r="AF151" s="9"/>
      <c r="AG151" s="57"/>
    </row>
    <row r="152" spans="1:33" s="45" customFormat="1" ht="13.5" customHeight="1" x14ac:dyDescent="0.1">
      <c r="A152" s="60" t="s">
        <v>98</v>
      </c>
      <c r="B152" s="7" t="s">
        <v>309</v>
      </c>
      <c r="C152" s="10"/>
      <c r="D152" s="11" t="s">
        <v>224</v>
      </c>
      <c r="E152" s="11" t="s">
        <v>225</v>
      </c>
      <c r="F152" s="11" t="s">
        <v>215</v>
      </c>
      <c r="G152" s="11" t="s">
        <v>215</v>
      </c>
      <c r="H152" s="10"/>
      <c r="I152" s="11"/>
      <c r="J152" s="11"/>
      <c r="K152" s="11"/>
      <c r="L152" s="11"/>
      <c r="M152" s="10" t="s">
        <v>225</v>
      </c>
      <c r="N152" s="11" t="s">
        <v>225</v>
      </c>
      <c r="O152" s="11" t="s">
        <v>1017</v>
      </c>
      <c r="P152" s="11" t="s">
        <v>1017</v>
      </c>
      <c r="Q152" s="11"/>
      <c r="R152" s="10" t="s">
        <v>215</v>
      </c>
      <c r="S152" s="11" t="s">
        <v>215</v>
      </c>
      <c r="T152" s="11"/>
      <c r="U152" s="11" t="s">
        <v>1017</v>
      </c>
      <c r="V152" s="11" t="s">
        <v>1017</v>
      </c>
      <c r="W152" s="10"/>
      <c r="X152" s="11"/>
      <c r="Y152" s="11" t="s">
        <v>215</v>
      </c>
      <c r="Z152" s="11" t="s">
        <v>225</v>
      </c>
      <c r="AA152" s="11" t="s">
        <v>225</v>
      </c>
      <c r="AB152" s="10"/>
      <c r="AC152" s="11"/>
      <c r="AD152" s="11"/>
      <c r="AE152" s="11"/>
      <c r="AF152" s="11"/>
      <c r="AG152" s="57"/>
    </row>
    <row r="153" spans="1:33" s="45" customFormat="1" ht="13.5" customHeight="1" x14ac:dyDescent="0.1">
      <c r="A153" s="59"/>
      <c r="B153" s="9" t="s">
        <v>310</v>
      </c>
      <c r="C153" s="8"/>
      <c r="D153" s="9"/>
      <c r="E153" s="9"/>
      <c r="F153" s="9"/>
      <c r="G153" s="9"/>
      <c r="H153" s="8"/>
      <c r="I153" s="9"/>
      <c r="J153" s="9"/>
      <c r="K153" s="9"/>
      <c r="L153" s="9"/>
      <c r="M153" s="8" t="s">
        <v>1017</v>
      </c>
      <c r="N153" s="9" t="s">
        <v>225</v>
      </c>
      <c r="O153" s="9" t="s">
        <v>225</v>
      </c>
      <c r="P153" s="9"/>
      <c r="Q153" s="9"/>
      <c r="R153" s="8" t="s">
        <v>215</v>
      </c>
      <c r="S153" s="9" t="s">
        <v>215</v>
      </c>
      <c r="T153" s="9" t="s">
        <v>1017</v>
      </c>
      <c r="U153" s="9"/>
      <c r="V153" s="9"/>
      <c r="W153" s="8"/>
      <c r="X153" s="9"/>
      <c r="Y153" s="9"/>
      <c r="Z153" s="9"/>
      <c r="AA153" s="9"/>
      <c r="AB153" s="8"/>
      <c r="AC153" s="9"/>
      <c r="AD153" s="9"/>
      <c r="AE153" s="9"/>
      <c r="AF153" s="9"/>
      <c r="AG153" s="57"/>
    </row>
    <row r="154" spans="1:33" s="45" customFormat="1" ht="13.5" customHeight="1" x14ac:dyDescent="0.1">
      <c r="A154" s="60" t="s">
        <v>587</v>
      </c>
      <c r="B154" s="7" t="s">
        <v>309</v>
      </c>
      <c r="C154" s="10"/>
      <c r="D154" s="11"/>
      <c r="E154" s="11"/>
      <c r="F154" s="11"/>
      <c r="G154" s="11"/>
      <c r="H154" s="10"/>
      <c r="I154" s="11"/>
      <c r="J154" s="11"/>
      <c r="K154" s="11"/>
      <c r="L154" s="11"/>
      <c r="M154" s="10" t="s">
        <v>1018</v>
      </c>
      <c r="N154" s="11" t="s">
        <v>1018</v>
      </c>
      <c r="O154" s="11" t="s">
        <v>1019</v>
      </c>
      <c r="P154" s="11" t="s">
        <v>1020</v>
      </c>
      <c r="Q154" s="11" t="s">
        <v>1020</v>
      </c>
      <c r="R154" s="10" t="s">
        <v>1018</v>
      </c>
      <c r="S154" s="11" t="s">
        <v>1018</v>
      </c>
      <c r="T154" s="11" t="s">
        <v>1019</v>
      </c>
      <c r="U154" s="11" t="s">
        <v>1021</v>
      </c>
      <c r="V154" s="11" t="s">
        <v>1021</v>
      </c>
      <c r="W154" s="10" t="s">
        <v>1020</v>
      </c>
      <c r="X154" s="11" t="s">
        <v>1019</v>
      </c>
      <c r="Y154" s="11" t="s">
        <v>1019</v>
      </c>
      <c r="Z154" s="11" t="s">
        <v>1021</v>
      </c>
      <c r="AA154" s="11" t="s">
        <v>1021</v>
      </c>
      <c r="AB154" s="10"/>
      <c r="AC154" s="11"/>
      <c r="AD154" s="11"/>
      <c r="AE154" s="11"/>
      <c r="AF154" s="11"/>
      <c r="AG154" s="57"/>
    </row>
    <row r="155" spans="1:33" s="45" customFormat="1" ht="13.5" customHeight="1" x14ac:dyDescent="0.1">
      <c r="A155" s="59"/>
      <c r="B155" s="9" t="s">
        <v>310</v>
      </c>
      <c r="C155" s="8"/>
      <c r="D155" s="9"/>
      <c r="E155" s="9"/>
      <c r="F155" s="9"/>
      <c r="G155" s="9"/>
      <c r="H155" s="8" t="s">
        <v>1020</v>
      </c>
      <c r="I155" s="9" t="s">
        <v>1020</v>
      </c>
      <c r="J155" s="9" t="s">
        <v>1020</v>
      </c>
      <c r="K155" s="9"/>
      <c r="L155" s="9"/>
      <c r="M155" s="8" t="s">
        <v>1018</v>
      </c>
      <c r="N155" s="9" t="s">
        <v>1018</v>
      </c>
      <c r="O155" s="9" t="s">
        <v>1019</v>
      </c>
      <c r="P155" s="9"/>
      <c r="Q155" s="9"/>
      <c r="R155" s="8" t="s">
        <v>1019</v>
      </c>
      <c r="S155" s="9" t="s">
        <v>1021</v>
      </c>
      <c r="T155" s="9" t="s">
        <v>1021</v>
      </c>
      <c r="U155" s="9"/>
      <c r="V155" s="9"/>
      <c r="W155" s="8" t="s">
        <v>1019</v>
      </c>
      <c r="X155" s="9" t="s">
        <v>1020</v>
      </c>
      <c r="Y155" s="9" t="s">
        <v>1018</v>
      </c>
      <c r="Z155" s="9"/>
      <c r="AA155" s="9"/>
      <c r="AB155" s="8"/>
      <c r="AC155" s="9"/>
      <c r="AD155" s="9"/>
      <c r="AE155" s="9"/>
      <c r="AF155" s="9"/>
      <c r="AG155" s="57"/>
    </row>
    <row r="156" spans="1:33" s="45" customFormat="1" ht="13.5" customHeight="1" x14ac:dyDescent="0.1">
      <c r="A156" s="60" t="s">
        <v>108</v>
      </c>
      <c r="B156" s="7" t="s">
        <v>309</v>
      </c>
      <c r="C156" s="10"/>
      <c r="D156" s="11" t="s">
        <v>196</v>
      </c>
      <c r="E156" s="11" t="s">
        <v>250</v>
      </c>
      <c r="F156" s="11" t="s">
        <v>1156</v>
      </c>
      <c r="G156" s="11" t="s">
        <v>1156</v>
      </c>
      <c r="H156" s="10" t="s">
        <v>1156</v>
      </c>
      <c r="I156" s="11" t="s">
        <v>1156</v>
      </c>
      <c r="J156" s="11" t="s">
        <v>250</v>
      </c>
      <c r="K156" s="11" t="s">
        <v>1155</v>
      </c>
      <c r="L156" s="11" t="s">
        <v>1155</v>
      </c>
      <c r="M156" s="10"/>
      <c r="N156" s="11"/>
      <c r="O156" s="11"/>
      <c r="P156" s="11"/>
      <c r="Q156" s="11"/>
      <c r="R156" s="10"/>
      <c r="S156" s="11"/>
      <c r="T156" s="11"/>
      <c r="U156" s="11"/>
      <c r="V156" s="11"/>
      <c r="W156" s="10" t="s">
        <v>1155</v>
      </c>
      <c r="X156" s="11" t="s">
        <v>1155</v>
      </c>
      <c r="Y156" s="11"/>
      <c r="Z156" s="11" t="s">
        <v>250</v>
      </c>
      <c r="AA156" s="11" t="s">
        <v>250</v>
      </c>
      <c r="AB156" s="10"/>
      <c r="AC156" s="11"/>
      <c r="AD156" s="11"/>
      <c r="AE156" s="11"/>
      <c r="AF156" s="11"/>
      <c r="AG156" s="57"/>
    </row>
    <row r="157" spans="1:33" s="45" customFormat="1" ht="13.5" customHeight="1" x14ac:dyDescent="0.1">
      <c r="A157" s="59"/>
      <c r="B157" s="9" t="s">
        <v>310</v>
      </c>
      <c r="C157" s="8"/>
      <c r="D157" s="9"/>
      <c r="E157" s="9"/>
      <c r="F157" s="9"/>
      <c r="G157" s="9"/>
      <c r="H157" s="8" t="s">
        <v>1155</v>
      </c>
      <c r="I157" s="9" t="s">
        <v>250</v>
      </c>
      <c r="J157" s="9" t="s">
        <v>250</v>
      </c>
      <c r="K157" s="9"/>
      <c r="L157" s="9"/>
      <c r="M157" s="8"/>
      <c r="N157" s="9"/>
      <c r="O157" s="9"/>
      <c r="P157" s="9"/>
      <c r="Q157" s="9"/>
      <c r="R157" s="8"/>
      <c r="S157" s="9"/>
      <c r="T157" s="9"/>
      <c r="U157" s="9"/>
      <c r="V157" s="9"/>
      <c r="W157" s="8" t="s">
        <v>1155</v>
      </c>
      <c r="X157" s="9" t="s">
        <v>1156</v>
      </c>
      <c r="Y157" s="9" t="s">
        <v>1156</v>
      </c>
      <c r="Z157" s="9"/>
      <c r="AA157" s="9"/>
      <c r="AB157" s="8"/>
      <c r="AC157" s="9"/>
      <c r="AD157" s="9"/>
      <c r="AE157" s="9"/>
      <c r="AF157" s="9"/>
      <c r="AG157" s="57"/>
    </row>
    <row r="158" spans="1:33" s="45" customFormat="1" ht="13.5" customHeight="1" x14ac:dyDescent="0.1">
      <c r="A158" s="60" t="s">
        <v>109</v>
      </c>
      <c r="B158" s="7" t="s">
        <v>309</v>
      </c>
      <c r="C158" s="10"/>
      <c r="D158" s="11" t="s">
        <v>1022</v>
      </c>
      <c r="E158" s="11" t="s">
        <v>1157</v>
      </c>
      <c r="F158" s="11" t="s">
        <v>1157</v>
      </c>
      <c r="G158" s="11" t="s">
        <v>246</v>
      </c>
      <c r="H158" s="10" t="s">
        <v>246</v>
      </c>
      <c r="I158" s="11" t="s">
        <v>246</v>
      </c>
      <c r="J158" s="11"/>
      <c r="K158" s="11" t="s">
        <v>1158</v>
      </c>
      <c r="L158" s="11" t="s">
        <v>1158</v>
      </c>
      <c r="M158" s="10"/>
      <c r="N158" s="11"/>
      <c r="O158" s="11"/>
      <c r="P158" s="11"/>
      <c r="Q158" s="11"/>
      <c r="R158" s="10" t="s">
        <v>1158</v>
      </c>
      <c r="S158" s="11" t="s">
        <v>1158</v>
      </c>
      <c r="T158" s="11"/>
      <c r="U158" s="11" t="s">
        <v>246</v>
      </c>
      <c r="V158" s="11" t="s">
        <v>246</v>
      </c>
      <c r="W158" s="10" t="s">
        <v>1157</v>
      </c>
      <c r="X158" s="11" t="s">
        <v>1157</v>
      </c>
      <c r="Y158" s="11" t="s">
        <v>246</v>
      </c>
      <c r="Z158" s="11"/>
      <c r="AA158" s="11"/>
      <c r="AB158" s="10"/>
      <c r="AC158" s="11"/>
      <c r="AD158" s="11"/>
      <c r="AE158" s="11"/>
      <c r="AF158" s="11"/>
      <c r="AG158" s="57"/>
    </row>
    <row r="159" spans="1:33" s="45" customFormat="1" ht="13.5" customHeight="1" x14ac:dyDescent="0.1">
      <c r="A159" s="59"/>
      <c r="B159" s="9" t="s">
        <v>310</v>
      </c>
      <c r="C159" s="8"/>
      <c r="D159" s="9"/>
      <c r="E159" s="9"/>
      <c r="F159" s="9"/>
      <c r="G159" s="9"/>
      <c r="H159" s="8" t="s">
        <v>1158</v>
      </c>
      <c r="I159" s="9" t="s">
        <v>1157</v>
      </c>
      <c r="J159" s="9"/>
      <c r="K159" s="9"/>
      <c r="L159" s="9"/>
      <c r="M159" s="8"/>
      <c r="N159" s="9"/>
      <c r="O159" s="9"/>
      <c r="P159" s="9"/>
      <c r="Q159" s="9"/>
      <c r="R159" s="8"/>
      <c r="S159" s="9"/>
      <c r="T159" s="9"/>
      <c r="U159" s="9"/>
      <c r="V159" s="9"/>
      <c r="W159" s="8"/>
      <c r="X159" s="9"/>
      <c r="Y159" s="9"/>
      <c r="Z159" s="9"/>
      <c r="AA159" s="9"/>
      <c r="AB159" s="8"/>
      <c r="AC159" s="9"/>
      <c r="AD159" s="9"/>
      <c r="AE159" s="9"/>
      <c r="AF159" s="9"/>
      <c r="AG159" s="57"/>
    </row>
    <row r="160" spans="1:33" s="45" customFormat="1" ht="13.5" customHeight="1" x14ac:dyDescent="0.1">
      <c r="A160" s="60" t="s">
        <v>591</v>
      </c>
      <c r="B160" s="7" t="s">
        <v>309</v>
      </c>
      <c r="C160" s="10"/>
      <c r="D160" s="11" t="s">
        <v>1023</v>
      </c>
      <c r="E160" s="11"/>
      <c r="F160" s="11" t="s">
        <v>1160</v>
      </c>
      <c r="G160" s="11" t="s">
        <v>1161</v>
      </c>
      <c r="H160" s="10" t="s">
        <v>1160</v>
      </c>
      <c r="I160" s="11" t="s">
        <v>1160</v>
      </c>
      <c r="J160" s="11"/>
      <c r="K160" s="11" t="s">
        <v>1159</v>
      </c>
      <c r="L160" s="11" t="s">
        <v>1159</v>
      </c>
      <c r="M160" s="10"/>
      <c r="N160" s="11"/>
      <c r="O160" s="11"/>
      <c r="P160" s="11"/>
      <c r="Q160" s="11"/>
      <c r="R160" s="10"/>
      <c r="S160" s="11"/>
      <c r="T160" s="11" t="s">
        <v>1159</v>
      </c>
      <c r="U160" s="11" t="s">
        <v>1159</v>
      </c>
      <c r="V160" s="11" t="s">
        <v>1161</v>
      </c>
      <c r="W160" s="10" t="s">
        <v>1161</v>
      </c>
      <c r="X160" s="11" t="s">
        <v>1161</v>
      </c>
      <c r="Y160" s="11"/>
      <c r="Z160" s="11" t="s">
        <v>1160</v>
      </c>
      <c r="AA160" s="11" t="s">
        <v>1160</v>
      </c>
      <c r="AB160" s="10"/>
      <c r="AC160" s="11"/>
      <c r="AD160" s="11"/>
      <c r="AE160" s="11"/>
      <c r="AF160" s="11"/>
      <c r="AG160" s="57"/>
    </row>
    <row r="161" spans="1:33" s="45" customFormat="1" ht="13.5" customHeight="1" x14ac:dyDescent="0.1">
      <c r="A161" s="59"/>
      <c r="B161" s="9" t="s">
        <v>310</v>
      </c>
      <c r="C161" s="8"/>
      <c r="D161" s="9"/>
      <c r="E161" s="9"/>
      <c r="F161" s="9"/>
      <c r="G161" s="9"/>
      <c r="H161" s="8" t="s">
        <v>1161</v>
      </c>
      <c r="I161" s="9" t="s">
        <v>1161</v>
      </c>
      <c r="J161" s="9"/>
      <c r="K161" s="9"/>
      <c r="L161" s="9"/>
      <c r="M161" s="8"/>
      <c r="N161" s="9"/>
      <c r="O161" s="9"/>
      <c r="P161" s="9"/>
      <c r="Q161" s="9"/>
      <c r="R161" s="8"/>
      <c r="S161" s="9"/>
      <c r="T161" s="9"/>
      <c r="U161" s="9"/>
      <c r="V161" s="9"/>
      <c r="W161" s="8" t="s">
        <v>1159</v>
      </c>
      <c r="X161" s="9" t="s">
        <v>1159</v>
      </c>
      <c r="Y161" s="9" t="s">
        <v>1160</v>
      </c>
      <c r="Z161" s="9"/>
      <c r="AA161" s="9"/>
      <c r="AB161" s="8"/>
      <c r="AC161" s="9"/>
      <c r="AD161" s="9"/>
      <c r="AE161" s="9"/>
      <c r="AF161" s="9"/>
      <c r="AG161" s="57"/>
    </row>
    <row r="162" spans="1:33" s="45" customFormat="1" ht="13.5" customHeight="1" x14ac:dyDescent="0.1">
      <c r="A162" s="60" t="s">
        <v>105</v>
      </c>
      <c r="B162" s="7" t="s">
        <v>309</v>
      </c>
      <c r="C162" s="10"/>
      <c r="D162" s="11" t="s">
        <v>191</v>
      </c>
      <c r="E162" s="11" t="s">
        <v>249</v>
      </c>
      <c r="F162" s="11"/>
      <c r="G162" s="11" t="s">
        <v>1162</v>
      </c>
      <c r="H162" s="10" t="s">
        <v>1163</v>
      </c>
      <c r="I162" s="11" t="s">
        <v>249</v>
      </c>
      <c r="J162" s="11" t="s">
        <v>249</v>
      </c>
      <c r="K162" s="11" t="s">
        <v>242</v>
      </c>
      <c r="L162" s="11" t="s">
        <v>242</v>
      </c>
      <c r="M162" s="10"/>
      <c r="N162" s="11"/>
      <c r="O162" s="11"/>
      <c r="P162" s="11"/>
      <c r="Q162" s="11"/>
      <c r="R162" s="10"/>
      <c r="S162" s="11"/>
      <c r="T162" s="11" t="s">
        <v>242</v>
      </c>
      <c r="U162" s="11" t="s">
        <v>242</v>
      </c>
      <c r="V162" s="11"/>
      <c r="W162" s="10" t="s">
        <v>249</v>
      </c>
      <c r="X162" s="11" t="s">
        <v>1163</v>
      </c>
      <c r="Y162" s="11" t="s">
        <v>1163</v>
      </c>
      <c r="Z162" s="11" t="s">
        <v>1162</v>
      </c>
      <c r="AA162" s="11" t="s">
        <v>1162</v>
      </c>
      <c r="AB162" s="10"/>
      <c r="AC162" s="11"/>
      <c r="AD162" s="11"/>
      <c r="AE162" s="11"/>
      <c r="AF162" s="11"/>
      <c r="AG162" s="57"/>
    </row>
    <row r="163" spans="1:33" s="45" customFormat="1" ht="13.5" customHeight="1" x14ac:dyDescent="0.1">
      <c r="A163" s="59"/>
      <c r="B163" s="9" t="s">
        <v>310</v>
      </c>
      <c r="C163" s="8" t="s">
        <v>242</v>
      </c>
      <c r="D163" s="9" t="s">
        <v>1162</v>
      </c>
      <c r="E163" s="9" t="s">
        <v>1162</v>
      </c>
      <c r="F163" s="9"/>
      <c r="G163" s="9"/>
      <c r="H163" s="8" t="s">
        <v>249</v>
      </c>
      <c r="I163" s="9" t="s">
        <v>249</v>
      </c>
      <c r="J163" s="9" t="s">
        <v>242</v>
      </c>
      <c r="K163" s="9"/>
      <c r="L163" s="9"/>
      <c r="M163" s="8"/>
      <c r="N163" s="9"/>
      <c r="O163" s="9"/>
      <c r="P163" s="9"/>
      <c r="Q163" s="9"/>
      <c r="R163" s="8" t="s">
        <v>1163</v>
      </c>
      <c r="S163" s="9" t="s">
        <v>1163</v>
      </c>
      <c r="T163" s="9"/>
      <c r="U163" s="9"/>
      <c r="V163" s="9"/>
      <c r="W163" s="8"/>
      <c r="X163" s="9"/>
      <c r="Y163" s="9"/>
      <c r="Z163" s="9"/>
      <c r="AA163" s="9"/>
      <c r="AB163" s="8"/>
      <c r="AC163" s="9"/>
      <c r="AD163" s="9"/>
      <c r="AE163" s="9"/>
      <c r="AF163" s="9"/>
      <c r="AG163" s="57"/>
    </row>
    <row r="164" spans="1:33" s="45" customFormat="1" ht="13.5" customHeight="1" x14ac:dyDescent="0.1">
      <c r="A164" s="60" t="s">
        <v>110</v>
      </c>
      <c r="B164" s="7" t="s">
        <v>309</v>
      </c>
      <c r="C164" s="10"/>
      <c r="D164" s="11" t="s">
        <v>200</v>
      </c>
      <c r="E164" s="11"/>
      <c r="F164" s="11" t="s">
        <v>1164</v>
      </c>
      <c r="G164" s="11" t="s">
        <v>1164</v>
      </c>
      <c r="H164" s="10" t="s">
        <v>1165</v>
      </c>
      <c r="I164" s="11" t="s">
        <v>1165</v>
      </c>
      <c r="J164" s="11" t="s">
        <v>247</v>
      </c>
      <c r="K164" s="11" t="s">
        <v>1166</v>
      </c>
      <c r="L164" s="11" t="s">
        <v>1166</v>
      </c>
      <c r="M164" s="10"/>
      <c r="N164" s="11"/>
      <c r="O164" s="11"/>
      <c r="P164" s="11"/>
      <c r="Q164" s="11"/>
      <c r="R164" s="10" t="s">
        <v>247</v>
      </c>
      <c r="S164" s="11" t="s">
        <v>247</v>
      </c>
      <c r="T164" s="11"/>
      <c r="U164" s="11"/>
      <c r="V164" s="11"/>
      <c r="W164" s="10" t="s">
        <v>1166</v>
      </c>
      <c r="X164" s="11" t="s">
        <v>1166</v>
      </c>
      <c r="Y164" s="11"/>
      <c r="Z164" s="11" t="s">
        <v>1164</v>
      </c>
      <c r="AA164" s="11" t="s">
        <v>1164</v>
      </c>
      <c r="AB164" s="10"/>
      <c r="AC164" s="11"/>
      <c r="AD164" s="11"/>
      <c r="AE164" s="11"/>
      <c r="AF164" s="11"/>
      <c r="AG164" s="57"/>
    </row>
    <row r="165" spans="1:33" s="45" customFormat="1" ht="13.5" customHeight="1" x14ac:dyDescent="0.1">
      <c r="A165" s="59"/>
      <c r="B165" s="9" t="s">
        <v>310</v>
      </c>
      <c r="C165" s="8" t="s">
        <v>1165</v>
      </c>
      <c r="D165" s="9" t="s">
        <v>1165</v>
      </c>
      <c r="E165" s="9" t="s">
        <v>1166</v>
      </c>
      <c r="F165" s="9"/>
      <c r="G165" s="9"/>
      <c r="H165" s="8" t="s">
        <v>247</v>
      </c>
      <c r="I165" s="9" t="s">
        <v>1166</v>
      </c>
      <c r="J165" s="9" t="s">
        <v>1165</v>
      </c>
      <c r="K165" s="9"/>
      <c r="L165" s="9"/>
      <c r="M165" s="8"/>
      <c r="N165" s="9"/>
      <c r="O165" s="9"/>
      <c r="P165" s="9"/>
      <c r="Q165" s="9"/>
      <c r="R165" s="8" t="s">
        <v>247</v>
      </c>
      <c r="S165" s="9" t="s">
        <v>1164</v>
      </c>
      <c r="T165" s="9" t="s">
        <v>1164</v>
      </c>
      <c r="U165" s="9"/>
      <c r="V165" s="9"/>
      <c r="W165" s="8" t="s">
        <v>1165</v>
      </c>
      <c r="X165" s="9" t="s">
        <v>247</v>
      </c>
      <c r="Y165" s="9"/>
      <c r="Z165" s="9"/>
      <c r="AA165" s="9"/>
      <c r="AB165" s="8"/>
      <c r="AC165" s="9"/>
      <c r="AD165" s="9"/>
      <c r="AE165" s="9"/>
      <c r="AF165" s="9"/>
      <c r="AG165" s="57"/>
    </row>
    <row r="166" spans="1:33" s="45" customFormat="1" ht="13.5" customHeight="1" x14ac:dyDescent="0.1">
      <c r="A166" s="60" t="s">
        <v>107</v>
      </c>
      <c r="B166" s="7" t="s">
        <v>309</v>
      </c>
      <c r="C166" s="10"/>
      <c r="D166" s="11" t="s">
        <v>1024</v>
      </c>
      <c r="E166" s="11" t="s">
        <v>1167</v>
      </c>
      <c r="F166" s="11"/>
      <c r="G166" s="11" t="s">
        <v>1168</v>
      </c>
      <c r="H166" s="10" t="s">
        <v>1167</v>
      </c>
      <c r="I166" s="11" t="s">
        <v>1168</v>
      </c>
      <c r="J166" s="11" t="s">
        <v>1168</v>
      </c>
      <c r="K166" s="11" t="s">
        <v>245</v>
      </c>
      <c r="L166" s="11" t="s">
        <v>245</v>
      </c>
      <c r="M166" s="10"/>
      <c r="N166" s="11"/>
      <c r="O166" s="11"/>
      <c r="P166" s="11"/>
      <c r="Q166" s="11"/>
      <c r="R166" s="10"/>
      <c r="S166" s="11"/>
      <c r="T166" s="11"/>
      <c r="U166" s="11"/>
      <c r="V166" s="11"/>
      <c r="W166" s="10" t="s">
        <v>1167</v>
      </c>
      <c r="X166" s="11" t="s">
        <v>1167</v>
      </c>
      <c r="Y166" s="11"/>
      <c r="Z166" s="11"/>
      <c r="AA166" s="11"/>
      <c r="AB166" s="10"/>
      <c r="AC166" s="11"/>
      <c r="AD166" s="11"/>
      <c r="AE166" s="11"/>
      <c r="AF166" s="11"/>
      <c r="AG166" s="57"/>
    </row>
    <row r="167" spans="1:33" s="45" customFormat="1" ht="13.5" customHeight="1" x14ac:dyDescent="0.1">
      <c r="A167" s="59"/>
      <c r="B167" s="9" t="s">
        <v>310</v>
      </c>
      <c r="C167" s="8" t="s">
        <v>1167</v>
      </c>
      <c r="D167" s="9" t="s">
        <v>1168</v>
      </c>
      <c r="E167" s="9" t="s">
        <v>1168</v>
      </c>
      <c r="F167" s="9"/>
      <c r="G167" s="9"/>
      <c r="H167" s="8"/>
      <c r="I167" s="9" t="s">
        <v>245</v>
      </c>
      <c r="J167" s="9" t="s">
        <v>245</v>
      </c>
      <c r="K167" s="9"/>
      <c r="L167" s="9"/>
      <c r="M167" s="8"/>
      <c r="N167" s="9"/>
      <c r="O167" s="9"/>
      <c r="P167" s="9"/>
      <c r="Q167" s="9"/>
      <c r="R167" s="8"/>
      <c r="S167" s="9"/>
      <c r="T167" s="9"/>
      <c r="U167" s="9"/>
      <c r="V167" s="9"/>
      <c r="W167" s="8"/>
      <c r="X167" s="9" t="s">
        <v>245</v>
      </c>
      <c r="Y167" s="9" t="s">
        <v>245</v>
      </c>
      <c r="Z167" s="9"/>
      <c r="AA167" s="9"/>
      <c r="AB167" s="8"/>
      <c r="AC167" s="9"/>
      <c r="AD167" s="9"/>
      <c r="AE167" s="9"/>
      <c r="AF167" s="9"/>
      <c r="AG167" s="57"/>
    </row>
    <row r="168" spans="1:33" s="45" customFormat="1" ht="13.5" customHeight="1" x14ac:dyDescent="0.1">
      <c r="A168" s="60" t="s">
        <v>106</v>
      </c>
      <c r="B168" s="7" t="s">
        <v>309</v>
      </c>
      <c r="C168" s="10"/>
      <c r="D168" s="11" t="s">
        <v>221</v>
      </c>
      <c r="E168" s="11" t="s">
        <v>1170</v>
      </c>
      <c r="F168" s="11" t="s">
        <v>248</v>
      </c>
      <c r="G168" s="11" t="s">
        <v>248</v>
      </c>
      <c r="H168" s="10" t="s">
        <v>1169</v>
      </c>
      <c r="I168" s="11" t="s">
        <v>1169</v>
      </c>
      <c r="J168" s="11" t="s">
        <v>248</v>
      </c>
      <c r="K168" s="11"/>
      <c r="L168" s="11" t="s">
        <v>1170</v>
      </c>
      <c r="M168" s="10"/>
      <c r="N168" s="11"/>
      <c r="O168" s="11"/>
      <c r="P168" s="11"/>
      <c r="Q168" s="11"/>
      <c r="R168" s="10" t="s">
        <v>1170</v>
      </c>
      <c r="S168" s="11" t="s">
        <v>1170</v>
      </c>
      <c r="T168" s="11" t="s">
        <v>1171</v>
      </c>
      <c r="U168" s="11"/>
      <c r="V168" s="11"/>
      <c r="W168" s="10" t="s">
        <v>1171</v>
      </c>
      <c r="X168" s="11" t="s">
        <v>1171</v>
      </c>
      <c r="Y168" s="11" t="s">
        <v>248</v>
      </c>
      <c r="Z168" s="11" t="s">
        <v>1169</v>
      </c>
      <c r="AA168" s="11" t="s">
        <v>1169</v>
      </c>
      <c r="AB168" s="10"/>
      <c r="AC168" s="11"/>
      <c r="AD168" s="11"/>
      <c r="AE168" s="11"/>
      <c r="AF168" s="11"/>
      <c r="AG168" s="57"/>
    </row>
    <row r="169" spans="1:33" s="45" customFormat="1" ht="13.5" customHeight="1" x14ac:dyDescent="0.1">
      <c r="A169" s="59"/>
      <c r="B169" s="9" t="s">
        <v>310</v>
      </c>
      <c r="C169" s="8"/>
      <c r="D169" s="9"/>
      <c r="E169" s="9"/>
      <c r="F169" s="9"/>
      <c r="G169" s="9"/>
      <c r="H169" s="8" t="s">
        <v>248</v>
      </c>
      <c r="I169" s="9" t="s">
        <v>248</v>
      </c>
      <c r="J169" s="9"/>
      <c r="K169" s="9"/>
      <c r="L169" s="9"/>
      <c r="M169" s="8"/>
      <c r="N169" s="9"/>
      <c r="O169" s="9"/>
      <c r="P169" s="9"/>
      <c r="Q169" s="9"/>
      <c r="R169" s="8" t="s">
        <v>1169</v>
      </c>
      <c r="S169" s="9" t="s">
        <v>1171</v>
      </c>
      <c r="T169" s="9" t="s">
        <v>1171</v>
      </c>
      <c r="U169" s="9"/>
      <c r="V169" s="9"/>
      <c r="W169" s="8"/>
      <c r="X169" s="9" t="s">
        <v>1170</v>
      </c>
      <c r="Y169" s="9" t="s">
        <v>1170</v>
      </c>
      <c r="Z169" s="9"/>
      <c r="AA169" s="9"/>
      <c r="AB169" s="8"/>
      <c r="AC169" s="9"/>
      <c r="AD169" s="9"/>
      <c r="AE169" s="9"/>
      <c r="AF169" s="9"/>
      <c r="AG169" s="57"/>
    </row>
    <row r="170" spans="1:33" s="45" customFormat="1" ht="13.5" customHeight="1" x14ac:dyDescent="0.1">
      <c r="A170" s="60" t="s">
        <v>103</v>
      </c>
      <c r="B170" s="7" t="s">
        <v>309</v>
      </c>
      <c r="C170" s="10"/>
      <c r="D170" s="11"/>
      <c r="E170" s="11"/>
      <c r="F170" s="11"/>
      <c r="G170" s="11"/>
      <c r="H170" s="10" t="s">
        <v>1172</v>
      </c>
      <c r="I170" s="11" t="s">
        <v>1172</v>
      </c>
      <c r="J170" s="11" t="s">
        <v>241</v>
      </c>
      <c r="K170" s="11" t="s">
        <v>241</v>
      </c>
      <c r="L170" s="11" t="s">
        <v>244</v>
      </c>
      <c r="M170" s="10"/>
      <c r="N170" s="11"/>
      <c r="O170" s="11"/>
      <c r="P170" s="11"/>
      <c r="Q170" s="11"/>
      <c r="R170" s="10"/>
      <c r="S170" s="11" t="s">
        <v>1173</v>
      </c>
      <c r="T170" s="11" t="s">
        <v>1173</v>
      </c>
      <c r="U170" s="11" t="s">
        <v>1172</v>
      </c>
      <c r="V170" s="11" t="s">
        <v>1172</v>
      </c>
      <c r="W170" s="10" t="s">
        <v>1173</v>
      </c>
      <c r="X170" s="11" t="s">
        <v>1173</v>
      </c>
      <c r="Y170" s="11"/>
      <c r="Z170" s="11" t="s">
        <v>244</v>
      </c>
      <c r="AA170" s="11" t="s">
        <v>244</v>
      </c>
      <c r="AB170" s="10"/>
      <c r="AC170" s="11"/>
      <c r="AD170" s="11"/>
      <c r="AE170" s="11"/>
      <c r="AF170" s="11"/>
      <c r="AG170" s="57"/>
    </row>
    <row r="171" spans="1:33" s="45" customFormat="1" ht="13.5" customHeight="1" x14ac:dyDescent="0.1">
      <c r="A171" s="59"/>
      <c r="B171" s="9" t="s">
        <v>310</v>
      </c>
      <c r="C171" s="8" t="s">
        <v>244</v>
      </c>
      <c r="D171" s="9" t="s">
        <v>244</v>
      </c>
      <c r="E171" s="9" t="s">
        <v>1172</v>
      </c>
      <c r="F171" s="9"/>
      <c r="G171" s="9"/>
      <c r="H171" s="8" t="s">
        <v>1172</v>
      </c>
      <c r="I171" s="9" t="s">
        <v>1173</v>
      </c>
      <c r="J171" s="9" t="s">
        <v>1173</v>
      </c>
      <c r="K171" s="9"/>
      <c r="L171" s="9"/>
      <c r="M171" s="8"/>
      <c r="N171" s="9"/>
      <c r="O171" s="9"/>
      <c r="P171" s="9"/>
      <c r="Q171" s="9"/>
      <c r="R171" s="8" t="s">
        <v>241</v>
      </c>
      <c r="S171" s="9" t="s">
        <v>241</v>
      </c>
      <c r="T171" s="9" t="s">
        <v>244</v>
      </c>
      <c r="U171" s="9"/>
      <c r="V171" s="9"/>
      <c r="W171" s="8" t="s">
        <v>241</v>
      </c>
      <c r="X171" s="9" t="s">
        <v>241</v>
      </c>
      <c r="Y171" s="9"/>
      <c r="Z171" s="9"/>
      <c r="AA171" s="9"/>
      <c r="AB171" s="8"/>
      <c r="AC171" s="9"/>
      <c r="AD171" s="9"/>
      <c r="AE171" s="9"/>
      <c r="AF171" s="9"/>
      <c r="AG171" s="57"/>
    </row>
    <row r="172" spans="1:33" s="45" customFormat="1" ht="13.5" customHeight="1" x14ac:dyDescent="0.1">
      <c r="A172" s="60" t="s">
        <v>143</v>
      </c>
      <c r="B172" s="7" t="s">
        <v>309</v>
      </c>
      <c r="C172" s="10"/>
      <c r="D172" s="11"/>
      <c r="E172" s="11"/>
      <c r="F172" s="11"/>
      <c r="G172" s="11"/>
      <c r="H172" s="10" t="s">
        <v>1174</v>
      </c>
      <c r="I172" s="11" t="s">
        <v>1174</v>
      </c>
      <c r="J172" s="11" t="s">
        <v>1175</v>
      </c>
      <c r="K172" s="11"/>
      <c r="L172" s="11" t="s">
        <v>240</v>
      </c>
      <c r="M172" s="10"/>
      <c r="N172" s="11"/>
      <c r="O172" s="11"/>
      <c r="P172" s="11"/>
      <c r="Q172" s="11"/>
      <c r="R172" s="10" t="s">
        <v>1175</v>
      </c>
      <c r="S172" s="11" t="s">
        <v>1175</v>
      </c>
      <c r="T172" s="11" t="s">
        <v>1174</v>
      </c>
      <c r="U172" s="11" t="s">
        <v>240</v>
      </c>
      <c r="V172" s="11" t="s">
        <v>240</v>
      </c>
      <c r="W172" s="10"/>
      <c r="X172" s="11"/>
      <c r="Y172" s="11" t="s">
        <v>1175</v>
      </c>
      <c r="Z172" s="11" t="s">
        <v>240</v>
      </c>
      <c r="AA172" s="11"/>
      <c r="AB172" s="10"/>
      <c r="AC172" s="11"/>
      <c r="AD172" s="11"/>
      <c r="AE172" s="11"/>
      <c r="AF172" s="11"/>
      <c r="AG172" s="57"/>
    </row>
    <row r="173" spans="1:33" s="45" customFormat="1" ht="13.5" customHeight="1" x14ac:dyDescent="0.1">
      <c r="A173" s="59"/>
      <c r="B173" s="9" t="s">
        <v>310</v>
      </c>
      <c r="C173" s="8"/>
      <c r="D173" s="9"/>
      <c r="E173" s="9"/>
      <c r="F173" s="9"/>
      <c r="G173" s="9"/>
      <c r="H173" s="8" t="s">
        <v>240</v>
      </c>
      <c r="I173" s="9" t="s">
        <v>240</v>
      </c>
      <c r="J173" s="9"/>
      <c r="K173" s="9"/>
      <c r="L173" s="9"/>
      <c r="M173" s="8"/>
      <c r="N173" s="9"/>
      <c r="O173" s="9"/>
      <c r="P173" s="9"/>
      <c r="Q173" s="9"/>
      <c r="R173" s="8"/>
      <c r="S173" s="9" t="s">
        <v>1174</v>
      </c>
      <c r="T173" s="9" t="s">
        <v>1174</v>
      </c>
      <c r="U173" s="9"/>
      <c r="V173" s="9"/>
      <c r="W173" s="8" t="s">
        <v>1174</v>
      </c>
      <c r="X173" s="9" t="s">
        <v>1175</v>
      </c>
      <c r="Y173" s="9" t="s">
        <v>1175</v>
      </c>
      <c r="Z173" s="9"/>
      <c r="AA173" s="9"/>
      <c r="AB173" s="8"/>
      <c r="AC173" s="9"/>
      <c r="AD173" s="9"/>
      <c r="AE173" s="9"/>
      <c r="AF173" s="9"/>
      <c r="AG173" s="57"/>
    </row>
    <row r="174" spans="1:33" s="45" customFormat="1" ht="13.5" customHeight="1" x14ac:dyDescent="0.1">
      <c r="A174" s="60" t="s">
        <v>111</v>
      </c>
      <c r="B174" s="7" t="s">
        <v>309</v>
      </c>
      <c r="C174" s="10"/>
      <c r="D174" s="11" t="s">
        <v>1025</v>
      </c>
      <c r="E174" s="11" t="s">
        <v>1176</v>
      </c>
      <c r="F174" s="11" t="s">
        <v>1176</v>
      </c>
      <c r="G174" s="11" t="s">
        <v>1177</v>
      </c>
      <c r="H174" s="10" t="s">
        <v>1176</v>
      </c>
      <c r="I174" s="11" t="s">
        <v>243</v>
      </c>
      <c r="J174" s="11"/>
      <c r="K174" s="11" t="s">
        <v>1177</v>
      </c>
      <c r="L174" s="11" t="s">
        <v>1177</v>
      </c>
      <c r="M174" s="10"/>
      <c r="N174" s="11"/>
      <c r="O174" s="11"/>
      <c r="P174" s="11"/>
      <c r="Q174" s="11"/>
      <c r="R174" s="10" t="s">
        <v>1177</v>
      </c>
      <c r="S174" s="11" t="s">
        <v>1177</v>
      </c>
      <c r="T174" s="11"/>
      <c r="U174" s="11" t="s">
        <v>1176</v>
      </c>
      <c r="V174" s="11" t="s">
        <v>1176</v>
      </c>
      <c r="W174" s="10"/>
      <c r="X174" s="11"/>
      <c r="Y174" s="11"/>
      <c r="Z174" s="11"/>
      <c r="AA174" s="11"/>
      <c r="AB174" s="10"/>
      <c r="AC174" s="11"/>
      <c r="AD174" s="11"/>
      <c r="AE174" s="11"/>
      <c r="AF174" s="11"/>
      <c r="AG174" s="57"/>
    </row>
    <row r="175" spans="1:33" s="45" customFormat="1" ht="13.5" customHeight="1" x14ac:dyDescent="0.1">
      <c r="A175" s="59"/>
      <c r="B175" s="9" t="s">
        <v>310</v>
      </c>
      <c r="C175" s="8" t="s">
        <v>1176</v>
      </c>
      <c r="D175" s="9" t="s">
        <v>1177</v>
      </c>
      <c r="E175" s="9" t="s">
        <v>243</v>
      </c>
      <c r="F175" s="9"/>
      <c r="G175" s="9"/>
      <c r="H175" s="8" t="s">
        <v>243</v>
      </c>
      <c r="I175" s="9" t="s">
        <v>243</v>
      </c>
      <c r="J175" s="9"/>
      <c r="K175" s="9"/>
      <c r="L175" s="9"/>
      <c r="M175" s="8"/>
      <c r="N175" s="9"/>
      <c r="O175" s="9"/>
      <c r="P175" s="9"/>
      <c r="Q175" s="9"/>
      <c r="R175" s="8"/>
      <c r="S175" s="9"/>
      <c r="T175" s="9"/>
      <c r="U175" s="9"/>
      <c r="V175" s="9"/>
      <c r="W175" s="8" t="s">
        <v>243</v>
      </c>
      <c r="X175" s="9" t="s">
        <v>243</v>
      </c>
      <c r="Y175" s="9"/>
      <c r="Z175" s="9"/>
      <c r="AA175" s="9"/>
      <c r="AB175" s="8"/>
      <c r="AC175" s="9"/>
      <c r="AD175" s="9"/>
      <c r="AE175" s="9"/>
      <c r="AF175" s="9"/>
      <c r="AG175" s="57"/>
    </row>
    <row r="176" spans="1:33" s="45" customFormat="1" ht="13.5" customHeight="1" x14ac:dyDescent="0.1">
      <c r="A176" s="60" t="s">
        <v>104</v>
      </c>
      <c r="B176" s="7" t="s">
        <v>309</v>
      </c>
      <c r="C176" s="10"/>
      <c r="D176" s="11"/>
      <c r="E176" s="11"/>
      <c r="F176" s="11" t="s">
        <v>1178</v>
      </c>
      <c r="G176" s="11" t="s">
        <v>1179</v>
      </c>
      <c r="H176" s="10" t="s">
        <v>1180</v>
      </c>
      <c r="I176" s="11" t="s">
        <v>1180</v>
      </c>
      <c r="J176" s="11" t="s">
        <v>1181</v>
      </c>
      <c r="K176" s="11" t="s">
        <v>1181</v>
      </c>
      <c r="L176" s="11" t="s">
        <v>1179</v>
      </c>
      <c r="M176" s="10"/>
      <c r="N176" s="11"/>
      <c r="O176" s="11"/>
      <c r="P176" s="11"/>
      <c r="Q176" s="11"/>
      <c r="R176" s="10" t="s">
        <v>1181</v>
      </c>
      <c r="S176" s="11" t="s">
        <v>1181</v>
      </c>
      <c r="T176" s="11" t="s">
        <v>1178</v>
      </c>
      <c r="U176" s="11" t="s">
        <v>1178</v>
      </c>
      <c r="V176" s="11"/>
      <c r="W176" s="10" t="s">
        <v>1179</v>
      </c>
      <c r="X176" s="11" t="s">
        <v>1179</v>
      </c>
      <c r="Y176" s="11" t="s">
        <v>1180</v>
      </c>
      <c r="Z176" s="11" t="s">
        <v>1178</v>
      </c>
      <c r="AA176" s="11" t="s">
        <v>1178</v>
      </c>
      <c r="AB176" s="10"/>
      <c r="AC176" s="11"/>
      <c r="AD176" s="11"/>
      <c r="AE176" s="11"/>
      <c r="AF176" s="11"/>
      <c r="AG176" s="57"/>
    </row>
    <row r="177" spans="1:33" s="45" customFormat="1" ht="13.5" customHeight="1" x14ac:dyDescent="0.1">
      <c r="A177" s="59"/>
      <c r="B177" s="9" t="s">
        <v>310</v>
      </c>
      <c r="C177" s="8" t="s">
        <v>1180</v>
      </c>
      <c r="D177" s="9" t="s">
        <v>1180</v>
      </c>
      <c r="E177" s="9" t="s">
        <v>1181</v>
      </c>
      <c r="F177" s="9"/>
      <c r="G177" s="9"/>
      <c r="H177" s="8"/>
      <c r="I177" s="9"/>
      <c r="J177" s="9"/>
      <c r="K177" s="9"/>
      <c r="L177" s="9"/>
      <c r="M177" s="8"/>
      <c r="N177" s="9"/>
      <c r="O177" s="9"/>
      <c r="P177" s="9"/>
      <c r="Q177" s="9"/>
      <c r="R177" s="8"/>
      <c r="S177" s="9"/>
      <c r="T177" s="9"/>
      <c r="U177" s="9"/>
      <c r="V177" s="9"/>
      <c r="W177" s="8" t="s">
        <v>1178</v>
      </c>
      <c r="X177" s="9" t="s">
        <v>1179</v>
      </c>
      <c r="Y177" s="9" t="s">
        <v>1179</v>
      </c>
      <c r="Z177" s="9"/>
      <c r="AA177" s="9"/>
      <c r="AB177" s="8"/>
      <c r="AC177" s="9"/>
      <c r="AD177" s="9"/>
      <c r="AE177" s="9"/>
      <c r="AF177" s="9"/>
      <c r="AG177" s="57"/>
    </row>
    <row r="178" spans="1:33" s="45" customFormat="1" ht="13.5" customHeight="1" x14ac:dyDescent="0.1">
      <c r="A178" s="60" t="s">
        <v>144</v>
      </c>
      <c r="B178" s="7" t="s">
        <v>309</v>
      </c>
      <c r="C178" s="10"/>
      <c r="D178" s="11" t="s">
        <v>1026</v>
      </c>
      <c r="E178" s="11" t="s">
        <v>1182</v>
      </c>
      <c r="F178" s="11" t="s">
        <v>1183</v>
      </c>
      <c r="G178" s="11" t="s">
        <v>1183</v>
      </c>
      <c r="H178" s="10" t="s">
        <v>1182</v>
      </c>
      <c r="I178" s="11" t="s">
        <v>1182</v>
      </c>
      <c r="J178" s="11" t="s">
        <v>1184</v>
      </c>
      <c r="K178" s="11" t="s">
        <v>1184</v>
      </c>
      <c r="L178" s="11"/>
      <c r="M178" s="10"/>
      <c r="N178" s="11"/>
      <c r="O178" s="11"/>
      <c r="P178" s="11"/>
      <c r="Q178" s="11"/>
      <c r="R178" s="10"/>
      <c r="S178" s="11"/>
      <c r="T178" s="11"/>
      <c r="U178" s="11"/>
      <c r="V178" s="11"/>
      <c r="W178" s="10"/>
      <c r="X178" s="11" t="s">
        <v>1184</v>
      </c>
      <c r="Y178" s="11" t="s">
        <v>1183</v>
      </c>
      <c r="Z178" s="11" t="s">
        <v>1182</v>
      </c>
      <c r="AA178" s="11" t="s">
        <v>1182</v>
      </c>
      <c r="AB178" s="10"/>
      <c r="AC178" s="11"/>
      <c r="AD178" s="11"/>
      <c r="AE178" s="11"/>
      <c r="AF178" s="11"/>
      <c r="AG178" s="57"/>
    </row>
    <row r="179" spans="1:33" s="45" customFormat="1" ht="13.5" customHeight="1" x14ac:dyDescent="0.1">
      <c r="A179" s="59"/>
      <c r="B179" s="9" t="s">
        <v>310</v>
      </c>
      <c r="C179" s="8"/>
      <c r="D179" s="9"/>
      <c r="E179" s="9"/>
      <c r="F179" s="9"/>
      <c r="G179" s="9"/>
      <c r="H179" s="8" t="s">
        <v>1184</v>
      </c>
      <c r="I179" s="9" t="s">
        <v>1183</v>
      </c>
      <c r="J179" s="9" t="s">
        <v>1183</v>
      </c>
      <c r="K179" s="9"/>
      <c r="L179" s="9"/>
      <c r="M179" s="8"/>
      <c r="N179" s="9"/>
      <c r="O179" s="9"/>
      <c r="P179" s="9"/>
      <c r="Q179" s="9"/>
      <c r="R179" s="8"/>
      <c r="S179" s="9"/>
      <c r="T179" s="9"/>
      <c r="U179" s="9"/>
      <c r="V179" s="9"/>
      <c r="W179" s="8" t="s">
        <v>1184</v>
      </c>
      <c r="X179" s="9" t="s">
        <v>1184</v>
      </c>
      <c r="Y179" s="9" t="s">
        <v>1182</v>
      </c>
      <c r="Z179" s="9"/>
      <c r="AA179" s="9"/>
      <c r="AB179" s="8"/>
      <c r="AC179" s="9"/>
      <c r="AD179" s="9"/>
      <c r="AE179" s="9"/>
      <c r="AF179" s="9"/>
      <c r="AG179" s="57"/>
    </row>
    <row r="180" spans="1:33" s="45" customFormat="1" ht="13.5" customHeight="1" x14ac:dyDescent="0.1">
      <c r="A180" s="60"/>
      <c r="B180" s="7" t="s">
        <v>309</v>
      </c>
      <c r="C180" s="10"/>
      <c r="D180" s="11"/>
      <c r="E180" s="11"/>
      <c r="F180" s="11"/>
      <c r="G180" s="11"/>
      <c r="H180" s="10"/>
      <c r="I180" s="11"/>
      <c r="J180" s="11"/>
      <c r="K180" s="11"/>
      <c r="L180" s="11"/>
      <c r="M180" s="10"/>
      <c r="N180" s="11"/>
      <c r="O180" s="11"/>
      <c r="P180" s="11"/>
      <c r="Q180" s="11"/>
      <c r="R180" s="10"/>
      <c r="S180" s="11"/>
      <c r="T180" s="11"/>
      <c r="U180" s="11"/>
      <c r="V180" s="11"/>
      <c r="W180" s="10"/>
      <c r="X180" s="11"/>
      <c r="Y180" s="11"/>
      <c r="Z180" s="11"/>
      <c r="AA180" s="11"/>
      <c r="AB180" s="10"/>
      <c r="AC180" s="11"/>
      <c r="AD180" s="11"/>
      <c r="AE180" s="11"/>
      <c r="AF180" s="11"/>
      <c r="AG180" s="57"/>
    </row>
    <row r="181" spans="1:33" s="45" customFormat="1" ht="13.5" customHeight="1" x14ac:dyDescent="0.1">
      <c r="A181" s="59"/>
      <c r="B181" s="9" t="s">
        <v>310</v>
      </c>
      <c r="C181" s="8"/>
      <c r="D181" s="9"/>
      <c r="E181" s="9"/>
      <c r="F181" s="9"/>
      <c r="G181" s="9"/>
      <c r="H181" s="8"/>
      <c r="I181" s="9"/>
      <c r="J181" s="9"/>
      <c r="K181" s="9"/>
      <c r="L181" s="9"/>
      <c r="M181" s="8"/>
      <c r="N181" s="9"/>
      <c r="O181" s="9"/>
      <c r="P181" s="9"/>
      <c r="Q181" s="9"/>
      <c r="R181" s="8"/>
      <c r="S181" s="9"/>
      <c r="T181" s="9"/>
      <c r="U181" s="9"/>
      <c r="V181" s="9"/>
      <c r="W181" s="8"/>
      <c r="X181" s="9"/>
      <c r="Y181" s="9"/>
      <c r="Z181" s="9"/>
      <c r="AA181" s="9"/>
      <c r="AB181" s="8"/>
      <c r="AC181" s="9"/>
      <c r="AD181" s="9"/>
      <c r="AE181" s="9"/>
      <c r="AF181" s="9"/>
      <c r="AG181" s="57"/>
    </row>
    <row r="182" spans="1:33" s="45" customFormat="1" ht="13.5" customHeight="1" x14ac:dyDescent="0.1">
      <c r="A182" s="60"/>
      <c r="B182" s="7" t="s">
        <v>309</v>
      </c>
      <c r="C182" s="10"/>
      <c r="D182" s="11"/>
      <c r="E182" s="11"/>
      <c r="F182" s="11"/>
      <c r="G182" s="11"/>
      <c r="H182" s="10"/>
      <c r="I182" s="11"/>
      <c r="J182" s="11"/>
      <c r="K182" s="11"/>
      <c r="L182" s="11"/>
      <c r="M182" s="10"/>
      <c r="N182" s="11"/>
      <c r="O182" s="11"/>
      <c r="P182" s="11"/>
      <c r="Q182" s="11"/>
      <c r="R182" s="10"/>
      <c r="S182" s="11"/>
      <c r="T182" s="11"/>
      <c r="U182" s="11"/>
      <c r="V182" s="11"/>
      <c r="W182" s="10"/>
      <c r="X182" s="11"/>
      <c r="Y182" s="11"/>
      <c r="Z182" s="11"/>
      <c r="AA182" s="11"/>
      <c r="AB182" s="10"/>
      <c r="AC182" s="11"/>
      <c r="AD182" s="11"/>
      <c r="AE182" s="11"/>
      <c r="AF182" s="11"/>
      <c r="AG182" s="57"/>
    </row>
    <row r="183" spans="1:33" s="45" customFormat="1" ht="13.5" customHeight="1" x14ac:dyDescent="0.1">
      <c r="A183" s="59"/>
      <c r="B183" s="9" t="s">
        <v>310</v>
      </c>
      <c r="C183" s="8"/>
      <c r="D183" s="9"/>
      <c r="E183" s="9"/>
      <c r="F183" s="9"/>
      <c r="G183" s="9"/>
      <c r="H183" s="8"/>
      <c r="I183" s="9"/>
      <c r="J183" s="9"/>
      <c r="K183" s="9"/>
      <c r="L183" s="9"/>
      <c r="M183" s="8"/>
      <c r="N183" s="9"/>
      <c r="O183" s="9"/>
      <c r="P183" s="9"/>
      <c r="Q183" s="9"/>
      <c r="R183" s="8"/>
      <c r="S183" s="9"/>
      <c r="T183" s="9"/>
      <c r="U183" s="9"/>
      <c r="V183" s="9"/>
      <c r="W183" s="8"/>
      <c r="X183" s="9"/>
      <c r="Y183" s="9"/>
      <c r="Z183" s="9"/>
      <c r="AA183" s="9"/>
      <c r="AB183" s="8"/>
      <c r="AC183" s="9"/>
      <c r="AD183" s="9"/>
      <c r="AE183" s="9"/>
      <c r="AF183" s="9"/>
      <c r="AG183" s="57"/>
    </row>
    <row r="184" spans="1:33" s="45" customFormat="1" ht="13.5" customHeight="1" x14ac:dyDescent="0.1">
      <c r="A184" s="60"/>
      <c r="B184" s="7" t="s">
        <v>309</v>
      </c>
      <c r="C184" s="10"/>
      <c r="D184" s="11"/>
      <c r="E184" s="11"/>
      <c r="F184" s="11"/>
      <c r="G184" s="11"/>
      <c r="H184" s="10"/>
      <c r="I184" s="11"/>
      <c r="J184" s="11"/>
      <c r="K184" s="11"/>
      <c r="L184" s="11"/>
      <c r="M184" s="10"/>
      <c r="N184" s="11"/>
      <c r="O184" s="11"/>
      <c r="P184" s="11"/>
      <c r="Q184" s="11"/>
      <c r="R184" s="10"/>
      <c r="S184" s="11"/>
      <c r="T184" s="11"/>
      <c r="U184" s="11"/>
      <c r="V184" s="11"/>
      <c r="W184" s="10"/>
      <c r="X184" s="11"/>
      <c r="Y184" s="11"/>
      <c r="Z184" s="11"/>
      <c r="AA184" s="11"/>
      <c r="AB184" s="10"/>
      <c r="AC184" s="11"/>
      <c r="AD184" s="11"/>
      <c r="AE184" s="11"/>
      <c r="AF184" s="11"/>
      <c r="AG184" s="57"/>
    </row>
    <row r="185" spans="1:33" s="45" customFormat="1" ht="13.5" customHeight="1" x14ac:dyDescent="0.1">
      <c r="A185" s="59"/>
      <c r="B185" s="9" t="s">
        <v>310</v>
      </c>
      <c r="C185" s="8"/>
      <c r="D185" s="9"/>
      <c r="E185" s="9"/>
      <c r="F185" s="9"/>
      <c r="G185" s="9"/>
      <c r="H185" s="8"/>
      <c r="I185" s="9"/>
      <c r="J185" s="9"/>
      <c r="K185" s="9"/>
      <c r="L185" s="9"/>
      <c r="M185" s="8"/>
      <c r="N185" s="9"/>
      <c r="O185" s="9"/>
      <c r="P185" s="9"/>
      <c r="Q185" s="9"/>
      <c r="R185" s="8"/>
      <c r="S185" s="9"/>
      <c r="T185" s="9"/>
      <c r="U185" s="9"/>
      <c r="V185" s="9"/>
      <c r="W185" s="8"/>
      <c r="X185" s="9"/>
      <c r="Y185" s="9"/>
      <c r="Z185" s="9"/>
      <c r="AA185" s="9"/>
      <c r="AB185" s="8"/>
      <c r="AC185" s="9"/>
      <c r="AD185" s="9"/>
      <c r="AE185" s="9"/>
      <c r="AF185" s="9"/>
      <c r="AG185" s="57"/>
    </row>
    <row r="186" spans="1:33" s="45" customFormat="1" ht="13.5" customHeight="1" x14ac:dyDescent="0.1">
      <c r="A186" s="60"/>
      <c r="B186" s="7" t="s">
        <v>309</v>
      </c>
      <c r="C186" s="10"/>
      <c r="D186" s="11"/>
      <c r="E186" s="11"/>
      <c r="F186" s="11"/>
      <c r="G186" s="11"/>
      <c r="H186" s="10"/>
      <c r="I186" s="11"/>
      <c r="J186" s="11"/>
      <c r="K186" s="11"/>
      <c r="L186" s="11"/>
      <c r="M186" s="10"/>
      <c r="N186" s="11"/>
      <c r="O186" s="11"/>
      <c r="P186" s="11"/>
      <c r="Q186" s="11"/>
      <c r="R186" s="10"/>
      <c r="S186" s="11"/>
      <c r="T186" s="11"/>
      <c r="U186" s="11"/>
      <c r="V186" s="11"/>
      <c r="W186" s="10"/>
      <c r="X186" s="11"/>
      <c r="Y186" s="11"/>
      <c r="Z186" s="11"/>
      <c r="AA186" s="11"/>
      <c r="AB186" s="10"/>
      <c r="AC186" s="11"/>
      <c r="AD186" s="11"/>
      <c r="AE186" s="11"/>
      <c r="AF186" s="11"/>
      <c r="AG186" s="57"/>
    </row>
    <row r="187" spans="1:33" s="45" customFormat="1" ht="13.5" customHeight="1" x14ac:dyDescent="0.1">
      <c r="A187" s="59"/>
      <c r="B187" s="9" t="s">
        <v>310</v>
      </c>
      <c r="C187" s="8"/>
      <c r="D187" s="9"/>
      <c r="E187" s="9"/>
      <c r="F187" s="9"/>
      <c r="G187" s="9"/>
      <c r="H187" s="8"/>
      <c r="I187" s="9"/>
      <c r="J187" s="9"/>
      <c r="K187" s="9"/>
      <c r="L187" s="9"/>
      <c r="M187" s="8"/>
      <c r="N187" s="9"/>
      <c r="O187" s="9"/>
      <c r="P187" s="9"/>
      <c r="Q187" s="9"/>
      <c r="R187" s="8"/>
      <c r="S187" s="9"/>
      <c r="T187" s="9"/>
      <c r="U187" s="9"/>
      <c r="V187" s="9"/>
      <c r="W187" s="8"/>
      <c r="X187" s="9"/>
      <c r="Y187" s="9"/>
      <c r="Z187" s="9"/>
      <c r="AA187" s="9"/>
      <c r="AB187" s="8"/>
      <c r="AC187" s="9"/>
      <c r="AD187" s="9"/>
      <c r="AE187" s="9"/>
      <c r="AF187" s="9"/>
      <c r="AG187" s="57"/>
    </row>
    <row r="188" spans="1:33" s="45" customFormat="1" ht="13.5" customHeight="1" x14ac:dyDescent="0.1">
      <c r="A188" s="60"/>
      <c r="B188" s="7" t="s">
        <v>309</v>
      </c>
      <c r="C188" s="10"/>
      <c r="D188" s="11"/>
      <c r="E188" s="11"/>
      <c r="F188" s="11"/>
      <c r="G188" s="11"/>
      <c r="H188" s="10"/>
      <c r="I188" s="11"/>
      <c r="J188" s="11"/>
      <c r="K188" s="11"/>
      <c r="L188" s="11"/>
      <c r="M188" s="10"/>
      <c r="N188" s="11"/>
      <c r="O188" s="11"/>
      <c r="P188" s="11"/>
      <c r="Q188" s="11"/>
      <c r="R188" s="10"/>
      <c r="S188" s="11"/>
      <c r="T188" s="11"/>
      <c r="U188" s="11"/>
      <c r="V188" s="11"/>
      <c r="W188" s="10"/>
      <c r="X188" s="11"/>
      <c r="Y188" s="11"/>
      <c r="Z188" s="11"/>
      <c r="AA188" s="11"/>
      <c r="AB188" s="10"/>
      <c r="AC188" s="11"/>
      <c r="AD188" s="11"/>
      <c r="AE188" s="11"/>
      <c r="AF188" s="11"/>
      <c r="AG188" s="57"/>
    </row>
    <row r="189" spans="1:33" s="45" customFormat="1" ht="13.5" customHeight="1" x14ac:dyDescent="0.1">
      <c r="A189" s="59"/>
      <c r="B189" s="9" t="s">
        <v>310</v>
      </c>
      <c r="C189" s="8"/>
      <c r="D189" s="9"/>
      <c r="E189" s="9"/>
      <c r="F189" s="9"/>
      <c r="G189" s="9"/>
      <c r="H189" s="8"/>
      <c r="I189" s="9"/>
      <c r="J189" s="9"/>
      <c r="K189" s="9"/>
      <c r="L189" s="9"/>
      <c r="M189" s="8"/>
      <c r="N189" s="9"/>
      <c r="O189" s="9"/>
      <c r="P189" s="9"/>
      <c r="Q189" s="9"/>
      <c r="R189" s="8"/>
      <c r="S189" s="9"/>
      <c r="T189" s="9"/>
      <c r="U189" s="9"/>
      <c r="V189" s="9"/>
      <c r="W189" s="8"/>
      <c r="X189" s="9"/>
      <c r="Y189" s="9"/>
      <c r="Z189" s="9"/>
      <c r="AA189" s="9"/>
      <c r="AB189" s="8"/>
      <c r="AC189" s="9"/>
      <c r="AD189" s="9"/>
      <c r="AE189" s="9"/>
      <c r="AF189" s="9"/>
      <c r="AG189" s="57"/>
    </row>
    <row r="190" spans="1:33" s="45" customFormat="1" ht="13.5" customHeight="1" x14ac:dyDescent="0.1">
      <c r="A190" s="60"/>
      <c r="B190" s="7" t="s">
        <v>309</v>
      </c>
      <c r="C190" s="10"/>
      <c r="D190" s="11"/>
      <c r="E190" s="11"/>
      <c r="F190" s="11"/>
      <c r="G190" s="11"/>
      <c r="H190" s="10"/>
      <c r="I190" s="11"/>
      <c r="J190" s="11"/>
      <c r="K190" s="11"/>
      <c r="L190" s="11"/>
      <c r="M190" s="10"/>
      <c r="N190" s="11"/>
      <c r="O190" s="11"/>
      <c r="P190" s="11"/>
      <c r="Q190" s="11"/>
      <c r="R190" s="10"/>
      <c r="S190" s="11"/>
      <c r="T190" s="11"/>
      <c r="U190" s="11"/>
      <c r="V190" s="11"/>
      <c r="W190" s="10"/>
      <c r="X190" s="11"/>
      <c r="Y190" s="11"/>
      <c r="Z190" s="11"/>
      <c r="AA190" s="11"/>
      <c r="AB190" s="10"/>
      <c r="AC190" s="11"/>
      <c r="AD190" s="11"/>
      <c r="AE190" s="11"/>
      <c r="AF190" s="11"/>
      <c r="AG190" s="57"/>
    </row>
    <row r="191" spans="1:33" s="45" customFormat="1" ht="13.5" customHeight="1" x14ac:dyDescent="0.1">
      <c r="A191" s="59"/>
      <c r="B191" s="9" t="s">
        <v>310</v>
      </c>
      <c r="C191" s="8"/>
      <c r="D191" s="9"/>
      <c r="E191" s="9"/>
      <c r="F191" s="9"/>
      <c r="G191" s="9"/>
      <c r="H191" s="8"/>
      <c r="I191" s="9"/>
      <c r="J191" s="9"/>
      <c r="K191" s="9"/>
      <c r="L191" s="9"/>
      <c r="M191" s="8"/>
      <c r="N191" s="9"/>
      <c r="O191" s="9"/>
      <c r="P191" s="9"/>
      <c r="Q191" s="9"/>
      <c r="R191" s="8"/>
      <c r="S191" s="9"/>
      <c r="T191" s="9"/>
      <c r="U191" s="9"/>
      <c r="V191" s="9"/>
      <c r="W191" s="8"/>
      <c r="X191" s="9"/>
      <c r="Y191" s="9"/>
      <c r="Z191" s="9"/>
      <c r="AA191" s="9"/>
      <c r="AB191" s="8"/>
      <c r="AC191" s="9"/>
      <c r="AD191" s="9"/>
      <c r="AE191" s="9"/>
      <c r="AF191" s="9"/>
      <c r="AG191" s="57"/>
    </row>
    <row r="192" spans="1:33" s="45" customFormat="1" ht="13.5" customHeight="1" x14ac:dyDescent="0.1">
      <c r="A192" s="60"/>
      <c r="B192" s="7" t="s">
        <v>309</v>
      </c>
      <c r="C192" s="10"/>
      <c r="D192" s="11"/>
      <c r="E192" s="11"/>
      <c r="F192" s="11"/>
      <c r="G192" s="11"/>
      <c r="H192" s="10"/>
      <c r="I192" s="11"/>
      <c r="J192" s="11"/>
      <c r="K192" s="11"/>
      <c r="L192" s="11"/>
      <c r="M192" s="10"/>
      <c r="N192" s="11"/>
      <c r="O192" s="11"/>
      <c r="P192" s="11"/>
      <c r="Q192" s="11"/>
      <c r="R192" s="10"/>
      <c r="S192" s="11"/>
      <c r="T192" s="11"/>
      <c r="U192" s="11"/>
      <c r="V192" s="11"/>
      <c r="W192" s="10"/>
      <c r="X192" s="11"/>
      <c r="Y192" s="11"/>
      <c r="Z192" s="11"/>
      <c r="AA192" s="11"/>
      <c r="AB192" s="10"/>
      <c r="AC192" s="11"/>
      <c r="AD192" s="11"/>
      <c r="AE192" s="11"/>
      <c r="AF192" s="11"/>
      <c r="AG192" s="57"/>
    </row>
    <row r="193" spans="1:33" s="45" customFormat="1" ht="13.5" customHeight="1" x14ac:dyDescent="0.1">
      <c r="A193" s="59"/>
      <c r="B193" s="9" t="s">
        <v>310</v>
      </c>
      <c r="C193" s="8"/>
      <c r="D193" s="9"/>
      <c r="E193" s="9"/>
      <c r="F193" s="9"/>
      <c r="G193" s="9"/>
      <c r="H193" s="8"/>
      <c r="I193" s="9"/>
      <c r="J193" s="9"/>
      <c r="K193" s="9"/>
      <c r="L193" s="9"/>
      <c r="M193" s="8"/>
      <c r="N193" s="9"/>
      <c r="O193" s="9"/>
      <c r="P193" s="9"/>
      <c r="Q193" s="9"/>
      <c r="R193" s="8"/>
      <c r="S193" s="9"/>
      <c r="T193" s="9"/>
      <c r="U193" s="9"/>
      <c r="V193" s="9"/>
      <c r="W193" s="8"/>
      <c r="X193" s="9"/>
      <c r="Y193" s="9"/>
      <c r="Z193" s="9"/>
      <c r="AA193" s="9"/>
      <c r="AB193" s="8"/>
      <c r="AC193" s="9"/>
      <c r="AD193" s="9"/>
      <c r="AE193" s="9"/>
      <c r="AF193" s="9"/>
      <c r="AG193" s="57"/>
    </row>
    <row r="194" spans="1:33" ht="12" customHeight="1" x14ac:dyDescent="0.1">
      <c r="A194" s="60"/>
    </row>
    <row r="195" spans="1:33" ht="12" customHeight="1" x14ac:dyDescent="0.1">
      <c r="A195" s="59"/>
    </row>
  </sheetData>
  <mergeCells count="8">
    <mergeCell ref="W4:AA4"/>
    <mergeCell ref="AB4:AF4"/>
    <mergeCell ref="A4:A5"/>
    <mergeCell ref="B4:B5"/>
    <mergeCell ref="C4:G4"/>
    <mergeCell ref="H4:L4"/>
    <mergeCell ref="M4:Q4"/>
    <mergeCell ref="R4:V4"/>
  </mergeCells>
  <phoneticPr fontId="0" type="noConversion"/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85"/>
  <sheetViews>
    <sheetView tabSelected="1" topLeftCell="A676" zoomScaleNormal="100" workbookViewId="0" xr3:uid="{9B253EF2-77E0-53E3-AE26-4D66ECD923F3}">
      <selection activeCell="D11" sqref="D11"/>
    </sheetView>
  </sheetViews>
  <sheetFormatPr defaultColWidth="9.26953125" defaultRowHeight="24.75" customHeight="1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43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436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1496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25">
      <c r="A5" s="72">
        <v>1</v>
      </c>
      <c r="B5" s="73"/>
      <c r="C5" s="73"/>
      <c r="D5" s="73" t="s">
        <v>114</v>
      </c>
      <c r="E5" s="74" t="str">
        <f>VLOOKUP($A5,Objects!$A$6:$B$60,2,1)</f>
        <v>10A01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121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5">
      <c r="A9" s="42">
        <v>1</v>
      </c>
      <c r="B9" s="43" t="str">
        <f>IF(HLOOKUP($E5,TKBLop_sang!$C$4:$BS$34,2,0)&lt;&gt;"",HLOOKUP($E5,TKBLop_sang!$C$4:$BS$34,2,0),"")</f>
        <v>CHÀO CỜ</v>
      </c>
      <c r="C9" s="43" t="str">
        <f>IF(HLOOKUP($E5,TKBLop_sang!$C$4:$BS$34,7,0)&lt;&gt;"",HLOOKUP($E5,TKBLop_sang!$C$4:$BS$34,7,0),"")</f>
        <v>TD-VÂN.NT</v>
      </c>
      <c r="D9" s="43" t="str">
        <f>IF(HLOOKUP($E5,TKBLop_sang!$C$4:$BS$34,12,0)&lt;&gt;"",HLOOKUP($E5,TKBLop_sang!$C$4:$BS$34,12,0),"")</f>
        <v>CNGH-DUYÊN.N</v>
      </c>
      <c r="E9" s="43" t="str">
        <f>IF(HLOOKUP($E5,TKBLop_sang!$C$4:$BS$34,17,0)&lt;&gt;"",HLOOKUP($E5,TKBLop_sang!$C$4:$BS$34,17,0),"")</f>
        <v>TOAN-QUANG.P</v>
      </c>
      <c r="F9" s="43" t="str">
        <f>IF(HLOOKUP($E5,TKBLop_sang!$C$4:$BS$34,22,0)&lt;&gt;"",HLOOKUP($E5,TKBLop_sang!$C$4:$BS$34,22,0),"")</f>
        <v>VĂN-CAM</v>
      </c>
      <c r="G9" s="43" t="str">
        <f>IF(HLOOKUP($E5,TKBLop_sang!$C$4:$BS$34,27,0)&lt;&gt;"",HLOOKUP($E5,TKBLop_sang!$C$4:$BS$34,27,0),"")</f>
        <v/>
      </c>
    </row>
    <row r="10" spans="1:9" ht="24.75" customHeight="1" x14ac:dyDescent="0.15">
      <c r="A10" s="42">
        <v>2</v>
      </c>
      <c r="B10" s="43" t="str">
        <f>IF(HLOOKUP($E5,TKBLop_sang!$C$4:$BS$34,3,0)&lt;&gt;"",HLOOKUP($E5,TKBLop_sang!$C$4:$BS$34,3,0),"")</f>
        <v>SHCN-TUYẾT</v>
      </c>
      <c r="C10" s="43" t="str">
        <f>IF(HLOOKUP($E5,TKBLop_sang!$C$4:$BS$34,8,0)&lt;&gt;"",HLOOKUP($E5,TKBLop_sang!$C$4:$BS$34,8,0),"")</f>
        <v>TD-VÂN.NT</v>
      </c>
      <c r="D10" s="43" t="str">
        <f>IF(HLOOKUP($E5,TKBLop_sang!$C$4:$BS$34,13,0)&lt;&gt;"",HLOOKUP($E5,TKBLop_sang!$C$4:$BS$34,13,0),"")</f>
        <v>TOAN-QUANG.P</v>
      </c>
      <c r="E10" s="43" t="str">
        <f>IF(HLOOKUP($E5,TKBLop_sang!$C$4:$BS$34,18,0)&lt;&gt;"",HLOOKUP($E5,TKBLop_sang!$C$4:$BS$34,18,0),"")</f>
        <v>TOAN-QUANG.P</v>
      </c>
      <c r="F10" s="43" t="str">
        <f>IF(HLOOKUP($E5,TKBLop_sang!$C$4:$BS$34,23,0)&lt;&gt;"",HLOOKUP($E5,TKBLop_sang!$C$4:$BS$34,23,0),"")</f>
        <v>VĂN-CAM</v>
      </c>
      <c r="G10" s="43" t="str">
        <f>IF(HLOOKUP($E5,TKBLop_sang!$C$4:$BS$34,28,0)&lt;&gt;"",HLOOKUP($E5,TKBLop_sang!$C$4:$BS$34,28,0),"")</f>
        <v/>
      </c>
    </row>
    <row r="11" spans="1:9" ht="24.75" customHeight="1" x14ac:dyDescent="0.15">
      <c r="A11" s="42">
        <v>3</v>
      </c>
      <c r="B11" s="43" t="str">
        <f>IF(HLOOKUP($E5,TKBLop_sang!$C$4:$BS$34,4,0)&lt;&gt;"",HLOOKUP($E5,TKBLop_sang!$C$4:$BS$34,4,0),"")</f>
        <v>HÓA-THÚY.P</v>
      </c>
      <c r="C11" s="43" t="str">
        <f>IF(HLOOKUP($E5,TKBLop_sang!$C$4:$BS$34,9,0)&lt;&gt;"",HLOOKUP($E5,TKBLop_sang!$C$4:$BS$34,9,0),"")</f>
        <v>ANH-ĐÀO.VH</v>
      </c>
      <c r="D11" s="43" t="str">
        <f>IF(HLOOKUP($E5,TKBLop_sang!$C$4:$BS$34,14,0)&lt;&gt;"",HLOOKUP($E5,TKBLop_sang!$C$4:$BS$34,14,0),"")</f>
        <v>ĐỊA-TUYẾT</v>
      </c>
      <c r="E11" s="43" t="str">
        <f>IF(HLOOKUP($E5,TKBLop_sang!$C$4:$BS$34,19,0)&lt;&gt;"",HLOOKUP($E5,TKBLop_sang!$C$4:$BS$34,19,0),"")</f>
        <v>VĂN-CAM</v>
      </c>
      <c r="F11" s="43" t="str">
        <f>IF(HLOOKUP($E5,TKBLop_sang!$C$4:$BS$34,24,0)&lt;&gt;"",HLOOKUP($E5,TKBLop_sang!$C$4:$BS$34,24,0),"")</f>
        <v>SỬ-VI VI</v>
      </c>
      <c r="G11" s="43" t="str">
        <f>IF(HLOOKUP($E5,TKBLop_sang!$C$4:$BS$34,29,0)&lt;&gt;"",HLOOKUP($E5,TKBLop_sang!$C$4:$BS$34,29,0),"")</f>
        <v/>
      </c>
    </row>
    <row r="12" spans="1:9" ht="24.75" customHeight="1" x14ac:dyDescent="0.15">
      <c r="A12" s="42">
        <v>4</v>
      </c>
      <c r="B12" s="43" t="str">
        <f>IF(HLOOKUP($E5,TKBLop_sang!$C$4:$BS$34,5,0)&lt;&gt;"",HLOOKUP($E5,TKBLop_sang!$C$4:$BS$34,5,0),"")</f>
        <v>ANH-ĐÀO.VH</v>
      </c>
      <c r="C12" s="43" t="str">
        <f>IF(HLOOKUP($E5,TKBLop_sang!$C$4:$BS$34,10,0)&lt;&gt;"",HLOOKUP($E5,TKBLop_sang!$C$4:$BS$34,10,0),"")</f>
        <v>ANH-ĐÀO.VH</v>
      </c>
      <c r="D12" s="43" t="str">
        <f>IF(HLOOKUP($E5,TKBLop_sang!$C$4:$BS$34,15,0)&lt;&gt;"",HLOOKUP($E5,TKBLop_sang!$C$4:$BS$34,15,0),"")</f>
        <v>GDQP-QUANG.ĐV</v>
      </c>
      <c r="E12" s="43" t="str">
        <f>IF(HLOOKUP($E5,TKBLop_sang!$C$4:$BS$34,20,0)&lt;&gt;"",HLOOKUP($E5,TKBLop_sang!$C$4:$BS$34,20,0),"")</f>
        <v>TIN-LINH.M</v>
      </c>
      <c r="F12" s="43" t="str">
        <f>IF(HLOOKUP($E5,TKBLop_sang!$C$4:$BS$34,25,0)&lt;&gt;"",HLOOKUP($E5,TKBLop_sang!$C$4:$BS$34,25,0),"")</f>
        <v>HÓA-THÚY.P</v>
      </c>
      <c r="G12" s="43" t="str">
        <f>IF(HLOOKUP($E5,TKBLop_sang!$C$4:$BS$34,30,0)&lt;&gt;"",HLOOKUP($E5,TKBLop_sang!$C$4:$BS$34,30,0),"")</f>
        <v/>
      </c>
    </row>
    <row r="13" spans="1:9" ht="24.75" customHeight="1" x14ac:dyDescent="0.15">
      <c r="A13" s="42">
        <v>5</v>
      </c>
      <c r="B13" s="43" t="str">
        <f>IF(HLOOKUP($E5,TKBLop_sang!$C$4:$BS$34,6,0)&lt;&gt;"",HLOOKUP($E5,TKBLop_sang!$C$4:$BS$34,6,0),"")</f>
        <v>ANH-ĐÀO.VH</v>
      </c>
      <c r="C13" s="43" t="str">
        <f>IF(HLOOKUP($E5,TKBLop_sang!$C$4:$BS$34,11,0)&lt;&gt;"",HLOOKUP($E5,TKBLop_sang!$C$4:$BS$34,11,0),"")</f>
        <v>LÝ-DẪN</v>
      </c>
      <c r="D13" s="43" t="str">
        <f>IF(HLOOKUP($E5,TKBLop_sang!$C$4:$BS$34,16,0)&lt;&gt;"",HLOOKUP($E5,TKBLop_sang!$C$4:$BS$34,16,0),"")</f>
        <v>SỬ-VI VI</v>
      </c>
      <c r="E13" s="43" t="str">
        <f>IF(HLOOKUP($E5,TKBLop_sang!$C$4:$BS$34,21,0)&lt;&gt;"",HLOOKUP($E5,TKBLop_sang!$C$4:$BS$34,21,0),"")</f>
        <v>TIN-LINH.M</v>
      </c>
      <c r="F13" s="43" t="str">
        <f>IF(HLOOKUP($E5,TKBLop_sang!$C$4:$BS$34,26,0)&lt;&gt;"",HLOOKUP($E5,TKBLop_sang!$C$4:$BS$34,26,0),"")</f>
        <v>GDCD-CHÍNH</v>
      </c>
      <c r="G13" s="43" t="str">
        <f>IF(HLOOKUP($E5,TKBLop_sang!$C$4:$BS$34,31,0)&lt;&gt;"",HLOOKUP($E5,TKBLop_sang!$C$4:$BS$34,31,0),"")</f>
        <v/>
      </c>
    </row>
    <row r="14" spans="1:9" ht="24.75" customHeight="1" x14ac:dyDescent="0.1">
      <c r="A14" s="53" t="s">
        <v>122</v>
      </c>
      <c r="B14" s="77"/>
      <c r="C14" s="77"/>
      <c r="D14" s="77"/>
      <c r="E14" s="77"/>
      <c r="F14" s="77"/>
      <c r="G14" s="77"/>
    </row>
    <row r="15" spans="1:9" ht="24.75" customHeight="1" x14ac:dyDescent="0.1">
      <c r="A15" s="55"/>
      <c r="B15" s="78" t="s">
        <v>115</v>
      </c>
      <c r="C15" s="78" t="s">
        <v>116</v>
      </c>
      <c r="D15" s="78" t="s">
        <v>117</v>
      </c>
      <c r="E15" s="78" t="s">
        <v>118</v>
      </c>
      <c r="F15" s="78" t="s">
        <v>119</v>
      </c>
      <c r="G15" s="78" t="s">
        <v>120</v>
      </c>
    </row>
    <row r="16" spans="1:9" ht="24.75" customHeight="1" x14ac:dyDescent="0.15">
      <c r="A16" s="42">
        <v>1</v>
      </c>
      <c r="B16" s="43" t="str">
        <f>IF(HLOOKUP($E5,TKBLop_chieu!$C$4:$BR$34,2,0)&lt;&gt;"",HLOOKUP($E5,TKBLop_chieu!$C$4:$BR$34,2,0),"")</f>
        <v>LÝ-DẪN</v>
      </c>
      <c r="C16" s="43" t="str">
        <f>IF(HLOOKUP($E5,TKBLop_chieu!$C$4:$BR$34,7,0)&lt;&gt;"",HLOOKUP($E5,TKBLop_chieu!$C$4:$BR$34,7,0),"")</f>
        <v>LÝ-DẪN</v>
      </c>
      <c r="D16" s="43" t="str">
        <f>IF(HLOOKUP($E5,TKBLop_chieu!$C$4:$BR$34,12,0)&lt;&gt;"",HLOOKUP($E5,TKBLop_chieu!$C$4:$BR$34,12,0),"")</f>
        <v>HƯỚNG  NGHIỆP</v>
      </c>
      <c r="E16" s="43" t="str">
        <f>IF(HLOOKUP($E5,TKBLop_chieu!$C$4:$BR$34,17,0)&lt;&gt;"",HLOOKUP($E5,TKBLop_chieu!$C$4:$BR$34,17,0),"")</f>
        <v>TOAN-QUANG.P</v>
      </c>
      <c r="F16" s="43" t="str">
        <f>IF(HLOOKUP($E5,TKBLop_chieu!$C$4:$BR$34,22,0)&lt;&gt;"",HLOOKUP($E5,TKBLop_chieu!$C$4:$BR$34,22,0),"")</f>
        <v/>
      </c>
      <c r="G16" s="43" t="str">
        <f>IF(HLOOKUP($E5,TKBLop_chieu!$C$4:$BR$34,27,0)&lt;&gt;"",HLOOKUP($E5,TKBLop_chieu!$C$4:$BR$34,27,0),"")</f>
        <v/>
      </c>
    </row>
    <row r="17" spans="1:7" ht="24.75" customHeight="1" x14ac:dyDescent="0.15">
      <c r="A17" s="42">
        <v>2</v>
      </c>
      <c r="B17" s="43" t="str">
        <f>IF(HLOOKUP($E5,TKBLop_chieu!$C$4:$BR$34,3,0)&lt;&gt;"",HLOOKUP($E5,TKBLop_chieu!$C$4:$BR$34,3,0),"")</f>
        <v>TOAN-QUANG.P</v>
      </c>
      <c r="C17" s="43" t="str">
        <f>IF(HLOOKUP($E5,TKBLop_chieu!$C$4:$BR$34,8,0)&lt;&gt;"",HLOOKUP($E5,TKBLop_chieu!$C$4:$BR$34,8,0),"")</f>
        <v>HÓA-THÚY.P</v>
      </c>
      <c r="D17" s="43" t="str">
        <f>IF(HLOOKUP($E5,TKBLop_chieu!$C$4:$BR$34,13,0)&lt;&gt;"",HLOOKUP($E5,TKBLop_chieu!$C$4:$BR$34,13,0),"")</f>
        <v>ANH-ĐÀO.VH</v>
      </c>
      <c r="E17" s="43" t="str">
        <f>IF(HLOOKUP($E5,TKBLop_chieu!$C$4:$BR$34,18,0)&lt;&gt;"",HLOOKUP($E5,TKBLop_chieu!$C$4:$BR$34,18,0),"")</f>
        <v>VĂN-CAM</v>
      </c>
      <c r="F17" s="43" t="str">
        <f>IF(HLOOKUP($E5,TKBLop_chieu!$C$4:$BR$34,23,0)&lt;&gt;"",HLOOKUP($E5,TKBLop_chieu!$C$4:$BR$34,23,0),"")</f>
        <v/>
      </c>
      <c r="G17" s="43" t="str">
        <f>IF(HLOOKUP($E5,TKBLop_chieu!$C$4:$BR$34,28,0)&lt;&gt;"",HLOOKUP($E5,TKBLop_chieu!$C$4:$BR$34,28,0),"")</f>
        <v/>
      </c>
    </row>
    <row r="18" spans="1:7" ht="24.75" customHeight="1" x14ac:dyDescent="0.15">
      <c r="A18" s="42">
        <v>3</v>
      </c>
      <c r="B18" s="43" t="str">
        <f>IF(HLOOKUP($E5,TKBLop_chieu!$C$4:$BR$34,4,0)&lt;&gt;"",HLOOKUP($E5,TKBLop_chieu!$C$4:$BR$34,4,0),"")</f>
        <v>TOAN-QUANG.P</v>
      </c>
      <c r="C18" s="43" t="str">
        <f>IF(HLOOKUP($E5,TKBLop_chieu!$C$4:$BR$34,9,0)&lt;&gt;"",HLOOKUP($E5,TKBLop_chieu!$C$4:$BR$34,9,0),"")</f>
        <v>SINH-HÀ.VN</v>
      </c>
      <c r="D18" s="43" t="str">
        <f>IF(HLOOKUP($E5,TKBLop_chieu!$C$4:$BR$34,14,0)&lt;&gt;"",HLOOKUP($E5,TKBLop_chieu!$C$4:$BR$34,14,0),"")</f>
        <v>ANH-ĐÀO.VH</v>
      </c>
      <c r="E18" s="43" t="str">
        <f>IF(HLOOKUP($E5,TKBLop_chieu!$C$4:$BR$34,19,0)&lt;&gt;"",HLOOKUP($E5,TKBLop_chieu!$C$4:$BR$34,19,0),"")</f>
        <v>VĂN-CAM</v>
      </c>
      <c r="F18" s="43" t="str">
        <f>IF(HLOOKUP($E5,TKBLop_chieu!$C$4:$BR$34,24,0)&lt;&gt;"",HLOOKUP($E5,TKBLop_chieu!$C$4:$BR$34,24,0),"")</f>
        <v/>
      </c>
      <c r="G18" s="43" t="str">
        <f>IF(HLOOKUP($E5,TKBLop_chieu!$C$4:$BR$34,29,0)&lt;&gt;"",HLOOKUP($E5,TKBLop_chieu!$C$4:$BR$34,29,0),"")</f>
        <v/>
      </c>
    </row>
    <row r="19" spans="1:7" ht="24.75" customHeight="1" x14ac:dyDescent="0.1">
      <c r="A19" s="42">
        <v>4</v>
      </c>
      <c r="B19" s="43" t="str">
        <f>IF(HLOOKUP($E5,TKBLop_chieu!$C$4:$BR$34,5,0)&lt;&gt;"",HLOOKUP($E5,TKBLop_chieu!$C$4:$BR$34,5,0),"")</f>
        <v/>
      </c>
      <c r="C19" s="43" t="str">
        <f>IF(HLOOKUP($E5,TKBLop_chieu!$C$4:$BR$34,10,0)&lt;&gt;"",HLOOKUP($E5,TKBLop_chieu!$C$4:$BR$34,10,0),"")</f>
        <v/>
      </c>
      <c r="D19" s="43" t="str">
        <f>IF(HLOOKUP($E5,TKBLop_chieu!$C$4:$BR$34,15,0)&lt;&gt;"",HLOOKUP($E5,TKBLop_chieu!$C$4:$BR$34,15,0),"")</f>
        <v/>
      </c>
      <c r="E19" s="43" t="str">
        <f>IF(HLOOKUP($E5,TKBLop_chieu!$C$4:$BR$34,20,0)&lt;&gt;"",HLOOKUP($E5,TKBLop_chieu!$C$4:$BR$34,20,0),"")</f>
        <v/>
      </c>
      <c r="F19" s="43" t="str">
        <f>IF(HLOOKUP($E5,TKBLop_chieu!$C$4:$BR$34,25,0)&lt;&gt;"",HLOOKUP($E5,TKBLop_chieu!$C$4:$BR$34,25,0),"")</f>
        <v/>
      </c>
      <c r="G19" s="43" t="str">
        <f>IF(HLOOKUP($E5,TKBLop_chieu!$C$4:$BR$34,30,0)&lt;&gt;"",HLOOKUP($E5,TKBLop_chieu!$C$4:$BR$34,30,0),"")</f>
        <v/>
      </c>
    </row>
    <row r="20" spans="1:7" ht="24.75" customHeight="1" x14ac:dyDescent="0.1">
      <c r="A20" s="42">
        <v>5</v>
      </c>
      <c r="B20" s="43" t="str">
        <f>IF(HLOOKUP($E5,TKBLop_chieu!$C$4:$BR$34,6,0)&lt;&gt;"",HLOOKUP($E5,TKBLop_chieu!$C$4:$BR$34,6,0),"")</f>
        <v/>
      </c>
      <c r="C20" s="43" t="str">
        <f>IF(HLOOKUP($E5,TKBLop_chieu!$C$4:$BR$34,11,0)&lt;&gt;"",HLOOKUP($E5,TKBLop_chieu!$C$4:$BR$34,11,0),"")</f>
        <v/>
      </c>
      <c r="D20" s="43" t="str">
        <f>IF(HLOOKUP($E5,TKBLop_chieu!$C$4:$BR$34,16,0)&lt;&gt;"",HLOOKUP($E5,TKBLop_chieu!$C$4:$BR$34,16,0),"")</f>
        <v/>
      </c>
      <c r="E20" s="43" t="str">
        <f>IF(HLOOKUP($E5,TKBLop_chieu!$C$4:$BR$34,21,0)&lt;&gt;"",HLOOKUP($E5,TKBLop_chieu!$C$4:$BR$34,21,0),"")</f>
        <v/>
      </c>
      <c r="F20" s="43" t="str">
        <f>IF(HLOOKUP($E5,TKBLop_chieu!$C$4:$BR$34,26,0)&lt;&gt;"",HLOOKUP($E5,TKBLop_chieu!$C$4:$BR$34,26,0),"")</f>
        <v/>
      </c>
      <c r="G20" s="43" t="str">
        <f>IF(HLOOKUP($E5,TKBLop_chieu!$C$4:$BR$34,31,0)&lt;&gt;"",HLOOKUP($E5,TKBLop_chieu!$C$4:$BR$34,31,0),"")</f>
        <v/>
      </c>
    </row>
    <row r="21" spans="1:7" ht="24.75" customHeight="1" x14ac:dyDescent="0.1">
      <c r="A21" s="53"/>
      <c r="B21" s="56"/>
      <c r="C21" s="56"/>
      <c r="D21" s="56"/>
      <c r="E21" s="56"/>
      <c r="F21" s="56"/>
      <c r="G21" s="56"/>
    </row>
    <row r="22" spans="1:7" s="75" customFormat="1" ht="43.5" customHeight="1" x14ac:dyDescent="0.25">
      <c r="A22" s="72">
        <v>2</v>
      </c>
      <c r="B22" s="73"/>
      <c r="C22" s="73"/>
      <c r="D22" s="73" t="s">
        <v>114</v>
      </c>
      <c r="E22" s="74" t="str">
        <f>VLOOKUP($A22,Objects!$A$6:$B$60,2,1)</f>
        <v>10A02</v>
      </c>
      <c r="F22" s="73"/>
      <c r="G22" s="73"/>
    </row>
    <row r="23" spans="1:7" s="75" customFormat="1" ht="43.5" customHeight="1" x14ac:dyDescent="0.1">
      <c r="A23" s="73"/>
      <c r="B23" s="73"/>
      <c r="C23" s="73"/>
      <c r="D23" s="73"/>
      <c r="E23" s="73"/>
      <c r="F23" s="73"/>
      <c r="G23" s="73"/>
    </row>
    <row r="24" spans="1:7" s="75" customFormat="1" ht="43.5" customHeight="1" x14ac:dyDescent="0.25">
      <c r="A24" s="73" t="s">
        <v>121</v>
      </c>
      <c r="B24" s="73"/>
      <c r="C24" s="73"/>
      <c r="D24" s="73"/>
      <c r="E24" s="73"/>
      <c r="F24" s="73"/>
      <c r="G24" s="73"/>
    </row>
    <row r="25" spans="1:7" ht="24.75" customHeight="1" x14ac:dyDescent="0.1">
      <c r="A25" s="55"/>
      <c r="B25" s="42" t="s">
        <v>115</v>
      </c>
      <c r="C25" s="42" t="s">
        <v>116</v>
      </c>
      <c r="D25" s="42" t="s">
        <v>117</v>
      </c>
      <c r="E25" s="42" t="s">
        <v>118</v>
      </c>
      <c r="F25" s="42" t="s">
        <v>119</v>
      </c>
      <c r="G25" s="42" t="s">
        <v>120</v>
      </c>
    </row>
    <row r="26" spans="1:7" ht="24.75" customHeight="1" x14ac:dyDescent="0.15">
      <c r="A26" s="42">
        <v>1</v>
      </c>
      <c r="B26" s="43" t="str">
        <f>IF(HLOOKUP($E22,TKBLop_sang!$C$4:$BS$34,2,0)&lt;&gt;"",HLOOKUP($E22,TKBLop_sang!$C$4:$BS$34,2,0),"")</f>
        <v>CHÀO CỜ</v>
      </c>
      <c r="C26" s="43" t="str">
        <f>IF(HLOOKUP($E22,TKBLop_sang!$C$4:$BS$34,7,0)&lt;&gt;"",HLOOKUP($E22,TKBLop_sang!$C$4:$BS$34,7,0),"")</f>
        <v>VĂN-HIỀN.PT</v>
      </c>
      <c r="D26" s="43" t="str">
        <f>IF(HLOOKUP($E22,TKBLop_sang!$C$4:$BS$34,12,0)&lt;&gt;"",HLOOKUP($E22,TKBLop_sang!$C$4:$BS$34,12,0),"")</f>
        <v>TOAN-NHIỆM</v>
      </c>
      <c r="E26" s="43" t="str">
        <f>IF(HLOOKUP($E22,TKBLop_sang!$C$4:$BS$34,17,0)&lt;&gt;"",HLOOKUP($E22,TKBLop_sang!$C$4:$BS$34,17,0),"")</f>
        <v>LÝ-DẪN</v>
      </c>
      <c r="F26" s="43" t="str">
        <f>IF(HLOOKUP($E22,TKBLop_sang!$C$4:$BS$34,22,0)&lt;&gt;"",HLOOKUP($E22,TKBLop_sang!$C$4:$BS$34,22,0),"")</f>
        <v>SỬ-VI VI</v>
      </c>
      <c r="G26" s="43" t="str">
        <f>IF(HLOOKUP($E22,TKBLop_sang!$C$4:$BS$34,27,0)&lt;&gt;"",HLOOKUP($E22,TKBLop_sang!$C$4:$BS$34,27,0),"")</f>
        <v/>
      </c>
    </row>
    <row r="27" spans="1:7" ht="24.75" customHeight="1" x14ac:dyDescent="0.15">
      <c r="A27" s="42">
        <v>2</v>
      </c>
      <c r="B27" s="43" t="str">
        <f>IF(HLOOKUP($E22,TKBLop_sang!$C$4:$BS$34,3,0)&lt;&gt;"",HLOOKUP($E22,TKBLop_sang!$C$4:$BS$34,3,0),"")</f>
        <v>SHCN-NGÂN</v>
      </c>
      <c r="C27" s="43" t="str">
        <f>IF(HLOOKUP($E22,TKBLop_sang!$C$4:$BS$34,8,0)&lt;&gt;"",HLOOKUP($E22,TKBLop_sang!$C$4:$BS$34,8,0),"")</f>
        <v>ANH-ĐÀO.VH</v>
      </c>
      <c r="D27" s="43" t="str">
        <f>IF(HLOOKUP($E22,TKBLop_sang!$C$4:$BS$34,13,0)&lt;&gt;"",HLOOKUP($E22,TKBLop_sang!$C$4:$BS$34,13,0),"")</f>
        <v>ANH-ĐÀO.VH</v>
      </c>
      <c r="E27" s="43" t="str">
        <f>IF(HLOOKUP($E22,TKBLop_sang!$C$4:$BS$34,18,0)&lt;&gt;"",HLOOKUP($E22,TKBLop_sang!$C$4:$BS$34,18,0),"")</f>
        <v>LÝ-DẪN</v>
      </c>
      <c r="F27" s="43" t="str">
        <f>IF(HLOOKUP($E22,TKBLop_sang!$C$4:$BS$34,23,0)&lt;&gt;"",HLOOKUP($E22,TKBLop_sang!$C$4:$BS$34,23,0),"")</f>
        <v>VĂN-HIỀN.PT</v>
      </c>
      <c r="G27" s="43" t="str">
        <f>IF(HLOOKUP($E22,TKBLop_sang!$C$4:$BS$34,28,0)&lt;&gt;"",HLOOKUP($E22,TKBLop_sang!$C$4:$BS$34,28,0),"")</f>
        <v/>
      </c>
    </row>
    <row r="28" spans="1:7" ht="24.75" customHeight="1" x14ac:dyDescent="0.15">
      <c r="A28" s="42">
        <v>3</v>
      </c>
      <c r="B28" s="43" t="str">
        <f>IF(HLOOKUP($E22,TKBLop_sang!$C$4:$BS$34,4,0)&lt;&gt;"",HLOOKUP($E22,TKBLop_sang!$C$4:$BS$34,4,0),"")</f>
        <v>ANH-ĐÀO.VH</v>
      </c>
      <c r="C28" s="43" t="str">
        <f>IF(HLOOKUP($E22,TKBLop_sang!$C$4:$BS$34,9,0)&lt;&gt;"",HLOOKUP($E22,TKBLop_sang!$C$4:$BS$34,9,0),"")</f>
        <v>TD-VÂN.NT</v>
      </c>
      <c r="D28" s="43" t="str">
        <f>IF(HLOOKUP($E22,TKBLop_sang!$C$4:$BS$34,14,0)&lt;&gt;"",HLOOKUP($E22,TKBLop_sang!$C$4:$BS$34,14,0),"")</f>
        <v>CNGH-DUYÊN.N</v>
      </c>
      <c r="E28" s="43" t="str">
        <f>IF(HLOOKUP($E22,TKBLop_sang!$C$4:$BS$34,19,0)&lt;&gt;"",HLOOKUP($E22,TKBLop_sang!$C$4:$BS$34,19,0),"")</f>
        <v>ANH-ĐÀO.VH</v>
      </c>
      <c r="F28" s="43" t="str">
        <f>IF(HLOOKUP($E22,TKBLop_sang!$C$4:$BS$34,24,0)&lt;&gt;"",HLOOKUP($E22,TKBLop_sang!$C$4:$BS$34,24,0),"")</f>
        <v>VĂN-HIỀN.PT</v>
      </c>
      <c r="G28" s="43" t="str">
        <f>IF(HLOOKUP($E22,TKBLop_sang!$C$4:$BS$34,29,0)&lt;&gt;"",HLOOKUP($E22,TKBLop_sang!$C$4:$BS$34,29,0),"")</f>
        <v/>
      </c>
    </row>
    <row r="29" spans="1:7" ht="24.75" customHeight="1" x14ac:dyDescent="0.15">
      <c r="A29" s="42">
        <v>4</v>
      </c>
      <c r="B29" s="43" t="str">
        <f>IF(HLOOKUP($E22,TKBLop_sang!$C$4:$BS$34,5,0)&lt;&gt;"",HLOOKUP($E22,TKBLop_sang!$C$4:$BS$34,5,0),"")</f>
        <v>HÓA-Đ.ANH</v>
      </c>
      <c r="C29" s="43" t="str">
        <f>IF(HLOOKUP($E22,TKBLop_sang!$C$4:$BS$34,10,0)&lt;&gt;"",HLOOKUP($E22,TKBLop_sang!$C$4:$BS$34,10,0),"")</f>
        <v>TD-VÂN.NT</v>
      </c>
      <c r="D29" s="43" t="str">
        <f>IF(HLOOKUP($E22,TKBLop_sang!$C$4:$BS$34,15,0)&lt;&gt;"",HLOOKUP($E22,TKBLop_sang!$C$4:$BS$34,15,0),"")</f>
        <v>SINH-HÀ.VN</v>
      </c>
      <c r="E29" s="43" t="str">
        <f>IF(HLOOKUP($E22,TKBLop_sang!$C$4:$BS$34,20,0)&lt;&gt;"",HLOOKUP($E22,TKBLop_sang!$C$4:$BS$34,20,0),"")</f>
        <v>TOAN-NHIỆM</v>
      </c>
      <c r="F29" s="43" t="str">
        <f>IF(HLOOKUP($E22,TKBLop_sang!$C$4:$BS$34,25,0)&lt;&gt;"",HLOOKUP($E22,TKBLop_sang!$C$4:$BS$34,25,0),"")</f>
        <v>GDCD-CHÍNH</v>
      </c>
      <c r="G29" s="43" t="str">
        <f>IF(HLOOKUP($E22,TKBLop_sang!$C$4:$BS$34,30,0)&lt;&gt;"",HLOOKUP($E22,TKBLop_sang!$C$4:$BS$34,30,0),"")</f>
        <v/>
      </c>
    </row>
    <row r="30" spans="1:7" ht="24.75" customHeight="1" x14ac:dyDescent="0.15">
      <c r="A30" s="42">
        <v>5</v>
      </c>
      <c r="B30" s="43" t="str">
        <f>IF(HLOOKUP($E22,TKBLop_sang!$C$4:$BS$34,6,0)&lt;&gt;"",HLOOKUP($E22,TKBLop_sang!$C$4:$BS$34,6,0),"")</f>
        <v>TOAN-NHIỆM</v>
      </c>
      <c r="C30" s="43" t="str">
        <f>IF(HLOOKUP($E22,TKBLop_sang!$C$4:$BS$34,11,0)&lt;&gt;"",HLOOKUP($E22,TKBLop_sang!$C$4:$BS$34,11,0),"")</f>
        <v>GDQP-QUANG.ĐV</v>
      </c>
      <c r="D30" s="43" t="str">
        <f>IF(HLOOKUP($E22,TKBLop_sang!$C$4:$BS$34,16,0)&lt;&gt;"",HLOOKUP($E22,TKBLop_sang!$C$4:$BS$34,16,0),"")</f>
        <v>ĐỊA-NGÂN</v>
      </c>
      <c r="E30" s="43" t="str">
        <f>IF(HLOOKUP($E22,TKBLop_sang!$C$4:$BS$34,21,0)&lt;&gt;"",HLOOKUP($E22,TKBLop_sang!$C$4:$BS$34,21,0),"")</f>
        <v>TOAN-NHIỆM</v>
      </c>
      <c r="F30" s="43" t="str">
        <f>IF(HLOOKUP($E22,TKBLop_sang!$C$4:$BS$34,26,0)&lt;&gt;"",HLOOKUP($E22,TKBLop_sang!$C$4:$BS$34,26,0),"")</f>
        <v>HÓA-Đ.ANH</v>
      </c>
      <c r="G30" s="43" t="str">
        <f>IF(HLOOKUP($E22,TKBLop_sang!$C$4:$BS$34,31,0)&lt;&gt;"",HLOOKUP($E22,TKBLop_sang!$C$4:$BS$34,31,0),"")</f>
        <v/>
      </c>
    </row>
    <row r="31" spans="1:7" ht="24.75" customHeight="1" x14ac:dyDescent="0.1">
      <c r="A31" s="53" t="s">
        <v>122</v>
      </c>
      <c r="B31" s="77"/>
      <c r="C31" s="77"/>
      <c r="D31" s="77"/>
      <c r="E31" s="77"/>
      <c r="F31" s="77"/>
      <c r="G31" s="77"/>
    </row>
    <row r="32" spans="1:7" ht="24.75" customHeight="1" x14ac:dyDescent="0.1">
      <c r="A32" s="55"/>
      <c r="B32" s="78" t="s">
        <v>115</v>
      </c>
      <c r="C32" s="78" t="s">
        <v>116</v>
      </c>
      <c r="D32" s="78" t="s">
        <v>117</v>
      </c>
      <c r="E32" s="78" t="s">
        <v>118</v>
      </c>
      <c r="F32" s="78" t="s">
        <v>119</v>
      </c>
      <c r="G32" s="78" t="s">
        <v>120</v>
      </c>
    </row>
    <row r="33" spans="1:7" ht="24.75" customHeight="1" x14ac:dyDescent="0.15">
      <c r="A33" s="42">
        <v>1</v>
      </c>
      <c r="B33" s="43" t="str">
        <f>IF(HLOOKUP($E22,TKBLop_chieu!$C$4:$BR$34,2,0)&lt;&gt;"",HLOOKUP($E22,TKBLop_chieu!$C$4:$BR$34,2,0),"")</f>
        <v>TOAN-NHIỆM</v>
      </c>
      <c r="C33" s="43" t="str">
        <f>IF(HLOOKUP($E22,TKBLop_chieu!$C$4:$BR$34,7,0)&lt;&gt;"",HLOOKUP($E22,TKBLop_chieu!$C$4:$BR$34,7,0),"")</f>
        <v>HÓA-Đ.ANH</v>
      </c>
      <c r="D33" s="43" t="str">
        <f>IF(HLOOKUP($E22,TKBLop_chieu!$C$4:$BR$34,12,0)&lt;&gt;"",HLOOKUP($E22,TKBLop_chieu!$C$4:$BR$34,12,0),"")</f>
        <v>HƯỚNG  NGHIỆP</v>
      </c>
      <c r="E33" s="43" t="str">
        <f>IF(HLOOKUP($E22,TKBLop_chieu!$C$4:$BR$34,17,0)&lt;&gt;"",HLOOKUP($E22,TKBLop_chieu!$C$4:$BR$34,17,0),"")</f>
        <v>VĂN-HIỀN.PT</v>
      </c>
      <c r="F33" s="43" t="str">
        <f>IF(HLOOKUP($E22,TKBLop_chieu!$C$4:$BR$34,22,0)&lt;&gt;"",HLOOKUP($E22,TKBLop_chieu!$C$4:$BR$34,22,0),"")</f>
        <v/>
      </c>
      <c r="G33" s="43" t="str">
        <f>IF(HLOOKUP($E22,TKBLop_chieu!$C$4:$BR$34,27,0)&lt;&gt;"",HLOOKUP($E22,TKBLop_chieu!$C$4:$BR$34,27,0),"")</f>
        <v/>
      </c>
    </row>
    <row r="34" spans="1:7" ht="24.75" customHeight="1" x14ac:dyDescent="0.15">
      <c r="A34" s="42" t="s">
        <v>37</v>
      </c>
      <c r="B34" s="43" t="str">
        <f>IF(HLOOKUP($E22,TKBLop_chieu!$C$4:$BR$34,3,0)&lt;&gt;"",HLOOKUP($E22,TKBLop_chieu!$C$4:$BR$34,3,0),"")</f>
        <v>TOAN-NHIỆM</v>
      </c>
      <c r="C34" s="43" t="str">
        <f>IF(HLOOKUP($E22,TKBLop_chieu!$C$4:$BR$34,8,0)&lt;&gt;"",HLOOKUP($E22,TKBLop_chieu!$C$4:$BR$34,8,0),"")</f>
        <v>ANH-ĐÀO.VH</v>
      </c>
      <c r="D34" s="43" t="str">
        <f>IF(HLOOKUP($E22,TKBLop_chieu!$C$4:$BR$34,13,0)&lt;&gt;"",HLOOKUP($E22,TKBLop_chieu!$C$4:$BR$34,13,0),"")</f>
        <v>TIN-HIỂN</v>
      </c>
      <c r="E34" s="43" t="str">
        <f>IF(HLOOKUP($E22,TKBLop_chieu!$C$4:$BR$34,18,0)&lt;&gt;"",HLOOKUP($E22,TKBLop_chieu!$C$4:$BR$34,18,0),"")</f>
        <v>VĂN-HIỀN.PT</v>
      </c>
      <c r="F34" s="43" t="str">
        <f>IF(HLOOKUP($E22,TKBLop_chieu!$C$4:$BR$34,23,0)&lt;&gt;"",HLOOKUP($E22,TKBLop_chieu!$C$4:$BR$34,23,0),"")</f>
        <v/>
      </c>
      <c r="G34" s="43" t="str">
        <f>IF(HLOOKUP($E22,TKBLop_chieu!$C$4:$BR$34,28,0)&lt;&gt;"",HLOOKUP($E22,TKBLop_chieu!$C$4:$BR$34,28,0),"")</f>
        <v/>
      </c>
    </row>
    <row r="35" spans="1:7" ht="24.75" customHeight="1" x14ac:dyDescent="0.15">
      <c r="A35" s="42">
        <v>3</v>
      </c>
      <c r="B35" s="43" t="str">
        <f>IF(HLOOKUP($E22,TKBLop_chieu!$C$4:$BR$34,4,0)&lt;&gt;"",HLOOKUP($E22,TKBLop_chieu!$C$4:$BR$34,4,0),"")</f>
        <v>LÝ-DẪN</v>
      </c>
      <c r="C35" s="43" t="str">
        <f>IF(HLOOKUP($E22,TKBLop_chieu!$C$4:$BR$34,9,0)&lt;&gt;"",HLOOKUP($E22,TKBLop_chieu!$C$4:$BR$34,9,0),"")</f>
        <v>ANH-ĐÀO.VH</v>
      </c>
      <c r="D35" s="43" t="str">
        <f>IF(HLOOKUP($E22,TKBLop_chieu!$C$4:$BR$34,14,0)&lt;&gt;"",HLOOKUP($E22,TKBLop_chieu!$C$4:$BR$34,14,0),"")</f>
        <v>TIN-HIỂN</v>
      </c>
      <c r="E35" s="43" t="str">
        <f>IF(HLOOKUP($E22,TKBLop_chieu!$C$4:$BR$34,19,0)&lt;&gt;"",HLOOKUP($E22,TKBLop_chieu!$C$4:$BR$34,19,0),"")</f>
        <v>SỬ-VI VI</v>
      </c>
      <c r="F35" s="43" t="str">
        <f>IF(HLOOKUP($E22,TKBLop_chieu!$C$4:$BR$34,24,0)&lt;&gt;"",HLOOKUP($E22,TKBLop_chieu!$C$4:$BR$34,24,0),"")</f>
        <v/>
      </c>
      <c r="G35" s="43" t="str">
        <f>IF(HLOOKUP($E22,TKBLop_chieu!$C$4:$BR$34,29,0)&lt;&gt;"",HLOOKUP($E22,TKBLop_chieu!$C$4:$BR$34,29,0),"")</f>
        <v/>
      </c>
    </row>
    <row r="36" spans="1:7" ht="24.75" customHeight="1" x14ac:dyDescent="0.1">
      <c r="A36" s="42">
        <v>4</v>
      </c>
      <c r="B36" s="43" t="str">
        <f>IF(HLOOKUP($E22,TKBLop_chieu!$C$4:$BR$34,5,0)&lt;&gt;"",HLOOKUP($E22,TKBLop_chieu!$C$4:$BR$34,5,0),"")</f>
        <v/>
      </c>
      <c r="C36" s="43" t="str">
        <f>IF(HLOOKUP($E22,TKBLop_chieu!$C$4:$BR$34,10,0)&lt;&gt;"",HLOOKUP($E22,TKBLop_chieu!$C$4:$BR$34,10,0),"")</f>
        <v/>
      </c>
      <c r="D36" s="43" t="str">
        <f>IF(HLOOKUP($E22,TKBLop_chieu!$C$4:$BR$34,15,0)&lt;&gt;"",HLOOKUP($E22,TKBLop_chieu!$C$4:$BR$34,15,0),"")</f>
        <v/>
      </c>
      <c r="E36" s="43" t="str">
        <f>IF(HLOOKUP($E22,TKBLop_chieu!$C$4:$BR$34,20,0)&lt;&gt;"",HLOOKUP($E22,TKBLop_chieu!$C$4:$BR$34,20,0),"")</f>
        <v/>
      </c>
      <c r="F36" s="43" t="str">
        <f>IF(HLOOKUP($E22,TKBLop_chieu!$C$4:$BR$34,25,0)&lt;&gt;"",HLOOKUP($E22,TKBLop_chieu!$C$4:$BR$34,25,0),"")</f>
        <v/>
      </c>
      <c r="G36" s="43" t="str">
        <f>IF(HLOOKUP($E22,TKBLop_chieu!$C$4:$BR$34,30,0)&lt;&gt;"",HLOOKUP($E22,TKBLop_chieu!$C$4:$BR$34,30,0),"")</f>
        <v/>
      </c>
    </row>
    <row r="37" spans="1:7" ht="24.75" customHeight="1" x14ac:dyDescent="0.1">
      <c r="A37" s="42">
        <v>5</v>
      </c>
      <c r="B37" s="43" t="str">
        <f>IF(HLOOKUP($E22,TKBLop_chieu!$C$4:$BR$34,6,0)&lt;&gt;"",HLOOKUP($E22,TKBLop_chieu!$C$4:$BR$34,6,0),"")</f>
        <v/>
      </c>
      <c r="C37" s="43" t="str">
        <f>IF(HLOOKUP($E22,TKBLop_chieu!$C$4:$BR$34,11,0)&lt;&gt;"",HLOOKUP($E22,TKBLop_chieu!$C$4:$BR$34,11,0),"")</f>
        <v/>
      </c>
      <c r="D37" s="43" t="str">
        <f>IF(HLOOKUP($E22,TKBLop_chieu!$C$4:$BR$34,16,0)&lt;&gt;"",HLOOKUP($E22,TKBLop_chieu!$C$4:$BR$34,16,0),"")</f>
        <v/>
      </c>
      <c r="E37" s="43" t="str">
        <f>IF(HLOOKUP($E22,TKBLop_chieu!$C$4:$BR$34,21,0)&lt;&gt;"",HLOOKUP($E22,TKBLop_chieu!$C$4:$BR$34,21,0),"")</f>
        <v/>
      </c>
      <c r="F37" s="43" t="str">
        <f>IF(HLOOKUP($E22,TKBLop_chieu!$C$4:$BR$34,26,0)&lt;&gt;"",HLOOKUP($E22,TKBLop_chieu!$C$4:$BR$34,26,0),"")</f>
        <v/>
      </c>
      <c r="G37" s="43" t="str">
        <f>IF(HLOOKUP($E22,TKBLop_chieu!$C$4:$BR$34,31,0)&lt;&gt;"",HLOOKUP($E22,TKBLop_chieu!$C$4:$BR$34,31,0),"")</f>
        <v/>
      </c>
    </row>
    <row r="38" spans="1:7" ht="24.75" customHeight="1" x14ac:dyDescent="0.1">
      <c r="A38" s="53"/>
      <c r="B38" s="56"/>
      <c r="C38" s="56"/>
      <c r="D38" s="56"/>
      <c r="E38" s="56"/>
      <c r="F38" s="56"/>
      <c r="G38" s="56"/>
    </row>
    <row r="39" spans="1:7" s="75" customFormat="1" ht="43.5" customHeight="1" x14ac:dyDescent="0.25">
      <c r="A39" s="72">
        <v>3</v>
      </c>
      <c r="B39" s="73"/>
      <c r="C39" s="73"/>
      <c r="D39" s="73" t="s">
        <v>114</v>
      </c>
      <c r="E39" s="74" t="str">
        <f>VLOOKUP($A39,Objects!$A$6:$B$60,2,1)</f>
        <v>10A03</v>
      </c>
      <c r="F39" s="73"/>
      <c r="G39" s="73"/>
    </row>
    <row r="40" spans="1:7" s="75" customFormat="1" ht="43.5" customHeight="1" x14ac:dyDescent="0.1">
      <c r="A40" s="73"/>
      <c r="B40" s="73"/>
      <c r="C40" s="73"/>
      <c r="D40" s="73"/>
      <c r="E40" s="73"/>
      <c r="F40" s="73"/>
      <c r="G40" s="73"/>
    </row>
    <row r="41" spans="1:7" s="75" customFormat="1" ht="43.5" customHeight="1" x14ac:dyDescent="0.25">
      <c r="A41" s="73" t="s">
        <v>121</v>
      </c>
      <c r="B41" s="73"/>
      <c r="C41" s="73"/>
      <c r="D41" s="73"/>
      <c r="E41" s="73"/>
      <c r="F41" s="73"/>
      <c r="G41" s="73"/>
    </row>
    <row r="42" spans="1:7" ht="24.75" customHeight="1" x14ac:dyDescent="0.1">
      <c r="A42" s="55"/>
      <c r="B42" s="42" t="s">
        <v>115</v>
      </c>
      <c r="C42" s="42" t="s">
        <v>116</v>
      </c>
      <c r="D42" s="42" t="s">
        <v>117</v>
      </c>
      <c r="E42" s="42" t="s">
        <v>118</v>
      </c>
      <c r="F42" s="42" t="s">
        <v>119</v>
      </c>
      <c r="G42" s="42" t="s">
        <v>120</v>
      </c>
    </row>
    <row r="43" spans="1:7" ht="24.75" customHeight="1" x14ac:dyDescent="0.15">
      <c r="A43" s="42">
        <v>1</v>
      </c>
      <c r="B43" s="43" t="str">
        <f>IF(HLOOKUP($E39,TKBLop_sang!$C$4:$BS$34,2,0)&lt;&gt;"",HLOOKUP($E39,TKBLop_sang!$C$4:$BS$34,2,0),"")</f>
        <v>CHÀO CỜ</v>
      </c>
      <c r="C43" s="43" t="str">
        <f>IF(HLOOKUP($E39,TKBLop_sang!$C$4:$BS$34,7,0)&lt;&gt;"",HLOOKUP($E39,TKBLop_sang!$C$4:$BS$34,7,0),"")</f>
        <v>TD-PHÚC.LH</v>
      </c>
      <c r="D43" s="43" t="str">
        <f>IF(HLOOKUP($E39,TKBLop_sang!$C$4:$BS$34,12,0)&lt;&gt;"",HLOOKUP($E39,TKBLop_sang!$C$4:$BS$34,12,0),"")</f>
        <v>GDQP-ĐỒNG</v>
      </c>
      <c r="E43" s="43" t="str">
        <f>IF(HLOOKUP($E39,TKBLop_sang!$C$4:$BS$34,17,0)&lt;&gt;"",HLOOKUP($E39,TKBLop_sang!$C$4:$BS$34,17,0),"")</f>
        <v>TOAN-TÂM.HN</v>
      </c>
      <c r="F43" s="43" t="str">
        <f>IF(HLOOKUP($E39,TKBLop_sang!$C$4:$BS$34,22,0)&lt;&gt;"",HLOOKUP($E39,TKBLop_sang!$C$4:$BS$34,22,0),"")</f>
        <v>VĂN-TUYẾT.NT</v>
      </c>
      <c r="G43" s="43" t="str">
        <f>IF(HLOOKUP($E39,TKBLop_sang!$C$4:$BS$34,27,0)&lt;&gt;"",HLOOKUP($E39,TKBLop_sang!$C$4:$BS$34,27,0),"")</f>
        <v/>
      </c>
    </row>
    <row r="44" spans="1:7" ht="24.75" customHeight="1" x14ac:dyDescent="0.15">
      <c r="A44" s="42" t="s">
        <v>37</v>
      </c>
      <c r="B44" s="43" t="str">
        <f>IF(HLOOKUP($E39,TKBLop_sang!$C$4:$BS$34,3,0)&lt;&gt;"",HLOOKUP($E39,TKBLop_sang!$C$4:$BS$34,3,0),"")</f>
        <v>SHCN-TUYẾT.NT</v>
      </c>
      <c r="C44" s="43" t="str">
        <f>IF(HLOOKUP($E39,TKBLop_sang!$C$4:$BS$34,8,0)&lt;&gt;"",HLOOKUP($E39,TKBLop_sang!$C$4:$BS$34,8,0),"")</f>
        <v>TD-PHÚC.LH</v>
      </c>
      <c r="D44" s="43" t="str">
        <f>IF(HLOOKUP($E39,TKBLop_sang!$C$4:$BS$34,13,0)&lt;&gt;"",HLOOKUP($E39,TKBLop_sang!$C$4:$BS$34,13,0),"")</f>
        <v>CNGH-DUYÊN.N</v>
      </c>
      <c r="E44" s="43" t="str">
        <f>IF(HLOOKUP($E39,TKBLop_sang!$C$4:$BS$34,18,0)&lt;&gt;"",HLOOKUP($E39,TKBLop_sang!$C$4:$BS$34,18,0),"")</f>
        <v>SỬ-VI VI</v>
      </c>
      <c r="F44" s="43" t="str">
        <f>IF(HLOOKUP($E39,TKBLop_sang!$C$4:$BS$34,23,0)&lt;&gt;"",HLOOKUP($E39,TKBLop_sang!$C$4:$BS$34,23,0),"")</f>
        <v>VĂN-TUYẾT.NT</v>
      </c>
      <c r="G44" s="43" t="str">
        <f>IF(HLOOKUP($E39,TKBLop_sang!$C$4:$BS$34,28,0)&lt;&gt;"",HLOOKUP($E39,TKBLop_sang!$C$4:$BS$34,28,0),"")</f>
        <v/>
      </c>
    </row>
    <row r="45" spans="1:7" ht="24.75" customHeight="1" x14ac:dyDescent="0.15">
      <c r="A45" s="42">
        <v>3</v>
      </c>
      <c r="B45" s="43" t="str">
        <f>IF(HLOOKUP($E39,TKBLop_sang!$C$4:$BS$34,4,0)&lt;&gt;"",HLOOKUP($E39,TKBLop_sang!$C$4:$BS$34,4,0),"")</f>
        <v>VĂN-TUYẾT.NT</v>
      </c>
      <c r="C45" s="43" t="str">
        <f>IF(HLOOKUP($E39,TKBLop_sang!$C$4:$BS$34,9,0)&lt;&gt;"",HLOOKUP($E39,TKBLop_sang!$C$4:$BS$34,9,0),"")</f>
        <v>ANH-CẨN</v>
      </c>
      <c r="D45" s="43" t="str">
        <f>IF(HLOOKUP($E39,TKBLop_sang!$C$4:$BS$34,14,0)&lt;&gt;"",HLOOKUP($E39,TKBLop_sang!$C$4:$BS$34,14,0),"")</f>
        <v>TOAN-TÂM.HN</v>
      </c>
      <c r="E45" s="43" t="str">
        <f>IF(HLOOKUP($E39,TKBLop_sang!$C$4:$BS$34,19,0)&lt;&gt;"",HLOOKUP($E39,TKBLop_sang!$C$4:$BS$34,19,0),"")</f>
        <v>ANH-CẨN</v>
      </c>
      <c r="F45" s="43" t="str">
        <f>IF(HLOOKUP($E39,TKBLop_sang!$C$4:$BS$34,24,0)&lt;&gt;"",HLOOKUP($E39,TKBLop_sang!$C$4:$BS$34,24,0),"")</f>
        <v>TOAN-TÂM.HN</v>
      </c>
      <c r="G45" s="43" t="str">
        <f>IF(HLOOKUP($E39,TKBLop_sang!$C$4:$BS$34,29,0)&lt;&gt;"",HLOOKUP($E39,TKBLop_sang!$C$4:$BS$34,29,0),"")</f>
        <v/>
      </c>
    </row>
    <row r="46" spans="1:7" ht="24.75" customHeight="1" x14ac:dyDescent="0.15">
      <c r="A46" s="42">
        <v>4</v>
      </c>
      <c r="B46" s="43" t="str">
        <f>IF(HLOOKUP($E39,TKBLop_sang!$C$4:$BS$34,5,0)&lt;&gt;"",HLOOKUP($E39,TKBLop_sang!$C$4:$BS$34,5,0),"")</f>
        <v>VĂN-TUYẾT.NT</v>
      </c>
      <c r="C46" s="43" t="str">
        <f>IF(HLOOKUP($E39,TKBLop_sang!$C$4:$BS$34,10,0)&lt;&gt;"",HLOOKUP($E39,TKBLop_sang!$C$4:$BS$34,10,0),"")</f>
        <v>LÝ-ANH.M</v>
      </c>
      <c r="D46" s="43" t="str">
        <f>IF(HLOOKUP($E39,TKBLop_sang!$C$4:$BS$34,15,0)&lt;&gt;"",HLOOKUP($E39,TKBLop_sang!$C$4:$BS$34,15,0),"")</f>
        <v>TOAN-TÂM.HN</v>
      </c>
      <c r="E46" s="43" t="str">
        <f>IF(HLOOKUP($E39,TKBLop_sang!$C$4:$BS$34,20,0)&lt;&gt;"",HLOOKUP($E39,TKBLop_sang!$C$4:$BS$34,20,0),"")</f>
        <v>ANH-CẨN</v>
      </c>
      <c r="F46" s="43" t="str">
        <f>IF(HLOOKUP($E39,TKBLop_sang!$C$4:$BS$34,25,0)&lt;&gt;"",HLOOKUP($E39,TKBLop_sang!$C$4:$BS$34,25,0),"")</f>
        <v>LÝ-ANH.M</v>
      </c>
      <c r="G46" s="43" t="str">
        <f>IF(HLOOKUP($E39,TKBLop_sang!$C$4:$BS$34,30,0)&lt;&gt;"",HLOOKUP($E39,TKBLop_sang!$C$4:$BS$34,30,0),"")</f>
        <v/>
      </c>
    </row>
    <row r="47" spans="1:7" ht="24.75" customHeight="1" x14ac:dyDescent="0.15">
      <c r="A47" s="42">
        <v>5</v>
      </c>
      <c r="B47" s="43" t="str">
        <f>IF(HLOOKUP($E39,TKBLop_sang!$C$4:$BS$34,6,0)&lt;&gt;"",HLOOKUP($E39,TKBLop_sang!$C$4:$BS$34,6,0),"")</f>
        <v>HÓA-Đ.ANH</v>
      </c>
      <c r="C47" s="43" t="str">
        <f>IF(HLOOKUP($E39,TKBLop_sang!$C$4:$BS$34,11,0)&lt;&gt;"",HLOOKUP($E39,TKBLop_sang!$C$4:$BS$34,11,0),"")</f>
        <v>SINH-HÀ.VN</v>
      </c>
      <c r="D47" s="43" t="str">
        <f>IF(HLOOKUP($E39,TKBLop_sang!$C$4:$BS$34,16,0)&lt;&gt;"",HLOOKUP($E39,TKBLop_sang!$C$4:$BS$34,16,0),"")</f>
        <v>ANH-CẨN</v>
      </c>
      <c r="E47" s="43" t="str">
        <f>IF(HLOOKUP($E39,TKBLop_sang!$C$4:$BS$34,21,0)&lt;&gt;"",HLOOKUP($E39,TKBLop_sang!$C$4:$BS$34,21,0),"")</f>
        <v>GDCD-CHÍNH</v>
      </c>
      <c r="F47" s="43" t="str">
        <f>IF(HLOOKUP($E39,TKBLop_sang!$C$4:$BS$34,26,0)&lt;&gt;"",HLOOKUP($E39,TKBLop_sang!$C$4:$BS$34,26,0),"")</f>
        <v>SỬ-VI VI</v>
      </c>
      <c r="G47" s="43" t="str">
        <f>IF(HLOOKUP($E39,TKBLop_sang!$C$4:$BS$34,31,0)&lt;&gt;"",HLOOKUP($E39,TKBLop_sang!$C$4:$BS$34,31,0),"")</f>
        <v/>
      </c>
    </row>
    <row r="48" spans="1:7" ht="24.75" customHeight="1" x14ac:dyDescent="0.1">
      <c r="A48" s="53" t="s">
        <v>122</v>
      </c>
      <c r="B48" s="77"/>
      <c r="C48" s="77"/>
      <c r="D48" s="77"/>
      <c r="E48" s="77"/>
      <c r="F48" s="77"/>
      <c r="G48" s="77"/>
    </row>
    <row r="49" spans="1:7" ht="24.75" customHeight="1" x14ac:dyDescent="0.1">
      <c r="A49" s="55"/>
      <c r="B49" s="78" t="s">
        <v>115</v>
      </c>
      <c r="C49" s="78" t="s">
        <v>116</v>
      </c>
      <c r="D49" s="78" t="s">
        <v>117</v>
      </c>
      <c r="E49" s="78" t="s">
        <v>118</v>
      </c>
      <c r="F49" s="78" t="s">
        <v>119</v>
      </c>
      <c r="G49" s="78" t="s">
        <v>120</v>
      </c>
    </row>
    <row r="50" spans="1:7" ht="24.75" customHeight="1" x14ac:dyDescent="0.15">
      <c r="A50" s="42">
        <v>1</v>
      </c>
      <c r="B50" s="43" t="str">
        <f>IF(HLOOKUP($E39,TKBLop_chieu!$C$4:$BR$34,2,0)&lt;&gt;"",HLOOKUP($E39,TKBLop_chieu!$C$4:$BR$34,2,0),"")</f>
        <v>ĐỊA-NGÂN</v>
      </c>
      <c r="C50" s="43" t="str">
        <f>IF(HLOOKUP($E39,TKBLop_chieu!$C$4:$BR$34,7,0)&lt;&gt;"",HLOOKUP($E39,TKBLop_chieu!$C$4:$BR$34,7,0),"")</f>
        <v>LÝ-ANH.M</v>
      </c>
      <c r="D50" s="43" t="str">
        <f>IF(HLOOKUP($E39,TKBLop_chieu!$C$4:$BR$34,12,0)&lt;&gt;"",HLOOKUP($E39,TKBLop_chieu!$C$4:$BR$34,12,0),"")</f>
        <v>HƯỚNG  NGHIỆP</v>
      </c>
      <c r="E50" s="43" t="str">
        <f>IF(HLOOKUP($E39,TKBLop_chieu!$C$4:$BR$34,17,0)&lt;&gt;"",HLOOKUP($E39,TKBLop_chieu!$C$4:$BR$34,17,0),"")</f>
        <v>TIN-LINH.M</v>
      </c>
      <c r="F50" s="43" t="str">
        <f>IF(HLOOKUP($E39,TKBLop_chieu!$C$4:$BR$34,22,0)&lt;&gt;"",HLOOKUP($E39,TKBLop_chieu!$C$4:$BR$34,22,0),"")</f>
        <v/>
      </c>
      <c r="G50" s="43" t="str">
        <f>IF(HLOOKUP($E39,TKBLop_chieu!$C$4:$BR$34,27,0)&lt;&gt;"",HLOOKUP($E39,TKBLop_chieu!$C$4:$BR$34,27,0),"")</f>
        <v/>
      </c>
    </row>
    <row r="51" spans="1:7" ht="24.75" customHeight="1" x14ac:dyDescent="0.15">
      <c r="A51" s="42">
        <v>2</v>
      </c>
      <c r="B51" s="43" t="str">
        <f>IF(HLOOKUP($E39,TKBLop_chieu!$C$4:$BR$34,3,0)&lt;&gt;"",HLOOKUP($E39,TKBLop_chieu!$C$4:$BR$34,3,0),"")</f>
        <v>HÓA-Đ.ANH</v>
      </c>
      <c r="C51" s="43" t="str">
        <f>IF(HLOOKUP($E39,TKBLop_chieu!$C$4:$BR$34,8,0)&lt;&gt;"",HLOOKUP($E39,TKBLop_chieu!$C$4:$BR$34,8,0),"")</f>
        <v>VĂN-TUYẾT.NT</v>
      </c>
      <c r="D51" s="43" t="str">
        <f>IF(HLOOKUP($E39,TKBLop_chieu!$C$4:$BR$34,13,0)&lt;&gt;"",HLOOKUP($E39,TKBLop_chieu!$C$4:$BR$34,13,0),"")</f>
        <v>ANH-CẨN</v>
      </c>
      <c r="E51" s="43" t="str">
        <f>IF(HLOOKUP($E39,TKBLop_chieu!$C$4:$BR$34,18,0)&lt;&gt;"",HLOOKUP($E39,TKBLop_chieu!$C$4:$BR$34,18,0),"")</f>
        <v>TIN-LINH.M</v>
      </c>
      <c r="F51" s="43" t="str">
        <f>IF(HLOOKUP($E39,TKBLop_chieu!$C$4:$BR$34,23,0)&lt;&gt;"",HLOOKUP($E39,TKBLop_chieu!$C$4:$BR$34,23,0),"")</f>
        <v/>
      </c>
      <c r="G51" s="43" t="str">
        <f>IF(HLOOKUP($E39,TKBLop_chieu!$C$4:$BR$34,28,0)&lt;&gt;"",HLOOKUP($E39,TKBLop_chieu!$C$4:$BR$34,28,0),"")</f>
        <v/>
      </c>
    </row>
    <row r="52" spans="1:7" ht="24.75" customHeight="1" x14ac:dyDescent="0.15">
      <c r="A52" s="42">
        <v>3</v>
      </c>
      <c r="B52" s="43" t="str">
        <f>IF(HLOOKUP($E39,TKBLop_chieu!$C$4:$BR$34,4,0)&lt;&gt;"",HLOOKUP($E39,TKBLop_chieu!$C$4:$BR$34,4,0),"")</f>
        <v>TOAN-TÂM.HN</v>
      </c>
      <c r="C52" s="43" t="str">
        <f>IF(HLOOKUP($E39,TKBLop_chieu!$C$4:$BR$34,9,0)&lt;&gt;"",HLOOKUP($E39,TKBLop_chieu!$C$4:$BR$34,9,0),"")</f>
        <v>HÓA-Đ.ANH</v>
      </c>
      <c r="D52" s="43" t="str">
        <f>IF(HLOOKUP($E39,TKBLop_chieu!$C$4:$BR$34,14,0)&lt;&gt;"",HLOOKUP($E39,TKBLop_chieu!$C$4:$BR$34,14,0),"")</f>
        <v>TOAN-TÂM.HN</v>
      </c>
      <c r="E52" s="43" t="str">
        <f>IF(HLOOKUP($E39,TKBLop_chieu!$C$4:$BR$34,19,0)&lt;&gt;"",HLOOKUP($E39,TKBLop_chieu!$C$4:$BR$34,19,0),"")</f>
        <v>ANH-CẨN</v>
      </c>
      <c r="F52" s="43" t="str">
        <f>IF(HLOOKUP($E39,TKBLop_chieu!$C$4:$BR$34,24,0)&lt;&gt;"",HLOOKUP($E39,TKBLop_chieu!$C$4:$BR$34,24,0),"")</f>
        <v/>
      </c>
      <c r="G52" s="43" t="str">
        <f>IF(HLOOKUP($E39,TKBLop_chieu!$C$4:$BR$34,29,0)&lt;&gt;"",HLOOKUP($E39,TKBLop_chieu!$C$4:$BR$34,29,0),"")</f>
        <v/>
      </c>
    </row>
    <row r="53" spans="1:7" ht="24.75" customHeight="1" x14ac:dyDescent="0.1">
      <c r="A53" s="42">
        <v>4</v>
      </c>
      <c r="B53" s="43" t="str">
        <f>IF(HLOOKUP($E39,TKBLop_chieu!$C$4:$BR$34,5,0)&lt;&gt;"",HLOOKUP($E39,TKBLop_chieu!$C$4:$BR$34,5,0),"")</f>
        <v/>
      </c>
      <c r="C53" s="43" t="str">
        <f>IF(HLOOKUP($E39,TKBLop_chieu!$C$4:$BR$34,10,0)&lt;&gt;"",HLOOKUP($E39,TKBLop_chieu!$C$4:$BR$34,10,0),"")</f>
        <v/>
      </c>
      <c r="D53" s="43" t="str">
        <f>IF(HLOOKUP($E39,TKBLop_chieu!$C$4:$BR$34,15,0)&lt;&gt;"",HLOOKUP($E39,TKBLop_chieu!$C$4:$BR$34,15,0),"")</f>
        <v/>
      </c>
      <c r="E53" s="43" t="str">
        <f>IF(HLOOKUP($E39,TKBLop_chieu!$C$4:$BR$34,20,0)&lt;&gt;"",HLOOKUP($E39,TKBLop_chieu!$C$4:$BR$34,20,0),"")</f>
        <v/>
      </c>
      <c r="F53" s="43" t="str">
        <f>IF(HLOOKUP($E39,TKBLop_chieu!$C$4:$BR$34,25,0)&lt;&gt;"",HLOOKUP($E39,TKBLop_chieu!$C$4:$BR$34,25,0),"")</f>
        <v/>
      </c>
      <c r="G53" s="43" t="str">
        <f>IF(HLOOKUP($E39,TKBLop_chieu!$C$4:$BR$34,30,0)&lt;&gt;"",HLOOKUP($E39,TKBLop_chieu!$C$4:$BR$34,30,0),"")</f>
        <v/>
      </c>
    </row>
    <row r="54" spans="1:7" ht="24.75" customHeight="1" x14ac:dyDescent="0.1">
      <c r="A54" s="42" t="s">
        <v>40</v>
      </c>
      <c r="B54" s="43" t="str">
        <f>IF(HLOOKUP($E39,TKBLop_chieu!$C$4:$BR$34,6,0)&lt;&gt;"",HLOOKUP($E39,TKBLop_chieu!$C$4:$BR$34,6,0),"")</f>
        <v/>
      </c>
      <c r="C54" s="43" t="str">
        <f>IF(HLOOKUP($E39,TKBLop_chieu!$C$4:$BR$34,11,0)&lt;&gt;"",HLOOKUP($E39,TKBLop_chieu!$C$4:$BR$34,11,0),"")</f>
        <v/>
      </c>
      <c r="D54" s="43" t="str">
        <f>IF(HLOOKUP($E39,TKBLop_chieu!$C$4:$BR$34,16,0)&lt;&gt;"",HLOOKUP($E39,TKBLop_chieu!$C$4:$BR$34,16,0),"")</f>
        <v/>
      </c>
      <c r="E54" s="43" t="str">
        <f>IF(HLOOKUP($E39,TKBLop_chieu!$C$4:$BR$34,21,0)&lt;&gt;"",HLOOKUP($E39,TKBLop_chieu!$C$4:$BR$34,21,0),"")</f>
        <v/>
      </c>
      <c r="F54" s="43" t="str">
        <f>IF(HLOOKUP($E39,TKBLop_chieu!$C$4:$BR$34,26,0)&lt;&gt;"",HLOOKUP($E39,TKBLop_chieu!$C$4:$BR$34,26,0),"")</f>
        <v/>
      </c>
      <c r="G54" s="43" t="str">
        <f>IF(HLOOKUP($E39,TKBLop_chieu!$C$4:$BR$34,31,0)&lt;&gt;"",HLOOKUP($E39,TKBLop_chieu!$C$4:$BR$34,31,0),"")</f>
        <v/>
      </c>
    </row>
    <row r="55" spans="1:7" ht="24.75" customHeight="1" x14ac:dyDescent="0.1">
      <c r="A55" s="53"/>
      <c r="B55" s="56"/>
      <c r="C55" s="56"/>
      <c r="D55" s="56"/>
      <c r="E55" s="56"/>
      <c r="F55" s="56"/>
      <c r="G55" s="56"/>
    </row>
    <row r="56" spans="1:7" s="75" customFormat="1" ht="43.5" customHeight="1" x14ac:dyDescent="0.25">
      <c r="A56" s="72">
        <v>4</v>
      </c>
      <c r="B56" s="73"/>
      <c r="C56" s="73"/>
      <c r="D56" s="73" t="s">
        <v>114</v>
      </c>
      <c r="E56" s="74" t="str">
        <f>VLOOKUP($A56,Objects!$A$6:$B$60,2,1)</f>
        <v>10A04</v>
      </c>
      <c r="F56" s="73"/>
      <c r="G56" s="73"/>
    </row>
    <row r="57" spans="1:7" s="75" customFormat="1" ht="43.5" customHeight="1" x14ac:dyDescent="0.1">
      <c r="A57" s="73"/>
      <c r="B57" s="73"/>
      <c r="C57" s="73"/>
      <c r="D57" s="73"/>
      <c r="E57" s="73"/>
      <c r="F57" s="73"/>
      <c r="G57" s="73"/>
    </row>
    <row r="58" spans="1:7" s="75" customFormat="1" ht="43.5" customHeight="1" x14ac:dyDescent="0.25">
      <c r="A58" s="73" t="s">
        <v>121</v>
      </c>
      <c r="B58" s="73"/>
      <c r="C58" s="73"/>
      <c r="D58" s="73"/>
      <c r="E58" s="73"/>
      <c r="F58" s="73"/>
      <c r="G58" s="73"/>
    </row>
    <row r="59" spans="1:7" ht="24.75" customHeight="1" x14ac:dyDescent="0.1">
      <c r="A59" s="55"/>
      <c r="B59" s="42" t="s">
        <v>115</v>
      </c>
      <c r="C59" s="42" t="s">
        <v>116</v>
      </c>
      <c r="D59" s="42" t="s">
        <v>117</v>
      </c>
      <c r="E59" s="42" t="s">
        <v>118</v>
      </c>
      <c r="F59" s="42" t="s">
        <v>119</v>
      </c>
      <c r="G59" s="42" t="s">
        <v>120</v>
      </c>
    </row>
    <row r="60" spans="1:7" ht="24.75" customHeight="1" x14ac:dyDescent="0.15">
      <c r="A60" s="42">
        <v>1</v>
      </c>
      <c r="B60" s="43" t="str">
        <f>IF(HLOOKUP($E56,TKBLop_sang!$C$4:$BS$34,2,0)&lt;&gt;"",HLOOKUP($E56,TKBLop_sang!$C$4:$BS$34,2,0),"")</f>
        <v>CHÀO CỜ</v>
      </c>
      <c r="C60" s="43" t="str">
        <f>IF(HLOOKUP($E56,TKBLop_sang!$C$4:$BS$34,7,0)&lt;&gt;"",HLOOKUP($E56,TKBLop_sang!$C$4:$BS$34,7,0),"")</f>
        <v>SINH-HÀ.VN</v>
      </c>
      <c r="D60" s="43" t="str">
        <f>IF(HLOOKUP($E56,TKBLop_sang!$C$4:$BS$34,12,0)&lt;&gt;"",HLOOKUP($E56,TKBLop_sang!$C$4:$BS$34,12,0),"")</f>
        <v>TOAN-TÂM.HN</v>
      </c>
      <c r="E60" s="43" t="str">
        <f>IF(HLOOKUP($E56,TKBLop_sang!$C$4:$BS$34,17,0)&lt;&gt;"",HLOOKUP($E56,TKBLop_sang!$C$4:$BS$34,17,0),"")</f>
        <v>VĂN-TUYẾT.NT</v>
      </c>
      <c r="F60" s="43" t="str">
        <f>IF(HLOOKUP($E56,TKBLop_sang!$C$4:$BS$34,22,0)&lt;&gt;"",HLOOKUP($E56,TKBLop_sang!$C$4:$BS$34,22,0),"")</f>
        <v>LÝ-ANH.M</v>
      </c>
      <c r="G60" s="43" t="str">
        <f>IF(HLOOKUP($E56,TKBLop_sang!$C$4:$BS$34,27,0)&lt;&gt;"",HLOOKUP($E56,TKBLop_sang!$C$4:$BS$34,27,0),"")</f>
        <v/>
      </c>
    </row>
    <row r="61" spans="1:7" ht="24.75" customHeight="1" x14ac:dyDescent="0.15">
      <c r="A61" s="42">
        <v>2</v>
      </c>
      <c r="B61" s="43" t="str">
        <f>IF(HLOOKUP($E56,TKBLop_sang!$C$4:$BS$34,3,0)&lt;&gt;"",HLOOKUP($E56,TKBLop_sang!$C$4:$BS$34,3,0),"")</f>
        <v>SHCN-CHÍNH</v>
      </c>
      <c r="C61" s="43" t="str">
        <f>IF(HLOOKUP($E56,TKBLop_sang!$C$4:$BS$34,8,0)&lt;&gt;"",HLOOKUP($E56,TKBLop_sang!$C$4:$BS$34,8,0),"")</f>
        <v>LÝ-ANH.M</v>
      </c>
      <c r="D61" s="43" t="str">
        <f>IF(HLOOKUP($E56,TKBLop_sang!$C$4:$BS$34,13,0)&lt;&gt;"",HLOOKUP($E56,TKBLop_sang!$C$4:$BS$34,13,0),"")</f>
        <v>TOAN-TÂM.HN</v>
      </c>
      <c r="E61" s="43" t="str">
        <f>IF(HLOOKUP($E56,TKBLop_sang!$C$4:$BS$34,18,0)&lt;&gt;"",HLOOKUP($E56,TKBLop_sang!$C$4:$BS$34,18,0),"")</f>
        <v>VĂN-TUYẾT.NT</v>
      </c>
      <c r="F61" s="43" t="str">
        <f>IF(HLOOKUP($E56,TKBLop_sang!$C$4:$BS$34,23,0)&lt;&gt;"",HLOOKUP($E56,TKBLop_sang!$C$4:$BS$34,23,0),"")</f>
        <v>GDCD-CHÍNH</v>
      </c>
      <c r="G61" s="43" t="str">
        <f>IF(HLOOKUP($E56,TKBLop_sang!$C$4:$BS$34,28,0)&lt;&gt;"",HLOOKUP($E56,TKBLop_sang!$C$4:$BS$34,28,0),"")</f>
        <v/>
      </c>
    </row>
    <row r="62" spans="1:7" ht="24.75" customHeight="1" x14ac:dyDescent="0.15">
      <c r="A62" s="42">
        <v>3</v>
      </c>
      <c r="B62" s="43" t="str">
        <f>IF(HLOOKUP($E56,TKBLop_sang!$C$4:$BS$34,4,0)&lt;&gt;"",HLOOKUP($E56,TKBLop_sang!$C$4:$BS$34,4,0),"")</f>
        <v>ANH-MỸ AN</v>
      </c>
      <c r="C62" s="43" t="str">
        <f>IF(HLOOKUP($E56,TKBLop_sang!$C$4:$BS$34,9,0)&lt;&gt;"",HLOOKUP($E56,TKBLop_sang!$C$4:$BS$34,9,0),"")</f>
        <v>ANH-MỸ AN</v>
      </c>
      <c r="D62" s="43" t="str">
        <f>IF(HLOOKUP($E56,TKBLop_sang!$C$4:$BS$34,14,0)&lt;&gt;"",HLOOKUP($E56,TKBLop_sang!$C$4:$BS$34,14,0),"")</f>
        <v>GDQP-ĐỒNG</v>
      </c>
      <c r="E62" s="43" t="str">
        <f>IF(HLOOKUP($E56,TKBLop_sang!$C$4:$BS$34,19,0)&lt;&gt;"",HLOOKUP($E56,TKBLop_sang!$C$4:$BS$34,19,0),"")</f>
        <v>ANH-MỸ AN</v>
      </c>
      <c r="F62" s="43" t="str">
        <f>IF(HLOOKUP($E56,TKBLop_sang!$C$4:$BS$34,24,0)&lt;&gt;"",HLOOKUP($E56,TKBLop_sang!$C$4:$BS$34,24,0),"")</f>
        <v>HÓA-Đ.ANH</v>
      </c>
      <c r="G62" s="43" t="str">
        <f>IF(HLOOKUP($E56,TKBLop_sang!$C$4:$BS$34,29,0)&lt;&gt;"",HLOOKUP($E56,TKBLop_sang!$C$4:$BS$34,29,0),"")</f>
        <v/>
      </c>
    </row>
    <row r="63" spans="1:7" ht="24.75" customHeight="1" x14ac:dyDescent="0.15">
      <c r="A63" s="42">
        <v>4</v>
      </c>
      <c r="B63" s="43" t="str">
        <f>IF(HLOOKUP($E56,TKBLop_sang!$C$4:$BS$34,5,0)&lt;&gt;"",HLOOKUP($E56,TKBLop_sang!$C$4:$BS$34,5,0),"")</f>
        <v>ANH-MỸ AN</v>
      </c>
      <c r="C63" s="43" t="str">
        <f>IF(HLOOKUP($E56,TKBLop_sang!$C$4:$BS$34,10,0)&lt;&gt;"",HLOOKUP($E56,TKBLop_sang!$C$4:$BS$34,10,0),"")</f>
        <v>VĂN-TUYẾT.NT</v>
      </c>
      <c r="D63" s="43" t="str">
        <f>IF(HLOOKUP($E56,TKBLop_sang!$C$4:$BS$34,15,0)&lt;&gt;"",HLOOKUP($E56,TKBLop_sang!$C$4:$BS$34,15,0),"")</f>
        <v>ĐỊA-NGÂN</v>
      </c>
      <c r="E63" s="43" t="str">
        <f>IF(HLOOKUP($E56,TKBLop_sang!$C$4:$BS$34,20,0)&lt;&gt;"",HLOOKUP($E56,TKBLop_sang!$C$4:$BS$34,20,0),"")</f>
        <v>SỬ-VI VI</v>
      </c>
      <c r="F63" s="43" t="str">
        <f>IF(HLOOKUP($E56,TKBLop_sang!$C$4:$BS$34,25,0)&lt;&gt;"",HLOOKUP($E56,TKBLop_sang!$C$4:$BS$34,25,0),"")</f>
        <v>TIN-LINH.M</v>
      </c>
      <c r="G63" s="43" t="str">
        <f>IF(HLOOKUP($E56,TKBLop_sang!$C$4:$BS$34,30,0)&lt;&gt;"",HLOOKUP($E56,TKBLop_sang!$C$4:$BS$34,30,0),"")</f>
        <v/>
      </c>
    </row>
    <row r="64" spans="1:7" ht="24.75" customHeight="1" x14ac:dyDescent="0.15">
      <c r="A64" s="42" t="s">
        <v>40</v>
      </c>
      <c r="B64" s="43" t="str">
        <f>IF(HLOOKUP($E56,TKBLop_sang!$C$4:$BS$34,6,0)&lt;&gt;"",HLOOKUP($E56,TKBLop_sang!$C$4:$BS$34,6,0),"")</f>
        <v>TOAN-TÂM.HN</v>
      </c>
      <c r="C64" s="43" t="str">
        <f>IF(HLOOKUP($E56,TKBLop_sang!$C$4:$BS$34,11,0)&lt;&gt;"",HLOOKUP($E56,TKBLop_sang!$C$4:$BS$34,11,0),"")</f>
        <v>VĂN-TUYẾT.NT</v>
      </c>
      <c r="D64" s="43" t="str">
        <f>IF(HLOOKUP($E56,TKBLop_sang!$C$4:$BS$34,16,0)&lt;&gt;"",HLOOKUP($E56,TKBLop_sang!$C$4:$BS$34,16,0),"")</f>
        <v>CNGH-DUYÊN.N</v>
      </c>
      <c r="E64" s="43" t="str">
        <f>IF(HLOOKUP($E56,TKBLop_sang!$C$4:$BS$34,21,0)&lt;&gt;"",HLOOKUP($E56,TKBLop_sang!$C$4:$BS$34,21,0),"")</f>
        <v>TOAN-TÂM.HN</v>
      </c>
      <c r="F64" s="43" t="str">
        <f>IF(HLOOKUP($E56,TKBLop_sang!$C$4:$BS$34,26,0)&lt;&gt;"",HLOOKUP($E56,TKBLop_sang!$C$4:$BS$34,26,0),"")</f>
        <v>TIN-LINH.M</v>
      </c>
      <c r="G64" s="43" t="str">
        <f>IF(HLOOKUP($E56,TKBLop_sang!$C$4:$BS$34,31,0)&lt;&gt;"",HLOOKUP($E56,TKBLop_sang!$C$4:$BS$34,31,0),"")</f>
        <v/>
      </c>
    </row>
    <row r="65" spans="1:7" ht="24.75" customHeight="1" x14ac:dyDescent="0.1">
      <c r="A65" s="53" t="s">
        <v>122</v>
      </c>
      <c r="B65" s="77"/>
      <c r="C65" s="77"/>
      <c r="D65" s="77"/>
      <c r="E65" s="77"/>
      <c r="F65" s="77"/>
      <c r="G65" s="77"/>
    </row>
    <row r="66" spans="1:7" ht="24.75" customHeight="1" x14ac:dyDescent="0.1">
      <c r="A66" s="55"/>
      <c r="B66" s="78" t="s">
        <v>115</v>
      </c>
      <c r="C66" s="78" t="s">
        <v>116</v>
      </c>
      <c r="D66" s="78" t="s">
        <v>117</v>
      </c>
      <c r="E66" s="78" t="s">
        <v>118</v>
      </c>
      <c r="F66" s="78" t="s">
        <v>119</v>
      </c>
      <c r="G66" s="78" t="s">
        <v>120</v>
      </c>
    </row>
    <row r="67" spans="1:7" ht="24.75" customHeight="1" x14ac:dyDescent="0.15">
      <c r="A67" s="42">
        <v>1</v>
      </c>
      <c r="B67" s="43" t="str">
        <f>IF(HLOOKUP($E56,TKBLop_chieu!$C$4:$BR$34,2,0)&lt;&gt;"",HLOOKUP($E56,TKBLop_chieu!$C$4:$BR$34,2,0),"")</f>
        <v>TOAN-TÂM.HN</v>
      </c>
      <c r="C67" s="43" t="str">
        <f>IF(HLOOKUP($E56,TKBLop_chieu!$C$4:$BR$34,7,0)&lt;&gt;"",HLOOKUP($E56,TKBLop_chieu!$C$4:$BR$34,7,0),"")</f>
        <v>VĂN-TUYẾT.NT</v>
      </c>
      <c r="D67" s="43" t="str">
        <f>IF(HLOOKUP($E56,TKBLop_chieu!$C$4:$BR$34,12,0)&lt;&gt;"",HLOOKUP($E56,TKBLop_chieu!$C$4:$BR$34,12,0),"")</f>
        <v>HƯỚNG  NGHIỆP</v>
      </c>
      <c r="E67" s="43" t="str">
        <f>IF(HLOOKUP($E56,TKBLop_chieu!$C$4:$BR$34,17,0)&lt;&gt;"",HLOOKUP($E56,TKBLop_chieu!$C$4:$BR$34,17,0),"")</f>
        <v>SỬ-VI VI</v>
      </c>
      <c r="F67" s="43" t="str">
        <f>IF(HLOOKUP($E56,TKBLop_chieu!$C$4:$BR$34,22,0)&lt;&gt;"",HLOOKUP($E56,TKBLop_chieu!$C$4:$BR$34,22,0),"")</f>
        <v/>
      </c>
      <c r="G67" s="43" t="str">
        <f>IF(HLOOKUP($E56,TKBLop_chieu!$C$4:$BR$34,27,0)&lt;&gt;"",HLOOKUP($E56,TKBLop_chieu!$C$4:$BR$34,27,0),"")</f>
        <v/>
      </c>
    </row>
    <row r="68" spans="1:7" ht="24.75" customHeight="1" x14ac:dyDescent="0.15">
      <c r="A68" s="42">
        <v>2</v>
      </c>
      <c r="B68" s="43" t="str">
        <f>IF(HLOOKUP($E56,TKBLop_chieu!$C$4:$BR$34,3,0)&lt;&gt;"",HLOOKUP($E56,TKBLop_chieu!$C$4:$BR$34,3,0),"")</f>
        <v>TOAN-TÂM.HN</v>
      </c>
      <c r="C68" s="43" t="str">
        <f>IF(HLOOKUP($E56,TKBLop_chieu!$C$4:$BR$34,8,0)&lt;&gt;"",HLOOKUP($E56,TKBLop_chieu!$C$4:$BR$34,8,0),"")</f>
        <v>HÓA-Đ.ANH</v>
      </c>
      <c r="D68" s="43" t="str">
        <f>IF(HLOOKUP($E56,TKBLop_chieu!$C$4:$BR$34,13,0)&lt;&gt;"",HLOOKUP($E56,TKBLop_chieu!$C$4:$BR$34,13,0),"")</f>
        <v>TD-PHÚC.LH</v>
      </c>
      <c r="E68" s="43" t="str">
        <f>IF(HLOOKUP($E56,TKBLop_chieu!$C$4:$BR$34,18,0)&lt;&gt;"",HLOOKUP($E56,TKBLop_chieu!$C$4:$BR$34,18,0),"")</f>
        <v>ANH-MỸ AN</v>
      </c>
      <c r="F68" s="43" t="str">
        <f>IF(HLOOKUP($E56,TKBLop_chieu!$C$4:$BR$34,23,0)&lt;&gt;"",HLOOKUP($E56,TKBLop_chieu!$C$4:$BR$34,23,0),"")</f>
        <v/>
      </c>
      <c r="G68" s="43" t="str">
        <f>IF(HLOOKUP($E56,TKBLop_chieu!$C$4:$BR$34,28,0)&lt;&gt;"",HLOOKUP($E56,TKBLop_chieu!$C$4:$BR$34,28,0),"")</f>
        <v/>
      </c>
    </row>
    <row r="69" spans="1:7" ht="24.75" customHeight="1" x14ac:dyDescent="0.15">
      <c r="A69" s="42">
        <v>3</v>
      </c>
      <c r="B69" s="43" t="str">
        <f>IF(HLOOKUP($E56,TKBLop_chieu!$C$4:$BR$34,4,0)&lt;&gt;"",HLOOKUP($E56,TKBLop_chieu!$C$4:$BR$34,4,0),"")</f>
        <v>HÓA-Đ.ANH</v>
      </c>
      <c r="C69" s="43" t="str">
        <f>IF(HLOOKUP($E56,TKBLop_chieu!$C$4:$BR$34,9,0)&lt;&gt;"",HLOOKUP($E56,TKBLop_chieu!$C$4:$BR$34,9,0),"")</f>
        <v>LÝ-ANH.M</v>
      </c>
      <c r="D69" s="43" t="str">
        <f>IF(HLOOKUP($E56,TKBLop_chieu!$C$4:$BR$34,14,0)&lt;&gt;"",HLOOKUP($E56,TKBLop_chieu!$C$4:$BR$34,14,0),"")</f>
        <v>TD-PHÚC.LH</v>
      </c>
      <c r="E69" s="43" t="str">
        <f>IF(HLOOKUP($E56,TKBLop_chieu!$C$4:$BR$34,19,0)&lt;&gt;"",HLOOKUP($E56,TKBLop_chieu!$C$4:$BR$34,19,0),"")</f>
        <v>ANH-MỸ AN</v>
      </c>
      <c r="F69" s="43" t="str">
        <f>IF(HLOOKUP($E56,TKBLop_chieu!$C$4:$BR$34,24,0)&lt;&gt;"",HLOOKUP($E56,TKBLop_chieu!$C$4:$BR$34,24,0),"")</f>
        <v/>
      </c>
      <c r="G69" s="43" t="str">
        <f>IF(HLOOKUP($E56,TKBLop_chieu!$C$4:$BR$34,29,0)&lt;&gt;"",HLOOKUP($E56,TKBLop_chieu!$C$4:$BR$34,29,0),"")</f>
        <v/>
      </c>
    </row>
    <row r="70" spans="1:7" ht="24.75" customHeight="1" x14ac:dyDescent="0.1">
      <c r="A70" s="42">
        <v>4</v>
      </c>
      <c r="B70" s="43" t="str">
        <f>IF(HLOOKUP($E56,TKBLop_chieu!$C$4:$BR$34,5,0)&lt;&gt;"",HLOOKUP($E56,TKBLop_chieu!$C$4:$BR$34,5,0),"")</f>
        <v/>
      </c>
      <c r="C70" s="43" t="str">
        <f>IF(HLOOKUP($E56,TKBLop_chieu!$C$4:$BR$34,10,0)&lt;&gt;"",HLOOKUP($E56,TKBLop_chieu!$C$4:$BR$34,10,0),"")</f>
        <v/>
      </c>
      <c r="D70" s="43" t="str">
        <f>IF(HLOOKUP($E56,TKBLop_chieu!$C$4:$BR$34,15,0)&lt;&gt;"",HLOOKUP($E56,TKBLop_chieu!$C$4:$BR$34,15,0),"")</f>
        <v/>
      </c>
      <c r="E70" s="43" t="str">
        <f>IF(HLOOKUP($E56,TKBLop_chieu!$C$4:$BR$34,20,0)&lt;&gt;"",HLOOKUP($E56,TKBLop_chieu!$C$4:$BR$34,20,0),"")</f>
        <v/>
      </c>
      <c r="F70" s="43" t="str">
        <f>IF(HLOOKUP($E56,TKBLop_chieu!$C$4:$BR$34,25,0)&lt;&gt;"",HLOOKUP($E56,TKBLop_chieu!$C$4:$BR$34,25,0),"")</f>
        <v/>
      </c>
      <c r="G70" s="43" t="str">
        <f>IF(HLOOKUP($E56,TKBLop_chieu!$C$4:$BR$34,30,0)&lt;&gt;"",HLOOKUP($E56,TKBLop_chieu!$C$4:$BR$34,30,0),"")</f>
        <v/>
      </c>
    </row>
    <row r="71" spans="1:7" ht="24.75" customHeight="1" x14ac:dyDescent="0.1">
      <c r="A71" s="42">
        <v>5</v>
      </c>
      <c r="B71" s="43" t="str">
        <f>IF(HLOOKUP($E56,TKBLop_chieu!$C$4:$BR$34,6,0)&lt;&gt;"",HLOOKUP($E56,TKBLop_chieu!$C$4:$BR$34,6,0),"")</f>
        <v/>
      </c>
      <c r="C71" s="43" t="str">
        <f>IF(HLOOKUP($E56,TKBLop_chieu!$C$4:$BR$34,11,0)&lt;&gt;"",HLOOKUP($E56,TKBLop_chieu!$C$4:$BR$34,11,0),"")</f>
        <v/>
      </c>
      <c r="D71" s="43" t="str">
        <f>IF(HLOOKUP($E56,TKBLop_chieu!$C$4:$BR$34,16,0)&lt;&gt;"",HLOOKUP($E56,TKBLop_chieu!$C$4:$BR$34,16,0),"")</f>
        <v/>
      </c>
      <c r="E71" s="43" t="str">
        <f>IF(HLOOKUP($E56,TKBLop_chieu!$C$4:$BR$34,21,0)&lt;&gt;"",HLOOKUP($E56,TKBLop_chieu!$C$4:$BR$34,21,0),"")</f>
        <v/>
      </c>
      <c r="F71" s="43" t="str">
        <f>IF(HLOOKUP($E56,TKBLop_chieu!$C$4:$BR$34,26,0)&lt;&gt;"",HLOOKUP($E56,TKBLop_chieu!$C$4:$BR$34,26,0),"")</f>
        <v/>
      </c>
      <c r="G71" s="43" t="str">
        <f>IF(HLOOKUP($E56,TKBLop_chieu!$C$4:$BR$34,31,0)&lt;&gt;"",HLOOKUP($E56,TKBLop_chieu!$C$4:$BR$34,31,0),"")</f>
        <v/>
      </c>
    </row>
    <row r="72" spans="1:7" ht="24.75" customHeight="1" x14ac:dyDescent="0.1">
      <c r="A72" s="53"/>
      <c r="B72" s="56"/>
      <c r="C72" s="56"/>
      <c r="D72" s="56"/>
      <c r="E72" s="56"/>
      <c r="F72" s="56"/>
      <c r="G72" s="56"/>
    </row>
    <row r="73" spans="1:7" s="75" customFormat="1" ht="43.5" customHeight="1" x14ac:dyDescent="0.25">
      <c r="A73" s="72">
        <v>5</v>
      </c>
      <c r="B73" s="73"/>
      <c r="C73" s="73"/>
      <c r="D73" s="73" t="s">
        <v>114</v>
      </c>
      <c r="E73" s="74" t="str">
        <f>VLOOKUP($A73,Objects!$A$6:$B$60,2,1)</f>
        <v>10A05</v>
      </c>
      <c r="F73" s="73"/>
      <c r="G73" s="73"/>
    </row>
    <row r="74" spans="1:7" s="75" customFormat="1" ht="43.5" customHeight="1" x14ac:dyDescent="0.1">
      <c r="A74" s="73"/>
      <c r="B74" s="73"/>
      <c r="C74" s="73"/>
      <c r="D74" s="73"/>
      <c r="E74" s="73"/>
      <c r="F74" s="73"/>
      <c r="G74" s="73"/>
    </row>
    <row r="75" spans="1:7" s="75" customFormat="1" ht="43.5" customHeight="1" x14ac:dyDescent="0.25">
      <c r="A75" s="73" t="s">
        <v>121</v>
      </c>
      <c r="B75" s="73"/>
      <c r="C75" s="73"/>
      <c r="D75" s="73"/>
      <c r="E75" s="73"/>
      <c r="F75" s="73"/>
      <c r="G75" s="73"/>
    </row>
    <row r="76" spans="1:7" ht="24.75" customHeight="1" x14ac:dyDescent="0.1">
      <c r="A76" s="55"/>
      <c r="B76" s="42" t="s">
        <v>115</v>
      </c>
      <c r="C76" s="42" t="s">
        <v>116</v>
      </c>
      <c r="D76" s="42" t="s">
        <v>117</v>
      </c>
      <c r="E76" s="42" t="s">
        <v>118</v>
      </c>
      <c r="F76" s="42" t="s">
        <v>119</v>
      </c>
      <c r="G76" s="42" t="s">
        <v>120</v>
      </c>
    </row>
    <row r="77" spans="1:7" ht="24.75" customHeight="1" x14ac:dyDescent="0.15">
      <c r="A77" s="42">
        <v>1</v>
      </c>
      <c r="B77" s="43" t="str">
        <f>IF(HLOOKUP($E73,TKBLop_sang!$C$4:$BS$34,2,0)&lt;&gt;"",HLOOKUP($E73,TKBLop_sang!$C$4:$BS$34,2,0),"")</f>
        <v>CHÀO CỜ</v>
      </c>
      <c r="C77" s="43" t="str">
        <f>IF(HLOOKUP($E73,TKBLop_sang!$C$4:$BS$34,7,0)&lt;&gt;"",HLOOKUP($E73,TKBLop_sang!$C$4:$BS$34,7,0),"")</f>
        <v>HÓA-THÚY.P</v>
      </c>
      <c r="D77" s="43" t="str">
        <f>IF(HLOOKUP($E73,TKBLop_sang!$C$4:$BS$34,12,0)&lt;&gt;"",HLOOKUP($E73,TKBLop_sang!$C$4:$BS$34,12,0),"")</f>
        <v>GDCD-CHÍNH</v>
      </c>
      <c r="E77" s="43" t="str">
        <f>IF(HLOOKUP($E73,TKBLop_sang!$C$4:$BS$34,17,0)&lt;&gt;"",HLOOKUP($E73,TKBLop_sang!$C$4:$BS$34,17,0),"")</f>
        <v>VĂN-TRAI</v>
      </c>
      <c r="F77" s="43" t="str">
        <f>IF(HLOOKUP($E73,TKBLop_sang!$C$4:$BS$34,22,0)&lt;&gt;"",HLOOKUP($E73,TKBLop_sang!$C$4:$BS$34,22,0),"")</f>
        <v>TIN-LINH.M</v>
      </c>
      <c r="G77" s="43" t="str">
        <f>IF(HLOOKUP($E73,TKBLop_sang!$C$4:$BS$34,27,0)&lt;&gt;"",HLOOKUP($E73,TKBLop_sang!$C$4:$BS$34,27,0),"")</f>
        <v/>
      </c>
    </row>
    <row r="78" spans="1:7" ht="24.75" customHeight="1" x14ac:dyDescent="0.15">
      <c r="A78" s="42">
        <v>2</v>
      </c>
      <c r="B78" s="43" t="str">
        <f>IF(HLOOKUP($E73,TKBLop_sang!$C$4:$BS$34,3,0)&lt;&gt;"",HLOOKUP($E73,TKBLop_sang!$C$4:$BS$34,3,0),"")</f>
        <v>SHCN-LIÊN.ĐT</v>
      </c>
      <c r="C78" s="43" t="str">
        <f>IF(HLOOKUP($E73,TKBLop_sang!$C$4:$BS$34,8,0)&lt;&gt;"",HLOOKUP($E73,TKBLop_sang!$C$4:$BS$34,8,0),"")</f>
        <v>HÓA-THÚY.P</v>
      </c>
      <c r="D78" s="43" t="str">
        <f>IF(HLOOKUP($E73,TKBLop_sang!$C$4:$BS$34,13,0)&lt;&gt;"",HLOOKUP($E73,TKBLop_sang!$C$4:$BS$34,13,0),"")</f>
        <v>GDQP-ĐỒNG</v>
      </c>
      <c r="E78" s="43" t="str">
        <f>IF(HLOOKUP($E73,TKBLop_sang!$C$4:$BS$34,18,0)&lt;&gt;"",HLOOKUP($E73,TKBLop_sang!$C$4:$BS$34,18,0),"")</f>
        <v>VĂN-TRAI</v>
      </c>
      <c r="F78" s="43" t="str">
        <f>IF(HLOOKUP($E73,TKBLop_sang!$C$4:$BS$34,23,0)&lt;&gt;"",HLOOKUP($E73,TKBLop_sang!$C$4:$BS$34,23,0),"")</f>
        <v>TIN-LINH.M</v>
      </c>
      <c r="G78" s="43" t="str">
        <f>IF(HLOOKUP($E73,TKBLop_sang!$C$4:$BS$34,28,0)&lt;&gt;"",HLOOKUP($E73,TKBLop_sang!$C$4:$BS$34,28,0),"")</f>
        <v/>
      </c>
    </row>
    <row r="79" spans="1:7" ht="24.75" customHeight="1" x14ac:dyDescent="0.15">
      <c r="A79" s="42">
        <v>3</v>
      </c>
      <c r="B79" s="43" t="str">
        <f>IF(HLOOKUP($E73,TKBLop_sang!$C$4:$BS$34,4,0)&lt;&gt;"",HLOOKUP($E73,TKBLop_sang!$C$4:$BS$34,4,0),"")</f>
        <v>SINH-LIÊN.ĐT</v>
      </c>
      <c r="C79" s="43" t="str">
        <f>IF(HLOOKUP($E73,TKBLop_sang!$C$4:$BS$34,9,0)&lt;&gt;"",HLOOKUP($E73,TKBLop_sang!$C$4:$BS$34,9,0),"")</f>
        <v>VĂN-TRAI</v>
      </c>
      <c r="D79" s="43" t="str">
        <f>IF(HLOOKUP($E73,TKBLop_sang!$C$4:$BS$34,14,0)&lt;&gt;"",HLOOKUP($E73,TKBLop_sang!$C$4:$BS$34,14,0),"")</f>
        <v>TOAN-HOÀN</v>
      </c>
      <c r="E79" s="43" t="str">
        <f>IF(HLOOKUP($E73,TKBLop_sang!$C$4:$BS$34,19,0)&lt;&gt;"",HLOOKUP($E73,TKBLop_sang!$C$4:$BS$34,19,0),"")</f>
        <v>SỬ-VI VI</v>
      </c>
      <c r="F79" s="43" t="str">
        <f>IF(HLOOKUP($E73,TKBLop_sang!$C$4:$BS$34,24,0)&lt;&gt;"",HLOOKUP($E73,TKBLop_sang!$C$4:$BS$34,24,0),"")</f>
        <v>LÝ-HẰNG.PT</v>
      </c>
      <c r="G79" s="43" t="str">
        <f>IF(HLOOKUP($E73,TKBLop_sang!$C$4:$BS$34,29,0)&lt;&gt;"",HLOOKUP($E73,TKBLop_sang!$C$4:$BS$34,29,0),"")</f>
        <v/>
      </c>
    </row>
    <row r="80" spans="1:7" ht="24.75" customHeight="1" x14ac:dyDescent="0.15">
      <c r="A80" s="42">
        <v>4</v>
      </c>
      <c r="B80" s="43" t="str">
        <f>IF(HLOOKUP($E73,TKBLop_sang!$C$4:$BS$34,5,0)&lt;&gt;"",HLOOKUP($E73,TKBLop_sang!$C$4:$BS$34,5,0),"")</f>
        <v>ANH-KỲ.M</v>
      </c>
      <c r="C80" s="43" t="str">
        <f>IF(HLOOKUP($E73,TKBLop_sang!$C$4:$BS$34,10,0)&lt;&gt;"",HLOOKUP($E73,TKBLop_sang!$C$4:$BS$34,10,0),"")</f>
        <v>VĂN-TRAI</v>
      </c>
      <c r="D80" s="43" t="str">
        <f>IF(HLOOKUP($E73,TKBLop_sang!$C$4:$BS$34,15,0)&lt;&gt;"",HLOOKUP($E73,TKBLop_sang!$C$4:$BS$34,15,0),"")</f>
        <v>TOAN-HOÀN</v>
      </c>
      <c r="E80" s="43" t="str">
        <f>IF(HLOOKUP($E73,TKBLop_sang!$C$4:$BS$34,20,0)&lt;&gt;"",HLOOKUP($E73,TKBLop_sang!$C$4:$BS$34,20,0),"")</f>
        <v>TOAN-HOÀN</v>
      </c>
      <c r="F80" s="43" t="str">
        <f>IF(HLOOKUP($E73,TKBLop_sang!$C$4:$BS$34,25,0)&lt;&gt;"",HLOOKUP($E73,TKBLop_sang!$C$4:$BS$34,25,0),"")</f>
        <v>LÝ-HẰNG.PT</v>
      </c>
      <c r="G80" s="43" t="str">
        <f>IF(HLOOKUP($E73,TKBLop_sang!$C$4:$BS$34,30,0)&lt;&gt;"",HLOOKUP($E73,TKBLop_sang!$C$4:$BS$34,30,0),"")</f>
        <v/>
      </c>
    </row>
    <row r="81" spans="1:7" ht="24.75" customHeight="1" x14ac:dyDescent="0.15">
      <c r="A81" s="42">
        <v>5</v>
      </c>
      <c r="B81" s="43" t="str">
        <f>IF(HLOOKUP($E73,TKBLop_sang!$C$4:$BS$34,6,0)&lt;&gt;"",HLOOKUP($E73,TKBLop_sang!$C$4:$BS$34,6,0),"")</f>
        <v>ANH-KỲ.M</v>
      </c>
      <c r="C81" s="43" t="str">
        <f>IF(HLOOKUP($E73,TKBLop_sang!$C$4:$BS$34,11,0)&lt;&gt;"",HLOOKUP($E73,TKBLop_sang!$C$4:$BS$34,11,0),"")</f>
        <v>ANH-KỲ.M</v>
      </c>
      <c r="D81" s="43" t="str">
        <f>IF(HLOOKUP($E73,TKBLop_sang!$C$4:$BS$34,16,0)&lt;&gt;"",HLOOKUP($E73,TKBLop_sang!$C$4:$BS$34,16,0),"")</f>
        <v>ANH-KỲ.M</v>
      </c>
      <c r="E81" s="43" t="str">
        <f>IF(HLOOKUP($E73,TKBLop_sang!$C$4:$BS$34,21,0)&lt;&gt;"",HLOOKUP($E73,TKBLop_sang!$C$4:$BS$34,21,0),"")</f>
        <v>TOAN-HOÀN</v>
      </c>
      <c r="F81" s="43" t="str">
        <f>IF(HLOOKUP($E73,TKBLop_sang!$C$4:$BS$34,26,0)&lt;&gt;"",HLOOKUP($E73,TKBLop_sang!$C$4:$BS$34,26,0),"")</f>
        <v>CNGH-DUYÊN.N</v>
      </c>
      <c r="G81" s="43" t="str">
        <f>IF(HLOOKUP($E73,TKBLop_sang!$C$4:$BS$34,31,0)&lt;&gt;"",HLOOKUP($E73,TKBLop_sang!$C$4:$BS$34,31,0),"")</f>
        <v/>
      </c>
    </row>
    <row r="82" spans="1:7" ht="24.75" customHeight="1" x14ac:dyDescent="0.1">
      <c r="A82" s="53" t="s">
        <v>122</v>
      </c>
      <c r="B82" s="77"/>
      <c r="C82" s="77"/>
      <c r="D82" s="77"/>
      <c r="E82" s="77"/>
      <c r="F82" s="77"/>
      <c r="G82" s="77"/>
    </row>
    <row r="83" spans="1:7" ht="24.75" customHeight="1" x14ac:dyDescent="0.1">
      <c r="A83" s="55"/>
      <c r="B83" s="78" t="s">
        <v>115</v>
      </c>
      <c r="C83" s="78" t="s">
        <v>116</v>
      </c>
      <c r="D83" s="78" t="s">
        <v>117</v>
      </c>
      <c r="E83" s="78" t="s">
        <v>118</v>
      </c>
      <c r="F83" s="78" t="s">
        <v>119</v>
      </c>
      <c r="G83" s="78" t="s">
        <v>120</v>
      </c>
    </row>
    <row r="84" spans="1:7" ht="24.75" customHeight="1" x14ac:dyDescent="0.15">
      <c r="A84" s="42" t="s">
        <v>0</v>
      </c>
      <c r="B84" s="43" t="str">
        <f>IF(HLOOKUP($E73,TKBLop_chieu!$C$4:$BR$34,2,0)&lt;&gt;"",HLOOKUP($E73,TKBLop_chieu!$C$4:$BR$34,2,0),"")</f>
        <v>HÓA-THÚY.P</v>
      </c>
      <c r="C84" s="43" t="str">
        <f>IF(HLOOKUP($E73,TKBLop_chieu!$C$4:$BR$34,7,0)&lt;&gt;"",HLOOKUP($E73,TKBLop_chieu!$C$4:$BR$34,7,0),"")</f>
        <v>HƯỚNG  NGHIỆP</v>
      </c>
      <c r="D84" s="43" t="str">
        <f>IF(HLOOKUP($E73,TKBLop_chieu!$C$4:$BR$34,12,0)&lt;&gt;"",HLOOKUP($E73,TKBLop_chieu!$C$4:$BR$34,12,0),"")</f>
        <v>TOAN-HOÀN</v>
      </c>
      <c r="E84" s="43" t="str">
        <f>IF(HLOOKUP($E73,TKBLop_chieu!$C$4:$BR$34,17,0)&lt;&gt;"",HLOOKUP($E73,TKBLop_chieu!$C$4:$BR$34,17,0),"")</f>
        <v>LÝ-HẰNG.PT</v>
      </c>
      <c r="F84" s="43" t="str">
        <f>IF(HLOOKUP($E73,TKBLop_chieu!$C$4:$BR$34,22,0)&lt;&gt;"",HLOOKUP($E73,TKBLop_chieu!$C$4:$BR$34,22,0),"")</f>
        <v/>
      </c>
      <c r="G84" s="43" t="str">
        <f>IF(HLOOKUP($E73,TKBLop_chieu!$C$4:$BR$34,27,0)&lt;&gt;"",HLOOKUP($E73,TKBLop_chieu!$C$4:$BR$34,27,0),"")</f>
        <v/>
      </c>
    </row>
    <row r="85" spans="1:7" ht="24.75" customHeight="1" x14ac:dyDescent="0.15">
      <c r="A85" s="42">
        <v>2</v>
      </c>
      <c r="B85" s="43" t="str">
        <f>IF(HLOOKUP($E73,TKBLop_chieu!$C$4:$BR$34,3,0)&lt;&gt;"",HLOOKUP($E73,TKBLop_chieu!$C$4:$BR$34,3,0),"")</f>
        <v>ĐỊA-NGÂN</v>
      </c>
      <c r="C85" s="43" t="str">
        <f>IF(HLOOKUP($E73,TKBLop_chieu!$C$4:$BR$34,8,0)&lt;&gt;"",HLOOKUP($E73,TKBLop_chieu!$C$4:$BR$34,8,0),"")</f>
        <v>TD-PHÚC.LH</v>
      </c>
      <c r="D85" s="43" t="str">
        <f>IF(HLOOKUP($E73,TKBLop_chieu!$C$4:$BR$34,13,0)&lt;&gt;"",HLOOKUP($E73,TKBLop_chieu!$C$4:$BR$34,13,0),"")</f>
        <v>ANH-KỲ.M</v>
      </c>
      <c r="E85" s="43" t="str">
        <f>IF(HLOOKUP($E73,TKBLop_chieu!$C$4:$BR$34,18,0)&lt;&gt;"",HLOOKUP($E73,TKBLop_chieu!$C$4:$BR$34,18,0),"")</f>
        <v>SỬ-VI VI</v>
      </c>
      <c r="F85" s="43" t="str">
        <f>IF(HLOOKUP($E73,TKBLop_chieu!$C$4:$BR$34,23,0)&lt;&gt;"",HLOOKUP($E73,TKBLop_chieu!$C$4:$BR$34,23,0),"")</f>
        <v/>
      </c>
      <c r="G85" s="43" t="str">
        <f>IF(HLOOKUP($E73,TKBLop_chieu!$C$4:$BR$34,28,0)&lt;&gt;"",HLOOKUP($E73,TKBLop_chieu!$C$4:$BR$34,28,0),"")</f>
        <v/>
      </c>
    </row>
    <row r="86" spans="1:7" ht="24.75" customHeight="1" x14ac:dyDescent="0.15">
      <c r="A86" s="42">
        <v>3</v>
      </c>
      <c r="B86" s="43" t="str">
        <f>IF(HLOOKUP($E73,TKBLop_chieu!$C$4:$BR$34,4,0)&lt;&gt;"",HLOOKUP($E73,TKBLop_chieu!$C$4:$BR$34,4,0),"")</f>
        <v>VĂN-TRAI</v>
      </c>
      <c r="C86" s="43" t="str">
        <f>IF(HLOOKUP($E73,TKBLop_chieu!$C$4:$BR$34,9,0)&lt;&gt;"",HLOOKUP($E73,TKBLop_chieu!$C$4:$BR$34,9,0),"")</f>
        <v>TD-PHÚC.LH</v>
      </c>
      <c r="D86" s="43" t="str">
        <f>IF(HLOOKUP($E73,TKBLop_chieu!$C$4:$BR$34,14,0)&lt;&gt;"",HLOOKUP($E73,TKBLop_chieu!$C$4:$BR$34,14,0),"")</f>
        <v>ANH-KỲ.M</v>
      </c>
      <c r="E86" s="43" t="str">
        <f>IF(HLOOKUP($E73,TKBLop_chieu!$C$4:$BR$34,19,0)&lt;&gt;"",HLOOKUP($E73,TKBLop_chieu!$C$4:$BR$34,19,0),"")</f>
        <v>TOAN-HOÀN</v>
      </c>
      <c r="F86" s="43" t="str">
        <f>IF(HLOOKUP($E73,TKBLop_chieu!$C$4:$BR$34,24,0)&lt;&gt;"",HLOOKUP($E73,TKBLop_chieu!$C$4:$BR$34,24,0),"")</f>
        <v/>
      </c>
      <c r="G86" s="43" t="str">
        <f>IF(HLOOKUP($E73,TKBLop_chieu!$C$4:$BR$34,29,0)&lt;&gt;"",HLOOKUP($E73,TKBLop_chieu!$C$4:$BR$34,29,0),"")</f>
        <v/>
      </c>
    </row>
    <row r="87" spans="1:7" ht="24.75" customHeight="1" x14ac:dyDescent="0.1">
      <c r="A87" s="42">
        <v>4</v>
      </c>
      <c r="B87" s="43" t="str">
        <f>IF(HLOOKUP($E73,TKBLop_chieu!$C$4:$BR$34,5,0)&lt;&gt;"",HLOOKUP($E73,TKBLop_chieu!$C$4:$BR$34,5,0),"")</f>
        <v/>
      </c>
      <c r="C87" s="43" t="str">
        <f>IF(HLOOKUP($E73,TKBLop_chieu!$C$4:$BR$34,10,0)&lt;&gt;"",HLOOKUP($E73,TKBLop_chieu!$C$4:$BR$34,10,0),"")</f>
        <v/>
      </c>
      <c r="D87" s="43" t="str">
        <f>IF(HLOOKUP($E73,TKBLop_chieu!$C$4:$BR$34,15,0)&lt;&gt;"",HLOOKUP($E73,TKBLop_chieu!$C$4:$BR$34,15,0),"")</f>
        <v/>
      </c>
      <c r="E87" s="43" t="str">
        <f>IF(HLOOKUP($E73,TKBLop_chieu!$C$4:$BR$34,20,0)&lt;&gt;"",HLOOKUP($E73,TKBLop_chieu!$C$4:$BR$34,20,0),"")</f>
        <v/>
      </c>
      <c r="F87" s="43" t="str">
        <f>IF(HLOOKUP($E73,TKBLop_chieu!$C$4:$BR$34,25,0)&lt;&gt;"",HLOOKUP($E73,TKBLop_chieu!$C$4:$BR$34,25,0),"")</f>
        <v/>
      </c>
      <c r="G87" s="43" t="str">
        <f>IF(HLOOKUP($E73,TKBLop_chieu!$C$4:$BR$34,30,0)&lt;&gt;"",HLOOKUP($E73,TKBLop_chieu!$C$4:$BR$34,30,0),"")</f>
        <v/>
      </c>
    </row>
    <row r="88" spans="1:7" ht="24.75" customHeight="1" x14ac:dyDescent="0.1">
      <c r="A88" s="42">
        <v>5</v>
      </c>
      <c r="B88" s="43" t="str">
        <f>IF(HLOOKUP($E73,TKBLop_chieu!$C$4:$BR$34,6,0)&lt;&gt;"",HLOOKUP($E73,TKBLop_chieu!$C$4:$BR$34,6,0),"")</f>
        <v/>
      </c>
      <c r="C88" s="43" t="str">
        <f>IF(HLOOKUP($E73,TKBLop_chieu!$C$4:$BR$34,11,0)&lt;&gt;"",HLOOKUP($E73,TKBLop_chieu!$C$4:$BR$34,11,0),"")</f>
        <v/>
      </c>
      <c r="D88" s="43" t="str">
        <f>IF(HLOOKUP($E73,TKBLop_chieu!$C$4:$BR$34,16,0)&lt;&gt;"",HLOOKUP($E73,TKBLop_chieu!$C$4:$BR$34,16,0),"")</f>
        <v/>
      </c>
      <c r="E88" s="43" t="str">
        <f>IF(HLOOKUP($E73,TKBLop_chieu!$C$4:$BR$34,21,0)&lt;&gt;"",HLOOKUP($E73,TKBLop_chieu!$C$4:$BR$34,21,0),"")</f>
        <v/>
      </c>
      <c r="F88" s="43" t="str">
        <f>IF(HLOOKUP($E73,TKBLop_chieu!$C$4:$BR$34,26,0)&lt;&gt;"",HLOOKUP($E73,TKBLop_chieu!$C$4:$BR$34,26,0),"")</f>
        <v/>
      </c>
      <c r="G88" s="43" t="str">
        <f>IF(HLOOKUP($E73,TKBLop_chieu!$C$4:$BR$34,31,0)&lt;&gt;"",HLOOKUP($E73,TKBLop_chieu!$C$4:$BR$34,31,0),"")</f>
        <v/>
      </c>
    </row>
    <row r="89" spans="1:7" ht="24.75" customHeight="1" x14ac:dyDescent="0.1">
      <c r="A89" s="53"/>
      <c r="B89" s="56"/>
      <c r="C89" s="56"/>
      <c r="D89" s="56"/>
      <c r="E89" s="56"/>
      <c r="F89" s="56"/>
      <c r="G89" s="56"/>
    </row>
    <row r="90" spans="1:7" s="75" customFormat="1" ht="43.5" customHeight="1" x14ac:dyDescent="0.25">
      <c r="A90" s="72">
        <v>6</v>
      </c>
      <c r="B90" s="73"/>
      <c r="C90" s="73"/>
      <c r="D90" s="73" t="s">
        <v>114</v>
      </c>
      <c r="E90" s="74" t="str">
        <f>VLOOKUP($A90,Objects!$A$6:$B$60,2,1)</f>
        <v>10A06</v>
      </c>
      <c r="F90" s="73"/>
      <c r="G90" s="73"/>
    </row>
    <row r="91" spans="1:7" s="75" customFormat="1" ht="43.5" customHeight="1" x14ac:dyDescent="0.1">
      <c r="A91" s="73"/>
      <c r="B91" s="73"/>
      <c r="C91" s="73"/>
      <c r="D91" s="73"/>
      <c r="E91" s="73"/>
      <c r="F91" s="73"/>
      <c r="G91" s="73"/>
    </row>
    <row r="92" spans="1:7" s="75" customFormat="1" ht="43.5" customHeight="1" x14ac:dyDescent="0.25">
      <c r="A92" s="73" t="s">
        <v>121</v>
      </c>
      <c r="B92" s="73"/>
      <c r="C92" s="73"/>
      <c r="D92" s="73"/>
      <c r="E92" s="73"/>
      <c r="F92" s="73"/>
      <c r="G92" s="73"/>
    </row>
    <row r="93" spans="1:7" ht="24.75" customHeight="1" x14ac:dyDescent="0.1">
      <c r="A93" s="55"/>
      <c r="B93" s="42" t="s">
        <v>115</v>
      </c>
      <c r="C93" s="42" t="s">
        <v>116</v>
      </c>
      <c r="D93" s="42" t="s">
        <v>117</v>
      </c>
      <c r="E93" s="42" t="s">
        <v>118</v>
      </c>
      <c r="F93" s="42" t="s">
        <v>119</v>
      </c>
      <c r="G93" s="42" t="s">
        <v>120</v>
      </c>
    </row>
    <row r="94" spans="1:7" ht="24.75" customHeight="1" x14ac:dyDescent="0.15">
      <c r="A94" s="42" t="s">
        <v>0</v>
      </c>
      <c r="B94" s="43" t="str">
        <f>IF(HLOOKUP($E90,TKBLop_sang!$C$4:$BS$34,2,0)&lt;&gt;"",HLOOKUP($E90,TKBLop_sang!$C$4:$BS$34,2,0),"")</f>
        <v>CHÀO CỜ</v>
      </c>
      <c r="C94" s="43" t="str">
        <f>IF(HLOOKUP($E90,TKBLop_sang!$C$4:$BS$34,7,0)&lt;&gt;"",HLOOKUP($E90,TKBLop_sang!$C$4:$BS$34,7,0),"")</f>
        <v>VĂN-CAM</v>
      </c>
      <c r="D94" s="43" t="str">
        <f>IF(HLOOKUP($E90,TKBLop_sang!$C$4:$BS$34,12,0)&lt;&gt;"",HLOOKUP($E90,TKBLop_sang!$C$4:$BS$34,12,0),"")</f>
        <v>ĐỊA-NGÂN</v>
      </c>
      <c r="E94" s="43" t="str">
        <f>IF(HLOOKUP($E90,TKBLop_sang!$C$4:$BS$34,17,0)&lt;&gt;"",HLOOKUP($E90,TKBLop_sang!$C$4:$BS$34,17,0),"")</f>
        <v>TD-PHÚC.LH</v>
      </c>
      <c r="F94" s="43" t="str">
        <f>IF(HLOOKUP($E90,TKBLop_sang!$C$4:$BS$34,22,0)&lt;&gt;"",HLOOKUP($E90,TKBLop_sang!$C$4:$BS$34,22,0),"")</f>
        <v>TOAN-A TÚ</v>
      </c>
      <c r="G94" s="43" t="str">
        <f>IF(HLOOKUP($E90,TKBLop_sang!$C$4:$BS$34,27,0)&lt;&gt;"",HLOOKUP($E90,TKBLop_sang!$C$4:$BS$34,27,0),"")</f>
        <v/>
      </c>
    </row>
    <row r="95" spans="1:7" ht="24.75" customHeight="1" x14ac:dyDescent="0.15">
      <c r="A95" s="42">
        <v>2</v>
      </c>
      <c r="B95" s="43" t="str">
        <f>IF(HLOOKUP($E90,TKBLop_sang!$C$4:$BS$34,3,0)&lt;&gt;"",HLOOKUP($E90,TKBLop_sang!$C$4:$BS$34,3,0),"")</f>
        <v>SHCN-ANH.M</v>
      </c>
      <c r="C95" s="43" t="str">
        <f>IF(HLOOKUP($E90,TKBLop_sang!$C$4:$BS$34,8,0)&lt;&gt;"",HLOOKUP($E90,TKBLop_sang!$C$4:$BS$34,8,0),"")</f>
        <v>VĂN-CAM</v>
      </c>
      <c r="D95" s="43" t="str">
        <f>IF(HLOOKUP($E90,TKBLop_sang!$C$4:$BS$34,13,0)&lt;&gt;"",HLOOKUP($E90,TKBLop_sang!$C$4:$BS$34,13,0),"")</f>
        <v>SỬ-VI VI</v>
      </c>
      <c r="E95" s="43" t="str">
        <f>IF(HLOOKUP($E90,TKBLop_sang!$C$4:$BS$34,18,0)&lt;&gt;"",HLOOKUP($E90,TKBLop_sang!$C$4:$BS$34,18,0),"")</f>
        <v>TD-PHÚC.LH</v>
      </c>
      <c r="F95" s="43" t="str">
        <f>IF(HLOOKUP($E90,TKBLop_sang!$C$4:$BS$34,23,0)&lt;&gt;"",HLOOKUP($E90,TKBLop_sang!$C$4:$BS$34,23,0),"")</f>
        <v>TOAN-A TÚ</v>
      </c>
      <c r="G95" s="43" t="str">
        <f>IF(HLOOKUP($E90,TKBLop_sang!$C$4:$BS$34,28,0)&lt;&gt;"",HLOOKUP($E90,TKBLop_sang!$C$4:$BS$34,28,0),"")</f>
        <v/>
      </c>
    </row>
    <row r="96" spans="1:7" ht="24.75" customHeight="1" x14ac:dyDescent="0.15">
      <c r="A96" s="42">
        <v>3</v>
      </c>
      <c r="B96" s="43" t="str">
        <f>IF(HLOOKUP($E90,TKBLop_sang!$C$4:$BS$34,4,0)&lt;&gt;"",HLOOKUP($E90,TKBLop_sang!$C$4:$BS$34,4,0),"")</f>
        <v>GDCD-CHÍNH</v>
      </c>
      <c r="C96" s="43" t="str">
        <f>IF(HLOOKUP($E90,TKBLop_sang!$C$4:$BS$34,9,0)&lt;&gt;"",HLOOKUP($E90,TKBLop_sang!$C$4:$BS$34,9,0),"")</f>
        <v>HÓA-BÌNH</v>
      </c>
      <c r="D96" s="43" t="str">
        <f>IF(HLOOKUP($E90,TKBLop_sang!$C$4:$BS$34,14,0)&lt;&gt;"",HLOOKUP($E90,TKBLop_sang!$C$4:$BS$34,14,0),"")</f>
        <v>ANH-KỲ.M</v>
      </c>
      <c r="E96" s="43" t="str">
        <f>IF(HLOOKUP($E90,TKBLop_sang!$C$4:$BS$34,19,0)&lt;&gt;"",HLOOKUP($E90,TKBLop_sang!$C$4:$BS$34,19,0),"")</f>
        <v>ANH-KỲ.M</v>
      </c>
      <c r="F96" s="43" t="str">
        <f>IF(HLOOKUP($E90,TKBLop_sang!$C$4:$BS$34,24,0)&lt;&gt;"",HLOOKUP($E90,TKBLop_sang!$C$4:$BS$34,24,0),"")</f>
        <v>CNGH-DUYÊN.N</v>
      </c>
      <c r="G96" s="43" t="str">
        <f>IF(HLOOKUP($E90,TKBLop_sang!$C$4:$BS$34,29,0)&lt;&gt;"",HLOOKUP($E90,TKBLop_sang!$C$4:$BS$34,29,0),"")</f>
        <v/>
      </c>
    </row>
    <row r="97" spans="1:7" ht="24.75" customHeight="1" x14ac:dyDescent="0.15">
      <c r="A97" s="42">
        <v>4</v>
      </c>
      <c r="B97" s="43" t="str">
        <f>IF(HLOOKUP($E90,TKBLop_sang!$C$4:$BS$34,5,0)&lt;&gt;"",HLOOKUP($E90,TKBLop_sang!$C$4:$BS$34,5,0),"")</f>
        <v>TIN-HIỂN</v>
      </c>
      <c r="C97" s="43" t="str">
        <f>IF(HLOOKUP($E90,TKBLop_sang!$C$4:$BS$34,10,0)&lt;&gt;"",HLOOKUP($E90,TKBLop_sang!$C$4:$BS$34,10,0),"")</f>
        <v>GDQP-QUANG.ĐV</v>
      </c>
      <c r="D97" s="43" t="str">
        <f>IF(HLOOKUP($E90,TKBLop_sang!$C$4:$BS$34,15,0)&lt;&gt;"",HLOOKUP($E90,TKBLop_sang!$C$4:$BS$34,15,0),"")</f>
        <v>TOAN-A TÚ</v>
      </c>
      <c r="E97" s="43" t="str">
        <f>IF(HLOOKUP($E90,TKBLop_sang!$C$4:$BS$34,20,0)&lt;&gt;"",HLOOKUP($E90,TKBLop_sang!$C$4:$BS$34,20,0),"")</f>
        <v>ANH-KỲ.M</v>
      </c>
      <c r="F97" s="43" t="str">
        <f>IF(HLOOKUP($E90,TKBLop_sang!$C$4:$BS$34,25,0)&lt;&gt;"",HLOOKUP($E90,TKBLop_sang!$C$4:$BS$34,25,0),"")</f>
        <v>VĂN-CAM</v>
      </c>
      <c r="G97" s="43" t="str">
        <f>IF(HLOOKUP($E90,TKBLop_sang!$C$4:$BS$34,30,0)&lt;&gt;"",HLOOKUP($E90,TKBLop_sang!$C$4:$BS$34,30,0),"")</f>
        <v/>
      </c>
    </row>
    <row r="98" spans="1:7" ht="24.75" customHeight="1" x14ac:dyDescent="0.15">
      <c r="A98" s="42">
        <v>5</v>
      </c>
      <c r="B98" s="43" t="str">
        <f>IF(HLOOKUP($E90,TKBLop_sang!$C$4:$BS$34,6,0)&lt;&gt;"",HLOOKUP($E90,TKBLop_sang!$C$4:$BS$34,6,0),"")</f>
        <v>TIN-HIỂN</v>
      </c>
      <c r="C98" s="43" t="str">
        <f>IF(HLOOKUP($E90,TKBLop_sang!$C$4:$BS$34,11,0)&lt;&gt;"",HLOOKUP($E90,TKBLop_sang!$C$4:$BS$34,11,0),"")</f>
        <v>LÝ-ANH.M</v>
      </c>
      <c r="D98" s="43" t="str">
        <f>IF(HLOOKUP($E90,TKBLop_sang!$C$4:$BS$34,16,0)&lt;&gt;"",HLOOKUP($E90,TKBLop_sang!$C$4:$BS$34,16,0),"")</f>
        <v>TOAN-A TÚ</v>
      </c>
      <c r="E98" s="43" t="str">
        <f>IF(HLOOKUP($E90,TKBLop_sang!$C$4:$BS$34,21,0)&lt;&gt;"",HLOOKUP($E90,TKBLop_sang!$C$4:$BS$34,21,0),"")</f>
        <v>SỬ-VI VI</v>
      </c>
      <c r="F98" s="43" t="str">
        <f>IF(HLOOKUP($E90,TKBLop_sang!$C$4:$BS$34,26,0)&lt;&gt;"",HLOOKUP($E90,TKBLop_sang!$C$4:$BS$34,26,0),"")</f>
        <v>VĂN-CAM</v>
      </c>
      <c r="G98" s="43" t="str">
        <f>IF(HLOOKUP($E90,TKBLop_sang!$C$4:$BS$34,31,0)&lt;&gt;"",HLOOKUP($E90,TKBLop_sang!$C$4:$BS$34,31,0),"")</f>
        <v/>
      </c>
    </row>
    <row r="99" spans="1:7" ht="24.75" customHeight="1" x14ac:dyDescent="0.1">
      <c r="A99" s="53" t="s">
        <v>122</v>
      </c>
      <c r="B99" s="77"/>
      <c r="C99" s="77"/>
      <c r="D99" s="77"/>
      <c r="E99" s="77"/>
      <c r="F99" s="77"/>
      <c r="G99" s="77"/>
    </row>
    <row r="100" spans="1:7" ht="24.75" customHeight="1" x14ac:dyDescent="0.1">
      <c r="A100" s="55"/>
      <c r="B100" s="78" t="s">
        <v>115</v>
      </c>
      <c r="C100" s="78" t="s">
        <v>116</v>
      </c>
      <c r="D100" s="78" t="s">
        <v>117</v>
      </c>
      <c r="E100" s="78" t="s">
        <v>118</v>
      </c>
      <c r="F100" s="78" t="s">
        <v>119</v>
      </c>
      <c r="G100" s="78" t="s">
        <v>120</v>
      </c>
    </row>
    <row r="101" spans="1:7" ht="24.75" customHeight="1" x14ac:dyDescent="0.15">
      <c r="A101" s="42">
        <v>1</v>
      </c>
      <c r="B101" s="43" t="str">
        <f>IF(HLOOKUP($E90,TKBLop_chieu!$C$4:$BR$34,2,0)&lt;&gt;"",HLOOKUP($E90,TKBLop_chieu!$C$4:$BR$34,2,0),"")</f>
        <v>TOAN-A TÚ</v>
      </c>
      <c r="C101" s="43" t="str">
        <f>IF(HLOOKUP($E90,TKBLop_chieu!$C$4:$BR$34,7,0)&lt;&gt;"",HLOOKUP($E90,TKBLop_chieu!$C$4:$BR$34,7,0),"")</f>
        <v>HƯỚNG  NGHIỆP</v>
      </c>
      <c r="D101" s="43" t="str">
        <f>IF(HLOOKUP($E90,TKBLop_chieu!$C$4:$BR$34,12,0)&lt;&gt;"",HLOOKUP($E90,TKBLop_chieu!$C$4:$BR$34,12,0),"")</f>
        <v>ANH-KỲ.M</v>
      </c>
      <c r="E101" s="43" t="str">
        <f>IF(HLOOKUP($E90,TKBLop_chieu!$C$4:$BR$34,17,0)&lt;&gt;"",HLOOKUP($E90,TKBLop_chieu!$C$4:$BR$34,17,0),"")</f>
        <v>VĂN-CAM</v>
      </c>
      <c r="F101" s="43" t="str">
        <f>IF(HLOOKUP($E90,TKBLop_chieu!$C$4:$BR$34,22,0)&lt;&gt;"",HLOOKUP($E90,TKBLop_chieu!$C$4:$BR$34,22,0),"")</f>
        <v/>
      </c>
      <c r="G101" s="43" t="str">
        <f>IF(HLOOKUP($E90,TKBLop_chieu!$C$4:$BR$34,27,0)&lt;&gt;"",HLOOKUP($E90,TKBLop_chieu!$C$4:$BR$34,27,0),"")</f>
        <v/>
      </c>
    </row>
    <row r="102" spans="1:7" ht="24.75" customHeight="1" x14ac:dyDescent="0.15">
      <c r="A102" s="42">
        <v>2</v>
      </c>
      <c r="B102" s="43" t="str">
        <f>IF(HLOOKUP($E90,TKBLop_chieu!$C$4:$BR$34,3,0)&lt;&gt;"",HLOOKUP($E90,TKBLop_chieu!$C$4:$BR$34,3,0),"")</f>
        <v>ANH-KỲ.M</v>
      </c>
      <c r="C102" s="43" t="str">
        <f>IF(HLOOKUP($E90,TKBLop_chieu!$C$4:$BR$34,8,0)&lt;&gt;"",HLOOKUP($E90,TKBLop_chieu!$C$4:$BR$34,8,0),"")</f>
        <v>HÓA-BÌNH</v>
      </c>
      <c r="D102" s="43" t="str">
        <f>IF(HLOOKUP($E90,TKBLop_chieu!$C$4:$BR$34,13,0)&lt;&gt;"",HLOOKUP($E90,TKBLop_chieu!$C$4:$BR$34,13,0),"")</f>
        <v>SINH-HÀ.VN</v>
      </c>
      <c r="E102" s="43" t="str">
        <f>IF(HLOOKUP($E90,TKBLop_chieu!$C$4:$BR$34,18,0)&lt;&gt;"",HLOOKUP($E90,TKBLop_chieu!$C$4:$BR$34,18,0),"")</f>
        <v>LÝ-ANH.M</v>
      </c>
      <c r="F102" s="43" t="str">
        <f>IF(HLOOKUP($E90,TKBLop_chieu!$C$4:$BR$34,23,0)&lt;&gt;"",HLOOKUP($E90,TKBLop_chieu!$C$4:$BR$34,23,0),"")</f>
        <v/>
      </c>
      <c r="G102" s="43" t="str">
        <f>IF(HLOOKUP($E90,TKBLop_chieu!$C$4:$BR$34,28,0)&lt;&gt;"",HLOOKUP($E90,TKBLop_chieu!$C$4:$BR$34,28,0),"")</f>
        <v/>
      </c>
    </row>
    <row r="103" spans="1:7" ht="24.75" customHeight="1" x14ac:dyDescent="0.15">
      <c r="A103" s="42">
        <v>3</v>
      </c>
      <c r="B103" s="43" t="str">
        <f>IF(HLOOKUP($E90,TKBLop_chieu!$C$4:$BR$34,4,0)&lt;&gt;"",HLOOKUP($E90,TKBLop_chieu!$C$4:$BR$34,4,0),"")</f>
        <v>ANH-KỲ.M</v>
      </c>
      <c r="C103" s="43" t="str">
        <f>IF(HLOOKUP($E90,TKBLop_chieu!$C$4:$BR$34,9,0)&lt;&gt;"",HLOOKUP($E90,TKBLop_chieu!$C$4:$BR$34,9,0),"")</f>
        <v>HÓA-BÌNH</v>
      </c>
      <c r="D103" s="43" t="str">
        <f>IF(HLOOKUP($E90,TKBLop_chieu!$C$4:$BR$34,14,0)&lt;&gt;"",HLOOKUP($E90,TKBLop_chieu!$C$4:$BR$34,14,0),"")</f>
        <v>TOAN-A TÚ</v>
      </c>
      <c r="E103" s="43" t="str">
        <f>IF(HLOOKUP($E90,TKBLop_chieu!$C$4:$BR$34,19,0)&lt;&gt;"",HLOOKUP($E90,TKBLop_chieu!$C$4:$BR$34,19,0),"")</f>
        <v>LÝ-ANH.M</v>
      </c>
      <c r="F103" s="43" t="str">
        <f>IF(HLOOKUP($E90,TKBLop_chieu!$C$4:$BR$34,24,0)&lt;&gt;"",HLOOKUP($E90,TKBLop_chieu!$C$4:$BR$34,24,0),"")</f>
        <v/>
      </c>
      <c r="G103" s="43" t="str">
        <f>IF(HLOOKUP($E90,TKBLop_chieu!$C$4:$BR$34,29,0)&lt;&gt;"",HLOOKUP($E90,TKBLop_chieu!$C$4:$BR$34,29,0),"")</f>
        <v/>
      </c>
    </row>
    <row r="104" spans="1:7" ht="24.75" customHeight="1" x14ac:dyDescent="0.1">
      <c r="A104" s="42" t="s">
        <v>39</v>
      </c>
      <c r="B104" s="43" t="str">
        <f>IF(HLOOKUP($E90,TKBLop_chieu!$C$4:$BR$34,5,0)&lt;&gt;"",HLOOKUP($E90,TKBLop_chieu!$C$4:$BR$34,5,0),"")</f>
        <v/>
      </c>
      <c r="C104" s="43" t="str">
        <f>IF(HLOOKUP($E90,TKBLop_chieu!$C$4:$BR$34,10,0)&lt;&gt;"",HLOOKUP($E90,TKBLop_chieu!$C$4:$BR$34,10,0),"")</f>
        <v/>
      </c>
      <c r="D104" s="43" t="str">
        <f>IF(HLOOKUP($E90,TKBLop_chieu!$C$4:$BR$34,15,0)&lt;&gt;"",HLOOKUP($E90,TKBLop_chieu!$C$4:$BR$34,15,0),"")</f>
        <v/>
      </c>
      <c r="E104" s="43" t="str">
        <f>IF(HLOOKUP($E90,TKBLop_chieu!$C$4:$BR$34,20,0)&lt;&gt;"",HLOOKUP($E90,TKBLop_chieu!$C$4:$BR$34,20,0),"")</f>
        <v/>
      </c>
      <c r="F104" s="43" t="str">
        <f>IF(HLOOKUP($E90,TKBLop_chieu!$C$4:$BR$34,25,0)&lt;&gt;"",HLOOKUP($E90,TKBLop_chieu!$C$4:$BR$34,25,0),"")</f>
        <v/>
      </c>
      <c r="G104" s="43" t="str">
        <f>IF(HLOOKUP($E90,TKBLop_chieu!$C$4:$BR$34,30,0)&lt;&gt;"",HLOOKUP($E90,TKBLop_chieu!$C$4:$BR$34,30,0),"")</f>
        <v/>
      </c>
    </row>
    <row r="105" spans="1:7" ht="24.75" customHeight="1" x14ac:dyDescent="0.1">
      <c r="A105" s="42">
        <v>5</v>
      </c>
      <c r="B105" s="43" t="str">
        <f>IF(HLOOKUP($E90,TKBLop_chieu!$C$4:$BR$34,6,0)&lt;&gt;"",HLOOKUP($E90,TKBLop_chieu!$C$4:$BR$34,6,0),"")</f>
        <v/>
      </c>
      <c r="C105" s="43" t="str">
        <f>IF(HLOOKUP($E90,TKBLop_chieu!$C$4:$BR$34,11,0)&lt;&gt;"",HLOOKUP($E90,TKBLop_chieu!$C$4:$BR$34,11,0),"")</f>
        <v/>
      </c>
      <c r="D105" s="43" t="str">
        <f>IF(HLOOKUP($E90,TKBLop_chieu!$C$4:$BR$34,16,0)&lt;&gt;"",HLOOKUP($E90,TKBLop_chieu!$C$4:$BR$34,16,0),"")</f>
        <v/>
      </c>
      <c r="E105" s="43" t="str">
        <f>IF(HLOOKUP($E90,TKBLop_chieu!$C$4:$BR$34,21,0)&lt;&gt;"",HLOOKUP($E90,TKBLop_chieu!$C$4:$BR$34,21,0),"")</f>
        <v/>
      </c>
      <c r="F105" s="43" t="str">
        <f>IF(HLOOKUP($E90,TKBLop_chieu!$C$4:$BR$34,26,0)&lt;&gt;"",HLOOKUP($E90,TKBLop_chieu!$C$4:$BR$34,26,0),"")</f>
        <v/>
      </c>
      <c r="G105" s="43" t="str">
        <f>IF(HLOOKUP($E90,TKBLop_chieu!$C$4:$BR$34,31,0)&lt;&gt;"",HLOOKUP($E90,TKBLop_chieu!$C$4:$BR$34,31,0),"")</f>
        <v/>
      </c>
    </row>
    <row r="106" spans="1:7" ht="24.75" customHeight="1" x14ac:dyDescent="0.1">
      <c r="A106" s="53"/>
      <c r="B106" s="56"/>
      <c r="C106" s="56"/>
      <c r="D106" s="56"/>
      <c r="E106" s="56"/>
      <c r="F106" s="56"/>
      <c r="G106" s="56"/>
    </row>
    <row r="107" spans="1:7" s="75" customFormat="1" ht="43.5" customHeight="1" x14ac:dyDescent="0.25">
      <c r="A107" s="72">
        <v>7</v>
      </c>
      <c r="B107" s="73"/>
      <c r="C107" s="73"/>
      <c r="D107" s="73" t="s">
        <v>114</v>
      </c>
      <c r="E107" s="74" t="str">
        <f>VLOOKUP($A107,Objects!$A$6:$B$60,2,1)</f>
        <v>10A07</v>
      </c>
      <c r="F107" s="73"/>
      <c r="G107" s="73"/>
    </row>
    <row r="108" spans="1:7" s="75" customFormat="1" ht="43.5" customHeight="1" x14ac:dyDescent="0.1">
      <c r="A108" s="73"/>
      <c r="B108" s="73"/>
      <c r="C108" s="73"/>
      <c r="D108" s="73"/>
      <c r="E108" s="73"/>
      <c r="F108" s="73"/>
      <c r="G108" s="73"/>
    </row>
    <row r="109" spans="1:7" s="75" customFormat="1" ht="43.5" customHeight="1" x14ac:dyDescent="0.25">
      <c r="A109" s="73" t="s">
        <v>121</v>
      </c>
      <c r="B109" s="73"/>
      <c r="C109" s="73"/>
      <c r="D109" s="73"/>
      <c r="E109" s="73"/>
      <c r="F109" s="73"/>
      <c r="G109" s="73"/>
    </row>
    <row r="110" spans="1:7" ht="24.75" customHeight="1" x14ac:dyDescent="0.1">
      <c r="A110" s="55"/>
      <c r="B110" s="42" t="s">
        <v>115</v>
      </c>
      <c r="C110" s="42" t="s">
        <v>116</v>
      </c>
      <c r="D110" s="42" t="s">
        <v>117</v>
      </c>
      <c r="E110" s="42" t="s">
        <v>118</v>
      </c>
      <c r="F110" s="42" t="s">
        <v>119</v>
      </c>
      <c r="G110" s="42" t="s">
        <v>120</v>
      </c>
    </row>
    <row r="111" spans="1:7" ht="24.75" customHeight="1" x14ac:dyDescent="0.15">
      <c r="A111" s="42">
        <v>1</v>
      </c>
      <c r="B111" s="43" t="str">
        <f>IF(HLOOKUP($E107,TKBLop_sang!$C$4:$BS$34,2,0)&lt;&gt;"",HLOOKUP($E107,TKBLop_sang!$C$4:$BS$34,2,0),"")</f>
        <v>CHÀO CỜ</v>
      </c>
      <c r="C111" s="43" t="str">
        <f>IF(HLOOKUP($E107,TKBLop_sang!$C$4:$BS$34,7,0)&lt;&gt;"",HLOOKUP($E107,TKBLop_sang!$C$4:$BS$34,7,0),"")</f>
        <v>GDQP-QUANG.ĐV</v>
      </c>
      <c r="D111" s="43" t="str">
        <f>IF(HLOOKUP($E107,TKBLop_sang!$C$4:$BS$34,12,0)&lt;&gt;"",HLOOKUP($E107,TKBLop_sang!$C$4:$BS$34,12,0),"")</f>
        <v>TIN-HIỂN</v>
      </c>
      <c r="E111" s="43" t="str">
        <f>IF(HLOOKUP($E107,TKBLop_sang!$C$4:$BS$34,17,0)&lt;&gt;"",HLOOKUP($E107,TKBLop_sang!$C$4:$BS$34,17,0),"")</f>
        <v>HÓA-BÌNH</v>
      </c>
      <c r="F111" s="43" t="str">
        <f>IF(HLOOKUP($E107,TKBLop_sang!$C$4:$BS$34,22,0)&lt;&gt;"",HLOOKUP($E107,TKBLop_sang!$C$4:$BS$34,22,0),"")</f>
        <v>SỬ-HIÊN</v>
      </c>
      <c r="G111" s="43" t="str">
        <f>IF(HLOOKUP($E107,TKBLop_sang!$C$4:$BS$34,27,0)&lt;&gt;"",HLOOKUP($E107,TKBLop_sang!$C$4:$BS$34,27,0),"")</f>
        <v/>
      </c>
    </row>
    <row r="112" spans="1:7" ht="24.75" customHeight="1" x14ac:dyDescent="0.15">
      <c r="A112" s="42">
        <v>2</v>
      </c>
      <c r="B112" s="43" t="str">
        <f>IF(HLOOKUP($E107,TKBLop_sang!$C$4:$BS$34,3,0)&lt;&gt;"",HLOOKUP($E107,TKBLop_sang!$C$4:$BS$34,3,0),"")</f>
        <v>SHCN-QUANG.P</v>
      </c>
      <c r="C112" s="43" t="str">
        <f>IF(HLOOKUP($E107,TKBLop_sang!$C$4:$BS$34,8,0)&lt;&gt;"",HLOOKUP($E107,TKBLop_sang!$C$4:$BS$34,8,0),"")</f>
        <v>SINH-THÙY</v>
      </c>
      <c r="D112" s="43" t="str">
        <f>IF(HLOOKUP($E107,TKBLop_sang!$C$4:$BS$34,13,0)&lt;&gt;"",HLOOKUP($E107,TKBLop_sang!$C$4:$BS$34,13,0),"")</f>
        <v>TIN-HIỂN</v>
      </c>
      <c r="E112" s="43" t="str">
        <f>IF(HLOOKUP($E107,TKBLop_sang!$C$4:$BS$34,18,0)&lt;&gt;"",HLOOKUP($E107,TKBLop_sang!$C$4:$BS$34,18,0),"")</f>
        <v>LÝ-NHÀN.P</v>
      </c>
      <c r="F112" s="43" t="str">
        <f>IF(HLOOKUP($E107,TKBLop_sang!$C$4:$BS$34,23,0)&lt;&gt;"",HLOOKUP($E107,TKBLop_sang!$C$4:$BS$34,23,0),"")</f>
        <v>HÓA-BÌNH</v>
      </c>
      <c r="G112" s="43" t="str">
        <f>IF(HLOOKUP($E107,TKBLop_sang!$C$4:$BS$34,28,0)&lt;&gt;"",HLOOKUP($E107,TKBLop_sang!$C$4:$BS$34,28,0),"")</f>
        <v/>
      </c>
    </row>
    <row r="113" spans="1:7" ht="24.75" customHeight="1" x14ac:dyDescent="0.15">
      <c r="A113" s="42">
        <v>3</v>
      </c>
      <c r="B113" s="43" t="str">
        <f>IF(HLOOKUP($E107,TKBLop_sang!$C$4:$BS$34,4,0)&lt;&gt;"",HLOOKUP($E107,TKBLop_sang!$C$4:$BS$34,4,0),"")</f>
        <v>TOAN-QUANG.P</v>
      </c>
      <c r="C113" s="43" t="str">
        <f>IF(HLOOKUP($E107,TKBLop_sang!$C$4:$BS$34,9,0)&lt;&gt;"",HLOOKUP($E107,TKBLop_sang!$C$4:$BS$34,9,0),"")</f>
        <v>TD-PHÚC.LH</v>
      </c>
      <c r="D113" s="43" t="str">
        <f>IF(HLOOKUP($E107,TKBLop_sang!$C$4:$BS$34,14,0)&lt;&gt;"",HLOOKUP($E107,TKBLop_sang!$C$4:$BS$34,14,0),"")</f>
        <v>ANH-MỸ AN</v>
      </c>
      <c r="E113" s="43" t="str">
        <f>IF(HLOOKUP($E107,TKBLop_sang!$C$4:$BS$34,19,0)&lt;&gt;"",HLOOKUP($E107,TKBLop_sang!$C$4:$BS$34,19,0),"")</f>
        <v>GDCD-CHÍNH</v>
      </c>
      <c r="F113" s="43" t="str">
        <f>IF(HLOOKUP($E107,TKBLop_sang!$C$4:$BS$34,24,0)&lt;&gt;"",HLOOKUP($E107,TKBLop_sang!$C$4:$BS$34,24,0),"")</f>
        <v>VĂN-THƯƠNG</v>
      </c>
      <c r="G113" s="43" t="str">
        <f>IF(HLOOKUP($E107,TKBLop_sang!$C$4:$BS$34,29,0)&lt;&gt;"",HLOOKUP($E107,TKBLop_sang!$C$4:$BS$34,29,0),"")</f>
        <v/>
      </c>
    </row>
    <row r="114" spans="1:7" ht="24.75" customHeight="1" x14ac:dyDescent="0.15">
      <c r="A114" s="42" t="s">
        <v>39</v>
      </c>
      <c r="B114" s="43" t="str">
        <f>IF(HLOOKUP($E107,TKBLop_sang!$C$4:$BS$34,5,0)&lt;&gt;"",HLOOKUP($E107,TKBLop_sang!$C$4:$BS$34,5,0),"")</f>
        <v>VĂN-THƯƠNG</v>
      </c>
      <c r="C114" s="43" t="str">
        <f>IF(HLOOKUP($E107,TKBLop_sang!$C$4:$BS$34,10,0)&lt;&gt;"",HLOOKUP($E107,TKBLop_sang!$C$4:$BS$34,10,0),"")</f>
        <v>TD-PHÚC.LH</v>
      </c>
      <c r="D114" s="43" t="str">
        <f>IF(HLOOKUP($E107,TKBLop_sang!$C$4:$BS$34,15,0)&lt;&gt;"",HLOOKUP($E107,TKBLop_sang!$C$4:$BS$34,15,0),"")</f>
        <v>ANH-MỸ AN</v>
      </c>
      <c r="E114" s="43" t="str">
        <f>IF(HLOOKUP($E107,TKBLop_sang!$C$4:$BS$34,20,0)&lt;&gt;"",HLOOKUP($E107,TKBLop_sang!$C$4:$BS$34,20,0),"")</f>
        <v>ĐỊA-TUYẾT</v>
      </c>
      <c r="F114" s="43" t="str">
        <f>IF(HLOOKUP($E107,TKBLop_sang!$C$4:$BS$34,25,0)&lt;&gt;"",HLOOKUP($E107,TKBLop_sang!$C$4:$BS$34,25,0),"")</f>
        <v>TOAN-QUANG.P</v>
      </c>
      <c r="G114" s="43" t="str">
        <f>IF(HLOOKUP($E107,TKBLop_sang!$C$4:$BS$34,30,0)&lt;&gt;"",HLOOKUP($E107,TKBLop_sang!$C$4:$BS$34,30,0),"")</f>
        <v/>
      </c>
    </row>
    <row r="115" spans="1:7" ht="24.75" customHeight="1" x14ac:dyDescent="0.15">
      <c r="A115" s="42">
        <v>5</v>
      </c>
      <c r="B115" s="43" t="str">
        <f>IF(HLOOKUP($E107,TKBLop_sang!$C$4:$BS$34,6,0)&lt;&gt;"",HLOOKUP($E107,TKBLop_sang!$C$4:$BS$34,6,0),"")</f>
        <v>VĂN-THƯƠNG</v>
      </c>
      <c r="C115" s="43" t="str">
        <f>IF(HLOOKUP($E107,TKBLop_sang!$C$4:$BS$34,11,0)&lt;&gt;"",HLOOKUP($E107,TKBLop_sang!$C$4:$BS$34,11,0),"")</f>
        <v>CNGH-NGA.PT</v>
      </c>
      <c r="D115" s="43" t="str">
        <f>IF(HLOOKUP($E107,TKBLop_sang!$C$4:$BS$34,16,0)&lt;&gt;"",HLOOKUP($E107,TKBLop_sang!$C$4:$BS$34,16,0),"")</f>
        <v>TOAN-QUANG.P</v>
      </c>
      <c r="E115" s="43" t="str">
        <f>IF(HLOOKUP($E107,TKBLop_sang!$C$4:$BS$34,21,0)&lt;&gt;"",HLOOKUP($E107,TKBLop_sang!$C$4:$BS$34,21,0),"")</f>
        <v>ANH-MỸ AN</v>
      </c>
      <c r="F115" s="43" t="str">
        <f>IF(HLOOKUP($E107,TKBLop_sang!$C$4:$BS$34,26,0)&lt;&gt;"",HLOOKUP($E107,TKBLop_sang!$C$4:$BS$34,26,0),"")</f>
        <v>TOAN-QUANG.P</v>
      </c>
      <c r="G115" s="43" t="str">
        <f>IF(HLOOKUP($E107,TKBLop_sang!$C$4:$BS$34,31,0)&lt;&gt;"",HLOOKUP($E107,TKBLop_sang!$C$4:$BS$34,31,0),"")</f>
        <v/>
      </c>
    </row>
    <row r="116" spans="1:7" ht="24.75" customHeight="1" x14ac:dyDescent="0.1">
      <c r="A116" s="53" t="s">
        <v>122</v>
      </c>
      <c r="B116" s="77"/>
      <c r="C116" s="77"/>
      <c r="D116" s="77"/>
      <c r="E116" s="77"/>
      <c r="F116" s="77"/>
      <c r="G116" s="77"/>
    </row>
    <row r="117" spans="1:7" ht="24.75" customHeight="1" x14ac:dyDescent="0.1">
      <c r="A117" s="55"/>
      <c r="B117" s="78" t="s">
        <v>115</v>
      </c>
      <c r="C117" s="78" t="s">
        <v>116</v>
      </c>
      <c r="D117" s="78" t="s">
        <v>117</v>
      </c>
      <c r="E117" s="78" t="s">
        <v>118</v>
      </c>
      <c r="F117" s="78" t="s">
        <v>119</v>
      </c>
      <c r="G117" s="78" t="s">
        <v>120</v>
      </c>
    </row>
    <row r="118" spans="1:7" ht="24.75" customHeight="1" x14ac:dyDescent="0.15">
      <c r="A118" s="42">
        <v>1</v>
      </c>
      <c r="B118" s="43" t="str">
        <f>IF(HLOOKUP($E107,TKBLop_chieu!$C$4:$BR$34,2,0)&lt;&gt;"",HLOOKUP($E107,TKBLop_chieu!$C$4:$BR$34,2,0),"")</f>
        <v>LÝ-NHÀN.P</v>
      </c>
      <c r="C118" s="43" t="str">
        <f>IF(HLOOKUP($E107,TKBLop_chieu!$C$4:$BR$34,7,0)&lt;&gt;"",HLOOKUP($E107,TKBLop_chieu!$C$4:$BR$34,7,0),"")</f>
        <v>HƯỚNG  NGHIỆP</v>
      </c>
      <c r="D118" s="43" t="str">
        <f>IF(HLOOKUP($E107,TKBLop_chieu!$C$4:$BR$34,12,0)&lt;&gt;"",HLOOKUP($E107,TKBLop_chieu!$C$4:$BR$34,12,0),"")</f>
        <v>TOAN-QUANG.P</v>
      </c>
      <c r="E118" s="43" t="str">
        <f>IF(HLOOKUP($E107,TKBLop_chieu!$C$4:$BR$34,17,0)&lt;&gt;"",HLOOKUP($E107,TKBLop_chieu!$C$4:$BR$34,17,0),"")</f>
        <v>ANH-MỸ AN</v>
      </c>
      <c r="F118" s="43" t="str">
        <f>IF(HLOOKUP($E107,TKBLop_chieu!$C$4:$BR$34,22,0)&lt;&gt;"",HLOOKUP($E107,TKBLop_chieu!$C$4:$BR$34,22,0),"")</f>
        <v/>
      </c>
      <c r="G118" s="43" t="str">
        <f>IF(HLOOKUP($E107,TKBLop_chieu!$C$4:$BR$34,27,0)&lt;&gt;"",HLOOKUP($E107,TKBLop_chieu!$C$4:$BR$34,27,0),"")</f>
        <v/>
      </c>
    </row>
    <row r="119" spans="1:7" ht="24.75" customHeight="1" x14ac:dyDescent="0.15">
      <c r="A119" s="42">
        <v>2</v>
      </c>
      <c r="B119" s="43" t="str">
        <f>IF(HLOOKUP($E107,TKBLop_chieu!$C$4:$BR$34,3,0)&lt;&gt;"",HLOOKUP($E107,TKBLop_chieu!$C$4:$BR$34,3,0),"")</f>
        <v>ANH-MỸ AN</v>
      </c>
      <c r="C119" s="43" t="str">
        <f>IF(HLOOKUP($E107,TKBLop_chieu!$C$4:$BR$34,8,0)&lt;&gt;"",HLOOKUP($E107,TKBLop_chieu!$C$4:$BR$34,8,0),"")</f>
        <v>VĂN-THƯƠNG</v>
      </c>
      <c r="D119" s="43" t="str">
        <f>IF(HLOOKUP($E107,TKBLop_chieu!$C$4:$BR$34,13,0)&lt;&gt;"",HLOOKUP($E107,TKBLop_chieu!$C$4:$BR$34,13,0),"")</f>
        <v>TOAN-QUANG.P</v>
      </c>
      <c r="E119" s="43" t="str">
        <f>IF(HLOOKUP($E107,TKBLop_chieu!$C$4:$BR$34,18,0)&lt;&gt;"",HLOOKUP($E107,TKBLop_chieu!$C$4:$BR$34,18,0),"")</f>
        <v>LÝ-NHÀN.P</v>
      </c>
      <c r="F119" s="43" t="str">
        <f>IF(HLOOKUP($E107,TKBLop_chieu!$C$4:$BR$34,23,0)&lt;&gt;"",HLOOKUP($E107,TKBLop_chieu!$C$4:$BR$34,23,0),"")</f>
        <v/>
      </c>
      <c r="G119" s="43" t="str">
        <f>IF(HLOOKUP($E107,TKBLop_chieu!$C$4:$BR$34,28,0)&lt;&gt;"",HLOOKUP($E107,TKBLop_chieu!$C$4:$BR$34,28,0),"")</f>
        <v/>
      </c>
    </row>
    <row r="120" spans="1:7" ht="24.75" customHeight="1" x14ac:dyDescent="0.15">
      <c r="A120" s="42">
        <v>3</v>
      </c>
      <c r="B120" s="43" t="str">
        <f>IF(HLOOKUP($E107,TKBLop_chieu!$C$4:$BR$34,4,0)&lt;&gt;"",HLOOKUP($E107,TKBLop_chieu!$C$4:$BR$34,4,0),"")</f>
        <v>ANH-MỸ AN</v>
      </c>
      <c r="C120" s="43" t="str">
        <f>IF(HLOOKUP($E107,TKBLop_chieu!$C$4:$BR$34,9,0)&lt;&gt;"",HLOOKUP($E107,TKBLop_chieu!$C$4:$BR$34,9,0),"")</f>
        <v>VĂN-THƯƠNG</v>
      </c>
      <c r="D120" s="43" t="str">
        <f>IF(HLOOKUP($E107,TKBLop_chieu!$C$4:$BR$34,14,0)&lt;&gt;"",HLOOKUP($E107,TKBLop_chieu!$C$4:$BR$34,14,0),"")</f>
        <v>SỬ-HIÊN</v>
      </c>
      <c r="E120" s="43" t="str">
        <f>IF(HLOOKUP($E107,TKBLop_chieu!$C$4:$BR$34,19,0)&lt;&gt;"",HLOOKUP($E107,TKBLop_chieu!$C$4:$BR$34,19,0),"")</f>
        <v>HÓA-BÌNH</v>
      </c>
      <c r="F120" s="43" t="str">
        <f>IF(HLOOKUP($E107,TKBLop_chieu!$C$4:$BR$34,24,0)&lt;&gt;"",HLOOKUP($E107,TKBLop_chieu!$C$4:$BR$34,24,0),"")</f>
        <v/>
      </c>
      <c r="G120" s="43" t="str">
        <f>IF(HLOOKUP($E107,TKBLop_chieu!$C$4:$BR$34,29,0)&lt;&gt;"",HLOOKUP($E107,TKBLop_chieu!$C$4:$BR$34,29,0),"")</f>
        <v/>
      </c>
    </row>
    <row r="121" spans="1:7" ht="24.75" customHeight="1" x14ac:dyDescent="0.1">
      <c r="A121" s="42">
        <v>4</v>
      </c>
      <c r="B121" s="43" t="str">
        <f>IF(HLOOKUP($E107,TKBLop_chieu!$C$4:$BR$34,5,0)&lt;&gt;"",HLOOKUP($E107,TKBLop_chieu!$C$4:$BR$34,5,0),"")</f>
        <v/>
      </c>
      <c r="C121" s="43" t="str">
        <f>IF(HLOOKUP($E107,TKBLop_chieu!$C$4:$BR$34,10,0)&lt;&gt;"",HLOOKUP($E107,TKBLop_chieu!$C$4:$BR$34,10,0),"")</f>
        <v/>
      </c>
      <c r="D121" s="43" t="str">
        <f>IF(HLOOKUP($E107,TKBLop_chieu!$C$4:$BR$34,15,0)&lt;&gt;"",HLOOKUP($E107,TKBLop_chieu!$C$4:$BR$34,15,0),"")</f>
        <v/>
      </c>
      <c r="E121" s="43" t="str">
        <f>IF(HLOOKUP($E107,TKBLop_chieu!$C$4:$BR$34,20,0)&lt;&gt;"",HLOOKUP($E107,TKBLop_chieu!$C$4:$BR$34,20,0),"")</f>
        <v/>
      </c>
      <c r="F121" s="43" t="str">
        <f>IF(HLOOKUP($E107,TKBLop_chieu!$C$4:$BR$34,25,0)&lt;&gt;"",HLOOKUP($E107,TKBLop_chieu!$C$4:$BR$34,25,0),"")</f>
        <v/>
      </c>
      <c r="G121" s="43" t="str">
        <f>IF(HLOOKUP($E107,TKBLop_chieu!$C$4:$BR$34,30,0)&lt;&gt;"",HLOOKUP($E107,TKBLop_chieu!$C$4:$BR$34,30,0),"")</f>
        <v/>
      </c>
    </row>
    <row r="122" spans="1:7" ht="24.75" customHeight="1" x14ac:dyDescent="0.1">
      <c r="A122" s="42">
        <v>5</v>
      </c>
      <c r="B122" s="43" t="str">
        <f>IF(HLOOKUP($E107,TKBLop_chieu!$C$4:$BR$34,6,0)&lt;&gt;"",HLOOKUP($E107,TKBLop_chieu!$C$4:$BR$34,6,0),"")</f>
        <v/>
      </c>
      <c r="C122" s="43" t="str">
        <f>IF(HLOOKUP($E107,TKBLop_chieu!$C$4:$BR$34,11,0)&lt;&gt;"",HLOOKUP($E107,TKBLop_chieu!$C$4:$BR$34,11,0),"")</f>
        <v/>
      </c>
      <c r="D122" s="43" t="str">
        <f>IF(HLOOKUP($E107,TKBLop_chieu!$C$4:$BR$34,16,0)&lt;&gt;"",HLOOKUP($E107,TKBLop_chieu!$C$4:$BR$34,16,0),"")</f>
        <v/>
      </c>
      <c r="E122" s="43" t="str">
        <f>IF(HLOOKUP($E107,TKBLop_chieu!$C$4:$BR$34,21,0)&lt;&gt;"",HLOOKUP($E107,TKBLop_chieu!$C$4:$BR$34,21,0),"")</f>
        <v/>
      </c>
      <c r="F122" s="43" t="str">
        <f>IF(HLOOKUP($E107,TKBLop_chieu!$C$4:$BR$34,26,0)&lt;&gt;"",HLOOKUP($E107,TKBLop_chieu!$C$4:$BR$34,26,0),"")</f>
        <v/>
      </c>
      <c r="G122" s="43" t="str">
        <f>IF(HLOOKUP($E107,TKBLop_chieu!$C$4:$BR$34,31,0)&lt;&gt;"",HLOOKUP($E107,TKBLop_chieu!$C$4:$BR$34,31,0),"")</f>
        <v/>
      </c>
    </row>
    <row r="123" spans="1:7" ht="24.75" customHeight="1" x14ac:dyDescent="0.1">
      <c r="A123" s="53"/>
      <c r="B123" s="56"/>
      <c r="C123" s="56"/>
      <c r="D123" s="56"/>
      <c r="E123" s="56"/>
      <c r="F123" s="56"/>
      <c r="G123" s="56"/>
    </row>
    <row r="124" spans="1:7" s="75" customFormat="1" ht="43.5" customHeight="1" x14ac:dyDescent="0.25">
      <c r="A124" s="72">
        <v>8</v>
      </c>
      <c r="B124" s="73"/>
      <c r="C124" s="73"/>
      <c r="D124" s="73" t="s">
        <v>114</v>
      </c>
      <c r="E124" s="74" t="str">
        <f>VLOOKUP($A124,Objects!$A$6:$B$60,2,1)</f>
        <v>10A08</v>
      </c>
      <c r="F124" s="73"/>
      <c r="G124" s="73"/>
    </row>
    <row r="125" spans="1:7" s="75" customFormat="1" ht="43.5" customHeight="1" x14ac:dyDescent="0.1">
      <c r="A125" s="73"/>
      <c r="B125" s="73"/>
      <c r="C125" s="73"/>
      <c r="D125" s="73"/>
      <c r="E125" s="73"/>
      <c r="F125" s="73"/>
      <c r="G125" s="73"/>
    </row>
    <row r="126" spans="1:7" s="75" customFormat="1" ht="43.5" customHeight="1" x14ac:dyDescent="0.25">
      <c r="A126" s="73" t="s">
        <v>121</v>
      </c>
      <c r="B126" s="73"/>
      <c r="C126" s="73"/>
      <c r="D126" s="73"/>
      <c r="E126" s="73"/>
      <c r="F126" s="73"/>
      <c r="G126" s="73"/>
    </row>
    <row r="127" spans="1:7" ht="24.75" customHeight="1" x14ac:dyDescent="0.1">
      <c r="A127" s="55"/>
      <c r="B127" s="42" t="s">
        <v>115</v>
      </c>
      <c r="C127" s="42" t="s">
        <v>116</v>
      </c>
      <c r="D127" s="42" t="s">
        <v>117</v>
      </c>
      <c r="E127" s="42" t="s">
        <v>118</v>
      </c>
      <c r="F127" s="42" t="s">
        <v>119</v>
      </c>
      <c r="G127" s="42" t="s">
        <v>120</v>
      </c>
    </row>
    <row r="128" spans="1:7" ht="24.75" customHeight="1" x14ac:dyDescent="0.15">
      <c r="A128" s="42">
        <v>1</v>
      </c>
      <c r="B128" s="43" t="str">
        <f>IF(HLOOKUP($E124,TKBLop_sang!$C$4:$BS$34,2,0)&lt;&gt;"",HLOOKUP($E124,TKBLop_sang!$C$4:$BS$34,2,0),"")</f>
        <v>CHÀO CỜ</v>
      </c>
      <c r="C128" s="43" t="str">
        <f>IF(HLOOKUP($E124,TKBLop_sang!$C$4:$BS$34,7,0)&lt;&gt;"",HLOOKUP($E124,TKBLop_sang!$C$4:$BS$34,7,0),"")</f>
        <v>ANH-CẨN</v>
      </c>
      <c r="D128" s="43" t="str">
        <f>IF(HLOOKUP($E124,TKBLop_sang!$C$4:$BS$34,12,0)&lt;&gt;"",HLOOKUP($E124,TKBLop_sang!$C$4:$BS$34,12,0),"")</f>
        <v>TOAN-QUANG.P</v>
      </c>
      <c r="E128" s="43" t="str">
        <f>IF(HLOOKUP($E124,TKBLop_sang!$C$4:$BS$34,17,0)&lt;&gt;"",HLOOKUP($E124,TKBLop_sang!$C$4:$BS$34,17,0),"")</f>
        <v>TD-VÂN.NT</v>
      </c>
      <c r="F128" s="43" t="str">
        <f>IF(HLOOKUP($E124,TKBLop_sang!$C$4:$BS$34,22,0)&lt;&gt;"",HLOOKUP($E124,TKBLop_sang!$C$4:$BS$34,22,0),"")</f>
        <v>TOAN-QUANG.P</v>
      </c>
      <c r="G128" s="43" t="str">
        <f>IF(HLOOKUP($E124,TKBLop_sang!$C$4:$BS$34,27,0)&lt;&gt;"",HLOOKUP($E124,TKBLop_sang!$C$4:$BS$34,27,0),"")</f>
        <v/>
      </c>
    </row>
    <row r="129" spans="1:7" ht="24.75" customHeight="1" x14ac:dyDescent="0.15">
      <c r="A129" s="42">
        <v>2</v>
      </c>
      <c r="B129" s="43" t="str">
        <f>IF(HLOOKUP($E124,TKBLop_sang!$C$4:$BS$34,3,0)&lt;&gt;"",HLOOKUP($E124,TKBLop_sang!$C$4:$BS$34,3,0),"")</f>
        <v>SHCN-NHÀN.P</v>
      </c>
      <c r="C129" s="43" t="str">
        <f>IF(HLOOKUP($E124,TKBLop_sang!$C$4:$BS$34,8,0)&lt;&gt;"",HLOOKUP($E124,TKBLop_sang!$C$4:$BS$34,8,0),"")</f>
        <v>ANH-CẨN</v>
      </c>
      <c r="D129" s="43" t="str">
        <f>IF(HLOOKUP($E124,TKBLop_sang!$C$4:$BS$34,13,0)&lt;&gt;"",HLOOKUP($E124,TKBLop_sang!$C$4:$BS$34,13,0),"")</f>
        <v>GDCD-NHUẦN</v>
      </c>
      <c r="E129" s="43" t="str">
        <f>IF(HLOOKUP($E124,TKBLop_sang!$C$4:$BS$34,18,0)&lt;&gt;"",HLOOKUP($E124,TKBLop_sang!$C$4:$BS$34,18,0),"")</f>
        <v>TD-VÂN.NT</v>
      </c>
      <c r="F129" s="43" t="str">
        <f>IF(HLOOKUP($E124,TKBLop_sang!$C$4:$BS$34,23,0)&lt;&gt;"",HLOOKUP($E124,TKBLop_sang!$C$4:$BS$34,23,0),"")</f>
        <v>TOAN-QUANG.P</v>
      </c>
      <c r="G129" s="43" t="str">
        <f>IF(HLOOKUP($E124,TKBLop_sang!$C$4:$BS$34,28,0)&lt;&gt;"",HLOOKUP($E124,TKBLop_sang!$C$4:$BS$34,28,0),"")</f>
        <v/>
      </c>
    </row>
    <row r="130" spans="1:7" ht="24.75" customHeight="1" x14ac:dyDescent="0.15">
      <c r="A130" s="42">
        <v>3</v>
      </c>
      <c r="B130" s="43" t="str">
        <f>IF(HLOOKUP($E124,TKBLop_sang!$C$4:$BS$34,4,0)&lt;&gt;"",HLOOKUP($E124,TKBLop_sang!$C$4:$BS$34,4,0),"")</f>
        <v>LÝ-NHÀN.P</v>
      </c>
      <c r="C130" s="43" t="str">
        <f>IF(HLOOKUP($E124,TKBLop_sang!$C$4:$BS$34,9,0)&lt;&gt;"",HLOOKUP($E124,TKBLop_sang!$C$4:$BS$34,9,0),"")</f>
        <v>GDQP-QUANG.ĐV</v>
      </c>
      <c r="D130" s="43" t="str">
        <f>IF(HLOOKUP($E124,TKBLop_sang!$C$4:$BS$34,14,0)&lt;&gt;"",HLOOKUP($E124,TKBLop_sang!$C$4:$BS$34,14,0),"")</f>
        <v>TIN-LINH.M</v>
      </c>
      <c r="E130" s="43" t="str">
        <f>IF(HLOOKUP($E124,TKBLop_sang!$C$4:$BS$34,19,0)&lt;&gt;"",HLOOKUP($E124,TKBLop_sang!$C$4:$BS$34,19,0),"")</f>
        <v>SỬ-HIÊN</v>
      </c>
      <c r="F130" s="43" t="str">
        <f>IF(HLOOKUP($E124,TKBLop_sang!$C$4:$BS$34,24,0)&lt;&gt;"",HLOOKUP($E124,TKBLop_sang!$C$4:$BS$34,24,0),"")</f>
        <v>HÓA-BÌNH</v>
      </c>
      <c r="G130" s="43" t="str">
        <f>IF(HLOOKUP($E124,TKBLop_sang!$C$4:$BS$34,29,0)&lt;&gt;"",HLOOKUP($E124,TKBLop_sang!$C$4:$BS$34,29,0),"")</f>
        <v/>
      </c>
    </row>
    <row r="131" spans="1:7" ht="24.75" customHeight="1" x14ac:dyDescent="0.15">
      <c r="A131" s="42">
        <v>4</v>
      </c>
      <c r="B131" s="43" t="str">
        <f>IF(HLOOKUP($E124,TKBLop_sang!$C$4:$BS$34,5,0)&lt;&gt;"",HLOOKUP($E124,TKBLop_sang!$C$4:$BS$34,5,0),"")</f>
        <v>ANH-CẨN</v>
      </c>
      <c r="C131" s="43" t="str">
        <f>IF(HLOOKUP($E124,TKBLop_sang!$C$4:$BS$34,10,0)&lt;&gt;"",HLOOKUP($E124,TKBLop_sang!$C$4:$BS$34,10,0),"")</f>
        <v>CNGH-NGA.PT</v>
      </c>
      <c r="D131" s="43" t="str">
        <f>IF(HLOOKUP($E124,TKBLop_sang!$C$4:$BS$34,15,0)&lt;&gt;"",HLOOKUP($E124,TKBLop_sang!$C$4:$BS$34,15,0),"")</f>
        <v>TIN-LINH.M</v>
      </c>
      <c r="E131" s="43" t="str">
        <f>IF(HLOOKUP($E124,TKBLop_sang!$C$4:$BS$34,20,0)&lt;&gt;"",HLOOKUP($E124,TKBLop_sang!$C$4:$BS$34,20,0),"")</f>
        <v>HÓA-BÌNH</v>
      </c>
      <c r="F131" s="43" t="str">
        <f>IF(HLOOKUP($E124,TKBLop_sang!$C$4:$BS$34,25,0)&lt;&gt;"",HLOOKUP($E124,TKBLop_sang!$C$4:$BS$34,25,0),"")</f>
        <v>VĂN-HIỀN.PT</v>
      </c>
      <c r="G131" s="43" t="str">
        <f>IF(HLOOKUP($E124,TKBLop_sang!$C$4:$BS$34,30,0)&lt;&gt;"",HLOOKUP($E124,TKBLop_sang!$C$4:$BS$34,30,0),"")</f>
        <v/>
      </c>
    </row>
    <row r="132" spans="1:7" ht="24.75" customHeight="1" x14ac:dyDescent="0.15">
      <c r="A132" s="42">
        <v>5</v>
      </c>
      <c r="B132" s="43" t="str">
        <f>IF(HLOOKUP($E124,TKBLop_sang!$C$4:$BS$34,6,0)&lt;&gt;"",HLOOKUP($E124,TKBLop_sang!$C$4:$BS$34,6,0),"")</f>
        <v>VĂN-HIỀN.PT</v>
      </c>
      <c r="C132" s="43" t="str">
        <f>IF(HLOOKUP($E124,TKBLop_sang!$C$4:$BS$34,11,0)&lt;&gt;"",HLOOKUP($E124,TKBLop_sang!$C$4:$BS$34,11,0),"")</f>
        <v>HÓA-BÌNH</v>
      </c>
      <c r="D132" s="43" t="str">
        <f>IF(HLOOKUP($E124,TKBLop_sang!$C$4:$BS$34,16,0)&lt;&gt;"",HLOOKUP($E124,TKBLop_sang!$C$4:$BS$34,16,0),"")</f>
        <v>ĐỊA-TUYẾT</v>
      </c>
      <c r="E132" s="43" t="str">
        <f>IF(HLOOKUP($E124,TKBLop_sang!$C$4:$BS$34,21,0)&lt;&gt;"",HLOOKUP($E124,TKBLop_sang!$C$4:$BS$34,21,0),"")</f>
        <v>ANH-CẨN</v>
      </c>
      <c r="F132" s="43" t="str">
        <f>IF(HLOOKUP($E124,TKBLop_sang!$C$4:$BS$34,26,0)&lt;&gt;"",HLOOKUP($E124,TKBLop_sang!$C$4:$BS$34,26,0),"")</f>
        <v>VĂN-HIỀN.PT</v>
      </c>
      <c r="G132" s="43" t="str">
        <f>IF(HLOOKUP($E124,TKBLop_sang!$C$4:$BS$34,31,0)&lt;&gt;"",HLOOKUP($E124,TKBLop_sang!$C$4:$BS$34,31,0),"")</f>
        <v/>
      </c>
    </row>
    <row r="133" spans="1:7" ht="24.75" customHeight="1" x14ac:dyDescent="0.1">
      <c r="A133" s="53" t="s">
        <v>122</v>
      </c>
      <c r="B133" s="77"/>
      <c r="C133" s="77"/>
      <c r="D133" s="77"/>
      <c r="E133" s="77"/>
      <c r="F133" s="77"/>
      <c r="G133" s="77"/>
    </row>
    <row r="134" spans="1:7" ht="24.75" customHeight="1" x14ac:dyDescent="0.1">
      <c r="A134" s="55"/>
      <c r="B134" s="78" t="s">
        <v>115</v>
      </c>
      <c r="C134" s="78" t="s">
        <v>116</v>
      </c>
      <c r="D134" s="78" t="s">
        <v>117</v>
      </c>
      <c r="E134" s="78" t="s">
        <v>118</v>
      </c>
      <c r="F134" s="78" t="s">
        <v>119</v>
      </c>
      <c r="G134" s="78" t="s">
        <v>120</v>
      </c>
    </row>
    <row r="135" spans="1:7" ht="24.75" customHeight="1" x14ac:dyDescent="0.15">
      <c r="A135" s="42">
        <v>1</v>
      </c>
      <c r="B135" s="43" t="str">
        <f>IF(HLOOKUP($E124,TKBLop_chieu!$C$4:$BR$34,2,0)&lt;&gt;"",HLOOKUP($E124,TKBLop_chieu!$C$4:$BR$34,2,0),"")</f>
        <v>TOAN-QUANG.P</v>
      </c>
      <c r="C135" s="43" t="str">
        <f>IF(HLOOKUP($E124,TKBLop_chieu!$C$4:$BR$34,7,0)&lt;&gt;"",HLOOKUP($E124,TKBLop_chieu!$C$4:$BR$34,7,0),"")</f>
        <v>HƯỚNG  NGHIỆP</v>
      </c>
      <c r="D135" s="43" t="str">
        <f>IF(HLOOKUP($E124,TKBLop_chieu!$C$4:$BR$34,12,0)&lt;&gt;"",HLOOKUP($E124,TKBLop_chieu!$C$4:$BR$34,12,0),"")</f>
        <v>SỬ-HIÊN</v>
      </c>
      <c r="E135" s="43" t="str">
        <f>IF(HLOOKUP($E124,TKBLop_chieu!$C$4:$BR$34,17,0)&lt;&gt;"",HLOOKUP($E124,TKBLop_chieu!$C$4:$BR$34,17,0),"")</f>
        <v>LÝ-NHÀN.P</v>
      </c>
      <c r="F135" s="43" t="str">
        <f>IF(HLOOKUP($E124,TKBLop_chieu!$C$4:$BR$34,22,0)&lt;&gt;"",HLOOKUP($E124,TKBLop_chieu!$C$4:$BR$34,22,0),"")</f>
        <v/>
      </c>
      <c r="G135" s="43" t="str">
        <f>IF(HLOOKUP($E124,TKBLop_chieu!$C$4:$BR$34,27,0)&lt;&gt;"",HLOOKUP($E124,TKBLop_chieu!$C$4:$BR$34,27,0),"")</f>
        <v/>
      </c>
    </row>
    <row r="136" spans="1:7" ht="24.75" customHeight="1" x14ac:dyDescent="0.15">
      <c r="A136" s="42">
        <v>2</v>
      </c>
      <c r="B136" s="43" t="str">
        <f>IF(HLOOKUP($E124,TKBLop_chieu!$C$4:$BR$34,3,0)&lt;&gt;"",HLOOKUP($E124,TKBLop_chieu!$C$4:$BR$34,3,0),"")</f>
        <v>VĂN-HIỀN.PT</v>
      </c>
      <c r="C136" s="43" t="str">
        <f>IF(HLOOKUP($E124,TKBLop_chieu!$C$4:$BR$34,8,0)&lt;&gt;"",HLOOKUP($E124,TKBLop_chieu!$C$4:$BR$34,8,0),"")</f>
        <v>LÝ-NHÀN.P</v>
      </c>
      <c r="D136" s="43" t="str">
        <f>IF(HLOOKUP($E124,TKBLop_chieu!$C$4:$BR$34,13,0)&lt;&gt;"",HLOOKUP($E124,TKBLop_chieu!$C$4:$BR$34,13,0),"")</f>
        <v>SINH-THÙY</v>
      </c>
      <c r="E136" s="43" t="str">
        <f>IF(HLOOKUP($E124,TKBLop_chieu!$C$4:$BR$34,18,0)&lt;&gt;"",HLOOKUP($E124,TKBLop_chieu!$C$4:$BR$34,18,0),"")</f>
        <v>TOAN-QUANG.P</v>
      </c>
      <c r="F136" s="43" t="str">
        <f>IF(HLOOKUP($E124,TKBLop_chieu!$C$4:$BR$34,23,0)&lt;&gt;"",HLOOKUP($E124,TKBLop_chieu!$C$4:$BR$34,23,0),"")</f>
        <v/>
      </c>
      <c r="G136" s="43" t="str">
        <f>IF(HLOOKUP($E124,TKBLop_chieu!$C$4:$BR$34,28,0)&lt;&gt;"",HLOOKUP($E124,TKBLop_chieu!$C$4:$BR$34,28,0),"")</f>
        <v/>
      </c>
    </row>
    <row r="137" spans="1:7" ht="24.75" customHeight="1" x14ac:dyDescent="0.15">
      <c r="A137" s="42">
        <v>3</v>
      </c>
      <c r="B137" s="43" t="str">
        <f>IF(HLOOKUP($E124,TKBLop_chieu!$C$4:$BR$34,4,0)&lt;&gt;"",HLOOKUP($E124,TKBLop_chieu!$C$4:$BR$34,4,0),"")</f>
        <v>VĂN-HIỀN.PT</v>
      </c>
      <c r="C137" s="43" t="str">
        <f>IF(HLOOKUP($E124,TKBLop_chieu!$C$4:$BR$34,9,0)&lt;&gt;"",HLOOKUP($E124,TKBLop_chieu!$C$4:$BR$34,9,0),"")</f>
        <v>ANH-CẨN</v>
      </c>
      <c r="D137" s="43" t="str">
        <f>IF(HLOOKUP($E124,TKBLop_chieu!$C$4:$BR$34,14,0)&lt;&gt;"",HLOOKUP($E124,TKBLop_chieu!$C$4:$BR$34,14,0),"")</f>
        <v>ANH-CẨN</v>
      </c>
      <c r="E137" s="43" t="str">
        <f>IF(HLOOKUP($E124,TKBLop_chieu!$C$4:$BR$34,19,0)&lt;&gt;"",HLOOKUP($E124,TKBLop_chieu!$C$4:$BR$34,19,0),"")</f>
        <v>TOAN-QUANG.P</v>
      </c>
      <c r="F137" s="43" t="str">
        <f>IF(HLOOKUP($E124,TKBLop_chieu!$C$4:$BR$34,24,0)&lt;&gt;"",HLOOKUP($E124,TKBLop_chieu!$C$4:$BR$34,24,0),"")</f>
        <v/>
      </c>
      <c r="G137" s="43" t="str">
        <f>IF(HLOOKUP($E124,TKBLop_chieu!$C$4:$BR$34,29,0)&lt;&gt;"",HLOOKUP($E124,TKBLop_chieu!$C$4:$BR$34,29,0),"")</f>
        <v/>
      </c>
    </row>
    <row r="138" spans="1:7" ht="24.75" customHeight="1" x14ac:dyDescent="0.1">
      <c r="A138" s="42">
        <v>4</v>
      </c>
      <c r="B138" s="43" t="str">
        <f>IF(HLOOKUP($E124,TKBLop_chieu!$C$4:$BR$34,5,0)&lt;&gt;"",HLOOKUP($E124,TKBLop_chieu!$C$4:$BR$34,5,0),"")</f>
        <v/>
      </c>
      <c r="C138" s="43" t="str">
        <f>IF(HLOOKUP($E124,TKBLop_chieu!$C$4:$BR$34,10,0)&lt;&gt;"",HLOOKUP($E124,TKBLop_chieu!$C$4:$BR$34,10,0),"")</f>
        <v/>
      </c>
      <c r="D138" s="43" t="str">
        <f>IF(HLOOKUP($E124,TKBLop_chieu!$C$4:$BR$34,15,0)&lt;&gt;"",HLOOKUP($E124,TKBLop_chieu!$C$4:$BR$34,15,0),"")</f>
        <v/>
      </c>
      <c r="E138" s="43" t="str">
        <f>IF(HLOOKUP($E124,TKBLop_chieu!$C$4:$BR$34,20,0)&lt;&gt;"",HLOOKUP($E124,TKBLop_chieu!$C$4:$BR$34,20,0),"")</f>
        <v/>
      </c>
      <c r="F138" s="43" t="str">
        <f>IF(HLOOKUP($E124,TKBLop_chieu!$C$4:$BR$34,25,0)&lt;&gt;"",HLOOKUP($E124,TKBLop_chieu!$C$4:$BR$34,25,0),"")</f>
        <v/>
      </c>
      <c r="G138" s="43" t="str">
        <f>IF(HLOOKUP($E124,TKBLop_chieu!$C$4:$BR$34,30,0)&lt;&gt;"",HLOOKUP($E124,TKBLop_chieu!$C$4:$BR$34,30,0),"")</f>
        <v/>
      </c>
    </row>
    <row r="139" spans="1:7" ht="24.75" customHeight="1" x14ac:dyDescent="0.1">
      <c r="A139" s="42">
        <v>5</v>
      </c>
      <c r="B139" s="43" t="str">
        <f>IF(HLOOKUP($E124,TKBLop_chieu!$C$4:$BR$34,6,0)&lt;&gt;"",HLOOKUP($E124,TKBLop_chieu!$C$4:$BR$34,6,0),"")</f>
        <v/>
      </c>
      <c r="C139" s="43" t="str">
        <f>IF(HLOOKUP($E124,TKBLop_chieu!$C$4:$BR$34,11,0)&lt;&gt;"",HLOOKUP($E124,TKBLop_chieu!$C$4:$BR$34,11,0),"")</f>
        <v/>
      </c>
      <c r="D139" s="43" t="str">
        <f>IF(HLOOKUP($E124,TKBLop_chieu!$C$4:$BR$34,16,0)&lt;&gt;"",HLOOKUP($E124,TKBLop_chieu!$C$4:$BR$34,16,0),"")</f>
        <v/>
      </c>
      <c r="E139" s="43" t="str">
        <f>IF(HLOOKUP($E124,TKBLop_chieu!$C$4:$BR$34,21,0)&lt;&gt;"",HLOOKUP($E124,TKBLop_chieu!$C$4:$BR$34,21,0),"")</f>
        <v/>
      </c>
      <c r="F139" s="43" t="str">
        <f>IF(HLOOKUP($E124,TKBLop_chieu!$C$4:$BR$34,26,0)&lt;&gt;"",HLOOKUP($E124,TKBLop_chieu!$C$4:$BR$34,26,0),"")</f>
        <v/>
      </c>
      <c r="G139" s="43" t="str">
        <f>IF(HLOOKUP($E124,TKBLop_chieu!$C$4:$BR$34,31,0)&lt;&gt;"",HLOOKUP($E124,TKBLop_chieu!$C$4:$BR$34,31,0),"")</f>
        <v/>
      </c>
    </row>
    <row r="140" spans="1:7" ht="24.75" customHeight="1" x14ac:dyDescent="0.1">
      <c r="A140" s="53"/>
      <c r="B140" s="56"/>
      <c r="C140" s="56"/>
      <c r="D140" s="56"/>
      <c r="E140" s="56"/>
      <c r="F140" s="56"/>
      <c r="G140" s="56"/>
    </row>
    <row r="141" spans="1:7" s="75" customFormat="1" ht="43.5" customHeight="1" x14ac:dyDescent="0.25">
      <c r="A141" s="72">
        <v>9</v>
      </c>
      <c r="B141" s="73"/>
      <c r="C141" s="73"/>
      <c r="D141" s="73" t="s">
        <v>114</v>
      </c>
      <c r="E141" s="74" t="str">
        <f>VLOOKUP($A141,Objects!$A$6:$B$60,2,1)</f>
        <v>10A09</v>
      </c>
      <c r="F141" s="73"/>
      <c r="G141" s="73"/>
    </row>
    <row r="142" spans="1:7" s="75" customFormat="1" ht="43.5" customHeight="1" x14ac:dyDescent="0.1">
      <c r="A142" s="73"/>
      <c r="B142" s="73"/>
      <c r="C142" s="73"/>
      <c r="D142" s="73"/>
      <c r="E142" s="73"/>
      <c r="F142" s="73"/>
      <c r="G142" s="73"/>
    </row>
    <row r="143" spans="1:7" s="75" customFormat="1" ht="43.5" customHeight="1" x14ac:dyDescent="0.25">
      <c r="A143" s="73" t="s">
        <v>121</v>
      </c>
      <c r="B143" s="73"/>
      <c r="C143" s="73"/>
      <c r="D143" s="73"/>
      <c r="E143" s="73"/>
      <c r="F143" s="73"/>
      <c r="G143" s="73"/>
    </row>
    <row r="144" spans="1:7" ht="24.75" customHeight="1" x14ac:dyDescent="0.1">
      <c r="A144" s="55"/>
      <c r="B144" s="42" t="s">
        <v>115</v>
      </c>
      <c r="C144" s="42" t="s">
        <v>116</v>
      </c>
      <c r="D144" s="42" t="s">
        <v>117</v>
      </c>
      <c r="E144" s="42" t="s">
        <v>118</v>
      </c>
      <c r="F144" s="42" t="s">
        <v>119</v>
      </c>
      <c r="G144" s="42" t="s">
        <v>120</v>
      </c>
    </row>
    <row r="145" spans="1:7" ht="24.75" customHeight="1" x14ac:dyDescent="0.15">
      <c r="A145" s="42">
        <v>1</v>
      </c>
      <c r="B145" s="43" t="str">
        <f>IF(HLOOKUP($E141,TKBLop_sang!$C$4:$BS$34,2,0)&lt;&gt;"",HLOOKUP($E141,TKBLop_sang!$C$4:$BS$34,2,0),"")</f>
        <v>CHÀO CỜ</v>
      </c>
      <c r="C145" s="43" t="str">
        <f>IF(HLOOKUP($E141,TKBLop_sang!$C$4:$BS$34,7,0)&lt;&gt;"",HLOOKUP($E141,TKBLop_sang!$C$4:$BS$34,7,0),"")</f>
        <v>VĂN-HUỆ.VT</v>
      </c>
      <c r="D145" s="43" t="str">
        <f>IF(HLOOKUP($E141,TKBLop_sang!$C$4:$BS$34,12,0)&lt;&gt;"",HLOOKUP($E141,TKBLop_sang!$C$4:$BS$34,12,0),"")</f>
        <v>TOAN-A TÚ</v>
      </c>
      <c r="E145" s="43" t="str">
        <f>IF(HLOOKUP($E141,TKBLop_sang!$C$4:$BS$34,17,0)&lt;&gt;"",HLOOKUP($E141,TKBLop_sang!$C$4:$BS$34,17,0),"")</f>
        <v>TOAN-A TÚ</v>
      </c>
      <c r="F145" s="43" t="str">
        <f>IF(HLOOKUP($E141,TKBLop_sang!$C$4:$BS$34,22,0)&lt;&gt;"",HLOOKUP($E141,TKBLop_sang!$C$4:$BS$34,22,0),"")</f>
        <v>VĂN-HUỆ.VT</v>
      </c>
      <c r="G145" s="43" t="str">
        <f>IF(HLOOKUP($E141,TKBLop_sang!$C$4:$BS$34,27,0)&lt;&gt;"",HLOOKUP($E141,TKBLop_sang!$C$4:$BS$34,27,0),"")</f>
        <v/>
      </c>
    </row>
    <row r="146" spans="1:7" ht="24.75" customHeight="1" x14ac:dyDescent="0.15">
      <c r="A146" s="42">
        <v>2</v>
      </c>
      <c r="B146" s="43" t="str">
        <f>IF(HLOOKUP($E141,TKBLop_sang!$C$4:$BS$34,3,0)&lt;&gt;"",HLOOKUP($E141,TKBLop_sang!$C$4:$BS$34,3,0),"")</f>
        <v>SHCN-HUỆ.VT</v>
      </c>
      <c r="C146" s="43" t="str">
        <f>IF(HLOOKUP($E141,TKBLop_sang!$C$4:$BS$34,8,0)&lt;&gt;"",HLOOKUP($E141,TKBLop_sang!$C$4:$BS$34,8,0),"")</f>
        <v>CNGH-NGA.PT</v>
      </c>
      <c r="D146" s="43" t="str">
        <f>IF(HLOOKUP($E141,TKBLop_sang!$C$4:$BS$34,13,0)&lt;&gt;"",HLOOKUP($E141,TKBLop_sang!$C$4:$BS$34,13,0),"")</f>
        <v>SỬ-HIÊN</v>
      </c>
      <c r="E146" s="43" t="str">
        <f>IF(HLOOKUP($E141,TKBLop_sang!$C$4:$BS$34,18,0)&lt;&gt;"",HLOOKUP($E141,TKBLop_sang!$C$4:$BS$34,18,0),"")</f>
        <v>SỬ-HIÊN</v>
      </c>
      <c r="F146" s="43" t="str">
        <f>IF(HLOOKUP($E141,TKBLop_sang!$C$4:$BS$34,23,0)&lt;&gt;"",HLOOKUP($E141,TKBLop_sang!$C$4:$BS$34,23,0),"")</f>
        <v>VĂN-HUỆ.VT</v>
      </c>
      <c r="G146" s="43" t="str">
        <f>IF(HLOOKUP($E141,TKBLop_sang!$C$4:$BS$34,28,0)&lt;&gt;"",HLOOKUP($E141,TKBLop_sang!$C$4:$BS$34,28,0),"")</f>
        <v/>
      </c>
    </row>
    <row r="147" spans="1:7" ht="24.75" customHeight="1" x14ac:dyDescent="0.15">
      <c r="A147" s="42">
        <v>3</v>
      </c>
      <c r="B147" s="43" t="str">
        <f>IF(HLOOKUP($E141,TKBLop_sang!$C$4:$BS$34,4,0)&lt;&gt;"",HLOOKUP($E141,TKBLop_sang!$C$4:$BS$34,4,0),"")</f>
        <v>VĂN-HUỆ.VT</v>
      </c>
      <c r="C147" s="43" t="str">
        <f>IF(HLOOKUP($E141,TKBLop_sang!$C$4:$BS$34,9,0)&lt;&gt;"",HLOOKUP($E141,TKBLop_sang!$C$4:$BS$34,9,0),"")</f>
        <v>ANH-NGUYỆT.M</v>
      </c>
      <c r="D147" s="43" t="str">
        <f>IF(HLOOKUP($E141,TKBLop_sang!$C$4:$BS$34,14,0)&lt;&gt;"",HLOOKUP($E141,TKBLop_sang!$C$4:$BS$34,14,0),"")</f>
        <v>TD-VÂN.NT</v>
      </c>
      <c r="E147" s="43" t="str">
        <f>IF(HLOOKUP($E141,TKBLop_sang!$C$4:$BS$34,19,0)&lt;&gt;"",HLOOKUP($E141,TKBLop_sang!$C$4:$BS$34,19,0),"")</f>
        <v>ANH-NGUYỆT.M</v>
      </c>
      <c r="F147" s="43" t="str">
        <f>IF(HLOOKUP($E141,TKBLop_sang!$C$4:$BS$34,24,0)&lt;&gt;"",HLOOKUP($E141,TKBLop_sang!$C$4:$BS$34,24,0),"")</f>
        <v>LÝ-ANH.M</v>
      </c>
      <c r="G147" s="43" t="str">
        <f>IF(HLOOKUP($E141,TKBLop_sang!$C$4:$BS$34,29,0)&lt;&gt;"",HLOOKUP($E141,TKBLop_sang!$C$4:$BS$34,29,0),"")</f>
        <v/>
      </c>
    </row>
    <row r="148" spans="1:7" ht="24.75" customHeight="1" x14ac:dyDescent="0.15">
      <c r="A148" s="42">
        <v>4</v>
      </c>
      <c r="B148" s="43" t="str">
        <f>IF(HLOOKUP($E141,TKBLop_sang!$C$4:$BS$34,5,0)&lt;&gt;"",HLOOKUP($E141,TKBLop_sang!$C$4:$BS$34,5,0),"")</f>
        <v>HÓA-THÚY.P</v>
      </c>
      <c r="C148" s="43" t="str">
        <f>IF(HLOOKUP($E141,TKBLop_sang!$C$4:$BS$34,10,0)&lt;&gt;"",HLOOKUP($E141,TKBLop_sang!$C$4:$BS$34,10,0),"")</f>
        <v>ANH-NGUYỆT.M</v>
      </c>
      <c r="D148" s="43" t="str">
        <f>IF(HLOOKUP($E141,TKBLop_sang!$C$4:$BS$34,15,0)&lt;&gt;"",HLOOKUP($E141,TKBLop_sang!$C$4:$BS$34,15,0),"")</f>
        <v>TD-VÂN.NT</v>
      </c>
      <c r="E148" s="43" t="str">
        <f>IF(HLOOKUP($E141,TKBLop_sang!$C$4:$BS$34,20,0)&lt;&gt;"",HLOOKUP($E141,TKBLop_sang!$C$4:$BS$34,20,0),"")</f>
        <v>ANH-NGUYỆT.M</v>
      </c>
      <c r="F148" s="43" t="str">
        <f>IF(HLOOKUP($E141,TKBLop_sang!$C$4:$BS$34,25,0)&lt;&gt;"",HLOOKUP($E141,TKBLop_sang!$C$4:$BS$34,25,0),"")</f>
        <v>TOAN-A TÚ</v>
      </c>
      <c r="G148" s="43" t="str">
        <f>IF(HLOOKUP($E141,TKBLop_sang!$C$4:$BS$34,30,0)&lt;&gt;"",HLOOKUP($E141,TKBLop_sang!$C$4:$BS$34,30,0),"")</f>
        <v/>
      </c>
    </row>
    <row r="149" spans="1:7" ht="24.75" customHeight="1" x14ac:dyDescent="0.15">
      <c r="A149" s="42">
        <v>5</v>
      </c>
      <c r="B149" s="43" t="str">
        <f>IF(HLOOKUP($E141,TKBLop_sang!$C$4:$BS$34,6,0)&lt;&gt;"",HLOOKUP($E141,TKBLop_sang!$C$4:$BS$34,6,0),"")</f>
        <v>SINH-ANH.ĐT</v>
      </c>
      <c r="C149" s="43" t="str">
        <f>IF(HLOOKUP($E141,TKBLop_sang!$C$4:$BS$34,11,0)&lt;&gt;"",HLOOKUP($E141,TKBLop_sang!$C$4:$BS$34,11,0),"")</f>
        <v>HÓA-THÚY.P</v>
      </c>
      <c r="D149" s="43" t="str">
        <f>IF(HLOOKUP($E141,TKBLop_sang!$C$4:$BS$34,16,0)&lt;&gt;"",HLOOKUP($E141,TKBLop_sang!$C$4:$BS$34,16,0),"")</f>
        <v>GDQP-QUANG.ĐV</v>
      </c>
      <c r="E149" s="43" t="str">
        <f>IF(HLOOKUP($E141,TKBLop_sang!$C$4:$BS$34,21,0)&lt;&gt;"",HLOOKUP($E141,TKBLop_sang!$C$4:$BS$34,21,0),"")</f>
        <v>ĐỊA-TUYẾT</v>
      </c>
      <c r="F149" s="43" t="str">
        <f>IF(HLOOKUP($E141,TKBLop_sang!$C$4:$BS$34,26,0)&lt;&gt;"",HLOOKUP($E141,TKBLop_sang!$C$4:$BS$34,26,0),"")</f>
        <v>TOAN-A TÚ</v>
      </c>
      <c r="G149" s="43" t="str">
        <f>IF(HLOOKUP($E141,TKBLop_sang!$C$4:$BS$34,31,0)&lt;&gt;"",HLOOKUP($E141,TKBLop_sang!$C$4:$BS$34,31,0),"")</f>
        <v/>
      </c>
    </row>
    <row r="150" spans="1:7" ht="24.75" customHeight="1" x14ac:dyDescent="0.1">
      <c r="A150" s="53" t="s">
        <v>122</v>
      </c>
      <c r="B150" s="77"/>
      <c r="C150" s="77"/>
      <c r="D150" s="77"/>
      <c r="E150" s="77"/>
      <c r="F150" s="77"/>
      <c r="G150" s="77"/>
    </row>
    <row r="151" spans="1:7" ht="24.75" customHeight="1" x14ac:dyDescent="0.1">
      <c r="A151" s="55"/>
      <c r="B151" s="78" t="s">
        <v>115</v>
      </c>
      <c r="C151" s="78" t="s">
        <v>116</v>
      </c>
      <c r="D151" s="78" t="s">
        <v>117</v>
      </c>
      <c r="E151" s="78" t="s">
        <v>118</v>
      </c>
      <c r="F151" s="78" t="s">
        <v>119</v>
      </c>
      <c r="G151" s="78" t="s">
        <v>120</v>
      </c>
    </row>
    <row r="152" spans="1:7" ht="24.75" customHeight="1" x14ac:dyDescent="0.15">
      <c r="A152" s="42">
        <v>1</v>
      </c>
      <c r="B152" s="43" t="str">
        <f>IF(HLOOKUP($E141,TKBLop_chieu!$C$4:$BR$34,2,0)&lt;&gt;"",HLOOKUP($E141,TKBLop_chieu!$C$4:$BR$34,2,0),"")</f>
        <v>VĂN-HUỆ.VT</v>
      </c>
      <c r="C152" s="43" t="str">
        <f>IF(HLOOKUP($E141,TKBLop_chieu!$C$4:$BR$34,7,0)&lt;&gt;"",HLOOKUP($E141,TKBLop_chieu!$C$4:$BR$34,7,0),"")</f>
        <v>HÓA-THÚY.P</v>
      </c>
      <c r="D152" s="43" t="str">
        <f>IF(HLOOKUP($E141,TKBLop_chieu!$C$4:$BR$34,12,0)&lt;&gt;"",HLOOKUP($E141,TKBLop_chieu!$C$4:$BR$34,12,0),"")</f>
        <v>TIN-LINH.M</v>
      </c>
      <c r="E152" s="43" t="str">
        <f>IF(HLOOKUP($E141,TKBLop_chieu!$C$4:$BR$34,17,0)&lt;&gt;"",HLOOKUP($E141,TKBLop_chieu!$C$4:$BR$34,17,0),"")</f>
        <v>GDCD-NHUẦN</v>
      </c>
      <c r="F152" s="43" t="str">
        <f>IF(HLOOKUP($E141,TKBLop_chieu!$C$4:$BR$34,22,0)&lt;&gt;"",HLOOKUP($E141,TKBLop_chieu!$C$4:$BR$34,22,0),"")</f>
        <v/>
      </c>
      <c r="G152" s="43" t="str">
        <f>IF(HLOOKUP($E141,TKBLop_chieu!$C$4:$BR$34,27,0)&lt;&gt;"",HLOOKUP($E141,TKBLop_chieu!$C$4:$BR$34,27,0),"")</f>
        <v/>
      </c>
    </row>
    <row r="153" spans="1:7" ht="24.75" customHeight="1" x14ac:dyDescent="0.15">
      <c r="A153" s="42">
        <v>2</v>
      </c>
      <c r="B153" s="43" t="str">
        <f>IF(HLOOKUP($E141,TKBLop_chieu!$C$4:$BR$34,3,0)&lt;&gt;"",HLOOKUP($E141,TKBLop_chieu!$C$4:$BR$34,3,0),"")</f>
        <v>LÝ-ANH.M</v>
      </c>
      <c r="C153" s="43" t="str">
        <f>IF(HLOOKUP($E141,TKBLop_chieu!$C$4:$BR$34,8,0)&lt;&gt;"",HLOOKUP($E141,TKBLop_chieu!$C$4:$BR$34,8,0),"")</f>
        <v>LÝ-ANH.M</v>
      </c>
      <c r="D153" s="43" t="str">
        <f>IF(HLOOKUP($E141,TKBLop_chieu!$C$4:$BR$34,13,0)&lt;&gt;"",HLOOKUP($E141,TKBLop_chieu!$C$4:$BR$34,13,0),"")</f>
        <v>TIN-LINH.M</v>
      </c>
      <c r="E153" s="43" t="str">
        <f>IF(HLOOKUP($E141,TKBLop_chieu!$C$4:$BR$34,18,0)&lt;&gt;"",HLOOKUP($E141,TKBLop_chieu!$C$4:$BR$34,18,0),"")</f>
        <v>TOAN-A TÚ</v>
      </c>
      <c r="F153" s="43" t="str">
        <f>IF(HLOOKUP($E141,TKBLop_chieu!$C$4:$BR$34,23,0)&lt;&gt;"",HLOOKUP($E141,TKBLop_chieu!$C$4:$BR$34,23,0),"")</f>
        <v/>
      </c>
      <c r="G153" s="43" t="str">
        <f>IF(HLOOKUP($E141,TKBLop_chieu!$C$4:$BR$34,28,0)&lt;&gt;"",HLOOKUP($E141,TKBLop_chieu!$C$4:$BR$34,28,0),"")</f>
        <v/>
      </c>
    </row>
    <row r="154" spans="1:7" ht="24.75" customHeight="1" x14ac:dyDescent="0.15">
      <c r="A154" s="42" t="s">
        <v>38</v>
      </c>
      <c r="B154" s="43" t="str">
        <f>IF(HLOOKUP($E141,TKBLop_chieu!$C$4:$BR$34,4,0)&lt;&gt;"",HLOOKUP($E141,TKBLop_chieu!$C$4:$BR$34,4,0),"")</f>
        <v>ANH-NGUYỆT.M</v>
      </c>
      <c r="C154" s="43" t="str">
        <f>IF(HLOOKUP($E141,TKBLop_chieu!$C$4:$BR$34,9,0)&lt;&gt;"",HLOOKUP($E141,TKBLop_chieu!$C$4:$BR$34,9,0),"")</f>
        <v>HƯỚNG  NGHIỆP</v>
      </c>
      <c r="D154" s="43" t="str">
        <f>IF(HLOOKUP($E141,TKBLop_chieu!$C$4:$BR$34,14,0)&lt;&gt;"",HLOOKUP($E141,TKBLop_chieu!$C$4:$BR$34,14,0),"")</f>
        <v>ANH-NGUYỆT.M</v>
      </c>
      <c r="E154" s="43" t="str">
        <f>IF(HLOOKUP($E141,TKBLop_chieu!$C$4:$BR$34,19,0)&lt;&gt;"",HLOOKUP($E141,TKBLop_chieu!$C$4:$BR$34,19,0),"")</f>
        <v>TOAN-A TÚ</v>
      </c>
      <c r="F154" s="43" t="str">
        <f>IF(HLOOKUP($E141,TKBLop_chieu!$C$4:$BR$34,24,0)&lt;&gt;"",HLOOKUP($E141,TKBLop_chieu!$C$4:$BR$34,24,0),"")</f>
        <v/>
      </c>
      <c r="G154" s="43" t="str">
        <f>IF(HLOOKUP($E141,TKBLop_chieu!$C$4:$BR$34,29,0)&lt;&gt;"",HLOOKUP($E141,TKBLop_chieu!$C$4:$BR$34,29,0),"")</f>
        <v/>
      </c>
    </row>
    <row r="155" spans="1:7" ht="24.75" customHeight="1" x14ac:dyDescent="0.1">
      <c r="A155" s="42">
        <v>4</v>
      </c>
      <c r="B155" s="43" t="str">
        <f>IF(HLOOKUP($E141,TKBLop_chieu!$C$4:$BR$34,5,0)&lt;&gt;"",HLOOKUP($E141,TKBLop_chieu!$C$4:$BR$34,5,0),"")</f>
        <v/>
      </c>
      <c r="C155" s="43" t="str">
        <f>IF(HLOOKUP($E141,TKBLop_chieu!$C$4:$BR$34,10,0)&lt;&gt;"",HLOOKUP($E141,TKBLop_chieu!$C$4:$BR$34,10,0),"")</f>
        <v/>
      </c>
      <c r="D155" s="43" t="str">
        <f>IF(HLOOKUP($E141,TKBLop_chieu!$C$4:$BR$34,15,0)&lt;&gt;"",HLOOKUP($E141,TKBLop_chieu!$C$4:$BR$34,15,0),"")</f>
        <v/>
      </c>
      <c r="E155" s="43" t="str">
        <f>IF(HLOOKUP($E141,TKBLop_chieu!$C$4:$BR$34,20,0)&lt;&gt;"",HLOOKUP($E141,TKBLop_chieu!$C$4:$BR$34,20,0),"")</f>
        <v/>
      </c>
      <c r="F155" s="43" t="str">
        <f>IF(HLOOKUP($E141,TKBLop_chieu!$C$4:$BR$34,25,0)&lt;&gt;"",HLOOKUP($E141,TKBLop_chieu!$C$4:$BR$34,25,0),"")</f>
        <v/>
      </c>
      <c r="G155" s="43" t="str">
        <f>IF(HLOOKUP($E141,TKBLop_chieu!$C$4:$BR$34,30,0)&lt;&gt;"",HLOOKUP($E141,TKBLop_chieu!$C$4:$BR$34,30,0),"")</f>
        <v/>
      </c>
    </row>
    <row r="156" spans="1:7" ht="24.75" customHeight="1" x14ac:dyDescent="0.1">
      <c r="A156" s="42">
        <v>5</v>
      </c>
      <c r="B156" s="43" t="str">
        <f>IF(HLOOKUP($E141,TKBLop_chieu!$C$4:$BR$34,6,0)&lt;&gt;"",HLOOKUP($E141,TKBLop_chieu!$C$4:$BR$34,6,0),"")</f>
        <v/>
      </c>
      <c r="C156" s="43" t="str">
        <f>IF(HLOOKUP($E141,TKBLop_chieu!$C$4:$BR$34,11,0)&lt;&gt;"",HLOOKUP($E141,TKBLop_chieu!$C$4:$BR$34,11,0),"")</f>
        <v/>
      </c>
      <c r="D156" s="43" t="str">
        <f>IF(HLOOKUP($E141,TKBLop_chieu!$C$4:$BR$34,16,0)&lt;&gt;"",HLOOKUP($E141,TKBLop_chieu!$C$4:$BR$34,16,0),"")</f>
        <v/>
      </c>
      <c r="E156" s="43" t="str">
        <f>IF(HLOOKUP($E141,TKBLop_chieu!$C$4:$BR$34,21,0)&lt;&gt;"",HLOOKUP($E141,TKBLop_chieu!$C$4:$BR$34,21,0),"")</f>
        <v/>
      </c>
      <c r="F156" s="43" t="str">
        <f>IF(HLOOKUP($E141,TKBLop_chieu!$C$4:$BR$34,26,0)&lt;&gt;"",HLOOKUP($E141,TKBLop_chieu!$C$4:$BR$34,26,0),"")</f>
        <v/>
      </c>
      <c r="G156" s="43" t="str">
        <f>IF(HLOOKUP($E141,TKBLop_chieu!$C$4:$BR$34,31,0)&lt;&gt;"",HLOOKUP($E141,TKBLop_chieu!$C$4:$BR$34,31,0),"")</f>
        <v/>
      </c>
    </row>
    <row r="157" spans="1:7" ht="24.75" customHeight="1" x14ac:dyDescent="0.1">
      <c r="A157" s="53"/>
      <c r="B157" s="56"/>
      <c r="C157" s="56"/>
      <c r="D157" s="56"/>
      <c r="E157" s="56"/>
      <c r="F157" s="56"/>
      <c r="G157" s="56"/>
    </row>
    <row r="158" spans="1:7" s="75" customFormat="1" ht="43.5" customHeight="1" x14ac:dyDescent="0.25">
      <c r="A158" s="72">
        <v>10</v>
      </c>
      <c r="B158" s="73"/>
      <c r="C158" s="73"/>
      <c r="D158" s="73" t="s">
        <v>114</v>
      </c>
      <c r="E158" s="74" t="str">
        <f>VLOOKUP($A158,Objects!$A$6:$B$60,2,1)</f>
        <v>10A10</v>
      </c>
      <c r="F158" s="73"/>
      <c r="G158" s="73"/>
    </row>
    <row r="159" spans="1:7" s="75" customFormat="1" ht="43.5" customHeight="1" x14ac:dyDescent="0.1">
      <c r="A159" s="73"/>
      <c r="B159" s="73"/>
      <c r="C159" s="73"/>
      <c r="D159" s="73"/>
      <c r="E159" s="73"/>
      <c r="F159" s="73"/>
      <c r="G159" s="73"/>
    </row>
    <row r="160" spans="1:7" s="75" customFormat="1" ht="43.5" customHeight="1" x14ac:dyDescent="0.25">
      <c r="A160" s="73" t="s">
        <v>121</v>
      </c>
      <c r="B160" s="73"/>
      <c r="C160" s="73"/>
      <c r="D160" s="73"/>
      <c r="E160" s="73"/>
      <c r="F160" s="73"/>
      <c r="G160" s="73"/>
    </row>
    <row r="161" spans="1:7" ht="24.75" customHeight="1" x14ac:dyDescent="0.1">
      <c r="A161" s="55"/>
      <c r="B161" s="42" t="s">
        <v>115</v>
      </c>
      <c r="C161" s="42" t="s">
        <v>116</v>
      </c>
      <c r="D161" s="42" t="s">
        <v>117</v>
      </c>
      <c r="E161" s="42" t="s">
        <v>118</v>
      </c>
      <c r="F161" s="42" t="s">
        <v>119</v>
      </c>
      <c r="G161" s="42" t="s">
        <v>120</v>
      </c>
    </row>
    <row r="162" spans="1:7" ht="24.75" customHeight="1" x14ac:dyDescent="0.15">
      <c r="A162" s="42">
        <v>1</v>
      </c>
      <c r="B162" s="43" t="str">
        <f>IF(HLOOKUP($E158,TKBLop_sang!$C$4:$BS$34,2,0)&lt;&gt;"",HLOOKUP($E158,TKBLop_sang!$C$4:$BS$34,2,0),"")</f>
        <v>CHÀO CỜ</v>
      </c>
      <c r="C162" s="43" t="str">
        <f>IF(HLOOKUP($E158,TKBLop_sang!$C$4:$BS$34,7,0)&lt;&gt;"",HLOOKUP($E158,TKBLop_sang!$C$4:$BS$34,7,0),"")</f>
        <v>VĂN-TRAI</v>
      </c>
      <c r="D162" s="43" t="str">
        <f>IF(HLOOKUP($E158,TKBLop_sang!$C$4:$BS$34,12,0)&lt;&gt;"",HLOOKUP($E158,TKBLop_sang!$C$4:$BS$34,12,0),"")</f>
        <v>TIN-LINH.M</v>
      </c>
      <c r="E162" s="43" t="str">
        <f>IF(HLOOKUP($E158,TKBLop_sang!$C$4:$BS$34,17,0)&lt;&gt;"",HLOOKUP($E158,TKBLop_sang!$C$4:$BS$34,17,0),"")</f>
        <v>ANH-NGUYỆT.M</v>
      </c>
      <c r="F162" s="43" t="str">
        <f>IF(HLOOKUP($E158,TKBLop_sang!$C$4:$BS$34,22,0)&lt;&gt;"",HLOOKUP($E158,TKBLop_sang!$C$4:$BS$34,22,0),"")</f>
        <v>LÝ-ĐỨC</v>
      </c>
      <c r="G162" s="43" t="str">
        <f>IF(HLOOKUP($E158,TKBLop_sang!$C$4:$BS$34,27,0)&lt;&gt;"",HLOOKUP($E158,TKBLop_sang!$C$4:$BS$34,27,0),"")</f>
        <v/>
      </c>
    </row>
    <row r="163" spans="1:7" ht="24.75" customHeight="1" x14ac:dyDescent="0.15">
      <c r="A163" s="42">
        <v>2</v>
      </c>
      <c r="B163" s="43" t="str">
        <f>IF(HLOOKUP($E158,TKBLop_sang!$C$4:$BS$34,3,0)&lt;&gt;"",HLOOKUP($E158,TKBLop_sang!$C$4:$BS$34,3,0),"")</f>
        <v>SHCN-DỊU</v>
      </c>
      <c r="C163" s="43" t="str">
        <f>IF(HLOOKUP($E158,TKBLop_sang!$C$4:$BS$34,8,0)&lt;&gt;"",HLOOKUP($E158,TKBLop_sang!$C$4:$BS$34,8,0),"")</f>
        <v>VĂN-TRAI</v>
      </c>
      <c r="D163" s="43" t="str">
        <f>IF(HLOOKUP($E158,TKBLop_sang!$C$4:$BS$34,13,0)&lt;&gt;"",HLOOKUP($E158,TKBLop_sang!$C$4:$BS$34,13,0),"")</f>
        <v>TIN-LINH.M</v>
      </c>
      <c r="E163" s="43" t="str">
        <f>IF(HLOOKUP($E158,TKBLop_sang!$C$4:$BS$34,18,0)&lt;&gt;"",HLOOKUP($E158,TKBLop_sang!$C$4:$BS$34,18,0),"")</f>
        <v>ANH-NGUYỆT.M</v>
      </c>
      <c r="F163" s="43" t="str">
        <f>IF(HLOOKUP($E158,TKBLop_sang!$C$4:$BS$34,23,0)&lt;&gt;"",HLOOKUP($E158,TKBLop_sang!$C$4:$BS$34,23,0),"")</f>
        <v>SỬ-HIÊN</v>
      </c>
      <c r="G163" s="43" t="str">
        <f>IF(HLOOKUP($E158,TKBLop_sang!$C$4:$BS$34,28,0)&lt;&gt;"",HLOOKUP($E158,TKBLop_sang!$C$4:$BS$34,28,0),"")</f>
        <v/>
      </c>
    </row>
    <row r="164" spans="1:7" ht="24.75" customHeight="1" x14ac:dyDescent="0.15">
      <c r="A164" s="42" t="s">
        <v>38</v>
      </c>
      <c r="B164" s="43" t="str">
        <f>IF(HLOOKUP($E158,TKBLop_sang!$C$4:$BS$34,4,0)&lt;&gt;"",HLOOKUP($E158,TKBLop_sang!$C$4:$BS$34,4,0),"")</f>
        <v>SINH-ANH.ĐT</v>
      </c>
      <c r="C164" s="43" t="str">
        <f>IF(HLOOKUP($E158,TKBLop_sang!$C$4:$BS$34,9,0)&lt;&gt;"",HLOOKUP($E158,TKBLop_sang!$C$4:$BS$34,9,0),"")</f>
        <v>CNGH-NGA.PT</v>
      </c>
      <c r="D164" s="43" t="str">
        <f>IF(HLOOKUP($E158,TKBLop_sang!$C$4:$BS$34,14,0)&lt;&gt;"",HLOOKUP($E158,TKBLop_sang!$C$4:$BS$34,14,0),"")</f>
        <v>TOAN-DỊU</v>
      </c>
      <c r="E164" s="43" t="str">
        <f>IF(HLOOKUP($E158,TKBLop_sang!$C$4:$BS$34,19,0)&lt;&gt;"",HLOOKUP($E158,TKBLop_sang!$C$4:$BS$34,19,0),"")</f>
        <v>TD-VÂN.NT</v>
      </c>
      <c r="F164" s="43" t="str">
        <f>IF(HLOOKUP($E158,TKBLop_sang!$C$4:$BS$34,24,0)&lt;&gt;"",HLOOKUP($E158,TKBLop_sang!$C$4:$BS$34,24,0),"")</f>
        <v>VĂN-TRAI</v>
      </c>
      <c r="G164" s="43" t="str">
        <f>IF(HLOOKUP($E158,TKBLop_sang!$C$4:$BS$34,29,0)&lt;&gt;"",HLOOKUP($E158,TKBLop_sang!$C$4:$BS$34,29,0),"")</f>
        <v/>
      </c>
    </row>
    <row r="165" spans="1:7" ht="24.75" customHeight="1" x14ac:dyDescent="0.15">
      <c r="A165" s="42">
        <v>4</v>
      </c>
      <c r="B165" s="43" t="str">
        <f>IF(HLOOKUP($E158,TKBLop_sang!$C$4:$BS$34,5,0)&lt;&gt;"",HLOOKUP($E158,TKBLop_sang!$C$4:$BS$34,5,0),"")</f>
        <v>ĐỊA-TUYẾT</v>
      </c>
      <c r="C165" s="43" t="str">
        <f>IF(HLOOKUP($E158,TKBLop_sang!$C$4:$BS$34,10,0)&lt;&gt;"",HLOOKUP($E158,TKBLop_sang!$C$4:$BS$34,10,0),"")</f>
        <v>LÝ-ĐỨC</v>
      </c>
      <c r="D165" s="43" t="str">
        <f>IF(HLOOKUP($E158,TKBLop_sang!$C$4:$BS$34,15,0)&lt;&gt;"",HLOOKUP($E158,TKBLop_sang!$C$4:$BS$34,15,0),"")</f>
        <v>SỬ-HIÊN</v>
      </c>
      <c r="E165" s="43" t="str">
        <f>IF(HLOOKUP($E158,TKBLop_sang!$C$4:$BS$34,20,0)&lt;&gt;"",HLOOKUP($E158,TKBLop_sang!$C$4:$BS$34,20,0),"")</f>
        <v>TD-VÂN.NT</v>
      </c>
      <c r="F165" s="43" t="str">
        <f>IF(HLOOKUP($E158,TKBLop_sang!$C$4:$BS$34,25,0)&lt;&gt;"",HLOOKUP($E158,TKBLop_sang!$C$4:$BS$34,25,0),"")</f>
        <v>HÓA-BÌNH</v>
      </c>
      <c r="G165" s="43" t="str">
        <f>IF(HLOOKUP($E158,TKBLop_sang!$C$4:$BS$34,30,0)&lt;&gt;"",HLOOKUP($E158,TKBLop_sang!$C$4:$BS$34,30,0),"")</f>
        <v/>
      </c>
    </row>
    <row r="166" spans="1:7" ht="24.75" customHeight="1" x14ac:dyDescent="0.15">
      <c r="A166" s="42">
        <v>5</v>
      </c>
      <c r="B166" s="43" t="str">
        <f>IF(HLOOKUP($E158,TKBLop_sang!$C$4:$BS$34,6,0)&lt;&gt;"",HLOOKUP($E158,TKBLop_sang!$C$4:$BS$34,6,0),"")</f>
        <v>TOAN-DỊU</v>
      </c>
      <c r="C166" s="43" t="str">
        <f>IF(HLOOKUP($E158,TKBLop_sang!$C$4:$BS$34,11,0)&lt;&gt;"",HLOOKUP($E158,TKBLop_sang!$C$4:$BS$34,11,0),"")</f>
        <v>LÝ-ĐỨC</v>
      </c>
      <c r="D166" s="43" t="str">
        <f>IF(HLOOKUP($E158,TKBLop_sang!$C$4:$BS$34,16,0)&lt;&gt;"",HLOOKUP($E158,TKBLop_sang!$C$4:$BS$34,16,0),"")</f>
        <v>GDQP-ĐỒNG</v>
      </c>
      <c r="E166" s="43" t="str">
        <f>IF(HLOOKUP($E158,TKBLop_sang!$C$4:$BS$34,21,0)&lt;&gt;"",HLOOKUP($E158,TKBLop_sang!$C$4:$BS$34,21,0),"")</f>
        <v>HÓA-BÌNH</v>
      </c>
      <c r="F166" s="43" t="str">
        <f>IF(HLOOKUP($E158,TKBLop_sang!$C$4:$BS$34,26,0)&lt;&gt;"",HLOOKUP($E158,TKBLop_sang!$C$4:$BS$34,26,0),"")</f>
        <v>GDCD-NHUẦN</v>
      </c>
      <c r="G166" s="43" t="str">
        <f>IF(HLOOKUP($E158,TKBLop_sang!$C$4:$BS$34,31,0)&lt;&gt;"",HLOOKUP($E158,TKBLop_sang!$C$4:$BS$34,31,0),"")</f>
        <v/>
      </c>
    </row>
    <row r="167" spans="1:7" ht="24.75" customHeight="1" x14ac:dyDescent="0.1">
      <c r="A167" s="53" t="s">
        <v>122</v>
      </c>
      <c r="B167" s="77"/>
      <c r="C167" s="77"/>
      <c r="D167" s="77"/>
      <c r="E167" s="77"/>
      <c r="F167" s="77"/>
      <c r="G167" s="77"/>
    </row>
    <row r="168" spans="1:7" ht="24.75" customHeight="1" x14ac:dyDescent="0.1">
      <c r="A168" s="55"/>
      <c r="B168" s="78" t="s">
        <v>115</v>
      </c>
      <c r="C168" s="78" t="s">
        <v>116</v>
      </c>
      <c r="D168" s="78" t="s">
        <v>117</v>
      </c>
      <c r="E168" s="78" t="s">
        <v>118</v>
      </c>
      <c r="F168" s="78" t="s">
        <v>119</v>
      </c>
      <c r="G168" s="78" t="s">
        <v>120</v>
      </c>
    </row>
    <row r="169" spans="1:7" ht="24.75" customHeight="1" x14ac:dyDescent="0.15">
      <c r="A169" s="42">
        <v>1</v>
      </c>
      <c r="B169" s="43" t="str">
        <f>IF(HLOOKUP($E158,TKBLop_chieu!$C$4:$BR$34,2,0)&lt;&gt;"",HLOOKUP($E158,TKBLop_chieu!$C$4:$BR$34,2,0),"")</f>
        <v>VĂN-TRAI</v>
      </c>
      <c r="C169" s="43" t="str">
        <f>IF(HLOOKUP($E158,TKBLop_chieu!$C$4:$BR$34,7,0)&lt;&gt;"",HLOOKUP($E158,TKBLop_chieu!$C$4:$BR$34,7,0),"")</f>
        <v>ANH-NGUYỆT.M</v>
      </c>
      <c r="D169" s="43" t="str">
        <f>IF(HLOOKUP($E158,TKBLop_chieu!$C$4:$BR$34,12,0)&lt;&gt;"",HLOOKUP($E158,TKBLop_chieu!$C$4:$BR$34,12,0),"")</f>
        <v>ANH-NGUYỆT.M</v>
      </c>
      <c r="E169" s="43" t="str">
        <f>IF(HLOOKUP($E158,TKBLop_chieu!$C$4:$BR$34,17,0)&lt;&gt;"",HLOOKUP($E158,TKBLop_chieu!$C$4:$BR$34,17,0),"")</f>
        <v>HÓA-BÌNH</v>
      </c>
      <c r="F169" s="43" t="str">
        <f>IF(HLOOKUP($E158,TKBLop_chieu!$C$4:$BR$34,22,0)&lt;&gt;"",HLOOKUP($E158,TKBLop_chieu!$C$4:$BR$34,22,0),"")</f>
        <v/>
      </c>
      <c r="G169" s="43" t="str">
        <f>IF(HLOOKUP($E158,TKBLop_chieu!$C$4:$BR$34,27,0)&lt;&gt;"",HLOOKUP($E158,TKBLop_chieu!$C$4:$BR$34,27,0),"")</f>
        <v/>
      </c>
    </row>
    <row r="170" spans="1:7" ht="24.75" customHeight="1" x14ac:dyDescent="0.15">
      <c r="A170" s="42">
        <v>2</v>
      </c>
      <c r="B170" s="43" t="str">
        <f>IF(HLOOKUP($E158,TKBLop_chieu!$C$4:$BR$34,3,0)&lt;&gt;"",HLOOKUP($E158,TKBLop_chieu!$C$4:$BR$34,3,0),"")</f>
        <v>VĂN-TRAI</v>
      </c>
      <c r="C170" s="43" t="str">
        <f>IF(HLOOKUP($E158,TKBLop_chieu!$C$4:$BR$34,8,0)&lt;&gt;"",HLOOKUP($E158,TKBLop_chieu!$C$4:$BR$34,8,0),"")</f>
        <v>ANH-NGUYỆT.M</v>
      </c>
      <c r="D170" s="43" t="str">
        <f>IF(HLOOKUP($E158,TKBLop_chieu!$C$4:$BR$34,13,0)&lt;&gt;"",HLOOKUP($E158,TKBLop_chieu!$C$4:$BR$34,13,0),"")</f>
        <v>ANH-NGUYỆT.M</v>
      </c>
      <c r="E170" s="43" t="str">
        <f>IF(HLOOKUP($E158,TKBLop_chieu!$C$4:$BR$34,18,0)&lt;&gt;"",HLOOKUP($E158,TKBLop_chieu!$C$4:$BR$34,18,0),"")</f>
        <v>TOAN-DỊU</v>
      </c>
      <c r="F170" s="43" t="str">
        <f>IF(HLOOKUP($E158,TKBLop_chieu!$C$4:$BR$34,23,0)&lt;&gt;"",HLOOKUP($E158,TKBLop_chieu!$C$4:$BR$34,23,0),"")</f>
        <v/>
      </c>
      <c r="G170" s="43" t="str">
        <f>IF(HLOOKUP($E158,TKBLop_chieu!$C$4:$BR$34,28,0)&lt;&gt;"",HLOOKUP($E158,TKBLop_chieu!$C$4:$BR$34,28,0),"")</f>
        <v/>
      </c>
    </row>
    <row r="171" spans="1:7" ht="24.75" customHeight="1" x14ac:dyDescent="0.15">
      <c r="A171" s="42">
        <v>3</v>
      </c>
      <c r="B171" s="43" t="str">
        <f>IF(HLOOKUP($E158,TKBLop_chieu!$C$4:$BR$34,4,0)&lt;&gt;"",HLOOKUP($E158,TKBLop_chieu!$C$4:$BR$34,4,0),"")</f>
        <v>TOAN-DỊU</v>
      </c>
      <c r="C171" s="43" t="str">
        <f>IF(HLOOKUP($E158,TKBLop_chieu!$C$4:$BR$34,9,0)&lt;&gt;"",HLOOKUP($E158,TKBLop_chieu!$C$4:$BR$34,9,0),"")</f>
        <v>HƯỚNG  NGHIỆP</v>
      </c>
      <c r="D171" s="43" t="str">
        <f>IF(HLOOKUP($E158,TKBLop_chieu!$C$4:$BR$34,14,0)&lt;&gt;"",HLOOKUP($E158,TKBLop_chieu!$C$4:$BR$34,14,0),"")</f>
        <v>TOAN-DỊU</v>
      </c>
      <c r="E171" s="43" t="str">
        <f>IF(HLOOKUP($E158,TKBLop_chieu!$C$4:$BR$34,19,0)&lt;&gt;"",HLOOKUP($E158,TKBLop_chieu!$C$4:$BR$34,19,0),"")</f>
        <v>TOAN-DỊU</v>
      </c>
      <c r="F171" s="43" t="str">
        <f>IF(HLOOKUP($E158,TKBLop_chieu!$C$4:$BR$34,24,0)&lt;&gt;"",HLOOKUP($E158,TKBLop_chieu!$C$4:$BR$34,24,0),"")</f>
        <v/>
      </c>
      <c r="G171" s="43" t="str">
        <f>IF(HLOOKUP($E158,TKBLop_chieu!$C$4:$BR$34,29,0)&lt;&gt;"",HLOOKUP($E158,TKBLop_chieu!$C$4:$BR$34,29,0),"")</f>
        <v/>
      </c>
    </row>
    <row r="172" spans="1:7" ht="24.75" customHeight="1" x14ac:dyDescent="0.1">
      <c r="A172" s="42">
        <v>4</v>
      </c>
      <c r="B172" s="43" t="str">
        <f>IF(HLOOKUP($E158,TKBLop_chieu!$C$4:$BR$34,5,0)&lt;&gt;"",HLOOKUP($E158,TKBLop_chieu!$C$4:$BR$34,5,0),"")</f>
        <v/>
      </c>
      <c r="C172" s="43" t="str">
        <f>IF(HLOOKUP($E158,TKBLop_chieu!$C$4:$BR$34,10,0)&lt;&gt;"",HLOOKUP($E158,TKBLop_chieu!$C$4:$BR$34,10,0),"")</f>
        <v/>
      </c>
      <c r="D172" s="43" t="str">
        <f>IF(HLOOKUP($E158,TKBLop_chieu!$C$4:$BR$34,15,0)&lt;&gt;"",HLOOKUP($E158,TKBLop_chieu!$C$4:$BR$34,15,0),"")</f>
        <v/>
      </c>
      <c r="E172" s="43" t="str">
        <f>IF(HLOOKUP($E158,TKBLop_chieu!$C$4:$BR$34,20,0)&lt;&gt;"",HLOOKUP($E158,TKBLop_chieu!$C$4:$BR$34,20,0),"")</f>
        <v/>
      </c>
      <c r="F172" s="43" t="str">
        <f>IF(HLOOKUP($E158,TKBLop_chieu!$C$4:$BR$34,25,0)&lt;&gt;"",HLOOKUP($E158,TKBLop_chieu!$C$4:$BR$34,25,0),"")</f>
        <v/>
      </c>
      <c r="G172" s="43" t="str">
        <f>IF(HLOOKUP($E158,TKBLop_chieu!$C$4:$BR$34,30,0)&lt;&gt;"",HLOOKUP($E158,TKBLop_chieu!$C$4:$BR$34,30,0),"")</f>
        <v/>
      </c>
    </row>
    <row r="173" spans="1:7" ht="24.75" customHeight="1" x14ac:dyDescent="0.1">
      <c r="A173" s="42">
        <v>5</v>
      </c>
      <c r="B173" s="43" t="str">
        <f>IF(HLOOKUP($E158,TKBLop_chieu!$C$4:$BR$34,6,0)&lt;&gt;"",HLOOKUP($E158,TKBLop_chieu!$C$4:$BR$34,6,0),"")</f>
        <v/>
      </c>
      <c r="C173" s="43" t="str">
        <f>IF(HLOOKUP($E158,TKBLop_chieu!$C$4:$BR$34,11,0)&lt;&gt;"",HLOOKUP($E158,TKBLop_chieu!$C$4:$BR$34,11,0),"")</f>
        <v/>
      </c>
      <c r="D173" s="43" t="str">
        <f>IF(HLOOKUP($E158,TKBLop_chieu!$C$4:$BR$34,16,0)&lt;&gt;"",HLOOKUP($E158,TKBLop_chieu!$C$4:$BR$34,16,0),"")</f>
        <v/>
      </c>
      <c r="E173" s="43" t="str">
        <f>IF(HLOOKUP($E158,TKBLop_chieu!$C$4:$BR$34,21,0)&lt;&gt;"",HLOOKUP($E158,TKBLop_chieu!$C$4:$BR$34,21,0),"")</f>
        <v/>
      </c>
      <c r="F173" s="43" t="str">
        <f>IF(HLOOKUP($E158,TKBLop_chieu!$C$4:$BR$34,26,0)&lt;&gt;"",HLOOKUP($E158,TKBLop_chieu!$C$4:$BR$34,26,0),"")</f>
        <v/>
      </c>
      <c r="G173" s="43" t="str">
        <f>IF(HLOOKUP($E158,TKBLop_chieu!$C$4:$BR$34,31,0)&lt;&gt;"",HLOOKUP($E158,TKBLop_chieu!$C$4:$BR$34,31,0),"")</f>
        <v/>
      </c>
    </row>
    <row r="174" spans="1:7" ht="24.75" customHeight="1" x14ac:dyDescent="0.1">
      <c r="A174" s="53"/>
      <c r="B174" s="56"/>
      <c r="C174" s="56"/>
      <c r="D174" s="56"/>
      <c r="E174" s="56"/>
      <c r="F174" s="56"/>
      <c r="G174" s="56"/>
    </row>
    <row r="175" spans="1:7" s="75" customFormat="1" ht="43.5" customHeight="1" x14ac:dyDescent="0.25">
      <c r="A175" s="72">
        <v>11</v>
      </c>
      <c r="B175" s="73"/>
      <c r="C175" s="73"/>
      <c r="D175" s="73" t="s">
        <v>114</v>
      </c>
      <c r="E175" s="74" t="str">
        <f>VLOOKUP($A175,Objects!$A$6:$B$60,2,1)</f>
        <v>10A11</v>
      </c>
      <c r="F175" s="73"/>
      <c r="G175" s="73"/>
    </row>
    <row r="176" spans="1:7" s="75" customFormat="1" ht="43.5" customHeight="1" x14ac:dyDescent="0.1">
      <c r="A176" s="73"/>
      <c r="B176" s="73"/>
      <c r="C176" s="73"/>
      <c r="D176" s="73"/>
      <c r="E176" s="73"/>
      <c r="F176" s="73"/>
      <c r="G176" s="73"/>
    </row>
    <row r="177" spans="1:7" s="75" customFormat="1" ht="43.5" customHeight="1" x14ac:dyDescent="0.25">
      <c r="A177" s="73" t="s">
        <v>121</v>
      </c>
      <c r="B177" s="73"/>
      <c r="C177" s="73"/>
      <c r="D177" s="73"/>
      <c r="E177" s="73"/>
      <c r="F177" s="73"/>
      <c r="G177" s="7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5">
      <c r="A179" s="42">
        <v>1</v>
      </c>
      <c r="B179" s="43" t="str">
        <f>IF(HLOOKUP($E175,TKBLop_sang!$C$4:$BS$34,2,0)&lt;&gt;"",HLOOKUP($E175,TKBLop_sang!$C$4:$BS$34,2,0),"")</f>
        <v>CHÀO CỜ</v>
      </c>
      <c r="C179" s="43" t="str">
        <f>IF(HLOOKUP($E175,TKBLop_sang!$C$4:$BS$34,7,0)&lt;&gt;"",HLOOKUP($E175,TKBLop_sang!$C$4:$BS$34,7,0),"")</f>
        <v>CNGH-NGA.PT</v>
      </c>
      <c r="D179" s="43" t="str">
        <f>IF(HLOOKUP($E175,TKBLop_sang!$C$4:$BS$34,12,0)&lt;&gt;"",HLOOKUP($E175,TKBLop_sang!$C$4:$BS$34,12,0),"")</f>
        <v>TD-VÂN.NT</v>
      </c>
      <c r="E179" s="43" t="str">
        <f>IF(HLOOKUP($E175,TKBLop_sang!$C$4:$BS$34,17,0)&lt;&gt;"",HLOOKUP($E175,TKBLop_sang!$C$4:$BS$34,17,0),"")</f>
        <v>SỬ-HIÊN</v>
      </c>
      <c r="F179" s="43" t="str">
        <f>IF(HLOOKUP($E175,TKBLop_sang!$C$4:$BS$34,22,0)&lt;&gt;"",HLOOKUP($E175,TKBLop_sang!$C$4:$BS$34,22,0),"")</f>
        <v>HÓA-Đ.ANH</v>
      </c>
      <c r="G179" s="43" t="str">
        <f>IF(HLOOKUP($E175,TKBLop_sang!$C$4:$BS$34,27,0)&lt;&gt;"",HLOOKUP($E175,TKBLop_sang!$C$4:$BS$34,27,0),"")</f>
        <v/>
      </c>
    </row>
    <row r="180" spans="1:7" ht="24.75" customHeight="1" x14ac:dyDescent="0.15">
      <c r="A180" s="42">
        <v>2</v>
      </c>
      <c r="B180" s="43" t="str">
        <f>IF(HLOOKUP($E175,TKBLop_sang!$C$4:$BS$34,3,0)&lt;&gt;"",HLOOKUP($E175,TKBLop_sang!$C$4:$BS$34,3,0),"")</f>
        <v>SHCN-Đ.ANH</v>
      </c>
      <c r="C180" s="43" t="str">
        <f>IF(HLOOKUP($E175,TKBLop_sang!$C$4:$BS$34,8,0)&lt;&gt;"",HLOOKUP($E175,TKBLop_sang!$C$4:$BS$34,8,0),"")</f>
        <v>VĂN-HUỆ.VT</v>
      </c>
      <c r="D180" s="43" t="str">
        <f>IF(HLOOKUP($E175,TKBLop_sang!$C$4:$BS$34,13,0)&lt;&gt;"",HLOOKUP($E175,TKBLop_sang!$C$4:$BS$34,13,0),"")</f>
        <v>TD-VÂN.NT</v>
      </c>
      <c r="E180" s="43" t="str">
        <f>IF(HLOOKUP($E175,TKBLop_sang!$C$4:$BS$34,18,0)&lt;&gt;"",HLOOKUP($E175,TKBLop_sang!$C$4:$BS$34,18,0),"")</f>
        <v>LÝ-ĐỨC</v>
      </c>
      <c r="F180" s="43" t="str">
        <f>IF(HLOOKUP($E175,TKBLop_sang!$C$4:$BS$34,23,0)&lt;&gt;"",HLOOKUP($E175,TKBLop_sang!$C$4:$BS$34,23,0),"")</f>
        <v>GDCD-NHUẦN</v>
      </c>
      <c r="G180" s="43" t="str">
        <f>IF(HLOOKUP($E175,TKBLop_sang!$C$4:$BS$34,28,0)&lt;&gt;"",HLOOKUP($E175,TKBLop_sang!$C$4:$BS$34,28,0),"")</f>
        <v/>
      </c>
    </row>
    <row r="181" spans="1:7" ht="24.75" customHeight="1" x14ac:dyDescent="0.15">
      <c r="A181" s="42">
        <v>3</v>
      </c>
      <c r="B181" s="43" t="str">
        <f>IF(HLOOKUP($E175,TKBLop_sang!$C$4:$BS$34,4,0)&lt;&gt;"",HLOOKUP($E175,TKBLop_sang!$C$4:$BS$34,4,0),"")</f>
        <v>HÓA-Đ.ANH</v>
      </c>
      <c r="C181" s="43" t="str">
        <f>IF(HLOOKUP($E175,TKBLop_sang!$C$4:$BS$34,9,0)&lt;&gt;"",HLOOKUP($E175,TKBLop_sang!$C$4:$BS$34,9,0),"")</f>
        <v>VĂN-HUỆ.VT</v>
      </c>
      <c r="D181" s="43" t="str">
        <f>IF(HLOOKUP($E175,TKBLop_sang!$C$4:$BS$34,14,0)&lt;&gt;"",HLOOKUP($E175,TKBLop_sang!$C$4:$BS$34,14,0),"")</f>
        <v>SINH-LIÊN.ĐT</v>
      </c>
      <c r="E181" s="43" t="str">
        <f>IF(HLOOKUP($E175,TKBLop_sang!$C$4:$BS$34,19,0)&lt;&gt;"",HLOOKUP($E175,TKBLop_sang!$C$4:$BS$34,19,0),"")</f>
        <v>ANH-NGỌC</v>
      </c>
      <c r="F181" s="43" t="str">
        <f>IF(HLOOKUP($E175,TKBLop_sang!$C$4:$BS$34,24,0)&lt;&gt;"",HLOOKUP($E175,TKBLop_sang!$C$4:$BS$34,24,0),"")</f>
        <v>LÝ-ĐỨC</v>
      </c>
      <c r="G181" s="43" t="str">
        <f>IF(HLOOKUP($E175,TKBLop_sang!$C$4:$BS$34,29,0)&lt;&gt;"",HLOOKUP($E175,TKBLop_sang!$C$4:$BS$34,29,0),"")</f>
        <v/>
      </c>
    </row>
    <row r="182" spans="1:7" ht="24.75" customHeight="1" x14ac:dyDescent="0.15">
      <c r="A182" s="42">
        <v>4</v>
      </c>
      <c r="B182" s="43" t="str">
        <f>IF(HLOOKUP($E175,TKBLop_sang!$C$4:$BS$34,5,0)&lt;&gt;"",HLOOKUP($E175,TKBLop_sang!$C$4:$BS$34,5,0),"")</f>
        <v>ANH-NGỌC</v>
      </c>
      <c r="C182" s="43" t="str">
        <f>IF(HLOOKUP($E175,TKBLop_sang!$C$4:$BS$34,10,0)&lt;&gt;"",HLOOKUP($E175,TKBLop_sang!$C$4:$BS$34,10,0),"")</f>
        <v>ANH-NGỌC</v>
      </c>
      <c r="D182" s="43" t="str">
        <f>IF(HLOOKUP($E175,TKBLop_sang!$C$4:$BS$34,15,0)&lt;&gt;"",HLOOKUP($E175,TKBLop_sang!$C$4:$BS$34,15,0),"")</f>
        <v>GDQP-ĐỒNG</v>
      </c>
      <c r="E182" s="43" t="str">
        <f>IF(HLOOKUP($E175,TKBLop_sang!$C$4:$BS$34,20,0)&lt;&gt;"",HLOOKUP($E175,TKBLop_sang!$C$4:$BS$34,20,0),"")</f>
        <v>TOAN-TRIỂU</v>
      </c>
      <c r="F182" s="43" t="str">
        <f>IF(HLOOKUP($E175,TKBLop_sang!$C$4:$BS$34,25,0)&lt;&gt;"",HLOOKUP($E175,TKBLop_sang!$C$4:$BS$34,25,0),"")</f>
        <v>TOAN-TRIỂU</v>
      </c>
      <c r="G182" s="43" t="str">
        <f>IF(HLOOKUP($E175,TKBLop_sang!$C$4:$BS$34,30,0)&lt;&gt;"",HLOOKUP($E175,TKBLop_sang!$C$4:$BS$34,30,0),"")</f>
        <v/>
      </c>
    </row>
    <row r="183" spans="1:7" ht="24.75" customHeight="1" x14ac:dyDescent="0.15">
      <c r="A183" s="42">
        <v>5</v>
      </c>
      <c r="B183" s="43" t="str">
        <f>IF(HLOOKUP($E175,TKBLop_sang!$C$4:$BS$34,6,0)&lt;&gt;"",HLOOKUP($E175,TKBLop_sang!$C$4:$BS$34,6,0),"")</f>
        <v>VĂN-HUỆ.VT</v>
      </c>
      <c r="C183" s="43" t="str">
        <f>IF(HLOOKUP($E175,TKBLop_sang!$C$4:$BS$34,11,0)&lt;&gt;"",HLOOKUP($E175,TKBLop_sang!$C$4:$BS$34,11,0),"")</f>
        <v>ANH-NGỌC</v>
      </c>
      <c r="D183" s="43" t="str">
        <f>IF(HLOOKUP($E175,TKBLop_sang!$C$4:$BS$34,16,0)&lt;&gt;"",HLOOKUP($E175,TKBLop_sang!$C$4:$BS$34,16,0),"")</f>
        <v>SỬ-HIÊN</v>
      </c>
      <c r="E183" s="43" t="str">
        <f>IF(HLOOKUP($E175,TKBLop_sang!$C$4:$BS$34,21,0)&lt;&gt;"",HLOOKUP($E175,TKBLop_sang!$C$4:$BS$34,21,0),"")</f>
        <v>TOAN-TRIỂU</v>
      </c>
      <c r="F183" s="43" t="str">
        <f>IF(HLOOKUP($E175,TKBLop_sang!$C$4:$BS$34,26,0)&lt;&gt;"",HLOOKUP($E175,TKBLop_sang!$C$4:$BS$34,26,0),"")</f>
        <v>TOAN-TRIỂU</v>
      </c>
      <c r="G183" s="43" t="str">
        <f>IF(HLOOKUP($E175,TKBLop_sang!$C$4:$BS$34,31,0)&lt;&gt;"",HLOOKUP($E175,TKBLop_sang!$C$4:$BS$34,31,0),"")</f>
        <v/>
      </c>
    </row>
    <row r="184" spans="1:7" ht="24.75" customHeight="1" x14ac:dyDescent="0.1">
      <c r="A184" s="53" t="s">
        <v>122</v>
      </c>
      <c r="B184" s="77"/>
      <c r="C184" s="77"/>
      <c r="D184" s="77"/>
      <c r="E184" s="77"/>
      <c r="F184" s="77"/>
      <c r="G184" s="77"/>
    </row>
    <row r="185" spans="1:7" ht="24.75" customHeight="1" x14ac:dyDescent="0.1">
      <c r="A185" s="55"/>
      <c r="B185" s="78" t="s">
        <v>115</v>
      </c>
      <c r="C185" s="78" t="s">
        <v>116</v>
      </c>
      <c r="D185" s="78" t="s">
        <v>117</v>
      </c>
      <c r="E185" s="78" t="s">
        <v>118</v>
      </c>
      <c r="F185" s="78" t="s">
        <v>119</v>
      </c>
      <c r="G185" s="78" t="s">
        <v>120</v>
      </c>
    </row>
    <row r="186" spans="1:7" ht="24.75" customHeight="1" x14ac:dyDescent="0.15">
      <c r="A186" s="42">
        <v>1</v>
      </c>
      <c r="B186" s="43" t="str">
        <f>IF(HLOOKUP($E175,TKBLop_chieu!$C$4:$BR$34,2,0)&lt;&gt;"",HLOOKUP($E175,TKBLop_chieu!$C$4:$BR$34,2,0),"")</f>
        <v>HÓA-Đ.ANH</v>
      </c>
      <c r="C186" s="43" t="str">
        <f>IF(HLOOKUP($E175,TKBLop_chieu!$C$4:$BR$34,7,0)&lt;&gt;"",HLOOKUP($E175,TKBLop_chieu!$C$4:$BR$34,7,0),"")</f>
        <v>TIN-HIỂN</v>
      </c>
      <c r="D186" s="43" t="str">
        <f>IF(HLOOKUP($E175,TKBLop_chieu!$C$4:$BR$34,12,0)&lt;&gt;"",HLOOKUP($E175,TKBLop_chieu!$C$4:$BR$34,12,0),"")</f>
        <v>ANH-NGỌC</v>
      </c>
      <c r="E186" s="43" t="str">
        <f>IF(HLOOKUP($E175,TKBLop_chieu!$C$4:$BR$34,17,0)&lt;&gt;"",HLOOKUP($E175,TKBLop_chieu!$C$4:$BR$34,17,0),"")</f>
        <v>LÝ-ĐỨC</v>
      </c>
      <c r="F186" s="43" t="str">
        <f>IF(HLOOKUP($E175,TKBLop_chieu!$C$4:$BR$34,22,0)&lt;&gt;"",HLOOKUP($E175,TKBLop_chieu!$C$4:$BR$34,22,0),"")</f>
        <v/>
      </c>
      <c r="G186" s="43" t="str">
        <f>IF(HLOOKUP($E175,TKBLop_chieu!$C$4:$BR$34,27,0)&lt;&gt;"",HLOOKUP($E175,TKBLop_chieu!$C$4:$BR$34,27,0),"")</f>
        <v/>
      </c>
    </row>
    <row r="187" spans="1:7" ht="24.75" customHeight="1" x14ac:dyDescent="0.15">
      <c r="A187" s="42">
        <v>2</v>
      </c>
      <c r="B187" s="43" t="str">
        <f>IF(HLOOKUP($E175,TKBLop_chieu!$C$4:$BR$34,3,0)&lt;&gt;"",HLOOKUP($E175,TKBLop_chieu!$C$4:$BR$34,3,0),"")</f>
        <v>VĂN-HUỆ.VT</v>
      </c>
      <c r="C187" s="43" t="str">
        <f>IF(HLOOKUP($E175,TKBLop_chieu!$C$4:$BR$34,8,0)&lt;&gt;"",HLOOKUP($E175,TKBLop_chieu!$C$4:$BR$34,8,0),"")</f>
        <v>TIN-HIỂN</v>
      </c>
      <c r="D187" s="43" t="str">
        <f>IF(HLOOKUP($E175,TKBLop_chieu!$C$4:$BR$34,13,0)&lt;&gt;"",HLOOKUP($E175,TKBLop_chieu!$C$4:$BR$34,13,0),"")</f>
        <v>ANH-NGỌC</v>
      </c>
      <c r="E187" s="43" t="str">
        <f>IF(HLOOKUP($E175,TKBLop_chieu!$C$4:$BR$34,18,0)&lt;&gt;"",HLOOKUP($E175,TKBLop_chieu!$C$4:$BR$34,18,0),"")</f>
        <v>TOAN-TRIỂU</v>
      </c>
      <c r="F187" s="43" t="str">
        <f>IF(HLOOKUP($E175,TKBLop_chieu!$C$4:$BR$34,23,0)&lt;&gt;"",HLOOKUP($E175,TKBLop_chieu!$C$4:$BR$34,23,0),"")</f>
        <v/>
      </c>
      <c r="G187" s="43" t="str">
        <f>IF(HLOOKUP($E175,TKBLop_chieu!$C$4:$BR$34,28,0)&lt;&gt;"",HLOOKUP($E175,TKBLop_chieu!$C$4:$BR$34,28,0),"")</f>
        <v/>
      </c>
    </row>
    <row r="188" spans="1:7" ht="24.75" customHeight="1" x14ac:dyDescent="0.15">
      <c r="A188" s="42">
        <v>3</v>
      </c>
      <c r="B188" s="43" t="str">
        <f>IF(HLOOKUP($E175,TKBLop_chieu!$C$4:$BR$34,4,0)&lt;&gt;"",HLOOKUP($E175,TKBLop_chieu!$C$4:$BR$34,4,0),"")</f>
        <v>VĂN-HUỆ.VT</v>
      </c>
      <c r="C188" s="43" t="str">
        <f>IF(HLOOKUP($E175,TKBLop_chieu!$C$4:$BR$34,9,0)&lt;&gt;"",HLOOKUP($E175,TKBLop_chieu!$C$4:$BR$34,9,0),"")</f>
        <v>HƯỚNG  NGHIỆP</v>
      </c>
      <c r="D188" s="43" t="str">
        <f>IF(HLOOKUP($E175,TKBLop_chieu!$C$4:$BR$34,14,0)&lt;&gt;"",HLOOKUP($E175,TKBLop_chieu!$C$4:$BR$34,14,0),"")</f>
        <v>ĐỊA-TUYẾT</v>
      </c>
      <c r="E188" s="43" t="str">
        <f>IF(HLOOKUP($E175,TKBLop_chieu!$C$4:$BR$34,19,0)&lt;&gt;"",HLOOKUP($E175,TKBLop_chieu!$C$4:$BR$34,19,0),"")</f>
        <v>TOAN-TRIỂU</v>
      </c>
      <c r="F188" s="43" t="str">
        <f>IF(HLOOKUP($E175,TKBLop_chieu!$C$4:$BR$34,24,0)&lt;&gt;"",HLOOKUP($E175,TKBLop_chieu!$C$4:$BR$34,24,0),"")</f>
        <v/>
      </c>
      <c r="G188" s="43" t="str">
        <f>IF(HLOOKUP($E175,TKBLop_chieu!$C$4:$BR$34,29,0)&lt;&gt;"",HLOOKUP($E175,TKBLop_chieu!$C$4:$BR$34,29,0),"")</f>
        <v/>
      </c>
    </row>
    <row r="189" spans="1:7" ht="24.75" customHeight="1" x14ac:dyDescent="0.1">
      <c r="A189" s="42">
        <v>4</v>
      </c>
      <c r="B189" s="43" t="str">
        <f>IF(HLOOKUP($E175,TKBLop_chieu!$C$4:$BR$34,5,0)&lt;&gt;"",HLOOKUP($E175,TKBLop_chieu!$C$4:$BR$34,5,0),"")</f>
        <v/>
      </c>
      <c r="C189" s="43" t="str">
        <f>IF(HLOOKUP($E175,TKBLop_chieu!$C$4:$BR$34,10,0)&lt;&gt;"",HLOOKUP($E175,TKBLop_chieu!$C$4:$BR$34,10,0),"")</f>
        <v/>
      </c>
      <c r="D189" s="43" t="str">
        <f>IF(HLOOKUP($E175,TKBLop_chieu!$C$4:$BR$34,15,0)&lt;&gt;"",HLOOKUP($E175,TKBLop_chieu!$C$4:$BR$34,15,0),"")</f>
        <v/>
      </c>
      <c r="E189" s="43" t="str">
        <f>IF(HLOOKUP($E175,TKBLop_chieu!$C$4:$BR$34,20,0)&lt;&gt;"",HLOOKUP($E175,TKBLop_chieu!$C$4:$BR$34,20,0),"")</f>
        <v/>
      </c>
      <c r="F189" s="43" t="str">
        <f>IF(HLOOKUP($E175,TKBLop_chieu!$C$4:$BR$34,25,0)&lt;&gt;"",HLOOKUP($E175,TKBLop_chieu!$C$4:$BR$34,25,0),"")</f>
        <v/>
      </c>
      <c r="G189" s="43" t="str">
        <f>IF(HLOOKUP($E175,TKBLop_chieu!$C$4:$BR$34,30,0)&lt;&gt;"",HLOOKUP($E175,TKBLop_chieu!$C$4:$BR$34,30,0),"")</f>
        <v/>
      </c>
    </row>
    <row r="190" spans="1:7" ht="24.75" customHeight="1" x14ac:dyDescent="0.1">
      <c r="A190" s="42">
        <v>5</v>
      </c>
      <c r="B190" s="43" t="str">
        <f>IF(HLOOKUP($E175,TKBLop_chieu!$C$4:$BR$34,6,0)&lt;&gt;"",HLOOKUP($E175,TKBLop_chieu!$C$4:$BR$34,6,0),"")</f>
        <v/>
      </c>
      <c r="C190" s="43" t="str">
        <f>IF(HLOOKUP($E175,TKBLop_chieu!$C$4:$BR$34,11,0)&lt;&gt;"",HLOOKUP($E175,TKBLop_chieu!$C$4:$BR$34,11,0),"")</f>
        <v/>
      </c>
      <c r="D190" s="43" t="str">
        <f>IF(HLOOKUP($E175,TKBLop_chieu!$C$4:$BR$34,16,0)&lt;&gt;"",HLOOKUP($E175,TKBLop_chieu!$C$4:$BR$34,16,0),"")</f>
        <v/>
      </c>
      <c r="E190" s="43" t="str">
        <f>IF(HLOOKUP($E175,TKBLop_chieu!$C$4:$BR$34,21,0)&lt;&gt;"",HLOOKUP($E175,TKBLop_chieu!$C$4:$BR$34,21,0),"")</f>
        <v/>
      </c>
      <c r="F190" s="43" t="str">
        <f>IF(HLOOKUP($E175,TKBLop_chieu!$C$4:$BR$34,26,0)&lt;&gt;"",HLOOKUP($E175,TKBLop_chieu!$C$4:$BR$34,26,0),"")</f>
        <v/>
      </c>
      <c r="G190" s="43" t="str">
        <f>IF(HLOOKUP($E175,TKBLop_chieu!$C$4:$BR$34,31,0)&lt;&gt;"",HLOOKUP($E175,TKBLop_chieu!$C$4:$BR$34,31,0),"")</f>
        <v/>
      </c>
    </row>
    <row r="191" spans="1:7" ht="24.75" customHeight="1" x14ac:dyDescent="0.1">
      <c r="A191" s="53"/>
      <c r="B191" s="56"/>
      <c r="C191" s="56"/>
      <c r="D191" s="56"/>
      <c r="E191" s="56"/>
      <c r="F191" s="56"/>
      <c r="G191" s="56"/>
    </row>
    <row r="192" spans="1:7" s="75" customFormat="1" ht="43.5" customHeight="1" x14ac:dyDescent="0.25">
      <c r="A192" s="72">
        <v>12</v>
      </c>
      <c r="B192" s="73"/>
      <c r="C192" s="73"/>
      <c r="D192" s="73" t="s">
        <v>114</v>
      </c>
      <c r="E192" s="74" t="str">
        <f>VLOOKUP($A192,Objects!$A$6:$B$60,2,1)</f>
        <v>11A01</v>
      </c>
      <c r="F192" s="73"/>
      <c r="G192" s="73"/>
    </row>
    <row r="193" spans="1:7" s="75" customFormat="1" ht="43.5" customHeight="1" x14ac:dyDescent="0.1">
      <c r="A193" s="73"/>
      <c r="B193" s="73"/>
      <c r="C193" s="73"/>
      <c r="D193" s="73"/>
      <c r="E193" s="73"/>
      <c r="F193" s="73"/>
      <c r="G193" s="73"/>
    </row>
    <row r="194" spans="1:7" s="75" customFormat="1" ht="43.5" customHeight="1" x14ac:dyDescent="0.25">
      <c r="A194" s="73" t="s">
        <v>121</v>
      </c>
      <c r="B194" s="73"/>
      <c r="C194" s="73"/>
      <c r="D194" s="73"/>
      <c r="E194" s="73"/>
      <c r="F194" s="73"/>
      <c r="G194" s="73"/>
    </row>
    <row r="195" spans="1:7" ht="24.75" customHeight="1" x14ac:dyDescent="0.1">
      <c r="A195" s="55"/>
      <c r="B195" s="42" t="s">
        <v>115</v>
      </c>
      <c r="C195" s="42" t="s">
        <v>116</v>
      </c>
      <c r="D195" s="42" t="s">
        <v>117</v>
      </c>
      <c r="E195" s="42" t="s">
        <v>118</v>
      </c>
      <c r="F195" s="42" t="s">
        <v>119</v>
      </c>
      <c r="G195" s="42" t="s">
        <v>120</v>
      </c>
    </row>
    <row r="196" spans="1:7" ht="24.75" customHeight="1" x14ac:dyDescent="0.15">
      <c r="A196" s="42">
        <v>1</v>
      </c>
      <c r="B196" s="43" t="str">
        <f>IF(HLOOKUP($E192,TKBLop_sang!$C$4:$BS$34,2,0)&lt;&gt;"",HLOOKUP($E192,TKBLop_sang!$C$4:$BS$34,2,0),"")</f>
        <v>CHÀO CỜ</v>
      </c>
      <c r="C196" s="43" t="str">
        <f>IF(HLOOKUP($E192,TKBLop_sang!$C$4:$BS$34,7,0)&lt;&gt;"",HLOOKUP($E192,TKBLop_sang!$C$4:$BS$34,7,0),"")</f>
        <v>VĂN-TTT.HÀ</v>
      </c>
      <c r="D196" s="43" t="str">
        <f>IF(HLOOKUP($E192,TKBLop_sang!$C$4:$BS$34,12,0)&lt;&gt;"",HLOOKUP($E192,TKBLop_sang!$C$4:$BS$34,12,0),"")</f>
        <v>ĐỊA-TRANG</v>
      </c>
      <c r="E196" s="43" t="str">
        <f>IF(HLOOKUP($E192,TKBLop_sang!$C$4:$BS$34,17,0)&lt;&gt;"",HLOOKUP($E192,TKBLop_sang!$C$4:$BS$34,17,0),"")</f>
        <v>ANH-NGỌC</v>
      </c>
      <c r="F196" s="43" t="str">
        <f>IF(HLOOKUP($E192,TKBLop_sang!$C$4:$BS$34,22,0)&lt;&gt;"",HLOOKUP($E192,TKBLop_sang!$C$4:$BS$34,22,0),"")</f>
        <v>TOAN-TRIỂU</v>
      </c>
      <c r="G196" s="43" t="str">
        <f>IF(HLOOKUP($E192,TKBLop_sang!$C$4:$BS$34,27,0)&lt;&gt;"",HLOOKUP($E192,TKBLop_sang!$C$4:$BS$34,27,0),"")</f>
        <v/>
      </c>
    </row>
    <row r="197" spans="1:7" ht="24.75" customHeight="1" x14ac:dyDescent="0.15">
      <c r="A197" s="42">
        <v>2</v>
      </c>
      <c r="B197" s="43" t="str">
        <f>IF(HLOOKUP($E192,TKBLop_sang!$C$4:$BS$34,3,0)&lt;&gt;"",HLOOKUP($E192,TKBLop_sang!$C$4:$BS$34,3,0),"")</f>
        <v>SHCN-TTT.HÀ</v>
      </c>
      <c r="C197" s="43" t="str">
        <f>IF(HLOOKUP($E192,TKBLop_sang!$C$4:$BS$34,8,0)&lt;&gt;"",HLOOKUP($E192,TKBLop_sang!$C$4:$BS$34,8,0),"")</f>
        <v>VĂN-TTT.HÀ</v>
      </c>
      <c r="D197" s="43" t="str">
        <f>IF(HLOOKUP($E192,TKBLop_sang!$C$4:$BS$34,13,0)&lt;&gt;"",HLOOKUP($E192,TKBLop_sang!$C$4:$BS$34,13,0),"")</f>
        <v>GDQP-HOA.NT</v>
      </c>
      <c r="E197" s="43" t="str">
        <f>IF(HLOOKUP($E192,TKBLop_sang!$C$4:$BS$34,18,0)&lt;&gt;"",HLOOKUP($E192,TKBLop_sang!$C$4:$BS$34,18,0),"")</f>
        <v>ANH-NGỌC</v>
      </c>
      <c r="F197" s="43" t="str">
        <f>IF(HLOOKUP($E192,TKBLop_sang!$C$4:$BS$34,23,0)&lt;&gt;"",HLOOKUP($E192,TKBLop_sang!$C$4:$BS$34,23,0),"")</f>
        <v>CNGH-QUANG</v>
      </c>
      <c r="G197" s="43" t="str">
        <f>IF(HLOOKUP($E192,TKBLop_sang!$C$4:$BS$34,28,0)&lt;&gt;"",HLOOKUP($E192,TKBLop_sang!$C$4:$BS$34,28,0),"")</f>
        <v/>
      </c>
    </row>
    <row r="198" spans="1:7" ht="24.75" customHeight="1" x14ac:dyDescent="0.15">
      <c r="A198" s="42">
        <v>3</v>
      </c>
      <c r="B198" s="43" t="str">
        <f>IF(HLOOKUP($E192,TKBLop_sang!$C$4:$BS$34,4,0)&lt;&gt;"",HLOOKUP($E192,TKBLop_sang!$C$4:$BS$34,4,0),"")</f>
        <v>ANH-NGỌC</v>
      </c>
      <c r="C198" s="43" t="str">
        <f>IF(HLOOKUP($E192,TKBLop_sang!$C$4:$BS$34,9,0)&lt;&gt;"",HLOOKUP($E192,TKBLop_sang!$C$4:$BS$34,9,0),"")</f>
        <v>TD-HIẾU</v>
      </c>
      <c r="D198" s="43" t="str">
        <f>IF(HLOOKUP($E192,TKBLop_sang!$C$4:$BS$34,14,0)&lt;&gt;"",HLOOKUP($E192,TKBLop_sang!$C$4:$BS$34,14,0),"")</f>
        <v>ANH-NGỌC</v>
      </c>
      <c r="E198" s="43" t="str">
        <f>IF(HLOOKUP($E192,TKBLop_sang!$C$4:$BS$34,19,0)&lt;&gt;"",HLOOKUP($E192,TKBLop_sang!$C$4:$BS$34,19,0),"")</f>
        <v>TIN-HIỂN</v>
      </c>
      <c r="F198" s="43" t="str">
        <f>IF(HLOOKUP($E192,TKBLop_sang!$C$4:$BS$34,24,0)&lt;&gt;"",HLOOKUP($E192,TKBLop_sang!$C$4:$BS$34,24,0),"")</f>
        <v>HÓA-THÚY.P</v>
      </c>
      <c r="G198" s="43" t="str">
        <f>IF(HLOOKUP($E192,TKBLop_sang!$C$4:$BS$34,29,0)&lt;&gt;"",HLOOKUP($E192,TKBLop_sang!$C$4:$BS$34,29,0),"")</f>
        <v/>
      </c>
    </row>
    <row r="199" spans="1:7" ht="24.75" customHeight="1" x14ac:dyDescent="0.15">
      <c r="A199" s="42">
        <v>4</v>
      </c>
      <c r="B199" s="43" t="str">
        <f>IF(HLOOKUP($E192,TKBLop_sang!$C$4:$BS$34,5,0)&lt;&gt;"",HLOOKUP($E192,TKBLop_sang!$C$4:$BS$34,5,0),"")</f>
        <v>VĂN-TTT.HÀ</v>
      </c>
      <c r="C199" s="43" t="str">
        <f>IF(HLOOKUP($E192,TKBLop_sang!$C$4:$BS$34,10,0)&lt;&gt;"",HLOOKUP($E192,TKBLop_sang!$C$4:$BS$34,10,0),"")</f>
        <v>TD-HIẾU</v>
      </c>
      <c r="D199" s="43" t="str">
        <f>IF(HLOOKUP($E192,TKBLop_sang!$C$4:$BS$34,15,0)&lt;&gt;"",HLOOKUP($E192,TKBLop_sang!$C$4:$BS$34,15,0),"")</f>
        <v>TOAN-TRIỂU</v>
      </c>
      <c r="E199" s="43" t="str">
        <f>IF(HLOOKUP($E192,TKBLop_sang!$C$4:$BS$34,20,0)&lt;&gt;"",HLOOKUP($E192,TKBLop_sang!$C$4:$BS$34,20,0),"")</f>
        <v>GDCD-NGỌC.K</v>
      </c>
      <c r="F199" s="43" t="str">
        <f>IF(HLOOKUP($E192,TKBLop_sang!$C$4:$BS$34,25,0)&lt;&gt;"",HLOOKUP($E192,TKBLop_sang!$C$4:$BS$34,25,0),"")</f>
        <v>VĂN-TTT.HÀ</v>
      </c>
      <c r="G199" s="43" t="str">
        <f>IF(HLOOKUP($E192,TKBLop_sang!$C$4:$BS$34,30,0)&lt;&gt;"",HLOOKUP($E192,TKBLop_sang!$C$4:$BS$34,30,0),"")</f>
        <v/>
      </c>
    </row>
    <row r="200" spans="1:7" ht="24.75" customHeight="1" x14ac:dyDescent="0.15">
      <c r="A200" s="42">
        <v>5</v>
      </c>
      <c r="B200" s="43" t="str">
        <f>IF(HLOOKUP($E192,TKBLop_sang!$C$4:$BS$34,6,0)&lt;&gt;"",HLOOKUP($E192,TKBLop_sang!$C$4:$BS$34,6,0),"")</f>
        <v>HÓA-THÚY.P</v>
      </c>
      <c r="C200" s="43" t="str">
        <f>IF(HLOOKUP($E192,TKBLop_sang!$C$4:$BS$34,11,0)&lt;&gt;"",HLOOKUP($E192,TKBLop_sang!$C$4:$BS$34,11,0),"")</f>
        <v>SINH-TRANG.NT</v>
      </c>
      <c r="D200" s="43" t="str">
        <f>IF(HLOOKUP($E192,TKBLop_sang!$C$4:$BS$34,16,0)&lt;&gt;"",HLOOKUP($E192,TKBLop_sang!$C$4:$BS$34,16,0),"")</f>
        <v>TOAN-TRIỂU</v>
      </c>
      <c r="E200" s="43" t="str">
        <f>IF(HLOOKUP($E192,TKBLop_sang!$C$4:$BS$34,21,0)&lt;&gt;"",HLOOKUP($E192,TKBLop_sang!$C$4:$BS$34,21,0),"")</f>
        <v>LÝ-DẪN</v>
      </c>
      <c r="F200" s="43" t="str">
        <f>IF(HLOOKUP($E192,TKBLop_sang!$C$4:$BS$34,26,0)&lt;&gt;"",HLOOKUP($E192,TKBLop_sang!$C$4:$BS$34,26,0),"")</f>
        <v>VĂN-TTT.HÀ</v>
      </c>
      <c r="G200" s="43" t="str">
        <f>IF(HLOOKUP($E192,TKBLop_sang!$C$4:$BS$34,31,0)&lt;&gt;"",HLOOKUP($E192,TKBLop_sang!$C$4:$BS$34,31,0),"")</f>
        <v/>
      </c>
    </row>
    <row r="201" spans="1:7" ht="24.75" customHeight="1" x14ac:dyDescent="0.1">
      <c r="A201" s="53" t="s">
        <v>122</v>
      </c>
      <c r="B201" s="77"/>
      <c r="C201" s="77"/>
      <c r="D201" s="77"/>
      <c r="E201" s="77"/>
      <c r="F201" s="77"/>
      <c r="G201" s="77"/>
    </row>
    <row r="202" spans="1:7" ht="24.75" customHeight="1" x14ac:dyDescent="0.1">
      <c r="A202" s="55"/>
      <c r="B202" s="78" t="s">
        <v>115</v>
      </c>
      <c r="C202" s="78" t="s">
        <v>116</v>
      </c>
      <c r="D202" s="78" t="s">
        <v>117</v>
      </c>
      <c r="E202" s="78" t="s">
        <v>118</v>
      </c>
      <c r="F202" s="78" t="s">
        <v>119</v>
      </c>
      <c r="G202" s="78" t="s">
        <v>120</v>
      </c>
    </row>
    <row r="203" spans="1:7" ht="24.75" customHeight="1" x14ac:dyDescent="0.15">
      <c r="A203" s="42">
        <v>1</v>
      </c>
      <c r="B203" s="43" t="str">
        <f>IF(HLOOKUP($E192,TKBLop_chieu!$C$4:$BR$34,2,0)&lt;&gt;"",HLOOKUP($E192,TKBLop_chieu!$C$4:$BR$34,2,0),"")</f>
        <v>NGHE-DUYÊN.N</v>
      </c>
      <c r="C203" s="43" t="str">
        <f>IF(HLOOKUP($E192,TKBLop_chieu!$C$4:$BR$34,7,0)&lt;&gt;"",HLOOKUP($E192,TKBLop_chieu!$C$4:$BR$34,7,0),"")</f>
        <v>TOAN-TRIỂU</v>
      </c>
      <c r="D203" s="43" t="str">
        <f>IF(HLOOKUP($E192,TKBLop_chieu!$C$4:$BR$34,12,0)&lt;&gt;"",HLOOKUP($E192,TKBLop_chieu!$C$4:$BR$34,12,0),"")</f>
        <v>ĐỊA-TRANG</v>
      </c>
      <c r="E203" s="43" t="str">
        <f>IF(HLOOKUP($E192,TKBLop_chieu!$C$4:$BR$34,17,0)&lt;&gt;"",HLOOKUP($E192,TKBLop_chieu!$C$4:$BR$34,17,0),"")</f>
        <v>LÝ-DẪN</v>
      </c>
      <c r="F203" s="43" t="str">
        <f>IF(HLOOKUP($E192,TKBLop_chieu!$C$4:$BR$34,22,0)&lt;&gt;"",HLOOKUP($E192,TKBLop_chieu!$C$4:$BR$34,22,0),"")</f>
        <v>SỬ-LT.LỢI</v>
      </c>
      <c r="G203" s="43" t="str">
        <f>IF(HLOOKUP($E192,TKBLop_chieu!$C$4:$BR$34,27,0)&lt;&gt;"",HLOOKUP($E192,TKBLop_chieu!$C$4:$BR$34,27,0),"")</f>
        <v/>
      </c>
    </row>
    <row r="204" spans="1:7" ht="24.75" customHeight="1" x14ac:dyDescent="0.15">
      <c r="A204" s="42">
        <v>2</v>
      </c>
      <c r="B204" s="43" t="str">
        <f>IF(HLOOKUP($E192,TKBLop_chieu!$C$4:$BR$34,3,0)&lt;&gt;"",HLOOKUP($E192,TKBLop_chieu!$C$4:$BR$34,3,0),"")</f>
        <v>NGHE-DUYÊN.N</v>
      </c>
      <c r="C204" s="43" t="str">
        <f>IF(HLOOKUP($E192,TKBLop_chieu!$C$4:$BR$34,8,0)&lt;&gt;"",HLOOKUP($E192,TKBLop_chieu!$C$4:$BR$34,8,0),"")</f>
        <v>TOAN-TRIỂU</v>
      </c>
      <c r="D204" s="43" t="str">
        <f>IF(HLOOKUP($E192,TKBLop_chieu!$C$4:$BR$34,13,0)&lt;&gt;"",HLOOKUP($E192,TKBLop_chieu!$C$4:$BR$34,13,0),"")</f>
        <v>SỬ-LT.LỢI</v>
      </c>
      <c r="E204" s="43" t="str">
        <f>IF(HLOOKUP($E192,TKBLop_chieu!$C$4:$BR$34,18,0)&lt;&gt;"",HLOOKUP($E192,TKBLop_chieu!$C$4:$BR$34,18,0),"")</f>
        <v>GDCD-NGỌC.K</v>
      </c>
      <c r="F204" s="43" t="str">
        <f>IF(HLOOKUP($E192,TKBLop_chieu!$C$4:$BR$34,23,0)&lt;&gt;"",HLOOKUP($E192,TKBLop_chieu!$C$4:$BR$34,23,0),"")</f>
        <v>TOAN-TRIỂU</v>
      </c>
      <c r="G204" s="43" t="str">
        <f>IF(HLOOKUP($E192,TKBLop_chieu!$C$4:$BR$34,28,0)&lt;&gt;"",HLOOKUP($E192,TKBLop_chieu!$C$4:$BR$34,28,0),"")</f>
        <v/>
      </c>
    </row>
    <row r="205" spans="1:7" ht="24.75" customHeight="1" x14ac:dyDescent="0.15">
      <c r="A205" s="42">
        <v>3</v>
      </c>
      <c r="B205" s="43" t="str">
        <f>IF(HLOOKUP($E192,TKBLop_chieu!$C$4:$BR$34,4,0)&lt;&gt;"",HLOOKUP($E192,TKBLop_chieu!$C$4:$BR$34,4,0),"")</f>
        <v>NGHE-DUYÊN.N</v>
      </c>
      <c r="C205" s="43" t="str">
        <f>IF(HLOOKUP($E192,TKBLop_chieu!$C$4:$BR$34,9,0)&lt;&gt;"",HLOOKUP($E192,TKBLop_chieu!$C$4:$BR$34,9,0),"")</f>
        <v>TOAN-TRIỂU</v>
      </c>
      <c r="D205" s="43" t="str">
        <f>IF(HLOOKUP($E192,TKBLop_chieu!$C$4:$BR$34,14,0)&lt;&gt;"",HLOOKUP($E192,TKBLop_chieu!$C$4:$BR$34,14,0),"")</f>
        <v>ANH-NGỌC</v>
      </c>
      <c r="E205" s="43" t="str">
        <f>IF(HLOOKUP($E192,TKBLop_chieu!$C$4:$BR$34,19,0)&lt;&gt;"",HLOOKUP($E192,TKBLop_chieu!$C$4:$BR$34,19,0),"")</f>
        <v>ANH-NGỌC</v>
      </c>
      <c r="F205" s="43" t="str">
        <f>IF(HLOOKUP($E192,TKBLop_chieu!$C$4:$BR$34,24,0)&lt;&gt;"",HLOOKUP($E192,TKBLop_chieu!$C$4:$BR$34,24,0),"")</f>
        <v>VĂN-TTT.HÀ</v>
      </c>
      <c r="G205" s="43" t="str">
        <f>IF(HLOOKUP($E192,TKBLop_chieu!$C$4:$BR$34,29,0)&lt;&gt;"",HLOOKUP($E192,TKBLop_chieu!$C$4:$BR$34,29,0),"")</f>
        <v/>
      </c>
    </row>
    <row r="206" spans="1:7" ht="24.75" customHeight="1" x14ac:dyDescent="0.1">
      <c r="A206" s="42">
        <v>4</v>
      </c>
      <c r="B206" s="43" t="str">
        <f>IF(HLOOKUP($E192,TKBLop_chieu!$C$4:$BR$34,5,0)&lt;&gt;"",HLOOKUP($E192,TKBLop_chieu!$C$4:$BR$34,5,0),"")</f>
        <v/>
      </c>
      <c r="C206" s="43" t="str">
        <f>IF(HLOOKUP($E192,TKBLop_chieu!$C$4:$BR$34,10,0)&lt;&gt;"",HLOOKUP($E192,TKBLop_chieu!$C$4:$BR$34,10,0),"")</f>
        <v/>
      </c>
      <c r="D206" s="43" t="str">
        <f>IF(HLOOKUP($E192,TKBLop_chieu!$C$4:$BR$34,15,0)&lt;&gt;"",HLOOKUP($E192,TKBLop_chieu!$C$4:$BR$34,15,0),"")</f>
        <v/>
      </c>
      <c r="E206" s="43" t="str">
        <f>IF(HLOOKUP($E192,TKBLop_chieu!$C$4:$BR$34,20,0)&lt;&gt;"",HLOOKUP($E192,TKBLop_chieu!$C$4:$BR$34,20,0),"")</f>
        <v/>
      </c>
      <c r="F206" s="43" t="str">
        <f>IF(HLOOKUP($E192,TKBLop_chieu!$C$4:$BR$34,25,0)&lt;&gt;"",HLOOKUP($E192,TKBLop_chieu!$C$4:$BR$34,25,0),"")</f>
        <v/>
      </c>
      <c r="G206" s="43" t="str">
        <f>IF(HLOOKUP($E192,TKBLop_chieu!$C$4:$BR$34,30,0)&lt;&gt;"",HLOOKUP($E192,TKBLop_chieu!$C$4:$BR$34,30,0),"")</f>
        <v/>
      </c>
    </row>
    <row r="207" spans="1:7" ht="24.75" customHeight="1" x14ac:dyDescent="0.1">
      <c r="A207" s="42">
        <v>5</v>
      </c>
      <c r="B207" s="43" t="str">
        <f>IF(HLOOKUP($E192,TKBLop_chieu!$C$4:$BR$34,6,0)&lt;&gt;"",HLOOKUP($E192,TKBLop_chieu!$C$4:$BR$34,6,0),"")</f>
        <v/>
      </c>
      <c r="C207" s="43" t="str">
        <f>IF(HLOOKUP($E192,TKBLop_chieu!$C$4:$BR$34,11,0)&lt;&gt;"",HLOOKUP($E192,TKBLop_chieu!$C$4:$BR$34,11,0),"")</f>
        <v/>
      </c>
      <c r="D207" s="43" t="str">
        <f>IF(HLOOKUP($E192,TKBLop_chieu!$C$4:$BR$34,16,0)&lt;&gt;"",HLOOKUP($E192,TKBLop_chieu!$C$4:$BR$34,16,0),"")</f>
        <v/>
      </c>
      <c r="E207" s="43" t="str">
        <f>IF(HLOOKUP($E192,TKBLop_chieu!$C$4:$BR$34,21,0)&lt;&gt;"",HLOOKUP($E192,TKBLop_chieu!$C$4:$BR$34,21,0),"")</f>
        <v/>
      </c>
      <c r="F207" s="43" t="str">
        <f>IF(HLOOKUP($E192,TKBLop_chieu!$C$4:$BR$34,26,0)&lt;&gt;"",HLOOKUP($E192,TKBLop_chieu!$C$4:$BR$34,26,0),"")</f>
        <v/>
      </c>
      <c r="G207" s="43" t="str">
        <f>IF(HLOOKUP($E192,TKBLop_chieu!$C$4:$BR$34,31,0)&lt;&gt;"",HLOOKUP($E192,TKBLop_chieu!$C$4:$BR$34,31,0),"")</f>
        <v/>
      </c>
    </row>
    <row r="208" spans="1:7" ht="24.75" customHeight="1" x14ac:dyDescent="0.1">
      <c r="A208" s="53"/>
      <c r="B208" s="56"/>
      <c r="C208" s="56"/>
      <c r="D208" s="56"/>
      <c r="E208" s="56"/>
      <c r="F208" s="56"/>
      <c r="G208" s="56"/>
    </row>
    <row r="209" spans="1:7" s="75" customFormat="1" ht="43.5" customHeight="1" x14ac:dyDescent="0.25">
      <c r="A209" s="72">
        <v>13</v>
      </c>
      <c r="B209" s="73"/>
      <c r="C209" s="73"/>
      <c r="D209" s="73" t="s">
        <v>114</v>
      </c>
      <c r="E209" s="74" t="str">
        <f>VLOOKUP($A209,Objects!$A$6:$B$60,2,1)</f>
        <v>11A02</v>
      </c>
      <c r="F209" s="73"/>
      <c r="G209" s="73"/>
    </row>
    <row r="210" spans="1:7" s="75" customFormat="1" ht="43.5" customHeight="1" x14ac:dyDescent="0.1">
      <c r="A210" s="73"/>
      <c r="B210" s="73"/>
      <c r="C210" s="73"/>
      <c r="D210" s="73"/>
      <c r="E210" s="73"/>
      <c r="F210" s="73"/>
      <c r="G210" s="73"/>
    </row>
    <row r="211" spans="1:7" s="75" customFormat="1" ht="43.5" customHeight="1" x14ac:dyDescent="0.25">
      <c r="A211" s="73" t="s">
        <v>121</v>
      </c>
      <c r="B211" s="73"/>
      <c r="C211" s="73"/>
      <c r="D211" s="73"/>
      <c r="E211" s="73"/>
      <c r="F211" s="73"/>
      <c r="G211" s="73"/>
    </row>
    <row r="212" spans="1:7" ht="24.75" customHeight="1" x14ac:dyDescent="0.1">
      <c r="A212" s="55"/>
      <c r="B212" s="42" t="s">
        <v>115</v>
      </c>
      <c r="C212" s="42" t="s">
        <v>116</v>
      </c>
      <c r="D212" s="42" t="s">
        <v>117</v>
      </c>
      <c r="E212" s="42" t="s">
        <v>118</v>
      </c>
      <c r="F212" s="42" t="s">
        <v>119</v>
      </c>
      <c r="G212" s="42" t="s">
        <v>120</v>
      </c>
    </row>
    <row r="213" spans="1:7" ht="24.75" customHeight="1" x14ac:dyDescent="0.15">
      <c r="A213" s="42">
        <v>1</v>
      </c>
      <c r="B213" s="43" t="str">
        <f>IF(HLOOKUP($E209,TKBLop_sang!$C$4:$BS$34,2,0)&lt;&gt;"",HLOOKUP($E209,TKBLop_sang!$C$4:$BS$34,2,0),"")</f>
        <v>CHÀO CỜ</v>
      </c>
      <c r="C213" s="43" t="str">
        <f>IF(HLOOKUP($E209,TKBLop_sang!$C$4:$BS$34,7,0)&lt;&gt;"",HLOOKUP($E209,TKBLop_sang!$C$4:$BS$34,7,0),"")</f>
        <v>TD-HIẾU</v>
      </c>
      <c r="D213" s="43" t="str">
        <f>IF(HLOOKUP($E209,TKBLop_sang!$C$4:$BS$34,12,0)&lt;&gt;"",HLOOKUP($E209,TKBLop_sang!$C$4:$BS$34,12,0),"")</f>
        <v>SỬ-LT.LỢI</v>
      </c>
      <c r="E213" s="43" t="str">
        <f>IF(HLOOKUP($E209,TKBLop_sang!$C$4:$BS$34,17,0)&lt;&gt;"",HLOOKUP($E209,TKBLop_sang!$C$4:$BS$34,17,0),"")</f>
        <v>HÓA-PHƯỢNG</v>
      </c>
      <c r="F213" s="43" t="str">
        <f>IF(HLOOKUP($E209,TKBLop_sang!$C$4:$BS$34,22,0)&lt;&gt;"",HLOOKUP($E209,TKBLop_sang!$C$4:$BS$34,22,0),"")</f>
        <v>VĂN-PHƯỢNG.K</v>
      </c>
      <c r="G213" s="43" t="str">
        <f>IF(HLOOKUP($E209,TKBLop_sang!$C$4:$BS$34,27,0)&lt;&gt;"",HLOOKUP($E209,TKBLop_sang!$C$4:$BS$34,27,0),"")</f>
        <v/>
      </c>
    </row>
    <row r="214" spans="1:7" ht="24.75" customHeight="1" x14ac:dyDescent="0.15">
      <c r="A214" s="42">
        <v>2</v>
      </c>
      <c r="B214" s="43" t="str">
        <f>IF(HLOOKUP($E209,TKBLop_sang!$C$4:$BS$34,3,0)&lt;&gt;"",HLOOKUP($E209,TKBLop_sang!$C$4:$BS$34,3,0),"")</f>
        <v>SHCN-TÂM.M</v>
      </c>
      <c r="C214" s="43" t="str">
        <f>IF(HLOOKUP($E209,TKBLop_sang!$C$4:$BS$34,8,0)&lt;&gt;"",HLOOKUP($E209,TKBLop_sang!$C$4:$BS$34,8,0),"")</f>
        <v>TD-HIẾU</v>
      </c>
      <c r="D214" s="43" t="str">
        <f>IF(HLOOKUP($E209,TKBLop_sang!$C$4:$BS$34,13,0)&lt;&gt;"",HLOOKUP($E209,TKBLop_sang!$C$4:$BS$34,13,0),"")</f>
        <v>ĐỊA-TRANG</v>
      </c>
      <c r="E214" s="43" t="str">
        <f>IF(HLOOKUP($E209,TKBLop_sang!$C$4:$BS$34,18,0)&lt;&gt;"",HLOOKUP($E209,TKBLop_sang!$C$4:$BS$34,18,0),"")</f>
        <v>VĂN-PHƯỢNG.K</v>
      </c>
      <c r="F214" s="43" t="str">
        <f>IF(HLOOKUP($E209,TKBLop_sang!$C$4:$BS$34,23,0)&lt;&gt;"",HLOOKUP($E209,TKBLop_sang!$C$4:$BS$34,23,0),"")</f>
        <v>VĂN-PHƯỢNG.K</v>
      </c>
      <c r="G214" s="43" t="str">
        <f>IF(HLOOKUP($E209,TKBLop_sang!$C$4:$BS$34,28,0)&lt;&gt;"",HLOOKUP($E209,TKBLop_sang!$C$4:$BS$34,28,0),"")</f>
        <v/>
      </c>
    </row>
    <row r="215" spans="1:7" ht="24.75" customHeight="1" x14ac:dyDescent="0.15">
      <c r="A215" s="42">
        <v>3</v>
      </c>
      <c r="B215" s="43" t="str">
        <f>IF(HLOOKUP($E209,TKBLop_sang!$C$4:$BS$34,4,0)&lt;&gt;"",HLOOKUP($E209,TKBLop_sang!$C$4:$BS$34,4,0),"")</f>
        <v>TOAN-TÂM.M</v>
      </c>
      <c r="C215" s="43" t="str">
        <f>IF(HLOOKUP($E209,TKBLop_sang!$C$4:$BS$34,9,0)&lt;&gt;"",HLOOKUP($E209,TKBLop_sang!$C$4:$BS$34,9,0),"")</f>
        <v>TIN-TIẾN</v>
      </c>
      <c r="D215" s="43" t="str">
        <f>IF(HLOOKUP($E209,TKBLop_sang!$C$4:$BS$34,14,0)&lt;&gt;"",HLOOKUP($E209,TKBLop_sang!$C$4:$BS$34,14,0),"")</f>
        <v>GDCD-NGỌC.K</v>
      </c>
      <c r="E215" s="43" t="str">
        <f>IF(HLOOKUP($E209,TKBLop_sang!$C$4:$BS$34,19,0)&lt;&gt;"",HLOOKUP($E209,TKBLop_sang!$C$4:$BS$34,19,0),"")</f>
        <v>VĂN-PHƯỢNG.K</v>
      </c>
      <c r="F215" s="43" t="str">
        <f>IF(HLOOKUP($E209,TKBLop_sang!$C$4:$BS$34,24,0)&lt;&gt;"",HLOOKUP($E209,TKBLop_sang!$C$4:$BS$34,24,0),"")</f>
        <v>TOAN-TÂM.M</v>
      </c>
      <c r="G215" s="43" t="str">
        <f>IF(HLOOKUP($E209,TKBLop_sang!$C$4:$BS$34,29,0)&lt;&gt;"",HLOOKUP($E209,TKBLop_sang!$C$4:$BS$34,29,0),"")</f>
        <v/>
      </c>
    </row>
    <row r="216" spans="1:7" ht="24.75" customHeight="1" x14ac:dyDescent="0.15">
      <c r="A216" s="42">
        <v>4</v>
      </c>
      <c r="B216" s="43" t="str">
        <f>IF(HLOOKUP($E209,TKBLop_sang!$C$4:$BS$34,5,0)&lt;&gt;"",HLOOKUP($E209,TKBLop_sang!$C$4:$BS$34,5,0),"")</f>
        <v>TOAN-TÂM.M</v>
      </c>
      <c r="C216" s="43" t="str">
        <f>IF(HLOOKUP($E209,TKBLop_sang!$C$4:$BS$34,10,0)&lt;&gt;"",HLOOKUP($E209,TKBLop_sang!$C$4:$BS$34,10,0),"")</f>
        <v>ANH-HẰNG.P</v>
      </c>
      <c r="D216" s="43" t="str">
        <f>IF(HLOOKUP($E209,TKBLop_sang!$C$4:$BS$34,15,0)&lt;&gt;"",HLOOKUP($E209,TKBLop_sang!$C$4:$BS$34,15,0),"")</f>
        <v>GDQP-HOA.NT</v>
      </c>
      <c r="E216" s="43" t="str">
        <f>IF(HLOOKUP($E209,TKBLop_sang!$C$4:$BS$34,20,0)&lt;&gt;"",HLOOKUP($E209,TKBLop_sang!$C$4:$BS$34,20,0),"")</f>
        <v>TOAN-TÂM.M</v>
      </c>
      <c r="F216" s="43" t="str">
        <f>IF(HLOOKUP($E209,TKBLop_sang!$C$4:$BS$34,25,0)&lt;&gt;"",HLOOKUP($E209,TKBLop_sang!$C$4:$BS$34,25,0),"")</f>
        <v>LÝ-ĐỨC</v>
      </c>
      <c r="G216" s="43" t="str">
        <f>IF(HLOOKUP($E209,TKBLop_sang!$C$4:$BS$34,30,0)&lt;&gt;"",HLOOKUP($E209,TKBLop_sang!$C$4:$BS$34,30,0),"")</f>
        <v/>
      </c>
    </row>
    <row r="217" spans="1:7" ht="24.75" customHeight="1" x14ac:dyDescent="0.15">
      <c r="A217" s="42">
        <v>5</v>
      </c>
      <c r="B217" s="43" t="str">
        <f>IF(HLOOKUP($E209,TKBLop_sang!$C$4:$BS$34,6,0)&lt;&gt;"",HLOOKUP($E209,TKBLop_sang!$C$4:$BS$34,6,0),"")</f>
        <v>ANH-HẰNG.P</v>
      </c>
      <c r="C217" s="43" t="str">
        <f>IF(HLOOKUP($E209,TKBLop_sang!$C$4:$BS$34,11,0)&lt;&gt;"",HLOOKUP($E209,TKBLop_sang!$C$4:$BS$34,11,0),"")</f>
        <v>ANH-HẰNG.P</v>
      </c>
      <c r="D217" s="43" t="str">
        <f>IF(HLOOKUP($E209,TKBLop_sang!$C$4:$BS$34,16,0)&lt;&gt;"",HLOOKUP($E209,TKBLop_sang!$C$4:$BS$34,16,0),"")</f>
        <v>SINH-HÀ.VN</v>
      </c>
      <c r="E217" s="43" t="str">
        <f>IF(HLOOKUP($E209,TKBLop_sang!$C$4:$BS$34,21,0)&lt;&gt;"",HLOOKUP($E209,TKBLop_sang!$C$4:$BS$34,21,0),"")</f>
        <v>TOAN-TÂM.M</v>
      </c>
      <c r="F217" s="43" t="str">
        <f>IF(HLOOKUP($E209,TKBLop_sang!$C$4:$BS$34,26,0)&lt;&gt;"",HLOOKUP($E209,TKBLop_sang!$C$4:$BS$34,26,0),"")</f>
        <v>LÝ-ĐỨC</v>
      </c>
      <c r="G217" s="43" t="str">
        <f>IF(HLOOKUP($E209,TKBLop_sang!$C$4:$BS$34,31,0)&lt;&gt;"",HLOOKUP($E209,TKBLop_sang!$C$4:$BS$34,31,0),"")</f>
        <v/>
      </c>
    </row>
    <row r="218" spans="1:7" ht="24.75" customHeight="1" x14ac:dyDescent="0.1">
      <c r="A218" s="53" t="s">
        <v>122</v>
      </c>
      <c r="B218" s="77"/>
      <c r="C218" s="77"/>
      <c r="D218" s="77"/>
      <c r="E218" s="77"/>
      <c r="F218" s="77"/>
      <c r="G218" s="77"/>
    </row>
    <row r="219" spans="1:7" ht="24.75" customHeight="1" x14ac:dyDescent="0.1">
      <c r="A219" s="55"/>
      <c r="B219" s="78" t="s">
        <v>115</v>
      </c>
      <c r="C219" s="78" t="s">
        <v>116</v>
      </c>
      <c r="D219" s="78" t="s">
        <v>117</v>
      </c>
      <c r="E219" s="78" t="s">
        <v>118</v>
      </c>
      <c r="F219" s="78" t="s">
        <v>119</v>
      </c>
      <c r="G219" s="78" t="s">
        <v>120</v>
      </c>
    </row>
    <row r="220" spans="1:7" ht="24.75" customHeight="1" x14ac:dyDescent="0.15">
      <c r="A220" s="42">
        <v>1</v>
      </c>
      <c r="B220" s="43" t="str">
        <f>IF(HLOOKUP($E209,TKBLop_chieu!$C$4:$BR$34,2,0)&lt;&gt;"",HLOOKUP($E209,TKBLop_chieu!$C$4:$BR$34,2,0),"")</f>
        <v>ANH-HẰNG.P</v>
      </c>
      <c r="C220" s="43" t="str">
        <f>IF(HLOOKUP($E209,TKBLop_chieu!$C$4:$BR$34,7,0)&lt;&gt;"",HLOOKUP($E209,TKBLop_chieu!$C$4:$BR$34,7,0),"")</f>
        <v>HÓA-PHƯỢNG</v>
      </c>
      <c r="D220" s="43" t="str">
        <f>IF(HLOOKUP($E209,TKBLop_chieu!$C$4:$BR$34,12,0)&lt;&gt;"",HLOOKUP($E209,TKBLop_chieu!$C$4:$BR$34,12,0),"")</f>
        <v>SỬ-LT.LỢI</v>
      </c>
      <c r="E220" s="43" t="str">
        <f>IF(HLOOKUP($E209,TKBLop_chieu!$C$4:$BR$34,17,0)&lt;&gt;"",HLOOKUP($E209,TKBLop_chieu!$C$4:$BR$34,17,0),"")</f>
        <v>GDCD-NGỌC.K</v>
      </c>
      <c r="F220" s="43" t="str">
        <f>IF(HLOOKUP($E209,TKBLop_chieu!$C$4:$BR$34,22,0)&lt;&gt;"",HLOOKUP($E209,TKBLop_chieu!$C$4:$BR$34,22,0),"")</f>
        <v>NGHE-DUYÊN.N</v>
      </c>
      <c r="G220" s="43" t="str">
        <f>IF(HLOOKUP($E209,TKBLop_chieu!$C$4:$BR$34,27,0)&lt;&gt;"",HLOOKUP($E209,TKBLop_chieu!$C$4:$BR$34,27,0),"")</f>
        <v/>
      </c>
    </row>
    <row r="221" spans="1:7" ht="24.75" customHeight="1" x14ac:dyDescent="0.15">
      <c r="A221" s="42">
        <v>2</v>
      </c>
      <c r="B221" s="43" t="str">
        <f>IF(HLOOKUP($E209,TKBLop_chieu!$C$4:$BR$34,3,0)&lt;&gt;"",HLOOKUP($E209,TKBLop_chieu!$C$4:$BR$34,3,0),"")</f>
        <v>TOAN-TÂM.M</v>
      </c>
      <c r="C221" s="43" t="str">
        <f>IF(HLOOKUP($E209,TKBLop_chieu!$C$4:$BR$34,8,0)&lt;&gt;"",HLOOKUP($E209,TKBLop_chieu!$C$4:$BR$34,8,0),"")</f>
        <v>VĂN-PHƯỢNG.K</v>
      </c>
      <c r="D221" s="43" t="str">
        <f>IF(HLOOKUP($E209,TKBLop_chieu!$C$4:$BR$34,13,0)&lt;&gt;"",HLOOKUP($E209,TKBLop_chieu!$C$4:$BR$34,13,0),"")</f>
        <v>CNGH-THÁI.P</v>
      </c>
      <c r="E221" s="43" t="str">
        <f>IF(HLOOKUP($E209,TKBLop_chieu!$C$4:$BR$34,18,0)&lt;&gt;"",HLOOKUP($E209,TKBLop_chieu!$C$4:$BR$34,18,0),"")</f>
        <v>ĐỊA-TRANG</v>
      </c>
      <c r="F221" s="43" t="str">
        <f>IF(HLOOKUP($E209,TKBLop_chieu!$C$4:$BR$34,23,0)&lt;&gt;"",HLOOKUP($E209,TKBLop_chieu!$C$4:$BR$34,23,0),"")</f>
        <v>NGHE-DUYÊN.N</v>
      </c>
      <c r="G221" s="43" t="str">
        <f>IF(HLOOKUP($E209,TKBLop_chieu!$C$4:$BR$34,28,0)&lt;&gt;"",HLOOKUP($E209,TKBLop_chieu!$C$4:$BR$34,28,0),"")</f>
        <v/>
      </c>
    </row>
    <row r="222" spans="1:7" ht="24.75" customHeight="1" x14ac:dyDescent="0.15">
      <c r="A222" s="42">
        <v>3</v>
      </c>
      <c r="B222" s="43" t="str">
        <f>IF(HLOOKUP($E209,TKBLop_chieu!$C$4:$BR$34,4,0)&lt;&gt;"",HLOOKUP($E209,TKBLop_chieu!$C$4:$BR$34,4,0),"")</f>
        <v>TOAN-TÂM.M</v>
      </c>
      <c r="C222" s="43" t="str">
        <f>IF(HLOOKUP($E209,TKBLop_chieu!$C$4:$BR$34,9,0)&lt;&gt;"",HLOOKUP($E209,TKBLop_chieu!$C$4:$BR$34,9,0),"")</f>
        <v>VĂN-PHƯỢNG.K</v>
      </c>
      <c r="D222" s="43" t="str">
        <f>IF(HLOOKUP($E209,TKBLop_chieu!$C$4:$BR$34,14,0)&lt;&gt;"",HLOOKUP($E209,TKBLop_chieu!$C$4:$BR$34,14,0),"")</f>
        <v>ANH-HẰNG.P</v>
      </c>
      <c r="E222" s="43" t="str">
        <f>IF(HLOOKUP($E209,TKBLop_chieu!$C$4:$BR$34,19,0)&lt;&gt;"",HLOOKUP($E209,TKBLop_chieu!$C$4:$BR$34,19,0),"")</f>
        <v>ANH-HẰNG.P</v>
      </c>
      <c r="F222" s="43" t="str">
        <f>IF(HLOOKUP($E209,TKBLop_chieu!$C$4:$BR$34,24,0)&lt;&gt;"",HLOOKUP($E209,TKBLop_chieu!$C$4:$BR$34,24,0),"")</f>
        <v>NGHE-DUYÊN.N</v>
      </c>
      <c r="G222" s="43" t="str">
        <f>IF(HLOOKUP($E209,TKBLop_chieu!$C$4:$BR$34,29,0)&lt;&gt;"",HLOOKUP($E209,TKBLop_chieu!$C$4:$BR$34,29,0),"")</f>
        <v/>
      </c>
    </row>
    <row r="223" spans="1:7" ht="24.75" customHeight="1" x14ac:dyDescent="0.1">
      <c r="A223" s="42">
        <v>4</v>
      </c>
      <c r="B223" s="43" t="str">
        <f>IF(HLOOKUP($E209,TKBLop_chieu!$C$4:$BR$34,5,0)&lt;&gt;"",HLOOKUP($E209,TKBLop_chieu!$C$4:$BR$34,5,0),"")</f>
        <v/>
      </c>
      <c r="C223" s="43" t="str">
        <f>IF(HLOOKUP($E209,TKBLop_chieu!$C$4:$BR$34,10,0)&lt;&gt;"",HLOOKUP($E209,TKBLop_chieu!$C$4:$BR$34,10,0),"")</f>
        <v/>
      </c>
      <c r="D223" s="43" t="str">
        <f>IF(HLOOKUP($E209,TKBLop_chieu!$C$4:$BR$34,15,0)&lt;&gt;"",HLOOKUP($E209,TKBLop_chieu!$C$4:$BR$34,15,0),"")</f>
        <v/>
      </c>
      <c r="E223" s="43" t="str">
        <f>IF(HLOOKUP($E209,TKBLop_chieu!$C$4:$BR$34,20,0)&lt;&gt;"",HLOOKUP($E209,TKBLop_chieu!$C$4:$BR$34,20,0),"")</f>
        <v/>
      </c>
      <c r="F223" s="43" t="str">
        <f>IF(HLOOKUP($E209,TKBLop_chieu!$C$4:$BR$34,25,0)&lt;&gt;"",HLOOKUP($E209,TKBLop_chieu!$C$4:$BR$34,25,0),"")</f>
        <v/>
      </c>
      <c r="G223" s="43" t="str">
        <f>IF(HLOOKUP($E209,TKBLop_chieu!$C$4:$BR$34,30,0)&lt;&gt;"",HLOOKUP($E209,TKBLop_chieu!$C$4:$BR$34,30,0),"")</f>
        <v/>
      </c>
    </row>
    <row r="224" spans="1:7" ht="24.75" customHeight="1" x14ac:dyDescent="0.1">
      <c r="A224" s="42">
        <v>5</v>
      </c>
      <c r="B224" s="43" t="str">
        <f>IF(HLOOKUP($E209,TKBLop_chieu!$C$4:$BR$34,6,0)&lt;&gt;"",HLOOKUP($E209,TKBLop_chieu!$C$4:$BR$34,6,0),"")</f>
        <v/>
      </c>
      <c r="C224" s="43" t="str">
        <f>IF(HLOOKUP($E209,TKBLop_chieu!$C$4:$BR$34,11,0)&lt;&gt;"",HLOOKUP($E209,TKBLop_chieu!$C$4:$BR$34,11,0),"")</f>
        <v/>
      </c>
      <c r="D224" s="43" t="str">
        <f>IF(HLOOKUP($E209,TKBLop_chieu!$C$4:$BR$34,16,0)&lt;&gt;"",HLOOKUP($E209,TKBLop_chieu!$C$4:$BR$34,16,0),"")</f>
        <v/>
      </c>
      <c r="E224" s="43" t="str">
        <f>IF(HLOOKUP($E209,TKBLop_chieu!$C$4:$BR$34,21,0)&lt;&gt;"",HLOOKUP($E209,TKBLop_chieu!$C$4:$BR$34,21,0),"")</f>
        <v/>
      </c>
      <c r="F224" s="43" t="str">
        <f>IF(HLOOKUP($E209,TKBLop_chieu!$C$4:$BR$34,26,0)&lt;&gt;"",HLOOKUP($E209,TKBLop_chieu!$C$4:$BR$34,26,0),"")</f>
        <v/>
      </c>
      <c r="G224" s="43" t="str">
        <f>IF(HLOOKUP($E209,TKBLop_chieu!$C$4:$BR$34,31,0)&lt;&gt;"",HLOOKUP($E209,TKBLop_chieu!$C$4:$BR$34,31,0),"")</f>
        <v/>
      </c>
    </row>
    <row r="225" spans="1:7" ht="24.75" customHeight="1" x14ac:dyDescent="0.1">
      <c r="A225" s="53"/>
      <c r="B225" s="56"/>
      <c r="C225" s="56"/>
      <c r="D225" s="56"/>
      <c r="E225" s="56"/>
      <c r="F225" s="56"/>
      <c r="G225" s="56"/>
    </row>
    <row r="226" spans="1:7" s="75" customFormat="1" ht="43.5" customHeight="1" x14ac:dyDescent="0.25">
      <c r="A226" s="72">
        <v>14</v>
      </c>
      <c r="B226" s="73"/>
      <c r="C226" s="73"/>
      <c r="D226" s="73" t="s">
        <v>114</v>
      </c>
      <c r="E226" s="74" t="str">
        <f>VLOOKUP($A226,Objects!$A$6:$B$60,2,1)</f>
        <v>11A03</v>
      </c>
      <c r="F226" s="73"/>
      <c r="G226" s="73"/>
    </row>
    <row r="227" spans="1:7" s="75" customFormat="1" ht="43.5" customHeight="1" x14ac:dyDescent="0.1">
      <c r="A227" s="73"/>
      <c r="B227" s="73"/>
      <c r="C227" s="73"/>
      <c r="D227" s="73"/>
      <c r="E227" s="73"/>
      <c r="F227" s="73"/>
      <c r="G227" s="73"/>
    </row>
    <row r="228" spans="1:7" s="75" customFormat="1" ht="43.5" customHeight="1" x14ac:dyDescent="0.25">
      <c r="A228" s="73" t="s">
        <v>121</v>
      </c>
      <c r="B228" s="73"/>
      <c r="C228" s="73"/>
      <c r="D228" s="73"/>
      <c r="E228" s="73"/>
      <c r="F228" s="73"/>
      <c r="G228" s="73"/>
    </row>
    <row r="229" spans="1:7" ht="24.75" customHeight="1" x14ac:dyDescent="0.1">
      <c r="A229" s="55"/>
      <c r="B229" s="42" t="s">
        <v>115</v>
      </c>
      <c r="C229" s="42" t="s">
        <v>116</v>
      </c>
      <c r="D229" s="42" t="s">
        <v>117</v>
      </c>
      <c r="E229" s="42" t="s">
        <v>118</v>
      </c>
      <c r="F229" s="42" t="s">
        <v>119</v>
      </c>
      <c r="G229" s="42" t="s">
        <v>120</v>
      </c>
    </row>
    <row r="230" spans="1:7" ht="24.75" customHeight="1" x14ac:dyDescent="0.15">
      <c r="A230" s="42">
        <v>1</v>
      </c>
      <c r="B230" s="43" t="str">
        <f>IF(HLOOKUP($E226,TKBLop_sang!$C$4:$BS$34,2,0)&lt;&gt;"",HLOOKUP($E226,TKBLop_sang!$C$4:$BS$34,2,0),"")</f>
        <v>CHÀO CỜ</v>
      </c>
      <c r="C230" s="43" t="str">
        <f>IF(HLOOKUP($E226,TKBLop_sang!$C$4:$BS$34,7,0)&lt;&gt;"",HLOOKUP($E226,TKBLop_sang!$C$4:$BS$34,7,0),"")</f>
        <v>VĂN-THƯƠNG</v>
      </c>
      <c r="D230" s="43" t="str">
        <f>IF(HLOOKUP($E226,TKBLop_sang!$C$4:$BS$34,12,0)&lt;&gt;"",HLOOKUP($E226,TKBLop_sang!$C$4:$BS$34,12,0),"")</f>
        <v>CNGH-THÁI.P</v>
      </c>
      <c r="E230" s="43" t="str">
        <f>IF(HLOOKUP($E226,TKBLop_sang!$C$4:$BS$34,17,0)&lt;&gt;"",HLOOKUP($E226,TKBLop_sang!$C$4:$BS$34,17,0),"")</f>
        <v>ANH-TỐ NHƯ</v>
      </c>
      <c r="F230" s="43" t="str">
        <f>IF(HLOOKUP($E226,TKBLop_sang!$C$4:$BS$34,22,0)&lt;&gt;"",HLOOKUP($E226,TKBLop_sang!$C$4:$BS$34,22,0),"")</f>
        <v>LÝ-HẰNG.PT</v>
      </c>
      <c r="G230" s="43" t="str">
        <f>IF(HLOOKUP($E226,TKBLop_sang!$C$4:$BS$34,27,0)&lt;&gt;"",HLOOKUP($E226,TKBLop_sang!$C$4:$BS$34,27,0),"")</f>
        <v/>
      </c>
    </row>
    <row r="231" spans="1:7" ht="24.75" customHeight="1" x14ac:dyDescent="0.15">
      <c r="A231" s="42">
        <v>2</v>
      </c>
      <c r="B231" s="43" t="str">
        <f>IF(HLOOKUP($E226,TKBLop_sang!$C$4:$BS$34,3,0)&lt;&gt;"",HLOOKUP($E226,TKBLop_sang!$C$4:$BS$34,3,0),"")</f>
        <v>SHCN-THƯƠNG</v>
      </c>
      <c r="C231" s="43" t="str">
        <f>IF(HLOOKUP($E226,TKBLop_sang!$C$4:$BS$34,8,0)&lt;&gt;"",HLOOKUP($E226,TKBLop_sang!$C$4:$BS$34,8,0),"")</f>
        <v>VĂN-THƯƠNG</v>
      </c>
      <c r="D231" s="43" t="str">
        <f>IF(HLOOKUP($E226,TKBLop_sang!$C$4:$BS$34,13,0)&lt;&gt;"",HLOOKUP($E226,TKBLop_sang!$C$4:$BS$34,13,0),"")</f>
        <v>GDCD-CHÍNH</v>
      </c>
      <c r="E231" s="43" t="str">
        <f>IF(HLOOKUP($E226,TKBLop_sang!$C$4:$BS$34,18,0)&lt;&gt;"",HLOOKUP($E226,TKBLop_sang!$C$4:$BS$34,18,0),"")</f>
        <v>ANH-TỐ NHƯ</v>
      </c>
      <c r="F231" s="43" t="str">
        <f>IF(HLOOKUP($E226,TKBLop_sang!$C$4:$BS$34,23,0)&lt;&gt;"",HLOOKUP($E226,TKBLop_sang!$C$4:$BS$34,23,0),"")</f>
        <v>HÓA-Đ.ANH</v>
      </c>
      <c r="G231" s="43" t="str">
        <f>IF(HLOOKUP($E226,TKBLop_sang!$C$4:$BS$34,28,0)&lt;&gt;"",HLOOKUP($E226,TKBLop_sang!$C$4:$BS$34,28,0),"")</f>
        <v/>
      </c>
    </row>
    <row r="232" spans="1:7" ht="24.75" customHeight="1" x14ac:dyDescent="0.15">
      <c r="A232" s="42">
        <v>3</v>
      </c>
      <c r="B232" s="43" t="str">
        <f>IF(HLOOKUP($E226,TKBLop_sang!$C$4:$BS$34,4,0)&lt;&gt;"",HLOOKUP($E226,TKBLop_sang!$C$4:$BS$34,4,0),"")</f>
        <v>VĂN-THƯƠNG</v>
      </c>
      <c r="C232" s="43" t="str">
        <f>IF(HLOOKUP($E226,TKBLop_sang!$C$4:$BS$34,9,0)&lt;&gt;"",HLOOKUP($E226,TKBLop_sang!$C$4:$BS$34,9,0),"")</f>
        <v>TD-NHÂN</v>
      </c>
      <c r="D232" s="43" t="str">
        <f>IF(HLOOKUP($E226,TKBLop_sang!$C$4:$BS$34,14,0)&lt;&gt;"",HLOOKUP($E226,TKBLop_sang!$C$4:$BS$34,14,0),"")</f>
        <v>ĐỊA-NHU.B</v>
      </c>
      <c r="E232" s="43" t="str">
        <f>IF(HLOOKUP($E226,TKBLop_sang!$C$4:$BS$34,19,0)&lt;&gt;"",HLOOKUP($E226,TKBLop_sang!$C$4:$BS$34,19,0),"")</f>
        <v>TOAN-DỊU</v>
      </c>
      <c r="F232" s="43" t="str">
        <f>IF(HLOOKUP($E226,TKBLop_sang!$C$4:$BS$34,24,0)&lt;&gt;"",HLOOKUP($E226,TKBLop_sang!$C$4:$BS$34,24,0),"")</f>
        <v>GDCD-CHÍNH</v>
      </c>
      <c r="G232" s="43" t="str">
        <f>IF(HLOOKUP($E226,TKBLop_sang!$C$4:$BS$34,29,0)&lt;&gt;"",HLOOKUP($E226,TKBLop_sang!$C$4:$BS$34,29,0),"")</f>
        <v/>
      </c>
    </row>
    <row r="233" spans="1:7" ht="24.75" customHeight="1" x14ac:dyDescent="0.15">
      <c r="A233" s="42">
        <v>4</v>
      </c>
      <c r="B233" s="43" t="str">
        <f>IF(HLOOKUP($E226,TKBLop_sang!$C$4:$BS$34,5,0)&lt;&gt;"",HLOOKUP($E226,TKBLop_sang!$C$4:$BS$34,5,0),"")</f>
        <v>SỬ-GẤM.P</v>
      </c>
      <c r="C233" s="43" t="str">
        <f>IF(HLOOKUP($E226,TKBLop_sang!$C$4:$BS$34,10,0)&lt;&gt;"",HLOOKUP($E226,TKBLop_sang!$C$4:$BS$34,10,0),"")</f>
        <v>TD-NHÂN</v>
      </c>
      <c r="D233" s="43" t="str">
        <f>IF(HLOOKUP($E226,TKBLop_sang!$C$4:$BS$34,15,0)&lt;&gt;"",HLOOKUP($E226,TKBLop_sang!$C$4:$BS$34,15,0),"")</f>
        <v>SINH-LIÊN.ĐT</v>
      </c>
      <c r="E233" s="43" t="str">
        <f>IF(HLOOKUP($E226,TKBLop_sang!$C$4:$BS$34,20,0)&lt;&gt;"",HLOOKUP($E226,TKBLop_sang!$C$4:$BS$34,20,0),"")</f>
        <v>TOAN-DỊU</v>
      </c>
      <c r="F233" s="43" t="str">
        <f>IF(HLOOKUP($E226,TKBLop_sang!$C$4:$BS$34,25,0)&lt;&gt;"",HLOOKUP($E226,TKBLop_sang!$C$4:$BS$34,25,0),"")</f>
        <v>VĂN-THƯƠNG</v>
      </c>
      <c r="G233" s="43" t="str">
        <f>IF(HLOOKUP($E226,TKBLop_sang!$C$4:$BS$34,30,0)&lt;&gt;"",HLOOKUP($E226,TKBLop_sang!$C$4:$BS$34,30,0),"")</f>
        <v/>
      </c>
    </row>
    <row r="234" spans="1:7" ht="24.75" customHeight="1" x14ac:dyDescent="0.15">
      <c r="A234" s="42">
        <v>5</v>
      </c>
      <c r="B234" s="43" t="str">
        <f>IF(HLOOKUP($E226,TKBLop_sang!$C$4:$BS$34,6,0)&lt;&gt;"",HLOOKUP($E226,TKBLop_sang!$C$4:$BS$34,6,0),"")</f>
        <v>GDQP-ĐỒNG</v>
      </c>
      <c r="C234" s="43" t="str">
        <f>IF(HLOOKUP($E226,TKBLop_sang!$C$4:$BS$34,11,0)&lt;&gt;"",HLOOKUP($E226,TKBLop_sang!$C$4:$BS$34,11,0),"")</f>
        <v>ANH-TỐ NHƯ</v>
      </c>
      <c r="D234" s="43" t="str">
        <f>IF(HLOOKUP($E226,TKBLop_sang!$C$4:$BS$34,16,0)&lt;&gt;"",HLOOKUP($E226,TKBLop_sang!$C$4:$BS$34,16,0),"")</f>
        <v>ANH-TỐ NHƯ</v>
      </c>
      <c r="E234" s="43" t="str">
        <f>IF(HLOOKUP($E226,TKBLop_sang!$C$4:$BS$34,21,0)&lt;&gt;"",HLOOKUP($E226,TKBLop_sang!$C$4:$BS$34,21,0),"")</f>
        <v>ĐỊA-NHU.B</v>
      </c>
      <c r="F234" s="43" t="str">
        <f>IF(HLOOKUP($E226,TKBLop_sang!$C$4:$BS$34,26,0)&lt;&gt;"",HLOOKUP($E226,TKBLop_sang!$C$4:$BS$34,26,0),"")</f>
        <v>VĂN-THƯƠNG</v>
      </c>
      <c r="G234" s="43" t="str">
        <f>IF(HLOOKUP($E226,TKBLop_sang!$C$4:$BS$34,31,0)&lt;&gt;"",HLOOKUP($E226,TKBLop_sang!$C$4:$BS$34,31,0),"")</f>
        <v/>
      </c>
    </row>
    <row r="235" spans="1:7" ht="24.75" customHeight="1" x14ac:dyDescent="0.1">
      <c r="A235" s="53" t="s">
        <v>122</v>
      </c>
      <c r="B235" s="77"/>
      <c r="C235" s="77"/>
      <c r="D235" s="77"/>
      <c r="E235" s="77"/>
      <c r="F235" s="77"/>
      <c r="G235" s="77"/>
    </row>
    <row r="236" spans="1:7" ht="24.75" customHeight="1" x14ac:dyDescent="0.1">
      <c r="A236" s="55"/>
      <c r="B236" s="78" t="s">
        <v>115</v>
      </c>
      <c r="C236" s="78" t="s">
        <v>116</v>
      </c>
      <c r="D236" s="78" t="s">
        <v>117</v>
      </c>
      <c r="E236" s="78" t="s">
        <v>118</v>
      </c>
      <c r="F236" s="78" t="s">
        <v>119</v>
      </c>
      <c r="G236" s="78" t="s">
        <v>120</v>
      </c>
    </row>
    <row r="237" spans="1:7" ht="24.75" customHeight="1" x14ac:dyDescent="0.15">
      <c r="A237" s="42">
        <v>1</v>
      </c>
      <c r="B237" s="43" t="str">
        <f>IF(HLOOKUP($E226,TKBLop_chieu!$C$4:$BR$34,2,0)&lt;&gt;"",HLOOKUP($E226,TKBLop_chieu!$C$4:$BR$34,2,0),"")</f>
        <v>TIN-TRUNG</v>
      </c>
      <c r="C237" s="43" t="str">
        <f>IF(HLOOKUP($E226,TKBLop_chieu!$C$4:$BR$34,7,0)&lt;&gt;"",HLOOKUP($E226,TKBLop_chieu!$C$4:$BR$34,7,0),"")</f>
        <v>TOAN-DỊU</v>
      </c>
      <c r="D237" s="43" t="str">
        <f>IF(HLOOKUP($E226,TKBLop_chieu!$C$4:$BR$34,12,0)&lt;&gt;"",HLOOKUP($E226,TKBLop_chieu!$C$4:$BR$34,12,0),"")</f>
        <v>TOAN-DỊU</v>
      </c>
      <c r="E237" s="43" t="str">
        <f>IF(HLOOKUP($E226,TKBLop_chieu!$C$4:$BR$34,17,0)&lt;&gt;"",HLOOKUP($E226,TKBLop_chieu!$C$4:$BR$34,17,0),"")</f>
        <v>NGHE-LIÊN.ĐT</v>
      </c>
      <c r="F237" s="43" t="str">
        <f>IF(HLOOKUP($E226,TKBLop_chieu!$C$4:$BR$34,22,0)&lt;&gt;"",HLOOKUP($E226,TKBLop_chieu!$C$4:$BR$34,22,0),"")</f>
        <v>HÓA-Đ.ANH</v>
      </c>
      <c r="G237" s="43" t="str">
        <f>IF(HLOOKUP($E226,TKBLop_chieu!$C$4:$BR$34,27,0)&lt;&gt;"",HLOOKUP($E226,TKBLop_chieu!$C$4:$BR$34,27,0),"")</f>
        <v/>
      </c>
    </row>
    <row r="238" spans="1:7" ht="24.75" customHeight="1" x14ac:dyDescent="0.15">
      <c r="A238" s="42">
        <v>2</v>
      </c>
      <c r="B238" s="43" t="str">
        <f>IF(HLOOKUP($E226,TKBLop_chieu!$C$4:$BR$34,3,0)&lt;&gt;"",HLOOKUP($E226,TKBLop_chieu!$C$4:$BR$34,3,0),"")</f>
        <v>TOAN-DỊU</v>
      </c>
      <c r="C238" s="43" t="str">
        <f>IF(HLOOKUP($E226,TKBLop_chieu!$C$4:$BR$34,8,0)&lt;&gt;"",HLOOKUP($E226,TKBLop_chieu!$C$4:$BR$34,8,0),"")</f>
        <v>TOAN-DỊU</v>
      </c>
      <c r="D238" s="43" t="str">
        <f>IF(HLOOKUP($E226,TKBLop_chieu!$C$4:$BR$34,13,0)&lt;&gt;"",HLOOKUP($E226,TKBLop_chieu!$C$4:$BR$34,13,0),"")</f>
        <v>TOAN-DỊU</v>
      </c>
      <c r="E238" s="43" t="str">
        <f>IF(HLOOKUP($E226,TKBLop_chieu!$C$4:$BR$34,18,0)&lt;&gt;"",HLOOKUP($E226,TKBLop_chieu!$C$4:$BR$34,18,0),"")</f>
        <v>NGHE-LIÊN.ĐT</v>
      </c>
      <c r="F238" s="43" t="str">
        <f>IF(HLOOKUP($E226,TKBLop_chieu!$C$4:$BR$34,23,0)&lt;&gt;"",HLOOKUP($E226,TKBLop_chieu!$C$4:$BR$34,23,0),"")</f>
        <v>SỬ-GẤM.P</v>
      </c>
      <c r="G238" s="43" t="str">
        <f>IF(HLOOKUP($E226,TKBLop_chieu!$C$4:$BR$34,28,0)&lt;&gt;"",HLOOKUP($E226,TKBLop_chieu!$C$4:$BR$34,28,0),"")</f>
        <v/>
      </c>
    </row>
    <row r="239" spans="1:7" ht="24.75" customHeight="1" x14ac:dyDescent="0.15">
      <c r="A239" s="42">
        <v>3</v>
      </c>
      <c r="B239" s="43" t="str">
        <f>IF(HLOOKUP($E226,TKBLop_chieu!$C$4:$BR$34,4,0)&lt;&gt;"",HLOOKUP($E226,TKBLop_chieu!$C$4:$BR$34,4,0),"")</f>
        <v>ANH-TỐ NHƯ</v>
      </c>
      <c r="C239" s="43" t="str">
        <f>IF(HLOOKUP($E226,TKBLop_chieu!$C$4:$BR$34,9,0)&lt;&gt;"",HLOOKUP($E226,TKBLop_chieu!$C$4:$BR$34,9,0),"")</f>
        <v>LÝ-HẰNG.PT</v>
      </c>
      <c r="D239" s="43" t="str">
        <f>IF(HLOOKUP($E226,TKBLop_chieu!$C$4:$BR$34,14,0)&lt;&gt;"",HLOOKUP($E226,TKBLop_chieu!$C$4:$BR$34,14,0),"")</f>
        <v>ANH-TỐ NHƯ</v>
      </c>
      <c r="E239" s="43" t="str">
        <f>IF(HLOOKUP($E226,TKBLop_chieu!$C$4:$BR$34,19,0)&lt;&gt;"",HLOOKUP($E226,TKBLop_chieu!$C$4:$BR$34,19,0),"")</f>
        <v>NGHE-LIÊN.ĐT</v>
      </c>
      <c r="F239" s="43" t="str">
        <f>IF(HLOOKUP($E226,TKBLop_chieu!$C$4:$BR$34,24,0)&lt;&gt;"",HLOOKUP($E226,TKBLop_chieu!$C$4:$BR$34,24,0),"")</f>
        <v>VĂN-THƯƠNG</v>
      </c>
      <c r="G239" s="43" t="str">
        <f>IF(HLOOKUP($E226,TKBLop_chieu!$C$4:$BR$34,29,0)&lt;&gt;"",HLOOKUP($E226,TKBLop_chieu!$C$4:$BR$34,29,0),"")</f>
        <v/>
      </c>
    </row>
    <row r="240" spans="1:7" ht="24.75" customHeight="1" x14ac:dyDescent="0.1">
      <c r="A240" s="42">
        <v>4</v>
      </c>
      <c r="B240" s="43" t="str">
        <f>IF(HLOOKUP($E226,TKBLop_chieu!$C$4:$BR$34,5,0)&lt;&gt;"",HLOOKUP($E226,TKBLop_chieu!$C$4:$BR$34,5,0),"")</f>
        <v/>
      </c>
      <c r="C240" s="43" t="str">
        <f>IF(HLOOKUP($E226,TKBLop_chieu!$C$4:$BR$34,10,0)&lt;&gt;"",HLOOKUP($E226,TKBLop_chieu!$C$4:$BR$34,10,0),"")</f>
        <v/>
      </c>
      <c r="D240" s="43" t="str">
        <f>IF(HLOOKUP($E226,TKBLop_chieu!$C$4:$BR$34,15,0)&lt;&gt;"",HLOOKUP($E226,TKBLop_chieu!$C$4:$BR$34,15,0),"")</f>
        <v/>
      </c>
      <c r="E240" s="43" t="str">
        <f>IF(HLOOKUP($E226,TKBLop_chieu!$C$4:$BR$34,20,0)&lt;&gt;"",HLOOKUP($E226,TKBLop_chieu!$C$4:$BR$34,20,0),"")</f>
        <v/>
      </c>
      <c r="F240" s="43" t="str">
        <f>IF(HLOOKUP($E226,TKBLop_chieu!$C$4:$BR$34,25,0)&lt;&gt;"",HLOOKUP($E226,TKBLop_chieu!$C$4:$BR$34,25,0),"")</f>
        <v/>
      </c>
      <c r="G240" s="43" t="str">
        <f>IF(HLOOKUP($E226,TKBLop_chieu!$C$4:$BR$34,30,0)&lt;&gt;"",HLOOKUP($E226,TKBLop_chieu!$C$4:$BR$34,30,0),"")</f>
        <v/>
      </c>
    </row>
    <row r="241" spans="1:7" ht="24.75" customHeight="1" x14ac:dyDescent="0.1">
      <c r="A241" s="42">
        <v>5</v>
      </c>
      <c r="B241" s="43" t="str">
        <f>IF(HLOOKUP($E226,TKBLop_chieu!$C$4:$BR$34,6,0)&lt;&gt;"",HLOOKUP($E226,TKBLop_chieu!$C$4:$BR$34,6,0),"")</f>
        <v/>
      </c>
      <c r="C241" s="43" t="str">
        <f>IF(HLOOKUP($E226,TKBLop_chieu!$C$4:$BR$34,11,0)&lt;&gt;"",HLOOKUP($E226,TKBLop_chieu!$C$4:$BR$34,11,0),"")</f>
        <v/>
      </c>
      <c r="D241" s="43" t="str">
        <f>IF(HLOOKUP($E226,TKBLop_chieu!$C$4:$BR$34,16,0)&lt;&gt;"",HLOOKUP($E226,TKBLop_chieu!$C$4:$BR$34,16,0),"")</f>
        <v/>
      </c>
      <c r="E241" s="43" t="str">
        <f>IF(HLOOKUP($E226,TKBLop_chieu!$C$4:$BR$34,21,0)&lt;&gt;"",HLOOKUP($E226,TKBLop_chieu!$C$4:$BR$34,21,0),"")</f>
        <v/>
      </c>
      <c r="F241" s="43" t="str">
        <f>IF(HLOOKUP($E226,TKBLop_chieu!$C$4:$BR$34,26,0)&lt;&gt;"",HLOOKUP($E226,TKBLop_chieu!$C$4:$BR$34,26,0),"")</f>
        <v/>
      </c>
      <c r="G241" s="43" t="str">
        <f>IF(HLOOKUP($E226,TKBLop_chieu!$C$4:$BR$34,31,0)&lt;&gt;"",HLOOKUP($E226,TKBLop_chieu!$C$4:$BR$34,31,0),"")</f>
        <v/>
      </c>
    </row>
    <row r="242" spans="1:7" ht="24.75" customHeight="1" x14ac:dyDescent="0.1">
      <c r="A242" s="53"/>
      <c r="B242" s="56"/>
      <c r="C242" s="56"/>
      <c r="D242" s="56"/>
      <c r="E242" s="56"/>
      <c r="F242" s="56"/>
      <c r="G242" s="56"/>
    </row>
    <row r="243" spans="1:7" s="75" customFormat="1" ht="43.5" customHeight="1" x14ac:dyDescent="0.25">
      <c r="A243" s="72">
        <v>15</v>
      </c>
      <c r="B243" s="73"/>
      <c r="C243" s="73"/>
      <c r="D243" s="73" t="s">
        <v>114</v>
      </c>
      <c r="E243" s="74" t="str">
        <f>VLOOKUP($A243,Objects!$A$6:$B$60,2,1)</f>
        <v>11A04</v>
      </c>
      <c r="F243" s="73"/>
      <c r="G243" s="73"/>
    </row>
    <row r="244" spans="1:7" s="75" customFormat="1" ht="43.5" customHeight="1" x14ac:dyDescent="0.1">
      <c r="A244" s="73"/>
      <c r="B244" s="73"/>
      <c r="C244" s="73"/>
      <c r="D244" s="73"/>
      <c r="E244" s="73"/>
      <c r="F244" s="73"/>
      <c r="G244" s="73"/>
    </row>
    <row r="245" spans="1:7" s="75" customFormat="1" ht="43.5" customHeight="1" x14ac:dyDescent="0.25">
      <c r="A245" s="73" t="s">
        <v>121</v>
      </c>
      <c r="B245" s="73"/>
      <c r="C245" s="73"/>
      <c r="D245" s="73"/>
      <c r="E245" s="73"/>
      <c r="F245" s="73"/>
      <c r="G245" s="73"/>
    </row>
    <row r="246" spans="1:7" ht="24.75" customHeight="1" x14ac:dyDescent="0.1">
      <c r="A246" s="55"/>
      <c r="B246" s="42" t="s">
        <v>115</v>
      </c>
      <c r="C246" s="42" t="s">
        <v>116</v>
      </c>
      <c r="D246" s="42" t="s">
        <v>117</v>
      </c>
      <c r="E246" s="42" t="s">
        <v>118</v>
      </c>
      <c r="F246" s="42" t="s">
        <v>119</v>
      </c>
      <c r="G246" s="42" t="s">
        <v>120</v>
      </c>
    </row>
    <row r="247" spans="1:7" ht="24.75" customHeight="1" x14ac:dyDescent="0.15">
      <c r="A247" s="42" t="s">
        <v>0</v>
      </c>
      <c r="B247" s="43" t="str">
        <f>IF(HLOOKUP($E243,TKBLop_sang!$C$4:$BS$34,2,0)&lt;&gt;"",HLOOKUP($E243,TKBLop_sang!$C$4:$BS$34,2,0),"")</f>
        <v>CHÀO CỜ</v>
      </c>
      <c r="C247" s="43" t="str">
        <f>IF(HLOOKUP($E243,TKBLop_sang!$C$4:$BS$34,7,0)&lt;&gt;"",HLOOKUP($E243,TKBLop_sang!$C$4:$BS$34,7,0),"")</f>
        <v>ANH-SƠN.P</v>
      </c>
      <c r="D247" s="43" t="str">
        <f>IF(HLOOKUP($E243,TKBLop_sang!$C$4:$BS$34,12,0)&lt;&gt;"",HLOOKUP($E243,TKBLop_sang!$C$4:$BS$34,12,0),"")</f>
        <v>ANH-SƠN.P</v>
      </c>
      <c r="E247" s="43" t="str">
        <f>IF(HLOOKUP($E243,TKBLop_sang!$C$4:$BS$34,17,0)&lt;&gt;"",HLOOKUP($E243,TKBLop_sang!$C$4:$BS$34,17,0),"")</f>
        <v>TOAN-HẠNH</v>
      </c>
      <c r="F247" s="43" t="str">
        <f>IF(HLOOKUP($E243,TKBLop_sang!$C$4:$BS$34,22,0)&lt;&gt;"",HLOOKUP($E243,TKBLop_sang!$C$4:$BS$34,22,0),"")</f>
        <v>TOAN-HẠNH</v>
      </c>
      <c r="G247" s="43" t="str">
        <f>IF(HLOOKUP($E243,TKBLop_sang!$C$4:$BS$34,27,0)&lt;&gt;"",HLOOKUP($E243,TKBLop_sang!$C$4:$BS$34,27,0),"")</f>
        <v/>
      </c>
    </row>
    <row r="248" spans="1:7" ht="24.75" customHeight="1" x14ac:dyDescent="0.15">
      <c r="A248" s="42" t="s">
        <v>37</v>
      </c>
      <c r="B248" s="43" t="str">
        <f>IF(HLOOKUP($E243,TKBLop_sang!$C$4:$BS$34,3,0)&lt;&gt;"",HLOOKUP($E243,TKBLop_sang!$C$4:$BS$34,3,0),"")</f>
        <v>SHCN-HẠNH</v>
      </c>
      <c r="C248" s="43" t="str">
        <f>IF(HLOOKUP($E243,TKBLop_sang!$C$4:$BS$34,8,0)&lt;&gt;"",HLOOKUP($E243,TKBLop_sang!$C$4:$BS$34,8,0),"")</f>
        <v>ANH-SƠN.P</v>
      </c>
      <c r="D248" s="43" t="str">
        <f>IF(HLOOKUP($E243,TKBLop_sang!$C$4:$BS$34,13,0)&lt;&gt;"",HLOOKUP($E243,TKBLop_sang!$C$4:$BS$34,13,0),"")</f>
        <v>SỬ-GẤM.P</v>
      </c>
      <c r="E248" s="43" t="str">
        <f>IF(HLOOKUP($E243,TKBLop_sang!$C$4:$BS$34,18,0)&lt;&gt;"",HLOOKUP($E243,TKBLop_sang!$C$4:$BS$34,18,0),"")</f>
        <v>TOAN-HẠNH</v>
      </c>
      <c r="F248" s="43" t="str">
        <f>IF(HLOOKUP($E243,TKBLop_sang!$C$4:$BS$34,23,0)&lt;&gt;"",HLOOKUP($E243,TKBLop_sang!$C$4:$BS$34,23,0),"")</f>
        <v>TOAN-HẠNH</v>
      </c>
      <c r="G248" s="43" t="str">
        <f>IF(HLOOKUP($E243,TKBLop_sang!$C$4:$BS$34,28,0)&lt;&gt;"",HLOOKUP($E243,TKBLop_sang!$C$4:$BS$34,28,0),"")</f>
        <v/>
      </c>
    </row>
    <row r="249" spans="1:7" ht="24.75" customHeight="1" x14ac:dyDescent="0.15">
      <c r="A249" s="42" t="s">
        <v>38</v>
      </c>
      <c r="B249" s="43" t="str">
        <f>IF(HLOOKUP($E243,TKBLop_sang!$C$4:$BS$34,4,0)&lt;&gt;"",HLOOKUP($E243,TKBLop_sang!$C$4:$BS$34,4,0),"")</f>
        <v>LÝ-TIẾN.P</v>
      </c>
      <c r="C249" s="43" t="str">
        <f>IF(HLOOKUP($E243,TKBLop_sang!$C$4:$BS$34,9,0)&lt;&gt;"",HLOOKUP($E243,TKBLop_sang!$C$4:$BS$34,9,0),"")</f>
        <v>GDQP-ĐỒNG</v>
      </c>
      <c r="D249" s="43" t="str">
        <f>IF(HLOOKUP($E243,TKBLop_sang!$C$4:$BS$34,14,0)&lt;&gt;"",HLOOKUP($E243,TKBLop_sang!$C$4:$BS$34,14,0),"")</f>
        <v>CNGH-DUYÊN.M</v>
      </c>
      <c r="E249" s="43" t="str">
        <f>IF(HLOOKUP($E243,TKBLop_sang!$C$4:$BS$34,19,0)&lt;&gt;"",HLOOKUP($E243,TKBLop_sang!$C$4:$BS$34,19,0),"")</f>
        <v>VĂN-TRAI</v>
      </c>
      <c r="F249" s="43" t="str">
        <f>IF(HLOOKUP($E243,TKBLop_sang!$C$4:$BS$34,24,0)&lt;&gt;"",HLOOKUP($E243,TKBLop_sang!$C$4:$BS$34,24,0),"")</f>
        <v>HÓA-HẰNG.Đ</v>
      </c>
      <c r="G249" s="43" t="str">
        <f>IF(HLOOKUP($E243,TKBLop_sang!$C$4:$BS$34,29,0)&lt;&gt;"",HLOOKUP($E243,TKBLop_sang!$C$4:$BS$34,29,0),"")</f>
        <v/>
      </c>
    </row>
    <row r="250" spans="1:7" ht="24.75" customHeight="1" x14ac:dyDescent="0.15">
      <c r="A250" s="42" t="s">
        <v>39</v>
      </c>
      <c r="B250" s="43" t="str">
        <f>IF(HLOOKUP($E243,TKBLop_sang!$C$4:$BS$34,5,0)&lt;&gt;"",HLOOKUP($E243,TKBLop_sang!$C$4:$BS$34,5,0),"")</f>
        <v>VĂN-TRAI</v>
      </c>
      <c r="C250" s="43" t="str">
        <f>IF(HLOOKUP($E243,TKBLop_sang!$C$4:$BS$34,10,0)&lt;&gt;"",HLOOKUP($E243,TKBLop_sang!$C$4:$BS$34,10,0),"")</f>
        <v>HÓA-HẰNG.Đ</v>
      </c>
      <c r="D250" s="43" t="str">
        <f>IF(HLOOKUP($E243,TKBLop_sang!$C$4:$BS$34,15,0)&lt;&gt;"",HLOOKUP($E243,TKBLop_sang!$C$4:$BS$34,15,0),"")</f>
        <v>ĐỊA-NHU.B</v>
      </c>
      <c r="E250" s="43" t="str">
        <f>IF(HLOOKUP($E243,TKBLop_sang!$C$4:$BS$34,20,0)&lt;&gt;"",HLOOKUP($E243,TKBLop_sang!$C$4:$BS$34,20,0),"")</f>
        <v>VĂN-TRAI</v>
      </c>
      <c r="F250" s="43" t="str">
        <f>IF(HLOOKUP($E243,TKBLop_sang!$C$4:$BS$34,25,0)&lt;&gt;"",HLOOKUP($E243,TKBLop_sang!$C$4:$BS$34,25,0),"")</f>
        <v>VĂN-TRAI</v>
      </c>
      <c r="G250" s="43" t="str">
        <f>IF(HLOOKUP($E243,TKBLop_sang!$C$4:$BS$34,30,0)&lt;&gt;"",HLOOKUP($E243,TKBLop_sang!$C$4:$BS$34,30,0),"")</f>
        <v/>
      </c>
    </row>
    <row r="251" spans="1:7" ht="24.75" customHeight="1" x14ac:dyDescent="0.15">
      <c r="A251" s="42" t="s">
        <v>40</v>
      </c>
      <c r="B251" s="43" t="str">
        <f>IF(HLOOKUP($E243,TKBLop_sang!$C$4:$BS$34,6,0)&lt;&gt;"",HLOOKUP($E243,TKBLop_sang!$C$4:$BS$34,6,0),"")</f>
        <v>TOAN-HẠNH</v>
      </c>
      <c r="C251" s="43" t="str">
        <f>IF(HLOOKUP($E243,TKBLop_sang!$C$4:$BS$34,11,0)&lt;&gt;"",HLOOKUP($E243,TKBLop_sang!$C$4:$BS$34,11,0),"")</f>
        <v>LÝ-TIẾN.P</v>
      </c>
      <c r="D251" s="43" t="str">
        <f>IF(HLOOKUP($E243,TKBLop_sang!$C$4:$BS$34,16,0)&lt;&gt;"",HLOOKUP($E243,TKBLop_sang!$C$4:$BS$34,16,0),"")</f>
        <v>SINH-ANH.ĐT</v>
      </c>
      <c r="E251" s="43" t="str">
        <f>IF(HLOOKUP($E243,TKBLop_sang!$C$4:$BS$34,21,0)&lt;&gt;"",HLOOKUP($E243,TKBLop_sang!$C$4:$BS$34,21,0),"")</f>
        <v>GDCD-NHUẦN</v>
      </c>
      <c r="F251" s="43" t="str">
        <f>IF(HLOOKUP($E243,TKBLop_sang!$C$4:$BS$34,26,0)&lt;&gt;"",HLOOKUP($E243,TKBLop_sang!$C$4:$BS$34,26,0),"")</f>
        <v>VĂN-TRAI</v>
      </c>
      <c r="G251" s="43" t="str">
        <f>IF(HLOOKUP($E243,TKBLop_sang!$C$4:$BS$34,31,0)&lt;&gt;"",HLOOKUP($E243,TKBLop_sang!$C$4:$BS$34,31,0),"")</f>
        <v/>
      </c>
    </row>
    <row r="252" spans="1:7" ht="24.75" customHeight="1" x14ac:dyDescent="0.1">
      <c r="A252" s="53" t="s">
        <v>122</v>
      </c>
      <c r="B252" s="77"/>
      <c r="C252" s="77"/>
      <c r="D252" s="77"/>
      <c r="E252" s="77"/>
      <c r="F252" s="77"/>
      <c r="G252" s="77"/>
    </row>
    <row r="253" spans="1:7" ht="24.75" customHeight="1" x14ac:dyDescent="0.1">
      <c r="A253" s="55"/>
      <c r="B253" s="78" t="s">
        <v>115</v>
      </c>
      <c r="C253" s="78" t="s">
        <v>116</v>
      </c>
      <c r="D253" s="78" t="s">
        <v>117</v>
      </c>
      <c r="E253" s="78" t="s">
        <v>118</v>
      </c>
      <c r="F253" s="78" t="s">
        <v>119</v>
      </c>
      <c r="G253" s="78" t="s">
        <v>120</v>
      </c>
    </row>
    <row r="254" spans="1:7" ht="24.75" customHeight="1" x14ac:dyDescent="0.15">
      <c r="A254" s="42" t="s">
        <v>0</v>
      </c>
      <c r="B254" s="43" t="str">
        <f>IF(HLOOKUP($E243,TKBLop_chieu!$C$4:$BR$34,2,0)&lt;&gt;"",HLOOKUP($E243,TKBLop_chieu!$C$4:$BR$34,2,0),"")</f>
        <v>TOAN-HẠNH</v>
      </c>
      <c r="C254" s="43" t="str">
        <f>IF(HLOOKUP($E243,TKBLop_chieu!$C$4:$BR$34,7,0)&lt;&gt;"",HLOOKUP($E243,TKBLop_chieu!$C$4:$BR$34,7,0),"")</f>
        <v>NGHE-ANH.ĐT</v>
      </c>
      <c r="D254" s="43" t="str">
        <f>IF(HLOOKUP($E243,TKBLop_chieu!$C$4:$BR$34,12,0)&lt;&gt;"",HLOOKUP($E243,TKBLop_chieu!$C$4:$BR$34,12,0),"")</f>
        <v>TOAN-HẠNH</v>
      </c>
      <c r="E254" s="43" t="str">
        <f>IF(HLOOKUP($E243,TKBLop_chieu!$C$4:$BR$34,17,0)&lt;&gt;"",HLOOKUP($E243,TKBLop_chieu!$C$4:$BR$34,17,0),"")</f>
        <v>ANH-SƠN.P</v>
      </c>
      <c r="F254" s="43" t="str">
        <f>IF(HLOOKUP($E243,TKBLop_chieu!$C$4:$BR$34,22,0)&lt;&gt;"",HLOOKUP($E243,TKBLop_chieu!$C$4:$BR$34,22,0),"")</f>
        <v>VĂN-TRAI</v>
      </c>
      <c r="G254" s="43" t="str">
        <f>IF(HLOOKUP($E243,TKBLop_chieu!$C$4:$BR$34,27,0)&lt;&gt;"",HLOOKUP($E243,TKBLop_chieu!$C$4:$BR$34,27,0),"")</f>
        <v/>
      </c>
    </row>
    <row r="255" spans="1:7" ht="24.75" customHeight="1" x14ac:dyDescent="0.15">
      <c r="A255" s="42" t="s">
        <v>37</v>
      </c>
      <c r="B255" s="43" t="str">
        <f>IF(HLOOKUP($E243,TKBLop_chieu!$C$4:$BR$34,3,0)&lt;&gt;"",HLOOKUP($E243,TKBLop_chieu!$C$4:$BR$34,3,0),"")</f>
        <v>ANH-SƠN.P</v>
      </c>
      <c r="C255" s="43" t="str">
        <f>IF(HLOOKUP($E243,TKBLop_chieu!$C$4:$BR$34,8,0)&lt;&gt;"",HLOOKUP($E243,TKBLop_chieu!$C$4:$BR$34,8,0),"")</f>
        <v>NGHE-ANH.ĐT</v>
      </c>
      <c r="D255" s="43" t="str">
        <f>IF(HLOOKUP($E243,TKBLop_chieu!$C$4:$BR$34,13,0)&lt;&gt;"",HLOOKUP($E243,TKBLop_chieu!$C$4:$BR$34,13,0),"")</f>
        <v>ĐỊA-NHU.B</v>
      </c>
      <c r="E255" s="43" t="str">
        <f>IF(HLOOKUP($E243,TKBLop_chieu!$C$4:$BR$34,18,0)&lt;&gt;"",HLOOKUP($E243,TKBLop_chieu!$C$4:$BR$34,18,0),"")</f>
        <v>TD-TỐ ANH</v>
      </c>
      <c r="F255" s="43" t="str">
        <f>IF(HLOOKUP($E243,TKBLop_chieu!$C$4:$BR$34,23,0)&lt;&gt;"",HLOOKUP($E243,TKBLop_chieu!$C$4:$BR$34,23,0),"")</f>
        <v>TIN-TRUNG</v>
      </c>
      <c r="G255" s="43" t="str">
        <f>IF(HLOOKUP($E243,TKBLop_chieu!$C$4:$BR$34,28,0)&lt;&gt;"",HLOOKUP($E243,TKBLop_chieu!$C$4:$BR$34,28,0),"")</f>
        <v/>
      </c>
    </row>
    <row r="256" spans="1:7" ht="24.75" customHeight="1" x14ac:dyDescent="0.15">
      <c r="A256" s="42" t="s">
        <v>38</v>
      </c>
      <c r="B256" s="43" t="str">
        <f>IF(HLOOKUP($E243,TKBLop_chieu!$C$4:$BR$34,4,0)&lt;&gt;"",HLOOKUP($E243,TKBLop_chieu!$C$4:$BR$34,4,0),"")</f>
        <v>ANH-SƠN.P</v>
      </c>
      <c r="C256" s="43" t="str">
        <f>IF(HLOOKUP($E243,TKBLop_chieu!$C$4:$BR$34,9,0)&lt;&gt;"",HLOOKUP($E243,TKBLop_chieu!$C$4:$BR$34,9,0),"")</f>
        <v>NGHE-ANH.ĐT</v>
      </c>
      <c r="D256" s="43" t="str">
        <f>IF(HLOOKUP($E243,TKBLop_chieu!$C$4:$BR$34,14,0)&lt;&gt;"",HLOOKUP($E243,TKBLop_chieu!$C$4:$BR$34,14,0),"")</f>
        <v>GDCD-NHUẦN</v>
      </c>
      <c r="E256" s="43" t="str">
        <f>IF(HLOOKUP($E243,TKBLop_chieu!$C$4:$BR$34,19,0)&lt;&gt;"",HLOOKUP($E243,TKBLop_chieu!$C$4:$BR$34,19,0),"")</f>
        <v>TD-TỐ ANH</v>
      </c>
      <c r="F256" s="43" t="str">
        <f>IF(HLOOKUP($E243,TKBLop_chieu!$C$4:$BR$34,24,0)&lt;&gt;"",HLOOKUP($E243,TKBLop_chieu!$C$4:$BR$34,24,0),"")</f>
        <v>SỬ-GẤM.P</v>
      </c>
      <c r="G256" s="43" t="str">
        <f>IF(HLOOKUP($E243,TKBLop_chieu!$C$4:$BR$34,29,0)&lt;&gt;"",HLOOKUP($E243,TKBLop_chieu!$C$4:$BR$34,29,0),"")</f>
        <v/>
      </c>
    </row>
    <row r="257" spans="1:7" ht="24.75" customHeight="1" x14ac:dyDescent="0.1">
      <c r="A257" s="42" t="s">
        <v>39</v>
      </c>
      <c r="B257" s="43" t="str">
        <f>IF(HLOOKUP($E243,TKBLop_chieu!$C$4:$BR$34,5,0)&lt;&gt;"",HLOOKUP($E243,TKBLop_chieu!$C$4:$BR$34,5,0),"")</f>
        <v/>
      </c>
      <c r="C257" s="43" t="str">
        <f>IF(HLOOKUP($E243,TKBLop_chieu!$C$4:$BR$34,10,0)&lt;&gt;"",HLOOKUP($E243,TKBLop_chieu!$C$4:$BR$34,10,0),"")</f>
        <v/>
      </c>
      <c r="D257" s="43" t="str">
        <f>IF(HLOOKUP($E243,TKBLop_chieu!$C$4:$BR$34,15,0)&lt;&gt;"",HLOOKUP($E243,TKBLop_chieu!$C$4:$BR$34,15,0),"")</f>
        <v/>
      </c>
      <c r="E257" s="43" t="str">
        <f>IF(HLOOKUP($E243,TKBLop_chieu!$C$4:$BR$34,20,0)&lt;&gt;"",HLOOKUP($E243,TKBLop_chieu!$C$4:$BR$34,20,0),"")</f>
        <v/>
      </c>
      <c r="F257" s="43" t="str">
        <f>IF(HLOOKUP($E243,TKBLop_chieu!$C$4:$BR$34,25,0)&lt;&gt;"",HLOOKUP($E243,TKBLop_chieu!$C$4:$BR$34,25,0),"")</f>
        <v/>
      </c>
      <c r="G257" s="43" t="str">
        <f>IF(HLOOKUP($E243,TKBLop_chieu!$C$4:$BR$34,30,0)&lt;&gt;"",HLOOKUP($E243,TKBLop_chieu!$C$4:$BR$34,30,0),"")</f>
        <v/>
      </c>
    </row>
    <row r="258" spans="1:7" ht="24.75" customHeight="1" x14ac:dyDescent="0.1">
      <c r="A258" s="42" t="s">
        <v>40</v>
      </c>
      <c r="B258" s="43" t="str">
        <f>IF(HLOOKUP($E243,TKBLop_chieu!$C$4:$BR$34,6,0)&lt;&gt;"",HLOOKUP($E243,TKBLop_chieu!$C$4:$BR$34,6,0),"")</f>
        <v/>
      </c>
      <c r="C258" s="43" t="str">
        <f>IF(HLOOKUP($E243,TKBLop_chieu!$C$4:$BR$34,11,0)&lt;&gt;"",HLOOKUP($E243,TKBLop_chieu!$C$4:$BR$34,11,0),"")</f>
        <v/>
      </c>
      <c r="D258" s="43" t="str">
        <f>IF(HLOOKUP($E243,TKBLop_chieu!$C$4:$BR$34,16,0)&lt;&gt;"",HLOOKUP($E243,TKBLop_chieu!$C$4:$BR$34,16,0),"")</f>
        <v/>
      </c>
      <c r="E258" s="43" t="str">
        <f>IF(HLOOKUP($E243,TKBLop_chieu!$C$4:$BR$34,21,0)&lt;&gt;"",HLOOKUP($E243,TKBLop_chieu!$C$4:$BR$34,21,0),"")</f>
        <v/>
      </c>
      <c r="F258" s="43" t="str">
        <f>IF(HLOOKUP($E243,TKBLop_chieu!$C$4:$BR$34,26,0)&lt;&gt;"",HLOOKUP($E243,TKBLop_chieu!$C$4:$BR$34,26,0),"")</f>
        <v/>
      </c>
      <c r="G258" s="43" t="str">
        <f>IF(HLOOKUP($E243,TKBLop_chieu!$C$4:$BR$34,31,0)&lt;&gt;"",HLOOKUP($E243,TKBLop_chieu!$C$4:$BR$34,31,0),"")</f>
        <v/>
      </c>
    </row>
    <row r="259" spans="1:7" ht="24.75" customHeight="1" x14ac:dyDescent="0.1">
      <c r="A259" s="53"/>
      <c r="B259" s="56"/>
      <c r="C259" s="56"/>
      <c r="D259" s="56"/>
      <c r="E259" s="56"/>
      <c r="F259" s="56"/>
      <c r="G259" s="56"/>
    </row>
    <row r="260" spans="1:7" s="75" customFormat="1" ht="43.5" customHeight="1" x14ac:dyDescent="0.25">
      <c r="A260" s="72">
        <v>16</v>
      </c>
      <c r="B260" s="73"/>
      <c r="C260" s="73"/>
      <c r="D260" s="73" t="s">
        <v>114</v>
      </c>
      <c r="E260" s="74" t="str">
        <f>VLOOKUP($A260,Objects!$A$6:$B$60,2,1)</f>
        <v>11A05</v>
      </c>
      <c r="F260" s="73"/>
      <c r="G260" s="73"/>
    </row>
    <row r="261" spans="1:7" s="75" customFormat="1" ht="43.5" customHeight="1" x14ac:dyDescent="0.1">
      <c r="A261" s="73"/>
      <c r="B261" s="73"/>
      <c r="C261" s="73"/>
      <c r="D261" s="73"/>
      <c r="E261" s="73"/>
      <c r="F261" s="73"/>
      <c r="G261" s="73"/>
    </row>
    <row r="262" spans="1:7" s="75" customFormat="1" ht="43.5" customHeight="1" x14ac:dyDescent="0.25">
      <c r="A262" s="73" t="s">
        <v>121</v>
      </c>
      <c r="B262" s="73"/>
      <c r="C262" s="73"/>
      <c r="D262" s="73"/>
      <c r="E262" s="73"/>
      <c r="F262" s="73"/>
      <c r="G262" s="73"/>
    </row>
    <row r="263" spans="1:7" ht="24.75" customHeight="1" x14ac:dyDescent="0.1">
      <c r="A263" s="55"/>
      <c r="B263" s="42" t="s">
        <v>115</v>
      </c>
      <c r="C263" s="42" t="s">
        <v>116</v>
      </c>
      <c r="D263" s="42" t="s">
        <v>117</v>
      </c>
      <c r="E263" s="42" t="s">
        <v>118</v>
      </c>
      <c r="F263" s="42" t="s">
        <v>119</v>
      </c>
      <c r="G263" s="42" t="s">
        <v>120</v>
      </c>
    </row>
    <row r="264" spans="1:7" ht="24.75" customHeight="1" x14ac:dyDescent="0.15">
      <c r="A264" s="42" t="s">
        <v>0</v>
      </c>
      <c r="B264" s="43" t="str">
        <f>IF(HLOOKUP($E260,TKBLop_sang!$C$4:$BS$34,2,0)&lt;&gt;"",HLOOKUP($E260,TKBLop_sang!$C$4:$BS$34,2,0),"")</f>
        <v>CHÀO CỜ</v>
      </c>
      <c r="C264" s="43" t="str">
        <f>IF(HLOOKUP($E260,TKBLop_sang!$C$4:$BS$34,7,0)&lt;&gt;"",HLOOKUP($E260,TKBLop_sang!$C$4:$BS$34,7,0),"")</f>
        <v>ANH-ĐÀO.VH</v>
      </c>
      <c r="D264" s="43" t="str">
        <f>IF(HLOOKUP($E260,TKBLop_sang!$C$4:$BS$34,12,0)&lt;&gt;"",HLOOKUP($E260,TKBLop_sang!$C$4:$BS$34,12,0),"")</f>
        <v>ANH-ĐÀO.VH</v>
      </c>
      <c r="E264" s="43" t="str">
        <f>IF(HLOOKUP($E260,TKBLop_sang!$C$4:$BS$34,17,0)&lt;&gt;"",HLOOKUP($E260,TKBLop_sang!$C$4:$BS$34,17,0),"")</f>
        <v>GDCD-NHUẦN</v>
      </c>
      <c r="F264" s="43" t="str">
        <f>IF(HLOOKUP($E260,TKBLop_sang!$C$4:$BS$34,22,0)&lt;&gt;"",HLOOKUP($E260,TKBLop_sang!$C$4:$BS$34,22,0),"")</f>
        <v>VĂN-HIỀN.NT</v>
      </c>
      <c r="G264" s="43" t="str">
        <f>IF(HLOOKUP($E260,TKBLop_sang!$C$4:$BS$34,27,0)&lt;&gt;"",HLOOKUP($E260,TKBLop_sang!$C$4:$BS$34,27,0),"")</f>
        <v/>
      </c>
    </row>
    <row r="265" spans="1:7" ht="24.75" customHeight="1" x14ac:dyDescent="0.15">
      <c r="A265" s="42" t="s">
        <v>37</v>
      </c>
      <c r="B265" s="43" t="str">
        <f>IF(HLOOKUP($E260,TKBLop_sang!$C$4:$BS$34,3,0)&lt;&gt;"",HLOOKUP($E260,TKBLop_sang!$C$4:$BS$34,3,0),"")</f>
        <v>SHCN-ANH.ĐT</v>
      </c>
      <c r="C265" s="43" t="str">
        <f>IF(HLOOKUP($E260,TKBLop_sang!$C$4:$BS$34,8,0)&lt;&gt;"",HLOOKUP($E260,TKBLop_sang!$C$4:$BS$34,8,0),"")</f>
        <v>GDQP-ĐỒNG</v>
      </c>
      <c r="D265" s="43" t="str">
        <f>IF(HLOOKUP($E260,TKBLop_sang!$C$4:$BS$34,13,0)&lt;&gt;"",HLOOKUP($E260,TKBLop_sang!$C$4:$BS$34,13,0),"")</f>
        <v>SINH-ANH.ĐT</v>
      </c>
      <c r="E265" s="43" t="str">
        <f>IF(HLOOKUP($E260,TKBLop_sang!$C$4:$BS$34,18,0)&lt;&gt;"",HLOOKUP($E260,TKBLop_sang!$C$4:$BS$34,18,0),"")</f>
        <v>TIN-HIỂN</v>
      </c>
      <c r="F265" s="43" t="str">
        <f>IF(HLOOKUP($E260,TKBLop_sang!$C$4:$BS$34,23,0)&lt;&gt;"",HLOOKUP($E260,TKBLop_sang!$C$4:$BS$34,23,0),"")</f>
        <v>VĂN-HIỀN.NT</v>
      </c>
      <c r="G265" s="43" t="str">
        <f>IF(HLOOKUP($E260,TKBLop_sang!$C$4:$BS$34,28,0)&lt;&gt;"",HLOOKUP($E260,TKBLop_sang!$C$4:$BS$34,28,0),"")</f>
        <v/>
      </c>
    </row>
    <row r="266" spans="1:7" ht="24.75" customHeight="1" x14ac:dyDescent="0.15">
      <c r="A266" s="42" t="s">
        <v>38</v>
      </c>
      <c r="B266" s="43" t="str">
        <f>IF(HLOOKUP($E260,TKBLop_sang!$C$4:$BS$34,4,0)&lt;&gt;"",HLOOKUP($E260,TKBLop_sang!$C$4:$BS$34,4,0),"")</f>
        <v>HÓA-HẰNG.Đ</v>
      </c>
      <c r="C266" s="43" t="str">
        <f>IF(HLOOKUP($E260,TKBLop_sang!$C$4:$BS$34,9,0)&lt;&gt;"",HLOOKUP($E260,TKBLop_sang!$C$4:$BS$34,9,0),"")</f>
        <v>LÝ-DẪN</v>
      </c>
      <c r="D266" s="43" t="str">
        <f>IF(HLOOKUP($E260,TKBLop_sang!$C$4:$BS$34,14,0)&lt;&gt;"",HLOOKUP($E260,TKBLop_sang!$C$4:$BS$34,14,0),"")</f>
        <v>TOAN-QUANG.P</v>
      </c>
      <c r="E266" s="43" t="str">
        <f>IF(HLOOKUP($E260,TKBLop_sang!$C$4:$BS$34,19,0)&lt;&gt;"",HLOOKUP($E260,TKBLop_sang!$C$4:$BS$34,19,0),"")</f>
        <v>LÝ-DẪN</v>
      </c>
      <c r="F266" s="43" t="str">
        <f>IF(HLOOKUP($E260,TKBLop_sang!$C$4:$BS$34,24,0)&lt;&gt;"",HLOOKUP($E260,TKBLop_sang!$C$4:$BS$34,24,0),"")</f>
        <v>TD-TỐ ANH</v>
      </c>
      <c r="G266" s="43" t="str">
        <f>IF(HLOOKUP($E260,TKBLop_sang!$C$4:$BS$34,29,0)&lt;&gt;"",HLOOKUP($E260,TKBLop_sang!$C$4:$BS$34,29,0),"")</f>
        <v/>
      </c>
    </row>
    <row r="267" spans="1:7" ht="24.75" customHeight="1" x14ac:dyDescent="0.15">
      <c r="A267" s="42" t="s">
        <v>39</v>
      </c>
      <c r="B267" s="43" t="str">
        <f>IF(HLOOKUP($E260,TKBLop_sang!$C$4:$BS$34,5,0)&lt;&gt;"",HLOOKUP($E260,TKBLop_sang!$C$4:$BS$34,5,0),"")</f>
        <v>TOAN-QUANG.P</v>
      </c>
      <c r="C267" s="43" t="str">
        <f>IF(HLOOKUP($E260,TKBLop_sang!$C$4:$BS$34,10,0)&lt;&gt;"",HLOOKUP($E260,TKBLop_sang!$C$4:$BS$34,10,0),"")</f>
        <v>VĂN-HIỀN.NT</v>
      </c>
      <c r="D267" s="43" t="str">
        <f>IF(HLOOKUP($E260,TKBLop_sang!$C$4:$BS$34,15,0)&lt;&gt;"",HLOOKUP($E260,TKBLop_sang!$C$4:$BS$34,15,0),"")</f>
        <v>TOAN-QUANG.P</v>
      </c>
      <c r="E267" s="43" t="str">
        <f>IF(HLOOKUP($E260,TKBLop_sang!$C$4:$BS$34,20,0)&lt;&gt;"",HLOOKUP($E260,TKBLop_sang!$C$4:$BS$34,20,0),"")</f>
        <v>TOAN-QUANG.P</v>
      </c>
      <c r="F267" s="43" t="str">
        <f>IF(HLOOKUP($E260,TKBLop_sang!$C$4:$BS$34,25,0)&lt;&gt;"",HLOOKUP($E260,TKBLop_sang!$C$4:$BS$34,25,0),"")</f>
        <v>TD-TỐ ANH</v>
      </c>
      <c r="G267" s="43" t="str">
        <f>IF(HLOOKUP($E260,TKBLop_sang!$C$4:$BS$34,30,0)&lt;&gt;"",HLOOKUP($E260,TKBLop_sang!$C$4:$BS$34,30,0),"")</f>
        <v/>
      </c>
    </row>
    <row r="268" spans="1:7" ht="24.75" customHeight="1" x14ac:dyDescent="0.15">
      <c r="A268" s="42" t="s">
        <v>40</v>
      </c>
      <c r="B268" s="43" t="str">
        <f>IF(HLOOKUP($E260,TKBLop_sang!$C$4:$BS$34,6,0)&lt;&gt;"",HLOOKUP($E260,TKBLop_sang!$C$4:$BS$34,6,0),"")</f>
        <v>TOAN-QUANG.P</v>
      </c>
      <c r="C268" s="43" t="str">
        <f>IF(HLOOKUP($E260,TKBLop_sang!$C$4:$BS$34,11,0)&lt;&gt;"",HLOOKUP($E260,TKBLop_sang!$C$4:$BS$34,11,0),"")</f>
        <v>VĂN-HIỀN.NT</v>
      </c>
      <c r="D268" s="43" t="str">
        <f>IF(HLOOKUP($E260,TKBLop_sang!$C$4:$BS$34,16,0)&lt;&gt;"",HLOOKUP($E260,TKBLop_sang!$C$4:$BS$34,16,0),"")</f>
        <v>CNGH-DUYÊN.M</v>
      </c>
      <c r="E268" s="43" t="str">
        <f>IF(HLOOKUP($E260,TKBLop_sang!$C$4:$BS$34,21,0)&lt;&gt;"",HLOOKUP($E260,TKBLop_sang!$C$4:$BS$34,21,0),"")</f>
        <v>TOAN-QUANG.P</v>
      </c>
      <c r="F268" s="43" t="str">
        <f>IF(HLOOKUP($E260,TKBLop_sang!$C$4:$BS$34,26,0)&lt;&gt;"",HLOOKUP($E260,TKBLop_sang!$C$4:$BS$34,26,0),"")</f>
        <v>ĐỊA-NHU.B</v>
      </c>
      <c r="G268" s="43" t="str">
        <f>IF(HLOOKUP($E260,TKBLop_sang!$C$4:$BS$34,31,0)&lt;&gt;"",HLOOKUP($E260,TKBLop_sang!$C$4:$BS$34,31,0),"")</f>
        <v/>
      </c>
    </row>
    <row r="269" spans="1:7" ht="24.75" customHeight="1" x14ac:dyDescent="0.1">
      <c r="A269" s="53" t="s">
        <v>122</v>
      </c>
      <c r="B269" s="77"/>
      <c r="C269" s="77"/>
      <c r="D269" s="77"/>
      <c r="E269" s="77"/>
      <c r="F269" s="77"/>
      <c r="G269" s="77"/>
    </row>
    <row r="270" spans="1:7" ht="24.75" customHeight="1" x14ac:dyDescent="0.1">
      <c r="A270" s="55"/>
      <c r="B270" s="78" t="s">
        <v>115</v>
      </c>
      <c r="C270" s="78" t="s">
        <v>116</v>
      </c>
      <c r="D270" s="78" t="s">
        <v>117</v>
      </c>
      <c r="E270" s="78" t="s">
        <v>118</v>
      </c>
      <c r="F270" s="78" t="s">
        <v>119</v>
      </c>
      <c r="G270" s="78" t="s">
        <v>120</v>
      </c>
    </row>
    <row r="271" spans="1:7" ht="24.75" customHeight="1" x14ac:dyDescent="0.15">
      <c r="A271" s="42" t="s">
        <v>0</v>
      </c>
      <c r="B271" s="43" t="str">
        <f>IF(HLOOKUP($E260,TKBLop_chieu!$C$4:$BR$34,2,0)&lt;&gt;"",HLOOKUP($E260,TKBLop_chieu!$C$4:$BR$34,2,0),"")</f>
        <v>HÓA-HẰNG.Đ</v>
      </c>
      <c r="C271" s="43" t="str">
        <f>IF(HLOOKUP($E260,TKBLop_chieu!$C$4:$BR$34,7,0)&lt;&gt;"",HLOOKUP($E260,TKBLop_chieu!$C$4:$BR$34,7,0),"")</f>
        <v>ANH-ĐÀO.VH</v>
      </c>
      <c r="D271" s="43" t="str">
        <f>IF(HLOOKUP($E260,TKBLop_chieu!$C$4:$BR$34,12,0)&lt;&gt;"",HLOOKUP($E260,TKBLop_chieu!$C$4:$BR$34,12,0),"")</f>
        <v>ANH-ĐÀO.VH</v>
      </c>
      <c r="E271" s="43" t="str">
        <f>IF(HLOOKUP($E260,TKBLop_chieu!$C$4:$BR$34,17,0)&lt;&gt;"",HLOOKUP($E260,TKBLop_chieu!$C$4:$BR$34,17,0),"")</f>
        <v>ANH-ĐÀO.VH</v>
      </c>
      <c r="F271" s="43" t="str">
        <f>IF(HLOOKUP($E260,TKBLop_chieu!$C$4:$BR$34,22,0)&lt;&gt;"",HLOOKUP($E260,TKBLop_chieu!$C$4:$BR$34,22,0),"")</f>
        <v>NGHE-DUYÊN.M</v>
      </c>
      <c r="G271" s="43" t="str">
        <f>IF(HLOOKUP($E260,TKBLop_chieu!$C$4:$BR$34,27,0)&lt;&gt;"",HLOOKUP($E260,TKBLop_chieu!$C$4:$BR$34,27,0),"")</f>
        <v/>
      </c>
    </row>
    <row r="272" spans="1:7" ht="24.75" customHeight="1" x14ac:dyDescent="0.15">
      <c r="A272" s="42" t="s">
        <v>37</v>
      </c>
      <c r="B272" s="43" t="str">
        <f>IF(HLOOKUP($E260,TKBLop_chieu!$C$4:$BR$34,3,0)&lt;&gt;"",HLOOKUP($E260,TKBLop_chieu!$C$4:$BR$34,3,0),"")</f>
        <v>SINH-ANH.ĐT</v>
      </c>
      <c r="C272" s="43" t="str">
        <f>IF(HLOOKUP($E260,TKBLop_chieu!$C$4:$BR$34,8,0)&lt;&gt;"",HLOOKUP($E260,TKBLop_chieu!$C$4:$BR$34,8,0),"")</f>
        <v>VĂN-HIỀN.NT</v>
      </c>
      <c r="D272" s="43" t="str">
        <f>IF(HLOOKUP($E260,TKBLop_chieu!$C$4:$BR$34,13,0)&lt;&gt;"",HLOOKUP($E260,TKBLop_chieu!$C$4:$BR$34,13,0),"")</f>
        <v>SỬ-GẤM.P</v>
      </c>
      <c r="E272" s="43" t="str">
        <f>IF(HLOOKUP($E260,TKBLop_chieu!$C$4:$BR$34,18,0)&lt;&gt;"",HLOOKUP($E260,TKBLop_chieu!$C$4:$BR$34,18,0),"")</f>
        <v>ANH-ĐÀO.VH</v>
      </c>
      <c r="F272" s="43" t="str">
        <f>IF(HLOOKUP($E260,TKBLop_chieu!$C$4:$BR$34,23,0)&lt;&gt;"",HLOOKUP($E260,TKBLop_chieu!$C$4:$BR$34,23,0),"")</f>
        <v>NGHE-DUYÊN.M</v>
      </c>
      <c r="G272" s="43" t="str">
        <f>IF(HLOOKUP($E260,TKBLop_chieu!$C$4:$BR$34,28,0)&lt;&gt;"",HLOOKUP($E260,TKBLop_chieu!$C$4:$BR$34,28,0),"")</f>
        <v/>
      </c>
    </row>
    <row r="273" spans="1:7" ht="24.75" customHeight="1" x14ac:dyDescent="0.15">
      <c r="A273" s="42" t="s">
        <v>38</v>
      </c>
      <c r="B273" s="43" t="str">
        <f>IF(HLOOKUP($E260,TKBLop_chieu!$C$4:$BR$34,4,0)&lt;&gt;"",HLOOKUP($E260,TKBLop_chieu!$C$4:$BR$34,4,0),"")</f>
        <v>VĂN-HIỀN.NT</v>
      </c>
      <c r="C273" s="43" t="str">
        <f>IF(HLOOKUP($E260,TKBLop_chieu!$C$4:$BR$34,9,0)&lt;&gt;"",HLOOKUP($E260,TKBLop_chieu!$C$4:$BR$34,9,0),"")</f>
        <v>HÓA-HẰNG.Đ</v>
      </c>
      <c r="D273" s="43" t="str">
        <f>IF(HLOOKUP($E260,TKBLop_chieu!$C$4:$BR$34,14,0)&lt;&gt;"",HLOOKUP($E260,TKBLop_chieu!$C$4:$BR$34,14,0),"")</f>
        <v>TOAN-QUANG.P</v>
      </c>
      <c r="E273" s="43" t="str">
        <f>IF(HLOOKUP($E260,TKBLop_chieu!$C$4:$BR$34,19,0)&lt;&gt;"",HLOOKUP($E260,TKBLop_chieu!$C$4:$BR$34,19,0),"")</f>
        <v>LÝ-DẪN</v>
      </c>
      <c r="F273" s="43" t="str">
        <f>IF(HLOOKUP($E260,TKBLop_chieu!$C$4:$BR$34,24,0)&lt;&gt;"",HLOOKUP($E260,TKBLop_chieu!$C$4:$BR$34,24,0),"")</f>
        <v>NGHE-DUYÊN.M</v>
      </c>
      <c r="G273" s="43" t="str">
        <f>IF(HLOOKUP($E260,TKBLop_chieu!$C$4:$BR$34,29,0)&lt;&gt;"",HLOOKUP($E260,TKBLop_chieu!$C$4:$BR$34,29,0),"")</f>
        <v/>
      </c>
    </row>
    <row r="274" spans="1:7" ht="24.75" customHeight="1" x14ac:dyDescent="0.1">
      <c r="A274" s="42" t="s">
        <v>39</v>
      </c>
      <c r="B274" s="43" t="str">
        <f>IF(HLOOKUP($E260,TKBLop_chieu!$C$4:$BR$34,5,0)&lt;&gt;"",HLOOKUP($E260,TKBLop_chieu!$C$4:$BR$34,5,0),"")</f>
        <v/>
      </c>
      <c r="C274" s="43" t="str">
        <f>IF(HLOOKUP($E260,TKBLop_chieu!$C$4:$BR$34,10,0)&lt;&gt;"",HLOOKUP($E260,TKBLop_chieu!$C$4:$BR$34,10,0),"")</f>
        <v/>
      </c>
      <c r="D274" s="43" t="str">
        <f>IF(HLOOKUP($E260,TKBLop_chieu!$C$4:$BR$34,15,0)&lt;&gt;"",HLOOKUP($E260,TKBLop_chieu!$C$4:$BR$34,15,0),"")</f>
        <v/>
      </c>
      <c r="E274" s="43" t="str">
        <f>IF(HLOOKUP($E260,TKBLop_chieu!$C$4:$BR$34,20,0)&lt;&gt;"",HLOOKUP($E260,TKBLop_chieu!$C$4:$BR$34,20,0),"")</f>
        <v/>
      </c>
      <c r="F274" s="43" t="str">
        <f>IF(HLOOKUP($E260,TKBLop_chieu!$C$4:$BR$34,25,0)&lt;&gt;"",HLOOKUP($E260,TKBLop_chieu!$C$4:$BR$34,25,0),"")</f>
        <v/>
      </c>
      <c r="G274" s="43" t="str">
        <f>IF(HLOOKUP($E260,TKBLop_chieu!$C$4:$BR$34,30,0)&lt;&gt;"",HLOOKUP($E260,TKBLop_chieu!$C$4:$BR$34,30,0),"")</f>
        <v/>
      </c>
    </row>
    <row r="275" spans="1:7" ht="24.75" customHeight="1" x14ac:dyDescent="0.1">
      <c r="A275" s="42" t="s">
        <v>40</v>
      </c>
      <c r="B275" s="43" t="str">
        <f>IF(HLOOKUP($E260,TKBLop_chieu!$C$4:$BR$34,6,0)&lt;&gt;"",HLOOKUP($E260,TKBLop_chieu!$C$4:$BR$34,6,0),"")</f>
        <v/>
      </c>
      <c r="C275" s="43" t="str">
        <f>IF(HLOOKUP($E260,TKBLop_chieu!$C$4:$BR$34,11,0)&lt;&gt;"",HLOOKUP($E260,TKBLop_chieu!$C$4:$BR$34,11,0),"")</f>
        <v/>
      </c>
      <c r="D275" s="43" t="str">
        <f>IF(HLOOKUP($E260,TKBLop_chieu!$C$4:$BR$34,16,0)&lt;&gt;"",HLOOKUP($E260,TKBLop_chieu!$C$4:$BR$34,16,0),"")</f>
        <v/>
      </c>
      <c r="E275" s="43" t="str">
        <f>IF(HLOOKUP($E260,TKBLop_chieu!$C$4:$BR$34,21,0)&lt;&gt;"",HLOOKUP($E260,TKBLop_chieu!$C$4:$BR$34,21,0),"")</f>
        <v/>
      </c>
      <c r="F275" s="43" t="str">
        <f>IF(HLOOKUP($E260,TKBLop_chieu!$C$4:$BR$34,26,0)&lt;&gt;"",HLOOKUP($E260,TKBLop_chieu!$C$4:$BR$34,26,0),"")</f>
        <v/>
      </c>
      <c r="G275" s="43" t="str">
        <f>IF(HLOOKUP($E260,TKBLop_chieu!$C$4:$BR$34,31,0)&lt;&gt;"",HLOOKUP($E260,TKBLop_chieu!$C$4:$BR$34,31,0),"")</f>
        <v/>
      </c>
    </row>
    <row r="276" spans="1:7" ht="24.75" customHeight="1" x14ac:dyDescent="0.1">
      <c r="A276" s="53"/>
      <c r="B276" s="56"/>
      <c r="C276" s="56"/>
      <c r="D276" s="56"/>
      <c r="E276" s="56"/>
      <c r="F276" s="56"/>
      <c r="G276" s="56"/>
    </row>
    <row r="277" spans="1:7" s="75" customFormat="1" ht="43.5" customHeight="1" x14ac:dyDescent="0.25">
      <c r="A277" s="72">
        <v>17</v>
      </c>
      <c r="B277" s="73"/>
      <c r="C277" s="73"/>
      <c r="D277" s="73" t="s">
        <v>114</v>
      </c>
      <c r="E277" s="74" t="str">
        <f>VLOOKUP($A277,Objects!$A$6:$B$60,2,1)</f>
        <v>11A06</v>
      </c>
      <c r="F277" s="73"/>
      <c r="G277" s="73"/>
    </row>
    <row r="278" spans="1:7" s="75" customFormat="1" ht="43.5" customHeight="1" x14ac:dyDescent="0.1">
      <c r="A278" s="73"/>
      <c r="B278" s="73"/>
      <c r="C278" s="73"/>
      <c r="D278" s="73"/>
      <c r="E278" s="73"/>
      <c r="F278" s="73"/>
      <c r="G278" s="73"/>
    </row>
    <row r="279" spans="1:7" s="75" customFormat="1" ht="43.5" customHeight="1" x14ac:dyDescent="0.25">
      <c r="A279" s="73" t="s">
        <v>121</v>
      </c>
      <c r="B279" s="73"/>
      <c r="C279" s="73"/>
      <c r="D279" s="73"/>
      <c r="E279" s="73"/>
      <c r="F279" s="73"/>
      <c r="G279" s="73"/>
    </row>
    <row r="280" spans="1:7" ht="24.75" customHeight="1" x14ac:dyDescent="0.1">
      <c r="A280" s="55"/>
      <c r="B280" s="42" t="s">
        <v>115</v>
      </c>
      <c r="C280" s="42" t="s">
        <v>116</v>
      </c>
      <c r="D280" s="42" t="s">
        <v>117</v>
      </c>
      <c r="E280" s="42" t="s">
        <v>118</v>
      </c>
      <c r="F280" s="42" t="s">
        <v>119</v>
      </c>
      <c r="G280" s="42" t="s">
        <v>120</v>
      </c>
    </row>
    <row r="281" spans="1:7" ht="24.75" customHeight="1" x14ac:dyDescent="0.15">
      <c r="A281" s="42" t="s">
        <v>0</v>
      </c>
      <c r="B281" s="43" t="str">
        <f>IF(HLOOKUP($E277,TKBLop_sang!$C$4:$BS$34,2,0)&lt;&gt;"",HLOOKUP($E277,TKBLop_sang!$C$4:$BS$34,2,0),"")</f>
        <v>CHÀO CỜ</v>
      </c>
      <c r="C281" s="43" t="str">
        <f>IF(HLOOKUP($E277,TKBLop_sang!$C$4:$BS$34,7,0)&lt;&gt;"",HLOOKUP($E277,TKBLop_sang!$C$4:$BS$34,7,0),"")</f>
        <v>TD-NHÂN</v>
      </c>
      <c r="D281" s="43" t="str">
        <f>IF(HLOOKUP($E277,TKBLop_sang!$C$4:$BS$34,12,0)&lt;&gt;"",HLOOKUP($E277,TKBLop_sang!$C$4:$BS$34,12,0),"")</f>
        <v>TOAN-HÀ.NT</v>
      </c>
      <c r="E281" s="43" t="str">
        <f>IF(HLOOKUP($E277,TKBLop_sang!$C$4:$BS$34,17,0)&lt;&gt;"",HLOOKUP($E277,TKBLop_sang!$C$4:$BS$34,17,0),"")</f>
        <v>VĂN-THỦY.NT</v>
      </c>
      <c r="F281" s="43" t="str">
        <f>IF(HLOOKUP($E277,TKBLop_sang!$C$4:$BS$34,22,0)&lt;&gt;"",HLOOKUP($E277,TKBLop_sang!$C$4:$BS$34,22,0),"")</f>
        <v>TOAN-HÀ.NT</v>
      </c>
      <c r="G281" s="43" t="str">
        <f>IF(HLOOKUP($E277,TKBLop_sang!$C$4:$BS$34,27,0)&lt;&gt;"",HLOOKUP($E277,TKBLop_sang!$C$4:$BS$34,27,0),"")</f>
        <v/>
      </c>
    </row>
    <row r="282" spans="1:7" ht="24.75" customHeight="1" x14ac:dyDescent="0.15">
      <c r="A282" s="42" t="s">
        <v>37</v>
      </c>
      <c r="B282" s="43" t="str">
        <f>IF(HLOOKUP($E277,TKBLop_sang!$C$4:$BS$34,3,0)&lt;&gt;"",HLOOKUP($E277,TKBLop_sang!$C$4:$BS$34,3,0),"")</f>
        <v>SHCN-HÀ.NT</v>
      </c>
      <c r="C282" s="43" t="str">
        <f>IF(HLOOKUP($E277,TKBLop_sang!$C$4:$BS$34,8,0)&lt;&gt;"",HLOOKUP($E277,TKBLop_sang!$C$4:$BS$34,8,0),"")</f>
        <v>TD-NHÂN</v>
      </c>
      <c r="D282" s="43" t="str">
        <f>IF(HLOOKUP($E277,TKBLop_sang!$C$4:$BS$34,13,0)&lt;&gt;"",HLOOKUP($E277,TKBLop_sang!$C$4:$BS$34,13,0),"")</f>
        <v>TOAN-HÀ.NT</v>
      </c>
      <c r="E282" s="43" t="str">
        <f>IF(HLOOKUP($E277,TKBLop_sang!$C$4:$BS$34,18,0)&lt;&gt;"",HLOOKUP($E277,TKBLop_sang!$C$4:$BS$34,18,0),"")</f>
        <v>VĂN-THỦY.NT</v>
      </c>
      <c r="F282" s="43" t="str">
        <f>IF(HLOOKUP($E277,TKBLop_sang!$C$4:$BS$34,23,0)&lt;&gt;"",HLOOKUP($E277,TKBLop_sang!$C$4:$BS$34,23,0),"")</f>
        <v>TOAN-HÀ.NT</v>
      </c>
      <c r="G282" s="43" t="str">
        <f>IF(HLOOKUP($E277,TKBLop_sang!$C$4:$BS$34,28,0)&lt;&gt;"",HLOOKUP($E277,TKBLop_sang!$C$4:$BS$34,28,0),"")</f>
        <v/>
      </c>
    </row>
    <row r="283" spans="1:7" ht="24.75" customHeight="1" x14ac:dyDescent="0.15">
      <c r="A283" s="42" t="s">
        <v>38</v>
      </c>
      <c r="B283" s="43" t="str">
        <f>IF(HLOOKUP($E277,TKBLop_sang!$C$4:$BS$34,4,0)&lt;&gt;"",HLOOKUP($E277,TKBLop_sang!$C$4:$BS$34,4,0),"")</f>
        <v>GDQP-ĐỒNG</v>
      </c>
      <c r="C283" s="43" t="str">
        <f>IF(HLOOKUP($E277,TKBLop_sang!$C$4:$BS$34,9,0)&lt;&gt;"",HLOOKUP($E277,TKBLop_sang!$C$4:$BS$34,9,0),"")</f>
        <v>VĂN-THỦY.NT</v>
      </c>
      <c r="D283" s="43" t="str">
        <f>IF(HLOOKUP($E277,TKBLop_sang!$C$4:$BS$34,14,0)&lt;&gt;"",HLOOKUP($E277,TKBLop_sang!$C$4:$BS$34,14,0),"")</f>
        <v>TIN-HIỂN</v>
      </c>
      <c r="E283" s="43" t="str">
        <f>IF(HLOOKUP($E277,TKBLop_sang!$C$4:$BS$34,19,0)&lt;&gt;"",HLOOKUP($E277,TKBLop_sang!$C$4:$BS$34,19,0),"")</f>
        <v>TOAN-HÀ.NT</v>
      </c>
      <c r="F283" s="43" t="str">
        <f>IF(HLOOKUP($E277,TKBLop_sang!$C$4:$BS$34,24,0)&lt;&gt;"",HLOOKUP($E277,TKBLop_sang!$C$4:$BS$34,24,0),"")</f>
        <v>VĂN-THỦY.NT</v>
      </c>
      <c r="G283" s="43" t="str">
        <f>IF(HLOOKUP($E277,TKBLop_sang!$C$4:$BS$34,29,0)&lt;&gt;"",HLOOKUP($E277,TKBLop_sang!$C$4:$BS$34,29,0),"")</f>
        <v/>
      </c>
    </row>
    <row r="284" spans="1:7" ht="24.75" customHeight="1" x14ac:dyDescent="0.15">
      <c r="A284" s="42" t="s">
        <v>39</v>
      </c>
      <c r="B284" s="43" t="str">
        <f>IF(HLOOKUP($E277,TKBLop_sang!$C$4:$BS$34,5,0)&lt;&gt;"",HLOOKUP($E277,TKBLop_sang!$C$4:$BS$34,5,0),"")</f>
        <v>ĐỊA-NHU.B</v>
      </c>
      <c r="C284" s="43" t="str">
        <f>IF(HLOOKUP($E277,TKBLop_sang!$C$4:$BS$34,10,0)&lt;&gt;"",HLOOKUP($E277,TKBLop_sang!$C$4:$BS$34,10,0),"")</f>
        <v>LÝ-DẪN</v>
      </c>
      <c r="D284" s="43" t="str">
        <f>IF(HLOOKUP($E277,TKBLop_sang!$C$4:$BS$34,15,0)&lt;&gt;"",HLOOKUP($E277,TKBLop_sang!$C$4:$BS$34,15,0),"")</f>
        <v>ANH-ĐÀO.VH</v>
      </c>
      <c r="E284" s="43" t="str">
        <f>IF(HLOOKUP($E277,TKBLop_sang!$C$4:$BS$34,20,0)&lt;&gt;"",HLOOKUP($E277,TKBLop_sang!$C$4:$BS$34,20,0),"")</f>
        <v>ANH-ĐÀO.VH</v>
      </c>
      <c r="F284" s="43" t="str">
        <f>IF(HLOOKUP($E277,TKBLop_sang!$C$4:$BS$34,25,0)&lt;&gt;"",HLOOKUP($E277,TKBLop_sang!$C$4:$BS$34,25,0),"")</f>
        <v>HÓA-HẰNG.Đ</v>
      </c>
      <c r="G284" s="43" t="str">
        <f>IF(HLOOKUP($E277,TKBLop_sang!$C$4:$BS$34,30,0)&lt;&gt;"",HLOOKUP($E277,TKBLop_sang!$C$4:$BS$34,30,0),"")</f>
        <v/>
      </c>
    </row>
    <row r="285" spans="1:7" ht="24.75" customHeight="1" x14ac:dyDescent="0.15">
      <c r="A285" s="42" t="s">
        <v>40</v>
      </c>
      <c r="B285" s="43" t="str">
        <f>IF(HLOOKUP($E277,TKBLop_sang!$C$4:$BS$34,6,0)&lt;&gt;"",HLOOKUP($E277,TKBLop_sang!$C$4:$BS$34,6,0),"")</f>
        <v>CNGH-DUYÊN.M</v>
      </c>
      <c r="C285" s="43" t="str">
        <f>IF(HLOOKUP($E277,TKBLop_sang!$C$4:$BS$34,11,0)&lt;&gt;"",HLOOKUP($E277,TKBLop_sang!$C$4:$BS$34,11,0),"")</f>
        <v>ANH-ĐÀO.VH</v>
      </c>
      <c r="D285" s="43" t="str">
        <f>IF(HLOOKUP($E277,TKBLop_sang!$C$4:$BS$34,16,0)&lt;&gt;"",HLOOKUP($E277,TKBLop_sang!$C$4:$BS$34,16,0),"")</f>
        <v>ANH-ĐÀO.VH</v>
      </c>
      <c r="E285" s="43" t="str">
        <f>IF(HLOOKUP($E277,TKBLop_sang!$C$4:$BS$34,21,0)&lt;&gt;"",HLOOKUP($E277,TKBLop_sang!$C$4:$BS$34,21,0),"")</f>
        <v>ANH-ĐÀO.VH</v>
      </c>
      <c r="F285" s="43" t="str">
        <f>IF(HLOOKUP($E277,TKBLop_sang!$C$4:$BS$34,26,0)&lt;&gt;"",HLOOKUP($E277,TKBLop_sang!$C$4:$BS$34,26,0),"")</f>
        <v>HÓA-HẰNG.Đ</v>
      </c>
      <c r="G285" s="43" t="str">
        <f>IF(HLOOKUP($E277,TKBLop_sang!$C$4:$BS$34,31,0)&lt;&gt;"",HLOOKUP($E277,TKBLop_sang!$C$4:$BS$34,31,0),"")</f>
        <v/>
      </c>
    </row>
    <row r="286" spans="1:7" ht="24.75" customHeight="1" x14ac:dyDescent="0.1">
      <c r="A286" s="53" t="s">
        <v>122</v>
      </c>
      <c r="B286" s="77"/>
      <c r="C286" s="77"/>
      <c r="D286" s="77"/>
      <c r="E286" s="77"/>
      <c r="F286" s="77"/>
      <c r="G286" s="77"/>
    </row>
    <row r="287" spans="1:7" ht="24.75" customHeight="1" x14ac:dyDescent="0.1">
      <c r="A287" s="55"/>
      <c r="B287" s="78" t="s">
        <v>115</v>
      </c>
      <c r="C287" s="78" t="s">
        <v>116</v>
      </c>
      <c r="D287" s="78" t="s">
        <v>117</v>
      </c>
      <c r="E287" s="78" t="s">
        <v>118</v>
      </c>
      <c r="F287" s="78" t="s">
        <v>119</v>
      </c>
      <c r="G287" s="78" t="s">
        <v>120</v>
      </c>
    </row>
    <row r="288" spans="1:7" ht="24.75" customHeight="1" x14ac:dyDescent="0.15">
      <c r="A288" s="42" t="s">
        <v>0</v>
      </c>
      <c r="B288" s="43" t="str">
        <f>IF(HLOOKUP($E277,TKBLop_chieu!$C$4:$BR$34,2,0)&lt;&gt;"",HLOOKUP($E277,TKBLop_chieu!$C$4:$BR$34,2,0),"")</f>
        <v>NGHE-NGA.PT</v>
      </c>
      <c r="C288" s="43" t="str">
        <f>IF(HLOOKUP($E277,TKBLop_chieu!$C$4:$BR$34,7,0)&lt;&gt;"",HLOOKUP($E277,TKBLop_chieu!$C$4:$BR$34,7,0),"")</f>
        <v>HÓA-HẰNG.Đ</v>
      </c>
      <c r="D288" s="43" t="str">
        <f>IF(HLOOKUP($E277,TKBLop_chieu!$C$4:$BR$34,12,0)&lt;&gt;"",HLOOKUP($E277,TKBLop_chieu!$C$4:$BR$34,12,0),"")</f>
        <v>SINH-HÀ.VN</v>
      </c>
      <c r="E288" s="43" t="str">
        <f>IF(HLOOKUP($E277,TKBLop_chieu!$C$4:$BR$34,17,0)&lt;&gt;"",HLOOKUP($E277,TKBLop_chieu!$C$4:$BR$34,17,0),"")</f>
        <v>TOAN-HÀ.NT</v>
      </c>
      <c r="F288" s="43" t="str">
        <f>IF(HLOOKUP($E277,TKBLop_chieu!$C$4:$BR$34,22,0)&lt;&gt;"",HLOOKUP($E277,TKBLop_chieu!$C$4:$BR$34,22,0),"")</f>
        <v>GDCD-NHUẦN</v>
      </c>
      <c r="G288" s="43" t="str">
        <f>IF(HLOOKUP($E277,TKBLop_chieu!$C$4:$BR$34,27,0)&lt;&gt;"",HLOOKUP($E277,TKBLop_chieu!$C$4:$BR$34,27,0),"")</f>
        <v/>
      </c>
    </row>
    <row r="289" spans="1:7" ht="24.75" customHeight="1" x14ac:dyDescent="0.15">
      <c r="A289" s="42" t="s">
        <v>37</v>
      </c>
      <c r="B289" s="43" t="str">
        <f>IF(HLOOKUP($E277,TKBLop_chieu!$C$4:$BR$34,3,0)&lt;&gt;"",HLOOKUP($E277,TKBLop_chieu!$C$4:$BR$34,3,0),"")</f>
        <v>NGHE-NGA.PT</v>
      </c>
      <c r="C289" s="43" t="str">
        <f>IF(HLOOKUP($E277,TKBLop_chieu!$C$4:$BR$34,8,0)&lt;&gt;"",HLOOKUP($E277,TKBLop_chieu!$C$4:$BR$34,8,0),"")</f>
        <v>LÝ-DẪN</v>
      </c>
      <c r="D289" s="43" t="str">
        <f>IF(HLOOKUP($E277,TKBLop_chieu!$C$4:$BR$34,13,0)&lt;&gt;"",HLOOKUP($E277,TKBLop_chieu!$C$4:$BR$34,13,0),"")</f>
        <v>TOAN-HÀ.NT</v>
      </c>
      <c r="E289" s="43" t="str">
        <f>IF(HLOOKUP($E277,TKBLop_chieu!$C$4:$BR$34,18,0)&lt;&gt;"",HLOOKUP($E277,TKBLop_chieu!$C$4:$BR$34,18,0),"")</f>
        <v>SINH-HÀ.VN</v>
      </c>
      <c r="F289" s="43" t="str">
        <f>IF(HLOOKUP($E277,TKBLop_chieu!$C$4:$BR$34,23,0)&lt;&gt;"",HLOOKUP($E277,TKBLop_chieu!$C$4:$BR$34,23,0),"")</f>
        <v>VĂN-THỦY.NT</v>
      </c>
      <c r="G289" s="43" t="str">
        <f>IF(HLOOKUP($E277,TKBLop_chieu!$C$4:$BR$34,28,0)&lt;&gt;"",HLOOKUP($E277,TKBLop_chieu!$C$4:$BR$34,28,0),"")</f>
        <v/>
      </c>
    </row>
    <row r="290" spans="1:7" ht="24.75" customHeight="1" x14ac:dyDescent="0.15">
      <c r="A290" s="42" t="s">
        <v>38</v>
      </c>
      <c r="B290" s="43" t="str">
        <f>IF(HLOOKUP($E277,TKBLop_chieu!$C$4:$BR$34,4,0)&lt;&gt;"",HLOOKUP($E277,TKBLop_chieu!$C$4:$BR$34,4,0),"")</f>
        <v>NGHE-NGA.PT</v>
      </c>
      <c r="C290" s="43" t="str">
        <f>IF(HLOOKUP($E277,TKBLop_chieu!$C$4:$BR$34,9,0)&lt;&gt;"",HLOOKUP($E277,TKBLop_chieu!$C$4:$BR$34,9,0),"")</f>
        <v>LÝ-DẪN</v>
      </c>
      <c r="D290" s="43" t="str">
        <f>IF(HLOOKUP($E277,TKBLop_chieu!$C$4:$BR$34,14,0)&lt;&gt;"",HLOOKUP($E277,TKBLop_chieu!$C$4:$BR$34,14,0),"")</f>
        <v>SỬ-GẤM.P</v>
      </c>
      <c r="E290" s="43" t="str">
        <f>IF(HLOOKUP($E277,TKBLop_chieu!$C$4:$BR$34,19,0)&lt;&gt;"",HLOOKUP($E277,TKBLop_chieu!$C$4:$BR$34,19,0),"")</f>
        <v>ANH-ĐÀO.VH</v>
      </c>
      <c r="F290" s="43" t="str">
        <f>IF(HLOOKUP($E277,TKBLop_chieu!$C$4:$BR$34,24,0)&lt;&gt;"",HLOOKUP($E277,TKBLop_chieu!$C$4:$BR$34,24,0),"")</f>
        <v>VĂN-THỦY.NT</v>
      </c>
      <c r="G290" s="43" t="str">
        <f>IF(HLOOKUP($E277,TKBLop_chieu!$C$4:$BR$34,29,0)&lt;&gt;"",HLOOKUP($E277,TKBLop_chieu!$C$4:$BR$34,29,0),"")</f>
        <v/>
      </c>
    </row>
    <row r="291" spans="1:7" ht="24.75" customHeight="1" x14ac:dyDescent="0.1">
      <c r="A291" s="42" t="s">
        <v>39</v>
      </c>
      <c r="B291" s="43" t="str">
        <f>IF(HLOOKUP($E277,TKBLop_chieu!$C$4:$BR$34,5,0)&lt;&gt;"",HLOOKUP($E277,TKBLop_chieu!$C$4:$BR$34,5,0),"")</f>
        <v/>
      </c>
      <c r="C291" s="43" t="str">
        <f>IF(HLOOKUP($E277,TKBLop_chieu!$C$4:$BR$34,10,0)&lt;&gt;"",HLOOKUP($E277,TKBLop_chieu!$C$4:$BR$34,10,0),"")</f>
        <v/>
      </c>
      <c r="D291" s="43" t="str">
        <f>IF(HLOOKUP($E277,TKBLop_chieu!$C$4:$BR$34,15,0)&lt;&gt;"",HLOOKUP($E277,TKBLop_chieu!$C$4:$BR$34,15,0),"")</f>
        <v/>
      </c>
      <c r="E291" s="43" t="str">
        <f>IF(HLOOKUP($E277,TKBLop_chieu!$C$4:$BR$34,20,0)&lt;&gt;"",HLOOKUP($E277,TKBLop_chieu!$C$4:$BR$34,20,0),"")</f>
        <v/>
      </c>
      <c r="F291" s="43" t="str">
        <f>IF(HLOOKUP($E277,TKBLop_chieu!$C$4:$BR$34,25,0)&lt;&gt;"",HLOOKUP($E277,TKBLop_chieu!$C$4:$BR$34,25,0),"")</f>
        <v/>
      </c>
      <c r="G291" s="43" t="str">
        <f>IF(HLOOKUP($E277,TKBLop_chieu!$C$4:$BR$34,30,0)&lt;&gt;"",HLOOKUP($E277,TKBLop_chieu!$C$4:$BR$34,30,0),"")</f>
        <v/>
      </c>
    </row>
    <row r="292" spans="1:7" ht="24.75" customHeight="1" x14ac:dyDescent="0.1">
      <c r="A292" s="42" t="s">
        <v>40</v>
      </c>
      <c r="B292" s="43" t="str">
        <f>IF(HLOOKUP($E277,TKBLop_chieu!$C$4:$BR$34,6,0)&lt;&gt;"",HLOOKUP($E277,TKBLop_chieu!$C$4:$BR$34,6,0),"")</f>
        <v/>
      </c>
      <c r="C292" s="43" t="str">
        <f>IF(HLOOKUP($E277,TKBLop_chieu!$C$4:$BR$34,11,0)&lt;&gt;"",HLOOKUP($E277,TKBLop_chieu!$C$4:$BR$34,11,0),"")</f>
        <v/>
      </c>
      <c r="D292" s="43" t="str">
        <f>IF(HLOOKUP($E277,TKBLop_chieu!$C$4:$BR$34,16,0)&lt;&gt;"",HLOOKUP($E277,TKBLop_chieu!$C$4:$BR$34,16,0),"")</f>
        <v/>
      </c>
      <c r="E292" s="43" t="str">
        <f>IF(HLOOKUP($E277,TKBLop_chieu!$C$4:$BR$34,21,0)&lt;&gt;"",HLOOKUP($E277,TKBLop_chieu!$C$4:$BR$34,21,0),"")</f>
        <v/>
      </c>
      <c r="F292" s="43" t="str">
        <f>IF(HLOOKUP($E277,TKBLop_chieu!$C$4:$BR$34,26,0)&lt;&gt;"",HLOOKUP($E277,TKBLop_chieu!$C$4:$BR$34,26,0),"")</f>
        <v/>
      </c>
      <c r="G292" s="43" t="str">
        <f>IF(HLOOKUP($E277,TKBLop_chieu!$C$4:$BR$34,31,0)&lt;&gt;"",HLOOKUP($E277,TKBLop_chieu!$C$4:$BR$34,31,0),"")</f>
        <v/>
      </c>
    </row>
    <row r="293" spans="1:7" ht="24.75" customHeight="1" x14ac:dyDescent="0.1">
      <c r="A293" s="53"/>
      <c r="B293" s="56"/>
      <c r="C293" s="56"/>
      <c r="D293" s="56"/>
      <c r="E293" s="56"/>
      <c r="F293" s="56"/>
      <c r="G293" s="56"/>
    </row>
    <row r="294" spans="1:7" s="75" customFormat="1" ht="43.5" customHeight="1" x14ac:dyDescent="0.25">
      <c r="A294" s="72">
        <v>18</v>
      </c>
      <c r="B294" s="73"/>
      <c r="C294" s="73"/>
      <c r="D294" s="73" t="s">
        <v>114</v>
      </c>
      <c r="E294" s="74" t="str">
        <f>VLOOKUP($A294,Objects!$A$6:$B$60,2,1)</f>
        <v>11A07</v>
      </c>
      <c r="F294" s="73"/>
      <c r="G294" s="73"/>
    </row>
    <row r="295" spans="1:7" s="75" customFormat="1" ht="43.5" customHeight="1" x14ac:dyDescent="0.1">
      <c r="A295" s="73"/>
      <c r="B295" s="73"/>
      <c r="C295" s="73"/>
      <c r="D295" s="73"/>
      <c r="E295" s="73"/>
      <c r="F295" s="73"/>
      <c r="G295" s="73"/>
    </row>
    <row r="296" spans="1:7" s="75" customFormat="1" ht="43.5" customHeight="1" x14ac:dyDescent="0.25">
      <c r="A296" s="73" t="s">
        <v>121</v>
      </c>
      <c r="B296" s="73"/>
      <c r="C296" s="73"/>
      <c r="D296" s="73"/>
      <c r="E296" s="73"/>
      <c r="F296" s="73"/>
      <c r="G296" s="73"/>
    </row>
    <row r="297" spans="1:7" ht="24.75" customHeight="1" x14ac:dyDescent="0.1">
      <c r="A297" s="55"/>
      <c r="B297" s="42" t="s">
        <v>115</v>
      </c>
      <c r="C297" s="42" t="s">
        <v>116</v>
      </c>
      <c r="D297" s="42" t="s">
        <v>117</v>
      </c>
      <c r="E297" s="42" t="s">
        <v>118</v>
      </c>
      <c r="F297" s="42" t="s">
        <v>119</v>
      </c>
      <c r="G297" s="42" t="s">
        <v>120</v>
      </c>
    </row>
    <row r="298" spans="1:7" ht="24.75" customHeight="1" x14ac:dyDescent="0.15">
      <c r="A298" s="42" t="s">
        <v>0</v>
      </c>
      <c r="B298" s="43" t="str">
        <f>IF(HLOOKUP($E294,TKBLop_sang!$C$4:$BS$34,2,0)&lt;&gt;"",HLOOKUP($E294,TKBLop_sang!$C$4:$BS$34,2,0),"")</f>
        <v>CHÀO CỜ</v>
      </c>
      <c r="C298" s="43" t="str">
        <f>IF(HLOOKUP($E294,TKBLop_sang!$C$4:$BS$34,7,0)&lt;&gt;"",HLOOKUP($E294,TKBLop_sang!$C$4:$BS$34,7,0),"")</f>
        <v>LÝ-DẪN</v>
      </c>
      <c r="D298" s="43" t="str">
        <f>IF(HLOOKUP($E294,TKBLop_sang!$C$4:$BS$34,12,0)&lt;&gt;"",HLOOKUP($E294,TKBLop_sang!$C$4:$BS$34,12,0),"")</f>
        <v>GDQP-HOA.NT</v>
      </c>
      <c r="E298" s="43" t="str">
        <f>IF(HLOOKUP($E294,TKBLop_sang!$C$4:$BS$34,17,0)&lt;&gt;"",HLOOKUP($E294,TKBLop_sang!$C$4:$BS$34,17,0),"")</f>
        <v>TD-NHÂN</v>
      </c>
      <c r="F298" s="43" t="str">
        <f>IF(HLOOKUP($E294,TKBLop_sang!$C$4:$BS$34,22,0)&lt;&gt;"",HLOOKUP($E294,TKBLop_sang!$C$4:$BS$34,22,0),"")</f>
        <v>VĂN-TTT.HÀ</v>
      </c>
      <c r="G298" s="43" t="str">
        <f>IF(HLOOKUP($E294,TKBLop_sang!$C$4:$BS$34,27,0)&lt;&gt;"",HLOOKUP($E294,TKBLop_sang!$C$4:$BS$34,27,0),"")</f>
        <v/>
      </c>
    </row>
    <row r="299" spans="1:7" ht="24.75" customHeight="1" x14ac:dyDescent="0.15">
      <c r="A299" s="42" t="s">
        <v>37</v>
      </c>
      <c r="B299" s="43" t="str">
        <f>IF(HLOOKUP($E294,TKBLop_sang!$C$4:$BS$34,3,0)&lt;&gt;"",HLOOKUP($E294,TKBLop_sang!$C$4:$BS$34,3,0),"")</f>
        <v>SHCN-NHU.B</v>
      </c>
      <c r="C299" s="43" t="str">
        <f>IF(HLOOKUP($E294,TKBLop_sang!$C$4:$BS$34,8,0)&lt;&gt;"",HLOOKUP($E294,TKBLop_sang!$C$4:$BS$34,8,0),"")</f>
        <v>HÓA-PHƯỢNG</v>
      </c>
      <c r="D299" s="43" t="str">
        <f>IF(HLOOKUP($E294,TKBLop_sang!$C$4:$BS$34,13,0)&lt;&gt;"",HLOOKUP($E294,TKBLop_sang!$C$4:$BS$34,13,0),"")</f>
        <v>TOAN-NHIỆM</v>
      </c>
      <c r="E299" s="43" t="str">
        <f>IF(HLOOKUP($E294,TKBLop_sang!$C$4:$BS$34,18,0)&lt;&gt;"",HLOOKUP($E294,TKBLop_sang!$C$4:$BS$34,18,0),"")</f>
        <v>TD-NHÂN</v>
      </c>
      <c r="F299" s="43" t="str">
        <f>IF(HLOOKUP($E294,TKBLop_sang!$C$4:$BS$34,23,0)&lt;&gt;"",HLOOKUP($E294,TKBLop_sang!$C$4:$BS$34,23,0),"")</f>
        <v>VĂN-TTT.HÀ</v>
      </c>
      <c r="G299" s="43" t="str">
        <f>IF(HLOOKUP($E294,TKBLop_sang!$C$4:$BS$34,28,0)&lt;&gt;"",HLOOKUP($E294,TKBLop_sang!$C$4:$BS$34,28,0),"")</f>
        <v/>
      </c>
    </row>
    <row r="300" spans="1:7" ht="24.75" customHeight="1" x14ac:dyDescent="0.15">
      <c r="A300" s="42" t="s">
        <v>38</v>
      </c>
      <c r="B300" s="43" t="str">
        <f>IF(HLOOKUP($E294,TKBLop_sang!$C$4:$BS$34,4,0)&lt;&gt;"",HLOOKUP($E294,TKBLop_sang!$C$4:$BS$34,4,0),"")</f>
        <v>SỬ-GẤM.P</v>
      </c>
      <c r="C300" s="43" t="str">
        <f>IF(HLOOKUP($E294,TKBLop_sang!$C$4:$BS$34,9,0)&lt;&gt;"",HLOOKUP($E294,TKBLop_sang!$C$4:$BS$34,9,0),"")</f>
        <v>ANH-TỐ NHƯ</v>
      </c>
      <c r="D300" s="43" t="str">
        <f>IF(HLOOKUP($E294,TKBLop_sang!$C$4:$BS$34,14,0)&lt;&gt;"",HLOOKUP($E294,TKBLop_sang!$C$4:$BS$34,14,0),"")</f>
        <v>ANH-TỐ NHƯ</v>
      </c>
      <c r="E300" s="43" t="str">
        <f>IF(HLOOKUP($E294,TKBLop_sang!$C$4:$BS$34,19,0)&lt;&gt;"",HLOOKUP($E294,TKBLop_sang!$C$4:$BS$34,19,0),"")</f>
        <v>ĐỊA-NHU.B</v>
      </c>
      <c r="F300" s="43" t="str">
        <f>IF(HLOOKUP($E294,TKBLop_sang!$C$4:$BS$34,24,0)&lt;&gt;"",HLOOKUP($E294,TKBLop_sang!$C$4:$BS$34,24,0),"")</f>
        <v>TOAN-NHIỆM</v>
      </c>
      <c r="G300" s="43" t="str">
        <f>IF(HLOOKUP($E294,TKBLop_sang!$C$4:$BS$34,29,0)&lt;&gt;"",HLOOKUP($E294,TKBLop_sang!$C$4:$BS$34,29,0),"")</f>
        <v/>
      </c>
    </row>
    <row r="301" spans="1:7" ht="24.75" customHeight="1" x14ac:dyDescent="0.15">
      <c r="A301" s="42" t="s">
        <v>39</v>
      </c>
      <c r="B301" s="43" t="str">
        <f>IF(HLOOKUP($E294,TKBLop_sang!$C$4:$BS$34,5,0)&lt;&gt;"",HLOOKUP($E294,TKBLop_sang!$C$4:$BS$34,5,0),"")</f>
        <v>TOAN-NHIỆM</v>
      </c>
      <c r="C301" s="43" t="str">
        <f>IF(HLOOKUP($E294,TKBLop_sang!$C$4:$BS$34,10,0)&lt;&gt;"",HLOOKUP($E294,TKBLop_sang!$C$4:$BS$34,10,0),"")</f>
        <v>ANH-TỐ NHƯ</v>
      </c>
      <c r="D301" s="43" t="str">
        <f>IF(HLOOKUP($E294,TKBLop_sang!$C$4:$BS$34,15,0)&lt;&gt;"",HLOOKUP($E294,TKBLop_sang!$C$4:$BS$34,15,0),"")</f>
        <v>ANH-TỐ NHƯ</v>
      </c>
      <c r="E301" s="43" t="str">
        <f>IF(HLOOKUP($E294,TKBLop_sang!$C$4:$BS$34,20,0)&lt;&gt;"",HLOOKUP($E294,TKBLop_sang!$C$4:$BS$34,20,0),"")</f>
        <v>HÓA-PHƯỢNG</v>
      </c>
      <c r="F301" s="43" t="str">
        <f>IF(HLOOKUP($E294,TKBLop_sang!$C$4:$BS$34,25,0)&lt;&gt;"",HLOOKUP($E294,TKBLop_sang!$C$4:$BS$34,25,0),"")</f>
        <v>TOAN-NHIỆM</v>
      </c>
      <c r="G301" s="43" t="str">
        <f>IF(HLOOKUP($E294,TKBLop_sang!$C$4:$BS$34,30,0)&lt;&gt;"",HLOOKUP($E294,TKBLop_sang!$C$4:$BS$34,30,0),"")</f>
        <v/>
      </c>
    </row>
    <row r="302" spans="1:7" ht="24.75" customHeight="1" x14ac:dyDescent="0.15">
      <c r="A302" s="42" t="s">
        <v>40</v>
      </c>
      <c r="B302" s="43" t="str">
        <f>IF(HLOOKUP($E294,TKBLop_sang!$C$4:$BS$34,6,0)&lt;&gt;"",HLOOKUP($E294,TKBLop_sang!$C$4:$BS$34,6,0),"")</f>
        <v>VĂN-TTT.HÀ</v>
      </c>
      <c r="C302" s="43" t="str">
        <f>IF(HLOOKUP($E294,TKBLop_sang!$C$4:$BS$34,11,0)&lt;&gt;"",HLOOKUP($E294,TKBLop_sang!$C$4:$BS$34,11,0),"")</f>
        <v>SINH-PHƯƠNG.Đ</v>
      </c>
      <c r="D302" s="43" t="str">
        <f>IF(HLOOKUP($E294,TKBLop_sang!$C$4:$BS$34,16,0)&lt;&gt;"",HLOOKUP($E294,TKBLop_sang!$C$4:$BS$34,16,0),"")</f>
        <v>TIN-HIỂN</v>
      </c>
      <c r="E302" s="43" t="str">
        <f>IF(HLOOKUP($E294,TKBLop_sang!$C$4:$BS$34,21,0)&lt;&gt;"",HLOOKUP($E294,TKBLop_sang!$C$4:$BS$34,21,0),"")</f>
        <v>VĂN-TTT.HÀ</v>
      </c>
      <c r="F302" s="43" t="str">
        <f>IF(HLOOKUP($E294,TKBLop_sang!$C$4:$BS$34,26,0)&lt;&gt;"",HLOOKUP($E294,TKBLop_sang!$C$4:$BS$34,26,0),"")</f>
        <v>CNGH-QUANG</v>
      </c>
      <c r="G302" s="43" t="str">
        <f>IF(HLOOKUP($E294,TKBLop_sang!$C$4:$BS$34,31,0)&lt;&gt;"",HLOOKUP($E294,TKBLop_sang!$C$4:$BS$34,31,0),"")</f>
        <v/>
      </c>
    </row>
    <row r="303" spans="1:7" ht="24.75" customHeight="1" x14ac:dyDescent="0.1">
      <c r="A303" s="53" t="s">
        <v>122</v>
      </c>
      <c r="B303" s="77"/>
      <c r="C303" s="77"/>
      <c r="D303" s="77"/>
      <c r="E303" s="77"/>
      <c r="F303" s="77"/>
      <c r="G303" s="77"/>
    </row>
    <row r="304" spans="1:7" ht="24.75" customHeight="1" x14ac:dyDescent="0.1">
      <c r="A304" s="55"/>
      <c r="B304" s="78" t="s">
        <v>115</v>
      </c>
      <c r="C304" s="78" t="s">
        <v>116</v>
      </c>
      <c r="D304" s="78" t="s">
        <v>117</v>
      </c>
      <c r="E304" s="78" t="s">
        <v>118</v>
      </c>
      <c r="F304" s="78" t="s">
        <v>119</v>
      </c>
      <c r="G304" s="78" t="s">
        <v>120</v>
      </c>
    </row>
    <row r="305" spans="1:7" ht="24.75" customHeight="1" x14ac:dyDescent="0.15">
      <c r="A305" s="42" t="s">
        <v>0</v>
      </c>
      <c r="B305" s="43" t="str">
        <f>IF(HLOOKUP($E294,TKBLop_chieu!$C$4:$BR$34,2,0)&lt;&gt;"",HLOOKUP($E294,TKBLop_chieu!$C$4:$BR$34,2,0),"")</f>
        <v>ANH-TỐ NHƯ</v>
      </c>
      <c r="C305" s="43" t="str">
        <f>IF(HLOOKUP($E294,TKBLop_chieu!$C$4:$BR$34,7,0)&lt;&gt;"",HLOOKUP($E294,TKBLop_chieu!$C$4:$BR$34,7,0),"")</f>
        <v>VĂN-TTT.HÀ</v>
      </c>
      <c r="D305" s="43" t="str">
        <f>IF(HLOOKUP($E294,TKBLop_chieu!$C$4:$BR$34,12,0)&lt;&gt;"",HLOOKUP($E294,TKBLop_chieu!$C$4:$BR$34,12,0),"")</f>
        <v>NGHE-QUANG</v>
      </c>
      <c r="E305" s="43" t="str">
        <f>IF(HLOOKUP($E294,TKBLop_chieu!$C$4:$BR$34,17,0)&lt;&gt;"",HLOOKUP($E294,TKBLop_chieu!$C$4:$BR$34,17,0),"")</f>
        <v>HÓA-PHƯỢNG</v>
      </c>
      <c r="F305" s="43" t="str">
        <f>IF(HLOOKUP($E294,TKBLop_chieu!$C$4:$BR$34,22,0)&lt;&gt;"",HLOOKUP($E294,TKBLop_chieu!$C$4:$BR$34,22,0),"")</f>
        <v>TOAN-NHIỆM</v>
      </c>
      <c r="G305" s="43" t="str">
        <f>IF(HLOOKUP($E294,TKBLop_chieu!$C$4:$BR$34,27,0)&lt;&gt;"",HLOOKUP($E294,TKBLop_chieu!$C$4:$BR$34,27,0),"")</f>
        <v/>
      </c>
    </row>
    <row r="306" spans="1:7" ht="24.75" customHeight="1" x14ac:dyDescent="0.15">
      <c r="A306" s="42" t="s">
        <v>37</v>
      </c>
      <c r="B306" s="43" t="str">
        <f>IF(HLOOKUP($E294,TKBLop_chieu!$C$4:$BR$34,3,0)&lt;&gt;"",HLOOKUP($E294,TKBLop_chieu!$C$4:$BR$34,3,0),"")</f>
        <v>LÝ-DẪN</v>
      </c>
      <c r="C306" s="43" t="str">
        <f>IF(HLOOKUP($E294,TKBLop_chieu!$C$4:$BR$34,8,0)&lt;&gt;"",HLOOKUP($E294,TKBLop_chieu!$C$4:$BR$34,8,0),"")</f>
        <v>VĂN-TTT.HÀ</v>
      </c>
      <c r="D306" s="43" t="str">
        <f>IF(HLOOKUP($E294,TKBLop_chieu!$C$4:$BR$34,13,0)&lt;&gt;"",HLOOKUP($E294,TKBLop_chieu!$C$4:$BR$34,13,0),"")</f>
        <v>NGHE-QUANG</v>
      </c>
      <c r="E306" s="43" t="str">
        <f>IF(HLOOKUP($E294,TKBLop_chieu!$C$4:$BR$34,18,0)&lt;&gt;"",HLOOKUP($E294,TKBLop_chieu!$C$4:$BR$34,18,0),"")</f>
        <v>LÝ-DẪN</v>
      </c>
      <c r="F306" s="43" t="str">
        <f>IF(HLOOKUP($E294,TKBLop_chieu!$C$4:$BR$34,23,0)&lt;&gt;"",HLOOKUP($E294,TKBLop_chieu!$C$4:$BR$34,23,0),"")</f>
        <v>TOAN-NHIỆM</v>
      </c>
      <c r="G306" s="43" t="str">
        <f>IF(HLOOKUP($E294,TKBLop_chieu!$C$4:$BR$34,28,0)&lt;&gt;"",HLOOKUP($E294,TKBLop_chieu!$C$4:$BR$34,28,0),"")</f>
        <v/>
      </c>
    </row>
    <row r="307" spans="1:7" ht="24.75" customHeight="1" x14ac:dyDescent="0.15">
      <c r="A307" s="42" t="s">
        <v>38</v>
      </c>
      <c r="B307" s="43" t="str">
        <f>IF(HLOOKUP($E294,TKBLop_chieu!$C$4:$BR$34,4,0)&lt;&gt;"",HLOOKUP($E294,TKBLop_chieu!$C$4:$BR$34,4,0),"")</f>
        <v>TOAN-NHIỆM</v>
      </c>
      <c r="C307" s="43" t="str">
        <f>IF(HLOOKUP($E294,TKBLop_chieu!$C$4:$BR$34,9,0)&lt;&gt;"",HLOOKUP($E294,TKBLop_chieu!$C$4:$BR$34,9,0),"")</f>
        <v>SINH-PHƯƠNG.Đ</v>
      </c>
      <c r="D307" s="43" t="str">
        <f>IF(HLOOKUP($E294,TKBLop_chieu!$C$4:$BR$34,14,0)&lt;&gt;"",HLOOKUP($E294,TKBLop_chieu!$C$4:$BR$34,14,0),"")</f>
        <v>NGHE-QUANG</v>
      </c>
      <c r="E307" s="43" t="str">
        <f>IF(HLOOKUP($E294,TKBLop_chieu!$C$4:$BR$34,19,0)&lt;&gt;"",HLOOKUP($E294,TKBLop_chieu!$C$4:$BR$34,19,0),"")</f>
        <v>ANH-TỐ NHƯ</v>
      </c>
      <c r="F307" s="43" t="str">
        <f>IF(HLOOKUP($E294,TKBLop_chieu!$C$4:$BR$34,24,0)&lt;&gt;"",HLOOKUP($E294,TKBLop_chieu!$C$4:$BR$34,24,0),"")</f>
        <v>GDCD-NHUẦN</v>
      </c>
      <c r="G307" s="43" t="str">
        <f>IF(HLOOKUP($E294,TKBLop_chieu!$C$4:$BR$34,29,0)&lt;&gt;"",HLOOKUP($E294,TKBLop_chieu!$C$4:$BR$34,29,0),"")</f>
        <v/>
      </c>
    </row>
    <row r="308" spans="1:7" ht="24.75" customHeight="1" x14ac:dyDescent="0.1">
      <c r="A308" s="42" t="s">
        <v>39</v>
      </c>
      <c r="B308" s="43" t="str">
        <f>IF(HLOOKUP($E294,TKBLop_chieu!$C$4:$BR$34,5,0)&lt;&gt;"",HLOOKUP($E294,TKBLop_chieu!$C$4:$BR$34,5,0),"")</f>
        <v/>
      </c>
      <c r="C308" s="43" t="str">
        <f>IF(HLOOKUP($E294,TKBLop_chieu!$C$4:$BR$34,10,0)&lt;&gt;"",HLOOKUP($E294,TKBLop_chieu!$C$4:$BR$34,10,0),"")</f>
        <v/>
      </c>
      <c r="D308" s="43" t="str">
        <f>IF(HLOOKUP($E294,TKBLop_chieu!$C$4:$BR$34,15,0)&lt;&gt;"",HLOOKUP($E294,TKBLop_chieu!$C$4:$BR$34,15,0),"")</f>
        <v/>
      </c>
      <c r="E308" s="43" t="str">
        <f>IF(HLOOKUP($E294,TKBLop_chieu!$C$4:$BR$34,20,0)&lt;&gt;"",HLOOKUP($E294,TKBLop_chieu!$C$4:$BR$34,20,0),"")</f>
        <v/>
      </c>
      <c r="F308" s="43" t="str">
        <f>IF(HLOOKUP($E294,TKBLop_chieu!$C$4:$BR$34,25,0)&lt;&gt;"",HLOOKUP($E294,TKBLop_chieu!$C$4:$BR$34,25,0),"")</f>
        <v/>
      </c>
      <c r="G308" s="43" t="str">
        <f>IF(HLOOKUP($E294,TKBLop_chieu!$C$4:$BR$34,30,0)&lt;&gt;"",HLOOKUP($E294,TKBLop_chieu!$C$4:$BR$34,30,0),"")</f>
        <v/>
      </c>
    </row>
    <row r="309" spans="1:7" ht="24.75" customHeight="1" x14ac:dyDescent="0.1">
      <c r="A309" s="42" t="s">
        <v>40</v>
      </c>
      <c r="B309" s="43" t="str">
        <f>IF(HLOOKUP($E294,TKBLop_chieu!$C$4:$BR$34,6,0)&lt;&gt;"",HLOOKUP($E294,TKBLop_chieu!$C$4:$BR$34,6,0),"")</f>
        <v/>
      </c>
      <c r="C309" s="43" t="str">
        <f>IF(HLOOKUP($E294,TKBLop_chieu!$C$4:$BR$34,11,0)&lt;&gt;"",HLOOKUP($E294,TKBLop_chieu!$C$4:$BR$34,11,0),"")</f>
        <v/>
      </c>
      <c r="D309" s="43" t="str">
        <f>IF(HLOOKUP($E294,TKBLop_chieu!$C$4:$BR$34,16,0)&lt;&gt;"",HLOOKUP($E294,TKBLop_chieu!$C$4:$BR$34,16,0),"")</f>
        <v/>
      </c>
      <c r="E309" s="43" t="str">
        <f>IF(HLOOKUP($E294,TKBLop_chieu!$C$4:$BR$34,21,0)&lt;&gt;"",HLOOKUP($E294,TKBLop_chieu!$C$4:$BR$34,21,0),"")</f>
        <v/>
      </c>
      <c r="F309" s="43" t="str">
        <f>IF(HLOOKUP($E294,TKBLop_chieu!$C$4:$BR$34,26,0)&lt;&gt;"",HLOOKUP($E294,TKBLop_chieu!$C$4:$BR$34,26,0),"")</f>
        <v/>
      </c>
      <c r="G309" s="43" t="str">
        <f>IF(HLOOKUP($E294,TKBLop_chieu!$C$4:$BR$34,31,0)&lt;&gt;"",HLOOKUP($E294,TKBLop_chieu!$C$4:$BR$34,31,0),"")</f>
        <v/>
      </c>
    </row>
    <row r="310" spans="1:7" ht="24.75" customHeight="1" x14ac:dyDescent="0.1">
      <c r="A310" s="53"/>
      <c r="B310" s="56"/>
      <c r="C310" s="56"/>
      <c r="D310" s="56"/>
      <c r="E310" s="56"/>
      <c r="F310" s="56"/>
      <c r="G310" s="56"/>
    </row>
    <row r="311" spans="1:7" s="75" customFormat="1" ht="43.5" customHeight="1" x14ac:dyDescent="0.25">
      <c r="A311" s="72">
        <v>19</v>
      </c>
      <c r="B311" s="73"/>
      <c r="C311" s="73"/>
      <c r="D311" s="73" t="s">
        <v>114</v>
      </c>
      <c r="E311" s="74" t="str">
        <f>VLOOKUP($A311,Objects!$A$6:$B$60,2,1)</f>
        <v>11A08</v>
      </c>
      <c r="F311" s="73"/>
      <c r="G311" s="73"/>
    </row>
    <row r="312" spans="1:7" s="75" customFormat="1" ht="43.5" customHeight="1" x14ac:dyDescent="0.1">
      <c r="A312" s="73"/>
      <c r="B312" s="73"/>
      <c r="C312" s="73"/>
      <c r="D312" s="73"/>
      <c r="E312" s="73"/>
      <c r="F312" s="73"/>
      <c r="G312" s="73"/>
    </row>
    <row r="313" spans="1:7" s="75" customFormat="1" ht="43.5" customHeight="1" x14ac:dyDescent="0.25">
      <c r="A313" s="73" t="s">
        <v>121</v>
      </c>
      <c r="B313" s="73"/>
      <c r="C313" s="73"/>
      <c r="D313" s="73"/>
      <c r="E313" s="73"/>
      <c r="F313" s="73"/>
      <c r="G313" s="73"/>
    </row>
    <row r="314" spans="1:7" ht="24.75" customHeight="1" x14ac:dyDescent="0.1">
      <c r="A314" s="55"/>
      <c r="B314" s="42" t="s">
        <v>115</v>
      </c>
      <c r="C314" s="42" t="s">
        <v>116</v>
      </c>
      <c r="D314" s="42" t="s">
        <v>117</v>
      </c>
      <c r="E314" s="42" t="s">
        <v>118</v>
      </c>
      <c r="F314" s="42" t="s">
        <v>119</v>
      </c>
      <c r="G314" s="42" t="s">
        <v>120</v>
      </c>
    </row>
    <row r="315" spans="1:7" ht="24.75" customHeight="1" x14ac:dyDescent="0.15">
      <c r="A315" s="42" t="s">
        <v>0</v>
      </c>
      <c r="B315" s="43" t="str">
        <f>IF(HLOOKUP($E311,TKBLop_sang!$C$4:$BS$34,2,0)&lt;&gt;"",HLOOKUP($E311,TKBLop_sang!$C$4:$BS$34,2,0),"")</f>
        <v>CHÀO CỜ</v>
      </c>
      <c r="C315" s="43" t="str">
        <f>IF(HLOOKUP($E311,TKBLop_sang!$C$4:$BS$34,7,0)&lt;&gt;"",HLOOKUP($E311,TKBLop_sang!$C$4:$BS$34,7,0),"")</f>
        <v>TIN-TIẾN</v>
      </c>
      <c r="D315" s="43" t="str">
        <f>IF(HLOOKUP($E311,TKBLop_sang!$C$4:$BS$34,12,0)&lt;&gt;"",HLOOKUP($E311,TKBLop_sang!$C$4:$BS$34,12,0),"")</f>
        <v>TOAN-MINH.TT</v>
      </c>
      <c r="E315" s="43" t="str">
        <f>IF(HLOOKUP($E311,TKBLop_sang!$C$4:$BS$34,17,0)&lt;&gt;"",HLOOKUP($E311,TKBLop_sang!$C$4:$BS$34,17,0),"")</f>
        <v>TOAN-MINH.TT</v>
      </c>
      <c r="F315" s="43" t="str">
        <f>IF(HLOOKUP($E311,TKBLop_sang!$C$4:$BS$34,22,0)&lt;&gt;"",HLOOKUP($E311,TKBLop_sang!$C$4:$BS$34,22,0),"")</f>
        <v>VĂN-TRAI</v>
      </c>
      <c r="G315" s="43" t="str">
        <f>IF(HLOOKUP($E311,TKBLop_sang!$C$4:$BS$34,27,0)&lt;&gt;"",HLOOKUP($E311,TKBLop_sang!$C$4:$BS$34,27,0),"")</f>
        <v/>
      </c>
    </row>
    <row r="316" spans="1:7" ht="24.75" customHeight="1" x14ac:dyDescent="0.15">
      <c r="A316" s="42" t="s">
        <v>37</v>
      </c>
      <c r="B316" s="43" t="str">
        <f>IF(HLOOKUP($E311,TKBLop_sang!$C$4:$BS$34,3,0)&lt;&gt;"",HLOOKUP($E311,TKBLop_sang!$C$4:$BS$34,3,0),"")</f>
        <v>SHCN-HẰNG.PT</v>
      </c>
      <c r="C316" s="43" t="str">
        <f>IF(HLOOKUP($E311,TKBLop_sang!$C$4:$BS$34,8,0)&lt;&gt;"",HLOOKUP($E311,TKBLop_sang!$C$4:$BS$34,8,0),"")</f>
        <v>CNGH-QUANG</v>
      </c>
      <c r="D316" s="43" t="str">
        <f>IF(HLOOKUP($E311,TKBLop_sang!$C$4:$BS$34,13,0)&lt;&gt;"",HLOOKUP($E311,TKBLop_sang!$C$4:$BS$34,13,0),"")</f>
        <v>TOAN-MINH.TT</v>
      </c>
      <c r="E316" s="43" t="str">
        <f>IF(HLOOKUP($E311,TKBLop_sang!$C$4:$BS$34,18,0)&lt;&gt;"",HLOOKUP($E311,TKBLop_sang!$C$4:$BS$34,18,0),"")</f>
        <v>TOAN-MINH.TT</v>
      </c>
      <c r="F316" s="43" t="str">
        <f>IF(HLOOKUP($E311,TKBLop_sang!$C$4:$BS$34,23,0)&lt;&gt;"",HLOOKUP($E311,TKBLop_sang!$C$4:$BS$34,23,0),"")</f>
        <v>VĂN-TRAI</v>
      </c>
      <c r="G316" s="43" t="str">
        <f>IF(HLOOKUP($E311,TKBLop_sang!$C$4:$BS$34,28,0)&lt;&gt;"",HLOOKUP($E311,TKBLop_sang!$C$4:$BS$34,28,0),"")</f>
        <v/>
      </c>
    </row>
    <row r="317" spans="1:7" ht="24.75" customHeight="1" x14ac:dyDescent="0.15">
      <c r="A317" s="42" t="s">
        <v>38</v>
      </c>
      <c r="B317" s="43" t="str">
        <f>IF(HLOOKUP($E311,TKBLop_sang!$C$4:$BS$34,4,0)&lt;&gt;"",HLOOKUP($E311,TKBLop_sang!$C$4:$BS$34,4,0),"")</f>
        <v>ANH-TỐ NHƯ</v>
      </c>
      <c r="C317" s="43" t="str">
        <f>IF(HLOOKUP($E311,TKBLop_sang!$C$4:$BS$34,9,0)&lt;&gt;"",HLOOKUP($E311,TKBLop_sang!$C$4:$BS$34,9,0),"")</f>
        <v>HÓA-PHƯỢNG</v>
      </c>
      <c r="D317" s="43" t="str">
        <f>IF(HLOOKUP($E311,TKBLop_sang!$C$4:$BS$34,14,0)&lt;&gt;"",HLOOKUP($E311,TKBLop_sang!$C$4:$BS$34,14,0),"")</f>
        <v>SINH-PHƯƠNG.Đ</v>
      </c>
      <c r="E317" s="43" t="str">
        <f>IF(HLOOKUP($E311,TKBLop_sang!$C$4:$BS$34,19,0)&lt;&gt;"",HLOOKUP($E311,TKBLop_sang!$C$4:$BS$34,19,0),"")</f>
        <v>HÓA-PHƯỢNG</v>
      </c>
      <c r="F317" s="43" t="str">
        <f>IF(HLOOKUP($E311,TKBLop_sang!$C$4:$BS$34,24,0)&lt;&gt;"",HLOOKUP($E311,TKBLop_sang!$C$4:$BS$34,24,0),"")</f>
        <v>SỬ-GẤM.P</v>
      </c>
      <c r="G317" s="43" t="str">
        <f>IF(HLOOKUP($E311,TKBLop_sang!$C$4:$BS$34,29,0)&lt;&gt;"",HLOOKUP($E311,TKBLop_sang!$C$4:$BS$34,29,0),"")</f>
        <v/>
      </c>
    </row>
    <row r="318" spans="1:7" ht="24.75" customHeight="1" x14ac:dyDescent="0.15">
      <c r="A318" s="42" t="s">
        <v>39</v>
      </c>
      <c r="B318" s="43" t="str">
        <f>IF(HLOOKUP($E311,TKBLop_sang!$C$4:$BS$34,5,0)&lt;&gt;"",HLOOKUP($E311,TKBLop_sang!$C$4:$BS$34,5,0),"")</f>
        <v>ANH-TỐ NHƯ</v>
      </c>
      <c r="C318" s="43" t="str">
        <f>IF(HLOOKUP($E311,TKBLop_sang!$C$4:$BS$34,10,0)&lt;&gt;"",HLOOKUP($E311,TKBLop_sang!$C$4:$BS$34,10,0),"")</f>
        <v>HÓA-PHƯỢNG</v>
      </c>
      <c r="D318" s="43" t="str">
        <f>IF(HLOOKUP($E311,TKBLop_sang!$C$4:$BS$34,15,0)&lt;&gt;"",HLOOKUP($E311,TKBLop_sang!$C$4:$BS$34,15,0),"")</f>
        <v>GDCD-CHÍNH</v>
      </c>
      <c r="E318" s="43" t="str">
        <f>IF(HLOOKUP($E311,TKBLop_sang!$C$4:$BS$34,20,0)&lt;&gt;"",HLOOKUP($E311,TKBLop_sang!$C$4:$BS$34,20,0),"")</f>
        <v>ANH-TỐ NHƯ</v>
      </c>
      <c r="F318" s="43" t="str">
        <f>IF(HLOOKUP($E311,TKBLop_sang!$C$4:$BS$34,25,0)&lt;&gt;"",HLOOKUP($E311,TKBLop_sang!$C$4:$BS$34,25,0),"")</f>
        <v>ĐỊA-NHU.B</v>
      </c>
      <c r="G318" s="43" t="str">
        <f>IF(HLOOKUP($E311,TKBLop_sang!$C$4:$BS$34,30,0)&lt;&gt;"",HLOOKUP($E311,TKBLop_sang!$C$4:$BS$34,30,0),"")</f>
        <v/>
      </c>
    </row>
    <row r="319" spans="1:7" ht="24.75" customHeight="1" x14ac:dyDescent="0.15">
      <c r="A319" s="42" t="s">
        <v>40</v>
      </c>
      <c r="B319" s="43" t="str">
        <f>IF(HLOOKUP($E311,TKBLop_sang!$C$4:$BS$34,6,0)&lt;&gt;"",HLOOKUP($E311,TKBLop_sang!$C$4:$BS$34,6,0),"")</f>
        <v>VĂN-TRAI</v>
      </c>
      <c r="C319" s="43" t="str">
        <f>IF(HLOOKUP($E311,TKBLop_sang!$C$4:$BS$34,11,0)&lt;&gt;"",HLOOKUP($E311,TKBLop_sang!$C$4:$BS$34,11,0),"")</f>
        <v>VĂN-TRAI</v>
      </c>
      <c r="D319" s="43" t="str">
        <f>IF(HLOOKUP($E311,TKBLop_sang!$C$4:$BS$34,16,0)&lt;&gt;"",HLOOKUP($E311,TKBLop_sang!$C$4:$BS$34,16,0),"")</f>
        <v>GDQP-HOA.NT</v>
      </c>
      <c r="E319" s="43" t="str">
        <f>IF(HLOOKUP($E311,TKBLop_sang!$C$4:$BS$34,21,0)&lt;&gt;"",HLOOKUP($E311,TKBLop_sang!$C$4:$BS$34,21,0),"")</f>
        <v>ANH-TỐ NHƯ</v>
      </c>
      <c r="F319" s="43" t="str">
        <f>IF(HLOOKUP($E311,TKBLop_sang!$C$4:$BS$34,26,0)&lt;&gt;"",HLOOKUP($E311,TKBLop_sang!$C$4:$BS$34,26,0),"")</f>
        <v>LÝ-HẰNG.PT</v>
      </c>
      <c r="G319" s="43" t="str">
        <f>IF(HLOOKUP($E311,TKBLop_sang!$C$4:$BS$34,31,0)&lt;&gt;"",HLOOKUP($E311,TKBLop_sang!$C$4:$BS$34,31,0),"")</f>
        <v/>
      </c>
    </row>
    <row r="320" spans="1:7" ht="24.75" customHeight="1" x14ac:dyDescent="0.1">
      <c r="A320" s="53" t="s">
        <v>122</v>
      </c>
      <c r="B320" s="77"/>
      <c r="C320" s="77"/>
      <c r="D320" s="77"/>
      <c r="E320" s="77"/>
      <c r="F320" s="77"/>
      <c r="G320" s="77"/>
    </row>
    <row r="321" spans="1:7" ht="24.75" customHeight="1" x14ac:dyDescent="0.1">
      <c r="A321" s="55"/>
      <c r="B321" s="78" t="s">
        <v>115</v>
      </c>
      <c r="C321" s="78" t="s">
        <v>116</v>
      </c>
      <c r="D321" s="78" t="s">
        <v>117</v>
      </c>
      <c r="E321" s="78" t="s">
        <v>118</v>
      </c>
      <c r="F321" s="78" t="s">
        <v>119</v>
      </c>
      <c r="G321" s="78" t="s">
        <v>120</v>
      </c>
    </row>
    <row r="322" spans="1:7" ht="24.75" customHeight="1" x14ac:dyDescent="0.15">
      <c r="A322" s="42" t="s">
        <v>0</v>
      </c>
      <c r="B322" s="43" t="str">
        <f>IF(HLOOKUP($E311,TKBLop_chieu!$C$4:$BR$34,2,0)&lt;&gt;"",HLOOKUP($E311,TKBLop_chieu!$C$4:$BR$34,2,0),"")</f>
        <v>NGHE-LỘC</v>
      </c>
      <c r="C322" s="43" t="str">
        <f>IF(HLOOKUP($E311,TKBLop_chieu!$C$4:$BR$34,7,0)&lt;&gt;"",HLOOKUP($E311,TKBLop_chieu!$C$4:$BR$34,7,0),"")</f>
        <v>LÝ-HẰNG.PT</v>
      </c>
      <c r="D322" s="43" t="str">
        <f>IF(HLOOKUP($E311,TKBLop_chieu!$C$4:$BR$34,12,0)&lt;&gt;"",HLOOKUP($E311,TKBLop_chieu!$C$4:$BR$34,12,0),"")</f>
        <v>SINH-PHƯƠNG.Đ</v>
      </c>
      <c r="E322" s="43" t="str">
        <f>IF(HLOOKUP($E311,TKBLop_chieu!$C$4:$BR$34,17,0)&lt;&gt;"",HLOOKUP($E311,TKBLop_chieu!$C$4:$BR$34,17,0),"")</f>
        <v>TOAN-MINH.TT</v>
      </c>
      <c r="F322" s="43" t="str">
        <f>IF(HLOOKUP($E311,TKBLop_chieu!$C$4:$BR$34,22,0)&lt;&gt;"",HLOOKUP($E311,TKBLop_chieu!$C$4:$BR$34,22,0),"")</f>
        <v>TOAN-MINH.TT</v>
      </c>
      <c r="G322" s="43" t="str">
        <f>IF(HLOOKUP($E311,TKBLop_chieu!$C$4:$BR$34,27,0)&lt;&gt;"",HLOOKUP($E311,TKBLop_chieu!$C$4:$BR$34,27,0),"")</f>
        <v/>
      </c>
    </row>
    <row r="323" spans="1:7" ht="24.75" customHeight="1" x14ac:dyDescent="0.15">
      <c r="A323" s="42" t="s">
        <v>37</v>
      </c>
      <c r="B323" s="43" t="str">
        <f>IF(HLOOKUP($E311,TKBLop_chieu!$C$4:$BR$34,3,0)&lt;&gt;"",HLOOKUP($E311,TKBLop_chieu!$C$4:$BR$34,3,0),"")</f>
        <v>NGHE-LỘC</v>
      </c>
      <c r="C323" s="43" t="str">
        <f>IF(HLOOKUP($E311,TKBLop_chieu!$C$4:$BR$34,8,0)&lt;&gt;"",HLOOKUP($E311,TKBLop_chieu!$C$4:$BR$34,8,0),"")</f>
        <v>ANH-TỐ NHƯ</v>
      </c>
      <c r="D323" s="43" t="str">
        <f>IF(HLOOKUP($E311,TKBLop_chieu!$C$4:$BR$34,13,0)&lt;&gt;"",HLOOKUP($E311,TKBLop_chieu!$C$4:$BR$34,13,0),"")</f>
        <v>TD-NHÂN</v>
      </c>
      <c r="E323" s="43" t="str">
        <f>IF(HLOOKUP($E311,TKBLop_chieu!$C$4:$BR$34,18,0)&lt;&gt;"",HLOOKUP($E311,TKBLop_chieu!$C$4:$BR$34,18,0),"")</f>
        <v>TOAN-MINH.TT</v>
      </c>
      <c r="F323" s="43" t="str">
        <f>IF(HLOOKUP($E311,TKBLop_chieu!$C$4:$BR$34,23,0)&lt;&gt;"",HLOOKUP($E311,TKBLop_chieu!$C$4:$BR$34,23,0),"")</f>
        <v>VĂN-TRAI</v>
      </c>
      <c r="G323" s="43" t="str">
        <f>IF(HLOOKUP($E311,TKBLop_chieu!$C$4:$BR$34,28,0)&lt;&gt;"",HLOOKUP($E311,TKBLop_chieu!$C$4:$BR$34,28,0),"")</f>
        <v/>
      </c>
    </row>
    <row r="324" spans="1:7" ht="24.75" customHeight="1" x14ac:dyDescent="0.15">
      <c r="A324" s="42" t="s">
        <v>38</v>
      </c>
      <c r="B324" s="43" t="str">
        <f>IF(HLOOKUP($E311,TKBLop_chieu!$C$4:$BR$34,4,0)&lt;&gt;"",HLOOKUP($E311,TKBLop_chieu!$C$4:$BR$34,4,0),"")</f>
        <v>NGHE-LỘC</v>
      </c>
      <c r="C324" s="43" t="str">
        <f>IF(HLOOKUP($E311,TKBLop_chieu!$C$4:$BR$34,9,0)&lt;&gt;"",HLOOKUP($E311,TKBLop_chieu!$C$4:$BR$34,9,0),"")</f>
        <v>ANH-TỐ NHƯ</v>
      </c>
      <c r="D324" s="43" t="str">
        <f>IF(HLOOKUP($E311,TKBLop_chieu!$C$4:$BR$34,14,0)&lt;&gt;"",HLOOKUP($E311,TKBLop_chieu!$C$4:$BR$34,14,0),"")</f>
        <v>TD-NHÂN</v>
      </c>
      <c r="E324" s="43" t="str">
        <f>IF(HLOOKUP($E311,TKBLop_chieu!$C$4:$BR$34,19,0)&lt;&gt;"",HLOOKUP($E311,TKBLop_chieu!$C$4:$BR$34,19,0),"")</f>
        <v>LÝ-HẰNG.PT</v>
      </c>
      <c r="F324" s="43" t="str">
        <f>IF(HLOOKUP($E311,TKBLop_chieu!$C$4:$BR$34,24,0)&lt;&gt;"",HLOOKUP($E311,TKBLop_chieu!$C$4:$BR$34,24,0),"")</f>
        <v>VĂN-TRAI</v>
      </c>
      <c r="G324" s="43" t="str">
        <f>IF(HLOOKUP($E311,TKBLop_chieu!$C$4:$BR$34,29,0)&lt;&gt;"",HLOOKUP($E311,TKBLop_chieu!$C$4:$BR$34,29,0),"")</f>
        <v/>
      </c>
    </row>
    <row r="325" spans="1:7" ht="24.75" customHeight="1" x14ac:dyDescent="0.1">
      <c r="A325" s="42" t="s">
        <v>39</v>
      </c>
      <c r="B325" s="43" t="str">
        <f>IF(HLOOKUP($E311,TKBLop_chieu!$C$4:$BR$34,5,0)&lt;&gt;"",HLOOKUP($E311,TKBLop_chieu!$C$4:$BR$34,5,0),"")</f>
        <v/>
      </c>
      <c r="C325" s="43" t="str">
        <f>IF(HLOOKUP($E311,TKBLop_chieu!$C$4:$BR$34,10,0)&lt;&gt;"",HLOOKUP($E311,TKBLop_chieu!$C$4:$BR$34,10,0),"")</f>
        <v/>
      </c>
      <c r="D325" s="43" t="str">
        <f>IF(HLOOKUP($E311,TKBLop_chieu!$C$4:$BR$34,15,0)&lt;&gt;"",HLOOKUP($E311,TKBLop_chieu!$C$4:$BR$34,15,0),"")</f>
        <v/>
      </c>
      <c r="E325" s="43" t="str">
        <f>IF(HLOOKUP($E311,TKBLop_chieu!$C$4:$BR$34,20,0)&lt;&gt;"",HLOOKUP($E311,TKBLop_chieu!$C$4:$BR$34,20,0),"")</f>
        <v/>
      </c>
      <c r="F325" s="43" t="str">
        <f>IF(HLOOKUP($E311,TKBLop_chieu!$C$4:$BR$34,25,0)&lt;&gt;"",HLOOKUP($E311,TKBLop_chieu!$C$4:$BR$34,25,0),"")</f>
        <v/>
      </c>
      <c r="G325" s="43" t="str">
        <f>IF(HLOOKUP($E311,TKBLop_chieu!$C$4:$BR$34,30,0)&lt;&gt;"",HLOOKUP($E311,TKBLop_chieu!$C$4:$BR$34,30,0),"")</f>
        <v/>
      </c>
    </row>
    <row r="326" spans="1:7" ht="24.75" customHeight="1" x14ac:dyDescent="0.1">
      <c r="A326" s="42" t="s">
        <v>40</v>
      </c>
      <c r="B326" s="43" t="str">
        <f>IF(HLOOKUP($E311,TKBLop_chieu!$C$4:$BR$34,6,0)&lt;&gt;"",HLOOKUP($E311,TKBLop_chieu!$C$4:$BR$34,6,0),"")</f>
        <v/>
      </c>
      <c r="C326" s="43" t="str">
        <f>IF(HLOOKUP($E311,TKBLop_chieu!$C$4:$BR$34,11,0)&lt;&gt;"",HLOOKUP($E311,TKBLop_chieu!$C$4:$BR$34,11,0),"")</f>
        <v/>
      </c>
      <c r="D326" s="43" t="str">
        <f>IF(HLOOKUP($E311,TKBLop_chieu!$C$4:$BR$34,16,0)&lt;&gt;"",HLOOKUP($E311,TKBLop_chieu!$C$4:$BR$34,16,0),"")</f>
        <v/>
      </c>
      <c r="E326" s="43" t="str">
        <f>IF(HLOOKUP($E311,TKBLop_chieu!$C$4:$BR$34,21,0)&lt;&gt;"",HLOOKUP($E311,TKBLop_chieu!$C$4:$BR$34,21,0),"")</f>
        <v/>
      </c>
      <c r="F326" s="43" t="str">
        <f>IF(HLOOKUP($E311,TKBLop_chieu!$C$4:$BR$34,26,0)&lt;&gt;"",HLOOKUP($E311,TKBLop_chieu!$C$4:$BR$34,26,0),"")</f>
        <v/>
      </c>
      <c r="G326" s="43" t="str">
        <f>IF(HLOOKUP($E311,TKBLop_chieu!$C$4:$BR$34,31,0)&lt;&gt;"",HLOOKUP($E311,TKBLop_chieu!$C$4:$BR$34,31,0),"")</f>
        <v/>
      </c>
    </row>
    <row r="327" spans="1:7" ht="24.75" customHeight="1" x14ac:dyDescent="0.1">
      <c r="A327" s="53"/>
      <c r="B327" s="56"/>
      <c r="C327" s="56"/>
      <c r="D327" s="56"/>
      <c r="E327" s="56"/>
      <c r="F327" s="56"/>
      <c r="G327" s="56"/>
    </row>
    <row r="328" spans="1:7" s="75" customFormat="1" ht="43.5" customHeight="1" x14ac:dyDescent="0.25">
      <c r="A328" s="72">
        <v>20</v>
      </c>
      <c r="B328" s="73"/>
      <c r="C328" s="73"/>
      <c r="D328" s="73" t="s">
        <v>114</v>
      </c>
      <c r="E328" s="74" t="str">
        <f>VLOOKUP($A328,Objects!$A$6:$B$60,2,1)</f>
        <v>11A09</v>
      </c>
      <c r="F328" s="73"/>
      <c r="G328" s="73"/>
    </row>
    <row r="329" spans="1:7" s="75" customFormat="1" ht="43.5" customHeight="1" x14ac:dyDescent="0.1">
      <c r="A329" s="73"/>
      <c r="B329" s="73"/>
      <c r="C329" s="73"/>
      <c r="D329" s="73"/>
      <c r="E329" s="73"/>
      <c r="F329" s="73"/>
      <c r="G329" s="73"/>
    </row>
    <row r="330" spans="1:7" s="75" customFormat="1" ht="43.5" customHeight="1" x14ac:dyDescent="0.25">
      <c r="A330" s="73" t="s">
        <v>121</v>
      </c>
      <c r="B330" s="73"/>
      <c r="C330" s="73"/>
      <c r="D330" s="73"/>
      <c r="E330" s="73"/>
      <c r="F330" s="73"/>
      <c r="G330" s="73"/>
    </row>
    <row r="331" spans="1:7" ht="24.75" customHeight="1" x14ac:dyDescent="0.1">
      <c r="A331" s="55"/>
      <c r="B331" s="42" t="s">
        <v>115</v>
      </c>
      <c r="C331" s="42" t="s">
        <v>116</v>
      </c>
      <c r="D331" s="42" t="s">
        <v>117</v>
      </c>
      <c r="E331" s="42" t="s">
        <v>118</v>
      </c>
      <c r="F331" s="42" t="s">
        <v>119</v>
      </c>
      <c r="G331" s="42" t="s">
        <v>120</v>
      </c>
    </row>
    <row r="332" spans="1:7" ht="24.75" customHeight="1" x14ac:dyDescent="0.15">
      <c r="A332" s="42" t="s">
        <v>0</v>
      </c>
      <c r="B332" s="43" t="str">
        <f>IF(HLOOKUP($E328,TKBLop_sang!$C$4:$BS$34,2,0)&lt;&gt;"",HLOOKUP($E328,TKBLop_sang!$C$4:$BS$34,2,0),"")</f>
        <v>CHÀO CỜ</v>
      </c>
      <c r="C332" s="43" t="str">
        <f>IF(HLOOKUP($E328,TKBLop_sang!$C$4:$BS$34,7,0)&lt;&gt;"",HLOOKUP($E328,TKBLop_sang!$C$4:$BS$34,7,0),"")</f>
        <v>LÝ-THỊNH</v>
      </c>
      <c r="D332" s="43" t="str">
        <f>IF(HLOOKUP($E328,TKBLop_sang!$C$4:$BS$34,12,0)&lt;&gt;"",HLOOKUP($E328,TKBLop_sang!$C$4:$BS$34,12,0),"")</f>
        <v>TD-HIẾU</v>
      </c>
      <c r="E332" s="43" t="str">
        <f>IF(HLOOKUP($E328,TKBLop_sang!$C$4:$BS$34,17,0)&lt;&gt;"",HLOOKUP($E328,TKBLop_sang!$C$4:$BS$34,17,0),"")</f>
        <v>VĂN-VÂN.ĐT</v>
      </c>
      <c r="F332" s="43" t="str">
        <f>IF(HLOOKUP($E328,TKBLop_sang!$C$4:$BS$34,22,0)&lt;&gt;"",HLOOKUP($E328,TKBLop_sang!$C$4:$BS$34,22,0),"")</f>
        <v>SỬ-LT.LỢI</v>
      </c>
      <c r="G332" s="43" t="str">
        <f>IF(HLOOKUP($E328,TKBLop_sang!$C$4:$BS$34,27,0)&lt;&gt;"",HLOOKUP($E328,TKBLop_sang!$C$4:$BS$34,27,0),"")</f>
        <v/>
      </c>
    </row>
    <row r="333" spans="1:7" ht="24.75" customHeight="1" x14ac:dyDescent="0.15">
      <c r="A333" s="42" t="s">
        <v>37</v>
      </c>
      <c r="B333" s="43" t="str">
        <f>IF(HLOOKUP($E328,TKBLop_sang!$C$4:$BS$34,3,0)&lt;&gt;"",HLOOKUP($E328,TKBLop_sang!$C$4:$BS$34,3,0),"")</f>
        <v>SHCN-VÂN.ĐT</v>
      </c>
      <c r="C333" s="43" t="str">
        <f>IF(HLOOKUP($E328,TKBLop_sang!$C$4:$BS$34,8,0)&lt;&gt;"",HLOOKUP($E328,TKBLop_sang!$C$4:$BS$34,8,0),"")</f>
        <v>GDQP-HOA.NT</v>
      </c>
      <c r="D333" s="43" t="str">
        <f>IF(HLOOKUP($E328,TKBLop_sang!$C$4:$BS$34,13,0)&lt;&gt;"",HLOOKUP($E328,TKBLop_sang!$C$4:$BS$34,13,0),"")</f>
        <v>TD-HIẾU</v>
      </c>
      <c r="E333" s="43" t="str">
        <f>IF(HLOOKUP($E328,TKBLop_sang!$C$4:$BS$34,18,0)&lt;&gt;"",HLOOKUP($E328,TKBLop_sang!$C$4:$BS$34,18,0),"")</f>
        <v>VĂN-VÂN.ĐT</v>
      </c>
      <c r="F333" s="43" t="str">
        <f>IF(HLOOKUP($E328,TKBLop_sang!$C$4:$BS$34,23,0)&lt;&gt;"",HLOOKUP($E328,TKBLop_sang!$C$4:$BS$34,23,0),"")</f>
        <v>TOAN-TRIỂU</v>
      </c>
      <c r="G333" s="43" t="str">
        <f>IF(HLOOKUP($E328,TKBLop_sang!$C$4:$BS$34,28,0)&lt;&gt;"",HLOOKUP($E328,TKBLop_sang!$C$4:$BS$34,28,0),"")</f>
        <v/>
      </c>
    </row>
    <row r="334" spans="1:7" ht="24.75" customHeight="1" x14ac:dyDescent="0.15">
      <c r="A334" s="42" t="s">
        <v>38</v>
      </c>
      <c r="B334" s="43" t="str">
        <f>IF(HLOOKUP($E328,TKBLop_sang!$C$4:$BS$34,4,0)&lt;&gt;"",HLOOKUP($E328,TKBLop_sang!$C$4:$BS$34,4,0),"")</f>
        <v>LÝ-THỊNH</v>
      </c>
      <c r="C334" s="43" t="str">
        <f>IF(HLOOKUP($E328,TKBLop_sang!$C$4:$BS$34,9,0)&lt;&gt;"",HLOOKUP($E328,TKBLop_sang!$C$4:$BS$34,9,0),"")</f>
        <v>CNGH-QUANG</v>
      </c>
      <c r="D334" s="43" t="str">
        <f>IF(HLOOKUP($E328,TKBLop_sang!$C$4:$BS$34,14,0)&lt;&gt;"",HLOOKUP($E328,TKBLop_sang!$C$4:$BS$34,14,0),"")</f>
        <v>TOAN-TRIỂU</v>
      </c>
      <c r="E334" s="43" t="str">
        <f>IF(HLOOKUP($E328,TKBLop_sang!$C$4:$BS$34,19,0)&lt;&gt;"",HLOOKUP($E328,TKBLop_sang!$C$4:$BS$34,19,0),"")</f>
        <v>TOAN-TRIỂU</v>
      </c>
      <c r="F334" s="43" t="str">
        <f>IF(HLOOKUP($E328,TKBLop_sang!$C$4:$BS$34,24,0)&lt;&gt;"",HLOOKUP($E328,TKBLop_sang!$C$4:$BS$34,24,0),"")</f>
        <v>TOAN-TRIỂU</v>
      </c>
      <c r="G334" s="43" t="str">
        <f>IF(HLOOKUP($E328,TKBLop_sang!$C$4:$BS$34,29,0)&lt;&gt;"",HLOOKUP($E328,TKBLop_sang!$C$4:$BS$34,29,0),"")</f>
        <v/>
      </c>
    </row>
    <row r="335" spans="1:7" ht="24.75" customHeight="1" x14ac:dyDescent="0.15">
      <c r="A335" s="42" t="s">
        <v>39</v>
      </c>
      <c r="B335" s="43" t="str">
        <f>IF(HLOOKUP($E328,TKBLop_sang!$C$4:$BS$34,5,0)&lt;&gt;"",HLOOKUP($E328,TKBLop_sang!$C$4:$BS$34,5,0),"")</f>
        <v>GDCD-CHÍNH</v>
      </c>
      <c r="C335" s="43" t="str">
        <f>IF(HLOOKUP($E328,TKBLop_sang!$C$4:$BS$34,10,0)&lt;&gt;"",HLOOKUP($E328,TKBLop_sang!$C$4:$BS$34,10,0),"")</f>
        <v>VĂN-VÂN.ĐT</v>
      </c>
      <c r="D335" s="43" t="str">
        <f>IF(HLOOKUP($E328,TKBLop_sang!$C$4:$BS$34,15,0)&lt;&gt;"",HLOOKUP($E328,TKBLop_sang!$C$4:$BS$34,15,0),"")</f>
        <v>ANH-PHÚC</v>
      </c>
      <c r="E335" s="43" t="str">
        <f>IF(HLOOKUP($E328,TKBLop_sang!$C$4:$BS$34,20,0)&lt;&gt;"",HLOOKUP($E328,TKBLop_sang!$C$4:$BS$34,20,0),"")</f>
        <v>ĐỊA-NHU.B</v>
      </c>
      <c r="F335" s="43" t="str">
        <f>IF(HLOOKUP($E328,TKBLop_sang!$C$4:$BS$34,25,0)&lt;&gt;"",HLOOKUP($E328,TKBLop_sang!$C$4:$BS$34,25,0),"")</f>
        <v>HÓA-Đ.ANH</v>
      </c>
      <c r="G335" s="43" t="str">
        <f>IF(HLOOKUP($E328,TKBLop_sang!$C$4:$BS$34,30,0)&lt;&gt;"",HLOOKUP($E328,TKBLop_sang!$C$4:$BS$34,30,0),"")</f>
        <v/>
      </c>
    </row>
    <row r="336" spans="1:7" ht="24.75" customHeight="1" x14ac:dyDescent="0.15">
      <c r="A336" s="42" t="s">
        <v>40</v>
      </c>
      <c r="B336" s="43" t="str">
        <f>IF(HLOOKUP($E328,TKBLop_sang!$C$4:$BS$34,6,0)&lt;&gt;"",HLOOKUP($E328,TKBLop_sang!$C$4:$BS$34,6,0),"")</f>
        <v>VĂN-VÂN.ĐT</v>
      </c>
      <c r="C336" s="43" t="str">
        <f>IF(HLOOKUP($E328,TKBLop_sang!$C$4:$BS$34,11,0)&lt;&gt;"",HLOOKUP($E328,TKBLop_sang!$C$4:$BS$34,11,0),"")</f>
        <v>VĂN-VÂN.ĐT</v>
      </c>
      <c r="D336" s="43" t="str">
        <f>IF(HLOOKUP($E328,TKBLop_sang!$C$4:$BS$34,16,0)&lt;&gt;"",HLOOKUP($E328,TKBLop_sang!$C$4:$BS$34,16,0),"")</f>
        <v>SINH-LIÊN.ĐT</v>
      </c>
      <c r="E336" s="43" t="str">
        <f>IF(HLOOKUP($E328,TKBLop_sang!$C$4:$BS$34,21,0)&lt;&gt;"",HLOOKUP($E328,TKBLop_sang!$C$4:$BS$34,21,0),"")</f>
        <v>ANH-PHÚC</v>
      </c>
      <c r="F336" s="43" t="str">
        <f>IF(HLOOKUP($E328,TKBLop_sang!$C$4:$BS$34,26,0)&lt;&gt;"",HLOOKUP($E328,TKBLop_sang!$C$4:$BS$34,26,0),"")</f>
        <v>LÝ-THỊNH</v>
      </c>
      <c r="G336" s="43" t="str">
        <f>IF(HLOOKUP($E328,TKBLop_sang!$C$4:$BS$34,31,0)&lt;&gt;"",HLOOKUP($E328,TKBLop_sang!$C$4:$BS$34,31,0),"")</f>
        <v/>
      </c>
    </row>
    <row r="337" spans="1:7" ht="24.75" customHeight="1" x14ac:dyDescent="0.1">
      <c r="A337" s="53" t="s">
        <v>122</v>
      </c>
      <c r="B337" s="77"/>
      <c r="C337" s="77"/>
      <c r="D337" s="77"/>
      <c r="E337" s="77"/>
      <c r="F337" s="77"/>
      <c r="G337" s="77"/>
    </row>
    <row r="338" spans="1:7" ht="24.75" customHeight="1" x14ac:dyDescent="0.1">
      <c r="A338" s="55"/>
      <c r="B338" s="78" t="s">
        <v>115</v>
      </c>
      <c r="C338" s="78" t="s">
        <v>116</v>
      </c>
      <c r="D338" s="78" t="s">
        <v>117</v>
      </c>
      <c r="E338" s="78" t="s">
        <v>118</v>
      </c>
      <c r="F338" s="78" t="s">
        <v>119</v>
      </c>
      <c r="G338" s="78" t="s">
        <v>120</v>
      </c>
    </row>
    <row r="339" spans="1:7" ht="24.75" customHeight="1" x14ac:dyDescent="0.15">
      <c r="A339" s="42" t="s">
        <v>0</v>
      </c>
      <c r="B339" s="43" t="str">
        <f>IF(HLOOKUP($E328,TKBLop_chieu!$C$4:$BR$34,2,0)&lt;&gt;"",HLOOKUP($E328,TKBLop_chieu!$C$4:$BR$34,2,0),"")</f>
        <v>SINH-LIÊN.ĐT</v>
      </c>
      <c r="C339" s="43" t="str">
        <f>IF(HLOOKUP($E328,TKBLop_chieu!$C$4:$BR$34,7,0)&lt;&gt;"",HLOOKUP($E328,TKBLop_chieu!$C$4:$BR$34,7,0),"")</f>
        <v>NGHE-LỘC</v>
      </c>
      <c r="D339" s="43" t="str">
        <f>IF(HLOOKUP($E328,TKBLop_chieu!$C$4:$BR$34,12,0)&lt;&gt;"",HLOOKUP($E328,TKBLop_chieu!$C$4:$BR$34,12,0),"")</f>
        <v>ANH-PHÚC</v>
      </c>
      <c r="E339" s="43" t="str">
        <f>IF(HLOOKUP($E328,TKBLop_chieu!$C$4:$BR$34,17,0)&lt;&gt;"",HLOOKUP($E328,TKBLop_chieu!$C$4:$BR$34,17,0),"")</f>
        <v>TOAN-TRIỂU</v>
      </c>
      <c r="F339" s="43" t="str">
        <f>IF(HLOOKUP($E328,TKBLop_chieu!$C$4:$BR$34,22,0)&lt;&gt;"",HLOOKUP($E328,TKBLop_chieu!$C$4:$BR$34,22,0),"")</f>
        <v>TOAN-TRIỂU</v>
      </c>
      <c r="G339" s="43" t="str">
        <f>IF(HLOOKUP($E328,TKBLop_chieu!$C$4:$BR$34,27,0)&lt;&gt;"",HLOOKUP($E328,TKBLop_chieu!$C$4:$BR$34,27,0),"")</f>
        <v/>
      </c>
    </row>
    <row r="340" spans="1:7" ht="24.75" customHeight="1" x14ac:dyDescent="0.15">
      <c r="A340" s="42" t="s">
        <v>37</v>
      </c>
      <c r="B340" s="43" t="str">
        <f>IF(HLOOKUP($E328,TKBLop_chieu!$C$4:$BR$34,3,0)&lt;&gt;"",HLOOKUP($E328,TKBLop_chieu!$C$4:$BR$34,3,0),"")</f>
        <v>VĂN-VÂN.ĐT</v>
      </c>
      <c r="C340" s="43" t="str">
        <f>IF(HLOOKUP($E328,TKBLop_chieu!$C$4:$BR$34,8,0)&lt;&gt;"",HLOOKUP($E328,TKBLop_chieu!$C$4:$BR$34,8,0),"")</f>
        <v>NGHE-LỘC</v>
      </c>
      <c r="D340" s="43" t="str">
        <f>IF(HLOOKUP($E328,TKBLop_chieu!$C$4:$BR$34,13,0)&lt;&gt;"",HLOOKUP($E328,TKBLop_chieu!$C$4:$BR$34,13,0),"")</f>
        <v>ANH-PHÚC</v>
      </c>
      <c r="E340" s="43" t="str">
        <f>IF(HLOOKUP($E328,TKBLop_chieu!$C$4:$BR$34,18,0)&lt;&gt;"",HLOOKUP($E328,TKBLop_chieu!$C$4:$BR$34,18,0),"")</f>
        <v>ANH-PHÚC</v>
      </c>
      <c r="F340" s="43" t="str">
        <f>IF(HLOOKUP($E328,TKBLop_chieu!$C$4:$BR$34,23,0)&lt;&gt;"",HLOOKUP($E328,TKBLop_chieu!$C$4:$BR$34,23,0),"")</f>
        <v>HÓA-Đ.ANH</v>
      </c>
      <c r="G340" s="43" t="str">
        <f>IF(HLOOKUP($E328,TKBLop_chieu!$C$4:$BR$34,28,0)&lt;&gt;"",HLOOKUP($E328,TKBLop_chieu!$C$4:$BR$34,28,0),"")</f>
        <v/>
      </c>
    </row>
    <row r="341" spans="1:7" ht="24.75" customHeight="1" x14ac:dyDescent="0.15">
      <c r="A341" s="42" t="s">
        <v>38</v>
      </c>
      <c r="B341" s="43" t="str">
        <f>IF(HLOOKUP($E328,TKBLop_chieu!$C$4:$BR$34,4,0)&lt;&gt;"",HLOOKUP($E328,TKBLop_chieu!$C$4:$BR$34,4,0),"")</f>
        <v>TIN-TRUNG</v>
      </c>
      <c r="C341" s="43" t="str">
        <f>IF(HLOOKUP($E328,TKBLop_chieu!$C$4:$BR$34,9,0)&lt;&gt;"",HLOOKUP($E328,TKBLop_chieu!$C$4:$BR$34,9,0),"")</f>
        <v>NGHE-LỘC</v>
      </c>
      <c r="D341" s="43" t="str">
        <f>IF(HLOOKUP($E328,TKBLop_chieu!$C$4:$BR$34,14,0)&lt;&gt;"",HLOOKUP($E328,TKBLop_chieu!$C$4:$BR$34,14,0),"")</f>
        <v>TOAN-TRIỂU</v>
      </c>
      <c r="E341" s="43" t="str">
        <f>IF(HLOOKUP($E328,TKBLop_chieu!$C$4:$BR$34,19,0)&lt;&gt;"",HLOOKUP($E328,TKBLop_chieu!$C$4:$BR$34,19,0),"")</f>
        <v>ANH-PHÚC</v>
      </c>
      <c r="F341" s="43" t="str">
        <f>IF(HLOOKUP($E328,TKBLop_chieu!$C$4:$BR$34,24,0)&lt;&gt;"",HLOOKUP($E328,TKBLop_chieu!$C$4:$BR$34,24,0),"")</f>
        <v>HÓA-Đ.ANH</v>
      </c>
      <c r="G341" s="43" t="str">
        <f>IF(HLOOKUP($E328,TKBLop_chieu!$C$4:$BR$34,29,0)&lt;&gt;"",HLOOKUP($E328,TKBLop_chieu!$C$4:$BR$34,29,0),"")</f>
        <v/>
      </c>
    </row>
    <row r="342" spans="1:7" ht="24.75" customHeight="1" x14ac:dyDescent="0.1">
      <c r="A342" s="42" t="s">
        <v>39</v>
      </c>
      <c r="B342" s="43" t="str">
        <f>IF(HLOOKUP($E328,TKBLop_chieu!$C$4:$BR$34,5,0)&lt;&gt;"",HLOOKUP($E328,TKBLop_chieu!$C$4:$BR$34,5,0),"")</f>
        <v/>
      </c>
      <c r="C342" s="43" t="str">
        <f>IF(HLOOKUP($E328,TKBLop_chieu!$C$4:$BR$34,10,0)&lt;&gt;"",HLOOKUP($E328,TKBLop_chieu!$C$4:$BR$34,10,0),"")</f>
        <v/>
      </c>
      <c r="D342" s="43" t="str">
        <f>IF(HLOOKUP($E328,TKBLop_chieu!$C$4:$BR$34,15,0)&lt;&gt;"",HLOOKUP($E328,TKBLop_chieu!$C$4:$BR$34,15,0),"")</f>
        <v/>
      </c>
      <c r="E342" s="43" t="str">
        <f>IF(HLOOKUP($E328,TKBLop_chieu!$C$4:$BR$34,20,0)&lt;&gt;"",HLOOKUP($E328,TKBLop_chieu!$C$4:$BR$34,20,0),"")</f>
        <v/>
      </c>
      <c r="F342" s="43" t="str">
        <f>IF(HLOOKUP($E328,TKBLop_chieu!$C$4:$BR$34,25,0)&lt;&gt;"",HLOOKUP($E328,TKBLop_chieu!$C$4:$BR$34,25,0),"")</f>
        <v/>
      </c>
      <c r="G342" s="43" t="str">
        <f>IF(HLOOKUP($E328,TKBLop_chieu!$C$4:$BR$34,30,0)&lt;&gt;"",HLOOKUP($E328,TKBLop_chieu!$C$4:$BR$34,30,0),"")</f>
        <v/>
      </c>
    </row>
    <row r="343" spans="1:7" ht="24.75" customHeight="1" x14ac:dyDescent="0.1">
      <c r="A343" s="42" t="s">
        <v>40</v>
      </c>
      <c r="B343" s="43" t="str">
        <f>IF(HLOOKUP($E328,TKBLop_chieu!$C$4:$BR$34,6,0)&lt;&gt;"",HLOOKUP($E328,TKBLop_chieu!$C$4:$BR$34,6,0),"")</f>
        <v/>
      </c>
      <c r="C343" s="43" t="str">
        <f>IF(HLOOKUP($E328,TKBLop_chieu!$C$4:$BR$34,11,0)&lt;&gt;"",HLOOKUP($E328,TKBLop_chieu!$C$4:$BR$34,11,0),"")</f>
        <v/>
      </c>
      <c r="D343" s="43" t="str">
        <f>IF(HLOOKUP($E328,TKBLop_chieu!$C$4:$BR$34,16,0)&lt;&gt;"",HLOOKUP($E328,TKBLop_chieu!$C$4:$BR$34,16,0),"")</f>
        <v/>
      </c>
      <c r="E343" s="43" t="str">
        <f>IF(HLOOKUP($E328,TKBLop_chieu!$C$4:$BR$34,21,0)&lt;&gt;"",HLOOKUP($E328,TKBLop_chieu!$C$4:$BR$34,21,0),"")</f>
        <v/>
      </c>
      <c r="F343" s="43" t="str">
        <f>IF(HLOOKUP($E328,TKBLop_chieu!$C$4:$BR$34,26,0)&lt;&gt;"",HLOOKUP($E328,TKBLop_chieu!$C$4:$BR$34,26,0),"")</f>
        <v/>
      </c>
      <c r="G343" s="43" t="str">
        <f>IF(HLOOKUP($E328,TKBLop_chieu!$C$4:$BR$34,31,0)&lt;&gt;"",HLOOKUP($E328,TKBLop_chieu!$C$4:$BR$34,31,0),"")</f>
        <v/>
      </c>
    </row>
    <row r="344" spans="1:7" ht="24.75" customHeight="1" x14ac:dyDescent="0.1">
      <c r="A344" s="53"/>
      <c r="B344" s="56"/>
      <c r="C344" s="56"/>
      <c r="D344" s="56"/>
      <c r="E344" s="56"/>
      <c r="F344" s="56"/>
      <c r="G344" s="56"/>
    </row>
    <row r="345" spans="1:7" s="75" customFormat="1" ht="43.5" customHeight="1" x14ac:dyDescent="0.25">
      <c r="A345" s="72">
        <v>21</v>
      </c>
      <c r="B345" s="73"/>
      <c r="C345" s="73"/>
      <c r="D345" s="73" t="s">
        <v>114</v>
      </c>
      <c r="E345" s="74" t="str">
        <f>VLOOKUP($A345,Objects!$A$6:$B$60,2,1)</f>
        <v>11A10</v>
      </c>
      <c r="F345" s="73"/>
      <c r="G345" s="73"/>
    </row>
    <row r="346" spans="1:7" s="75" customFormat="1" ht="43.5" customHeight="1" x14ac:dyDescent="0.1">
      <c r="A346" s="73"/>
      <c r="B346" s="73"/>
      <c r="C346" s="73"/>
      <c r="D346" s="73"/>
      <c r="E346" s="73"/>
      <c r="F346" s="73"/>
      <c r="G346" s="73"/>
    </row>
    <row r="347" spans="1:7" s="75" customFormat="1" ht="43.5" customHeight="1" x14ac:dyDescent="0.25">
      <c r="A347" s="73" t="s">
        <v>121</v>
      </c>
      <c r="B347" s="73"/>
      <c r="C347" s="73"/>
      <c r="D347" s="73"/>
      <c r="E347" s="73"/>
      <c r="F347" s="73"/>
      <c r="G347" s="73"/>
    </row>
    <row r="348" spans="1:7" ht="24.75" customHeight="1" x14ac:dyDescent="0.1">
      <c r="A348" s="55"/>
      <c r="B348" s="42" t="s">
        <v>115</v>
      </c>
      <c r="C348" s="42" t="s">
        <v>116</v>
      </c>
      <c r="D348" s="42" t="s">
        <v>117</v>
      </c>
      <c r="E348" s="42" t="s">
        <v>118</v>
      </c>
      <c r="F348" s="42" t="s">
        <v>119</v>
      </c>
      <c r="G348" s="42" t="s">
        <v>120</v>
      </c>
    </row>
    <row r="349" spans="1:7" ht="24.75" customHeight="1" x14ac:dyDescent="0.15">
      <c r="A349" s="42" t="s">
        <v>0</v>
      </c>
      <c r="B349" s="43" t="str">
        <f>IF(HLOOKUP($E345,TKBLop_sang!$C$4:$BS$34,2,0)&lt;&gt;"",HLOOKUP($E345,TKBLop_sang!$C$4:$BS$34,2,0),"")</f>
        <v>CHÀO CỜ</v>
      </c>
      <c r="C349" s="43" t="str">
        <f>IF(HLOOKUP($E345,TKBLop_sang!$C$4:$BS$34,7,0)&lt;&gt;"",HLOOKUP($E345,TKBLop_sang!$C$4:$BS$34,7,0),"")</f>
        <v>VĂN-VÂN.ĐT</v>
      </c>
      <c r="D349" s="43" t="str">
        <f>IF(HLOOKUP($E345,TKBLop_sang!$C$4:$BS$34,12,0)&lt;&gt;"",HLOOKUP($E345,TKBLop_sang!$C$4:$BS$34,12,0),"")</f>
        <v>TOAN-TRIỂU</v>
      </c>
      <c r="E349" s="43" t="str">
        <f>IF(HLOOKUP($E345,TKBLop_sang!$C$4:$BS$34,17,0)&lt;&gt;"",HLOOKUP($E345,TKBLop_sang!$C$4:$BS$34,17,0),"")</f>
        <v>TOAN-TRIỂU</v>
      </c>
      <c r="F349" s="43" t="str">
        <f>IF(HLOOKUP($E345,TKBLop_sang!$C$4:$BS$34,22,0)&lt;&gt;"",HLOOKUP($E345,TKBLop_sang!$C$4:$BS$34,22,0),"")</f>
        <v>HÓA-GIANG.B</v>
      </c>
      <c r="G349" s="43" t="str">
        <f>IF(HLOOKUP($E345,TKBLop_sang!$C$4:$BS$34,27,0)&lt;&gt;"",HLOOKUP($E345,TKBLop_sang!$C$4:$BS$34,27,0),"")</f>
        <v/>
      </c>
    </row>
    <row r="350" spans="1:7" ht="24.75" customHeight="1" x14ac:dyDescent="0.15">
      <c r="A350" s="42" t="s">
        <v>37</v>
      </c>
      <c r="B350" s="43" t="str">
        <f>IF(HLOOKUP($E345,TKBLop_sang!$C$4:$BS$34,3,0)&lt;&gt;"",HLOOKUP($E345,TKBLop_sang!$C$4:$BS$34,3,0),"")</f>
        <v>SHCN-NGỌC</v>
      </c>
      <c r="C350" s="43" t="str">
        <f>IF(HLOOKUP($E345,TKBLop_sang!$C$4:$BS$34,8,0)&lt;&gt;"",HLOOKUP($E345,TKBLop_sang!$C$4:$BS$34,8,0),"")</f>
        <v>ANH-NGỌC</v>
      </c>
      <c r="D350" s="43" t="str">
        <f>IF(HLOOKUP($E345,TKBLop_sang!$C$4:$BS$34,13,0)&lt;&gt;"",HLOOKUP($E345,TKBLop_sang!$C$4:$BS$34,13,0),"")</f>
        <v>TOAN-TRIỂU</v>
      </c>
      <c r="E350" s="43" t="str">
        <f>IF(HLOOKUP($E345,TKBLop_sang!$C$4:$BS$34,18,0)&lt;&gt;"",HLOOKUP($E345,TKBLop_sang!$C$4:$BS$34,18,0),"")</f>
        <v>TOAN-TRIỂU</v>
      </c>
      <c r="F350" s="43" t="str">
        <f>IF(HLOOKUP($E345,TKBLop_sang!$C$4:$BS$34,23,0)&lt;&gt;"",HLOOKUP($E345,TKBLop_sang!$C$4:$BS$34,23,0),"")</f>
        <v>HÓA-GIANG.B</v>
      </c>
      <c r="G350" s="43" t="str">
        <f>IF(HLOOKUP($E345,TKBLop_sang!$C$4:$BS$34,28,0)&lt;&gt;"",HLOOKUP($E345,TKBLop_sang!$C$4:$BS$34,28,0),"")</f>
        <v/>
      </c>
    </row>
    <row r="351" spans="1:7" ht="24.75" customHeight="1" x14ac:dyDescent="0.15">
      <c r="A351" s="42" t="s">
        <v>38</v>
      </c>
      <c r="B351" s="43" t="str">
        <f>IF(HLOOKUP($E345,TKBLop_sang!$C$4:$BS$34,4,0)&lt;&gt;"",HLOOKUP($E345,TKBLop_sang!$C$4:$BS$34,4,0),"")</f>
        <v>VĂN-VÂN.ĐT</v>
      </c>
      <c r="C351" s="43" t="str">
        <f>IF(HLOOKUP($E345,TKBLop_sang!$C$4:$BS$34,9,0)&lt;&gt;"",HLOOKUP($E345,TKBLop_sang!$C$4:$BS$34,9,0),"")</f>
        <v>TD-TỐ ANH</v>
      </c>
      <c r="D351" s="43" t="str">
        <f>IF(HLOOKUP($E345,TKBLop_sang!$C$4:$BS$34,14,0)&lt;&gt;"",HLOOKUP($E345,TKBLop_sang!$C$4:$BS$34,14,0),"")</f>
        <v>GDQP-HOA.NT</v>
      </c>
      <c r="E351" s="43" t="str">
        <f>IF(HLOOKUP($E345,TKBLop_sang!$C$4:$BS$34,19,0)&lt;&gt;"",HLOOKUP($E345,TKBLop_sang!$C$4:$BS$34,19,0),"")</f>
        <v>LÝ-TIẾN.P</v>
      </c>
      <c r="F351" s="43" t="str">
        <f>IF(HLOOKUP($E345,TKBLop_sang!$C$4:$BS$34,24,0)&lt;&gt;"",HLOOKUP($E345,TKBLop_sang!$C$4:$BS$34,24,0),"")</f>
        <v>ĐỊA-NHU.B</v>
      </c>
      <c r="G351" s="43" t="str">
        <f>IF(HLOOKUP($E345,TKBLop_sang!$C$4:$BS$34,29,0)&lt;&gt;"",HLOOKUP($E345,TKBLop_sang!$C$4:$BS$34,29,0),"")</f>
        <v/>
      </c>
    </row>
    <row r="352" spans="1:7" ht="24.75" customHeight="1" x14ac:dyDescent="0.15">
      <c r="A352" s="42" t="s">
        <v>39</v>
      </c>
      <c r="B352" s="43" t="str">
        <f>IF(HLOOKUP($E345,TKBLop_sang!$C$4:$BS$34,5,0)&lt;&gt;"",HLOOKUP($E345,TKBLop_sang!$C$4:$BS$34,5,0),"")</f>
        <v>VĂN-VÂN.ĐT</v>
      </c>
      <c r="C352" s="43" t="str">
        <f>IF(HLOOKUP($E345,TKBLop_sang!$C$4:$BS$34,10,0)&lt;&gt;"",HLOOKUP($E345,TKBLop_sang!$C$4:$BS$34,10,0),"")</f>
        <v>TD-TỐ ANH</v>
      </c>
      <c r="D352" s="43" t="str">
        <f>IF(HLOOKUP($E345,TKBLop_sang!$C$4:$BS$34,15,0)&lt;&gt;"",HLOOKUP($E345,TKBLop_sang!$C$4:$BS$34,15,0),"")</f>
        <v>ANH-NGỌC</v>
      </c>
      <c r="E352" s="43" t="str">
        <f>IF(HLOOKUP($E345,TKBLop_sang!$C$4:$BS$34,20,0)&lt;&gt;"",HLOOKUP($E345,TKBLop_sang!$C$4:$BS$34,20,0),"")</f>
        <v>VĂN-VÂN.ĐT</v>
      </c>
      <c r="F352" s="43" t="str">
        <f>IF(HLOOKUP($E345,TKBLop_sang!$C$4:$BS$34,25,0)&lt;&gt;"",HLOOKUP($E345,TKBLop_sang!$C$4:$BS$34,25,0),"")</f>
        <v>SỬ-LT.LỢI</v>
      </c>
      <c r="G352" s="43" t="str">
        <f>IF(HLOOKUP($E345,TKBLop_sang!$C$4:$BS$34,30,0)&lt;&gt;"",HLOOKUP($E345,TKBLop_sang!$C$4:$BS$34,30,0),"")</f>
        <v/>
      </c>
    </row>
    <row r="353" spans="1:7" ht="24.75" customHeight="1" x14ac:dyDescent="0.15">
      <c r="A353" s="42" t="s">
        <v>40</v>
      </c>
      <c r="B353" s="43" t="str">
        <f>IF(HLOOKUP($E345,TKBLop_sang!$C$4:$BS$34,6,0)&lt;&gt;"",HLOOKUP($E345,TKBLop_sang!$C$4:$BS$34,6,0),"")</f>
        <v>GDCD-CHÍNH</v>
      </c>
      <c r="C353" s="43" t="str">
        <f>IF(HLOOKUP($E345,TKBLop_sang!$C$4:$BS$34,11,0)&lt;&gt;"",HLOOKUP($E345,TKBLop_sang!$C$4:$BS$34,11,0),"")</f>
        <v>CNGH-QUANG</v>
      </c>
      <c r="D353" s="43" t="str">
        <f>IF(HLOOKUP($E345,TKBLop_sang!$C$4:$BS$34,16,0)&lt;&gt;"",HLOOKUP($E345,TKBLop_sang!$C$4:$BS$34,16,0),"")</f>
        <v>ANH-NGỌC</v>
      </c>
      <c r="E353" s="43" t="str">
        <f>IF(HLOOKUP($E345,TKBLop_sang!$C$4:$BS$34,21,0)&lt;&gt;"",HLOOKUP($E345,TKBLop_sang!$C$4:$BS$34,21,0),"")</f>
        <v>VĂN-VÂN.ĐT</v>
      </c>
      <c r="F353" s="43" t="str">
        <f>IF(HLOOKUP($E345,TKBLop_sang!$C$4:$BS$34,26,0)&lt;&gt;"",HLOOKUP($E345,TKBLop_sang!$C$4:$BS$34,26,0),"")</f>
        <v>TIN-TRUNG</v>
      </c>
      <c r="G353" s="43" t="str">
        <f>IF(HLOOKUP($E345,TKBLop_sang!$C$4:$BS$34,31,0)&lt;&gt;"",HLOOKUP($E345,TKBLop_sang!$C$4:$BS$34,31,0),"")</f>
        <v/>
      </c>
    </row>
    <row r="354" spans="1:7" ht="24.75" customHeight="1" x14ac:dyDescent="0.1">
      <c r="A354" s="53" t="s">
        <v>122</v>
      </c>
      <c r="B354" s="77"/>
      <c r="C354" s="77"/>
      <c r="D354" s="77"/>
      <c r="E354" s="77"/>
      <c r="F354" s="77"/>
      <c r="G354" s="77"/>
    </row>
    <row r="355" spans="1:7" ht="24.75" customHeight="1" x14ac:dyDescent="0.1">
      <c r="A355" s="55"/>
      <c r="B355" s="78" t="s">
        <v>115</v>
      </c>
      <c r="C355" s="78" t="s">
        <v>116</v>
      </c>
      <c r="D355" s="78" t="s">
        <v>117</v>
      </c>
      <c r="E355" s="78" t="s">
        <v>118</v>
      </c>
      <c r="F355" s="78" t="s">
        <v>119</v>
      </c>
      <c r="G355" s="78" t="s">
        <v>120</v>
      </c>
    </row>
    <row r="356" spans="1:7" ht="24.75" customHeight="1" x14ac:dyDescent="0.15">
      <c r="A356" s="42" t="s">
        <v>0</v>
      </c>
      <c r="B356" s="43" t="str">
        <f>IF(HLOOKUP($E345,TKBLop_chieu!$C$4:$BR$34,2,0)&lt;&gt;"",HLOOKUP($E345,TKBLop_chieu!$C$4:$BR$34,2,0),"")</f>
        <v>VĂN-VÂN.ĐT</v>
      </c>
      <c r="C356" s="43" t="str">
        <f>IF(HLOOKUP($E345,TKBLop_chieu!$C$4:$BR$34,7,0)&lt;&gt;"",HLOOKUP($E345,TKBLop_chieu!$C$4:$BR$34,7,0),"")</f>
        <v>NGHE-QUANG</v>
      </c>
      <c r="D356" s="43" t="str">
        <f>IF(HLOOKUP($E345,TKBLop_chieu!$C$4:$BR$34,12,0)&lt;&gt;"",HLOOKUP($E345,TKBLop_chieu!$C$4:$BR$34,12,0),"")</f>
        <v>TOAN-TRIỂU</v>
      </c>
      <c r="E356" s="43" t="str">
        <f>IF(HLOOKUP($E345,TKBLop_chieu!$C$4:$BR$34,17,0)&lt;&gt;"",HLOOKUP($E345,TKBLop_chieu!$C$4:$BR$34,17,0),"")</f>
        <v>ANH-NGỌC</v>
      </c>
      <c r="F356" s="43" t="str">
        <f>IF(HLOOKUP($E345,TKBLop_chieu!$C$4:$BR$34,22,0)&lt;&gt;"",HLOOKUP($E345,TKBLop_chieu!$C$4:$BR$34,22,0),"")</f>
        <v>LÝ-TIẾN.P</v>
      </c>
      <c r="G356" s="43" t="str">
        <f>IF(HLOOKUP($E345,TKBLop_chieu!$C$4:$BR$34,27,0)&lt;&gt;"",HLOOKUP($E345,TKBLop_chieu!$C$4:$BR$34,27,0),"")</f>
        <v/>
      </c>
    </row>
    <row r="357" spans="1:7" ht="24.75" customHeight="1" x14ac:dyDescent="0.15">
      <c r="A357" s="42" t="s">
        <v>37</v>
      </c>
      <c r="B357" s="43" t="str">
        <f>IF(HLOOKUP($E345,TKBLop_chieu!$C$4:$BR$34,3,0)&lt;&gt;"",HLOOKUP($E345,TKBLop_chieu!$C$4:$BR$34,3,0),"")</f>
        <v>HÓA-GIANG.B</v>
      </c>
      <c r="C357" s="43" t="str">
        <f>IF(HLOOKUP($E345,TKBLop_chieu!$C$4:$BR$34,8,0)&lt;&gt;"",HLOOKUP($E345,TKBLop_chieu!$C$4:$BR$34,8,0),"")</f>
        <v>NGHE-QUANG</v>
      </c>
      <c r="D357" s="43" t="str">
        <f>IF(HLOOKUP($E345,TKBLop_chieu!$C$4:$BR$34,13,0)&lt;&gt;"",HLOOKUP($E345,TKBLop_chieu!$C$4:$BR$34,13,0),"")</f>
        <v>TOAN-TRIỂU</v>
      </c>
      <c r="E357" s="43" t="str">
        <f>IF(HLOOKUP($E345,TKBLop_chieu!$C$4:$BR$34,18,0)&lt;&gt;"",HLOOKUP($E345,TKBLop_chieu!$C$4:$BR$34,18,0),"")</f>
        <v>ANH-NGỌC</v>
      </c>
      <c r="F357" s="43" t="str">
        <f>IF(HLOOKUP($E345,TKBLop_chieu!$C$4:$BR$34,23,0)&lt;&gt;"",HLOOKUP($E345,TKBLop_chieu!$C$4:$BR$34,23,0),"")</f>
        <v>LÝ-TIẾN.P</v>
      </c>
      <c r="G357" s="43" t="str">
        <f>IF(HLOOKUP($E345,TKBLop_chieu!$C$4:$BR$34,28,0)&lt;&gt;"",HLOOKUP($E345,TKBLop_chieu!$C$4:$BR$34,28,0),"")</f>
        <v/>
      </c>
    </row>
    <row r="358" spans="1:7" ht="24.75" customHeight="1" x14ac:dyDescent="0.15">
      <c r="A358" s="42" t="s">
        <v>38</v>
      </c>
      <c r="B358" s="43" t="str">
        <f>IF(HLOOKUP($E345,TKBLop_chieu!$C$4:$BR$34,4,0)&lt;&gt;"",HLOOKUP($E345,TKBLop_chieu!$C$4:$BR$34,4,0),"")</f>
        <v>ANH-NGỌC</v>
      </c>
      <c r="C358" s="43" t="str">
        <f>IF(HLOOKUP($E345,TKBLop_chieu!$C$4:$BR$34,9,0)&lt;&gt;"",HLOOKUP($E345,TKBLop_chieu!$C$4:$BR$34,9,0),"")</f>
        <v>NGHE-QUANG</v>
      </c>
      <c r="D358" s="43" t="str">
        <f>IF(HLOOKUP($E345,TKBLop_chieu!$C$4:$BR$34,14,0)&lt;&gt;"",HLOOKUP($E345,TKBLop_chieu!$C$4:$BR$34,14,0),"")</f>
        <v>SINH-HÀ.VN</v>
      </c>
      <c r="E358" s="43" t="str">
        <f>IF(HLOOKUP($E345,TKBLop_chieu!$C$4:$BR$34,19,0)&lt;&gt;"",HLOOKUP($E345,TKBLop_chieu!$C$4:$BR$34,19,0),"")</f>
        <v>SINH-HÀ.VN</v>
      </c>
      <c r="F358" s="43" t="str">
        <f>IF(HLOOKUP($E345,TKBLop_chieu!$C$4:$BR$34,24,0)&lt;&gt;"",HLOOKUP($E345,TKBLop_chieu!$C$4:$BR$34,24,0),"")</f>
        <v>TOAN-TRIỂU</v>
      </c>
      <c r="G358" s="43" t="str">
        <f>IF(HLOOKUP($E345,TKBLop_chieu!$C$4:$BR$34,29,0)&lt;&gt;"",HLOOKUP($E345,TKBLop_chieu!$C$4:$BR$34,29,0),"")</f>
        <v/>
      </c>
    </row>
    <row r="359" spans="1:7" ht="24.75" customHeight="1" x14ac:dyDescent="0.1">
      <c r="A359" s="42" t="s">
        <v>39</v>
      </c>
      <c r="B359" s="43" t="str">
        <f>IF(HLOOKUP($E345,TKBLop_chieu!$C$4:$BR$34,5,0)&lt;&gt;"",HLOOKUP($E345,TKBLop_chieu!$C$4:$BR$34,5,0),"")</f>
        <v/>
      </c>
      <c r="C359" s="43" t="str">
        <f>IF(HLOOKUP($E345,TKBLop_chieu!$C$4:$BR$34,10,0)&lt;&gt;"",HLOOKUP($E345,TKBLop_chieu!$C$4:$BR$34,10,0),"")</f>
        <v/>
      </c>
      <c r="D359" s="43" t="str">
        <f>IF(HLOOKUP($E345,TKBLop_chieu!$C$4:$BR$34,15,0)&lt;&gt;"",HLOOKUP($E345,TKBLop_chieu!$C$4:$BR$34,15,0),"")</f>
        <v/>
      </c>
      <c r="E359" s="43" t="str">
        <f>IF(HLOOKUP($E345,TKBLop_chieu!$C$4:$BR$34,20,0)&lt;&gt;"",HLOOKUP($E345,TKBLop_chieu!$C$4:$BR$34,20,0),"")</f>
        <v/>
      </c>
      <c r="F359" s="43" t="str">
        <f>IF(HLOOKUP($E345,TKBLop_chieu!$C$4:$BR$34,25,0)&lt;&gt;"",HLOOKUP($E345,TKBLop_chieu!$C$4:$BR$34,25,0),"")</f>
        <v/>
      </c>
      <c r="G359" s="43" t="str">
        <f>IF(HLOOKUP($E345,TKBLop_chieu!$C$4:$BR$34,30,0)&lt;&gt;"",HLOOKUP($E345,TKBLop_chieu!$C$4:$BR$34,30,0),"")</f>
        <v/>
      </c>
    </row>
    <row r="360" spans="1:7" ht="24.75" customHeight="1" x14ac:dyDescent="0.1">
      <c r="A360" s="42" t="s">
        <v>40</v>
      </c>
      <c r="B360" s="43" t="str">
        <f>IF(HLOOKUP($E345,TKBLop_chieu!$C$4:$BR$34,6,0)&lt;&gt;"",HLOOKUP($E345,TKBLop_chieu!$C$4:$BR$34,6,0),"")</f>
        <v/>
      </c>
      <c r="C360" s="43" t="str">
        <f>IF(HLOOKUP($E345,TKBLop_chieu!$C$4:$BR$34,11,0)&lt;&gt;"",HLOOKUP($E345,TKBLop_chieu!$C$4:$BR$34,11,0),"")</f>
        <v/>
      </c>
      <c r="D360" s="43" t="str">
        <f>IF(HLOOKUP($E345,TKBLop_chieu!$C$4:$BR$34,16,0)&lt;&gt;"",HLOOKUP($E345,TKBLop_chieu!$C$4:$BR$34,16,0),"")</f>
        <v/>
      </c>
      <c r="E360" s="43" t="str">
        <f>IF(HLOOKUP($E345,TKBLop_chieu!$C$4:$BR$34,21,0)&lt;&gt;"",HLOOKUP($E345,TKBLop_chieu!$C$4:$BR$34,21,0),"")</f>
        <v/>
      </c>
      <c r="F360" s="43" t="str">
        <f>IF(HLOOKUP($E345,TKBLop_chieu!$C$4:$BR$34,26,0)&lt;&gt;"",HLOOKUP($E345,TKBLop_chieu!$C$4:$BR$34,26,0),"")</f>
        <v/>
      </c>
      <c r="G360" s="43" t="str">
        <f>IF(HLOOKUP($E345,TKBLop_chieu!$C$4:$BR$34,31,0)&lt;&gt;"",HLOOKUP($E345,TKBLop_chieu!$C$4:$BR$34,31,0),"")</f>
        <v/>
      </c>
    </row>
    <row r="361" spans="1:7" ht="24.75" customHeight="1" x14ac:dyDescent="0.1">
      <c r="A361" s="53"/>
      <c r="B361" s="56"/>
      <c r="C361" s="56"/>
      <c r="D361" s="56"/>
      <c r="E361" s="56"/>
      <c r="F361" s="56"/>
      <c r="G361" s="56"/>
    </row>
    <row r="362" spans="1:7" s="75" customFormat="1" ht="43.5" customHeight="1" x14ac:dyDescent="0.25">
      <c r="A362" s="72">
        <v>22</v>
      </c>
      <c r="B362" s="73"/>
      <c r="C362" s="73"/>
      <c r="D362" s="73" t="s">
        <v>114</v>
      </c>
      <c r="E362" s="74" t="str">
        <f>VLOOKUP($A362,Objects!$A$6:$B$60,2,1)</f>
        <v>11A11</v>
      </c>
      <c r="F362" s="73"/>
      <c r="G362" s="73"/>
    </row>
    <row r="363" spans="1:7" s="75" customFormat="1" ht="43.5" customHeight="1" x14ac:dyDescent="0.1">
      <c r="A363" s="73"/>
      <c r="B363" s="73"/>
      <c r="C363" s="73"/>
      <c r="D363" s="73"/>
      <c r="E363" s="73"/>
      <c r="F363" s="73"/>
      <c r="G363" s="73"/>
    </row>
    <row r="364" spans="1:7" s="75" customFormat="1" ht="43.5" customHeight="1" x14ac:dyDescent="0.25">
      <c r="A364" s="73" t="s">
        <v>121</v>
      </c>
      <c r="B364" s="73"/>
      <c r="C364" s="73"/>
      <c r="D364" s="73"/>
      <c r="E364" s="73"/>
      <c r="F364" s="73"/>
      <c r="G364" s="73"/>
    </row>
    <row r="365" spans="1:7" ht="24.75" customHeight="1" x14ac:dyDescent="0.1">
      <c r="A365" s="55"/>
      <c r="B365" s="42" t="s">
        <v>115</v>
      </c>
      <c r="C365" s="42" t="s">
        <v>116</v>
      </c>
      <c r="D365" s="42" t="s">
        <v>117</v>
      </c>
      <c r="E365" s="42" t="s">
        <v>118</v>
      </c>
      <c r="F365" s="42" t="s">
        <v>119</v>
      </c>
      <c r="G365" s="42" t="s">
        <v>120</v>
      </c>
    </row>
    <row r="366" spans="1:7" ht="24.75" customHeight="1" x14ac:dyDescent="0.15">
      <c r="A366" s="42" t="s">
        <v>0</v>
      </c>
      <c r="B366" s="43" t="str">
        <f>IF(HLOOKUP($E362,TKBLop_sang!$C$4:$BS$34,2,0)&lt;&gt;"",HLOOKUP($E362,TKBLop_sang!$C$4:$BS$34,2,0),"")</f>
        <v>CHÀO CỜ</v>
      </c>
      <c r="C366" s="43" t="str">
        <f>IF(HLOOKUP($E362,TKBLop_sang!$C$4:$BS$34,7,0)&lt;&gt;"",HLOOKUP($E362,TKBLop_sang!$C$4:$BS$34,7,0),"")</f>
        <v>VĂN-THỦY.NT</v>
      </c>
      <c r="D366" s="43" t="str">
        <f>IF(HLOOKUP($E362,TKBLop_sang!$C$4:$BS$34,12,0)&lt;&gt;"",HLOOKUP($E362,TKBLop_sang!$C$4:$BS$34,12,0),"")</f>
        <v>ANH-NGỌC</v>
      </c>
      <c r="E366" s="43" t="str">
        <f>IF(HLOOKUP($E362,TKBLop_sang!$C$4:$BS$34,17,0)&lt;&gt;"",HLOOKUP($E362,TKBLop_sang!$C$4:$BS$34,17,0),"")</f>
        <v>TOAN-NHIỆM</v>
      </c>
      <c r="F366" s="43" t="str">
        <f>IF(HLOOKUP($E362,TKBLop_sang!$C$4:$BS$34,22,0)&lt;&gt;"",HLOOKUP($E362,TKBLop_sang!$C$4:$BS$34,22,0),"")</f>
        <v>TOAN-NHIỆM</v>
      </c>
      <c r="G366" s="43" t="str">
        <f>IF(HLOOKUP($E362,TKBLop_sang!$C$4:$BS$34,27,0)&lt;&gt;"",HLOOKUP($E362,TKBLop_sang!$C$4:$BS$34,27,0),"")</f>
        <v/>
      </c>
    </row>
    <row r="367" spans="1:7" ht="24.75" customHeight="1" x14ac:dyDescent="0.15">
      <c r="A367" s="42" t="s">
        <v>37</v>
      </c>
      <c r="B367" s="43" t="str">
        <f>IF(HLOOKUP($E362,TKBLop_sang!$C$4:$BS$34,3,0)&lt;&gt;"",HLOOKUP($E362,TKBLop_sang!$C$4:$BS$34,3,0),"")</f>
        <v>SHCN-NHIỆM</v>
      </c>
      <c r="C367" s="43" t="str">
        <f>IF(HLOOKUP($E362,TKBLop_sang!$C$4:$BS$34,8,0)&lt;&gt;"",HLOOKUP($E362,TKBLop_sang!$C$4:$BS$34,8,0),"")</f>
        <v>VĂN-THỦY.NT</v>
      </c>
      <c r="D367" s="43" t="str">
        <f>IF(HLOOKUP($E362,TKBLop_sang!$C$4:$BS$34,13,0)&lt;&gt;"",HLOOKUP($E362,TKBLop_sang!$C$4:$BS$34,13,0),"")</f>
        <v>ANH-NGỌC</v>
      </c>
      <c r="E367" s="43" t="str">
        <f>IF(HLOOKUP($E362,TKBLop_sang!$C$4:$BS$34,18,0)&lt;&gt;"",HLOOKUP($E362,TKBLop_sang!$C$4:$BS$34,18,0),"")</f>
        <v>TOAN-NHIỆM</v>
      </c>
      <c r="F367" s="43" t="str">
        <f>IF(HLOOKUP($E362,TKBLop_sang!$C$4:$BS$34,23,0)&lt;&gt;"",HLOOKUP($E362,TKBLop_sang!$C$4:$BS$34,23,0),"")</f>
        <v>TOAN-NHIỆM</v>
      </c>
      <c r="G367" s="43" t="str">
        <f>IF(HLOOKUP($E362,TKBLop_sang!$C$4:$BS$34,28,0)&lt;&gt;"",HLOOKUP($E362,TKBLop_sang!$C$4:$BS$34,28,0),"")</f>
        <v/>
      </c>
    </row>
    <row r="368" spans="1:7" ht="24.75" customHeight="1" x14ac:dyDescent="0.15">
      <c r="A368" s="42" t="s">
        <v>38</v>
      </c>
      <c r="B368" s="43" t="str">
        <f>IF(HLOOKUP($E362,TKBLop_sang!$C$4:$BS$34,4,0)&lt;&gt;"",HLOOKUP($E362,TKBLop_sang!$C$4:$BS$34,4,0),"")</f>
        <v>TOAN-NHIỆM</v>
      </c>
      <c r="C368" s="43" t="str">
        <f>IF(HLOOKUP($E362,TKBLop_sang!$C$4:$BS$34,9,0)&lt;&gt;"",HLOOKUP($E362,TKBLop_sang!$C$4:$BS$34,9,0),"")</f>
        <v>SINH-HÀ.VN</v>
      </c>
      <c r="D368" s="43" t="str">
        <f>IF(HLOOKUP($E362,TKBLop_sang!$C$4:$BS$34,14,0)&lt;&gt;"",HLOOKUP($E362,TKBLop_sang!$C$4:$BS$34,14,0),"")</f>
        <v>TD-HIẾU</v>
      </c>
      <c r="E368" s="43" t="str">
        <f>IF(HLOOKUP($E362,TKBLop_sang!$C$4:$BS$34,19,0)&lt;&gt;"",HLOOKUP($E362,TKBLop_sang!$C$4:$BS$34,19,0),"")</f>
        <v>VĂN-THỦY.NT</v>
      </c>
      <c r="F368" s="43" t="str">
        <f>IF(HLOOKUP($E362,TKBLop_sang!$C$4:$BS$34,24,0)&lt;&gt;"",HLOOKUP($E362,TKBLop_sang!$C$4:$BS$34,24,0),"")</f>
        <v>LÝ-THỊNH</v>
      </c>
      <c r="G368" s="43" t="str">
        <f>IF(HLOOKUP($E362,TKBLop_sang!$C$4:$BS$34,29,0)&lt;&gt;"",HLOOKUP($E362,TKBLop_sang!$C$4:$BS$34,29,0),"")</f>
        <v/>
      </c>
    </row>
    <row r="369" spans="1:7" ht="24.75" customHeight="1" x14ac:dyDescent="0.15">
      <c r="A369" s="42" t="s">
        <v>39</v>
      </c>
      <c r="B369" s="43" t="str">
        <f>IF(HLOOKUP($E362,TKBLop_sang!$C$4:$BS$34,5,0)&lt;&gt;"",HLOOKUP($E362,TKBLop_sang!$C$4:$BS$34,5,0),"")</f>
        <v>GDQP-ĐỒNG</v>
      </c>
      <c r="C369" s="43" t="str">
        <f>IF(HLOOKUP($E362,TKBLop_sang!$C$4:$BS$34,10,0)&lt;&gt;"",HLOOKUP($E362,TKBLop_sang!$C$4:$BS$34,10,0),"")</f>
        <v>LÝ-THỊNH</v>
      </c>
      <c r="D369" s="43" t="str">
        <f>IF(HLOOKUP($E362,TKBLop_sang!$C$4:$BS$34,15,0)&lt;&gt;"",HLOOKUP($E362,TKBLop_sang!$C$4:$BS$34,15,0),"")</f>
        <v>TD-HIẾU</v>
      </c>
      <c r="E369" s="43" t="str">
        <f>IF(HLOOKUP($E362,TKBLop_sang!$C$4:$BS$34,20,0)&lt;&gt;"",HLOOKUP($E362,TKBLop_sang!$C$4:$BS$34,20,0),"")</f>
        <v>ANH-NGỌC</v>
      </c>
      <c r="F369" s="43" t="str">
        <f>IF(HLOOKUP($E362,TKBLop_sang!$C$4:$BS$34,25,0)&lt;&gt;"",HLOOKUP($E362,TKBLop_sang!$C$4:$BS$34,25,0),"")</f>
        <v>HÓA-GIANG.B</v>
      </c>
      <c r="G369" s="43" t="str">
        <f>IF(HLOOKUP($E362,TKBLop_sang!$C$4:$BS$34,30,0)&lt;&gt;"",HLOOKUP($E362,TKBLop_sang!$C$4:$BS$34,30,0),"")</f>
        <v/>
      </c>
    </row>
    <row r="370" spans="1:7" ht="24.75" customHeight="1" x14ac:dyDescent="0.15">
      <c r="A370" s="42" t="s">
        <v>40</v>
      </c>
      <c r="B370" s="43" t="str">
        <f>IF(HLOOKUP($E362,TKBLop_sang!$C$4:$BS$34,6,0)&lt;&gt;"",HLOOKUP($E362,TKBLop_sang!$C$4:$BS$34,6,0),"")</f>
        <v>TIN-TRUNG</v>
      </c>
      <c r="C370" s="43" t="str">
        <f>IF(HLOOKUP($E362,TKBLop_sang!$C$4:$BS$34,11,0)&lt;&gt;"",HLOOKUP($E362,TKBLop_sang!$C$4:$BS$34,11,0),"")</f>
        <v>HÓA-GIANG.B</v>
      </c>
      <c r="D370" s="43" t="str">
        <f>IF(HLOOKUP($E362,TKBLop_sang!$C$4:$BS$34,16,0)&lt;&gt;"",HLOOKUP($E362,TKBLop_sang!$C$4:$BS$34,16,0),"")</f>
        <v>ĐỊA-TRANG</v>
      </c>
      <c r="E370" s="43" t="str">
        <f>IF(HLOOKUP($E362,TKBLop_sang!$C$4:$BS$34,21,0)&lt;&gt;"",HLOOKUP($E362,TKBLop_sang!$C$4:$BS$34,21,0),"")</f>
        <v>ANH-NGỌC</v>
      </c>
      <c r="F370" s="43" t="str">
        <f>IF(HLOOKUP($E362,TKBLop_sang!$C$4:$BS$34,26,0)&lt;&gt;"",HLOOKUP($E362,TKBLop_sang!$C$4:$BS$34,26,0),"")</f>
        <v>CNGH-DUYÊN.M</v>
      </c>
      <c r="G370" s="43" t="str">
        <f>IF(HLOOKUP($E362,TKBLop_sang!$C$4:$BS$34,31,0)&lt;&gt;"",HLOOKUP($E362,TKBLop_sang!$C$4:$BS$34,31,0),"")</f>
        <v/>
      </c>
    </row>
    <row r="371" spans="1:7" ht="24.75" customHeight="1" x14ac:dyDescent="0.1">
      <c r="A371" s="53" t="s">
        <v>122</v>
      </c>
      <c r="B371" s="77"/>
      <c r="C371" s="77"/>
      <c r="D371" s="77"/>
      <c r="E371" s="77"/>
      <c r="F371" s="77"/>
      <c r="G371" s="77"/>
    </row>
    <row r="372" spans="1:7" ht="24.75" customHeight="1" x14ac:dyDescent="0.1">
      <c r="A372" s="55"/>
      <c r="B372" s="78" t="s">
        <v>115</v>
      </c>
      <c r="C372" s="78" t="s">
        <v>116</v>
      </c>
      <c r="D372" s="78" t="s">
        <v>117</v>
      </c>
      <c r="E372" s="78" t="s">
        <v>118</v>
      </c>
      <c r="F372" s="78" t="s">
        <v>119</v>
      </c>
      <c r="G372" s="78" t="s">
        <v>120</v>
      </c>
    </row>
    <row r="373" spans="1:7" ht="24.75" customHeight="1" x14ac:dyDescent="0.15">
      <c r="A373" s="42" t="s">
        <v>0</v>
      </c>
      <c r="B373" s="43" t="str">
        <f>IF(HLOOKUP($E362,TKBLop_chieu!$C$4:$BR$34,2,0)&lt;&gt;"",HLOOKUP($E362,TKBLop_chieu!$C$4:$BR$34,2,0),"")</f>
        <v>ANH-NGỌC</v>
      </c>
      <c r="C373" s="43" t="str">
        <f>IF(HLOOKUP($E362,TKBLop_chieu!$C$4:$BR$34,7,0)&lt;&gt;"",HLOOKUP($E362,TKBLop_chieu!$C$4:$BR$34,7,0),"")</f>
        <v>NGHE-NGA.PT</v>
      </c>
      <c r="D373" s="43" t="str">
        <f>IF(HLOOKUP($E362,TKBLop_chieu!$C$4:$BR$34,12,0)&lt;&gt;"",HLOOKUP($E362,TKBLop_chieu!$C$4:$BR$34,12,0),"")</f>
        <v>TOAN-NHIỆM</v>
      </c>
      <c r="E373" s="43" t="str">
        <f>IF(HLOOKUP($E362,TKBLop_chieu!$C$4:$BR$34,17,0)&lt;&gt;"",HLOOKUP($E362,TKBLop_chieu!$C$4:$BR$34,17,0),"")</f>
        <v>SINH-HÀ.VN</v>
      </c>
      <c r="F373" s="43" t="str">
        <f>IF(HLOOKUP($E362,TKBLop_chieu!$C$4:$BR$34,22,0)&lt;&gt;"",HLOOKUP($E362,TKBLop_chieu!$C$4:$BR$34,22,0),"")</f>
        <v>VĂN-THỦY.NT</v>
      </c>
      <c r="G373" s="43" t="str">
        <f>IF(HLOOKUP($E362,TKBLop_chieu!$C$4:$BR$34,27,0)&lt;&gt;"",HLOOKUP($E362,TKBLop_chieu!$C$4:$BR$34,27,0),"")</f>
        <v/>
      </c>
    </row>
    <row r="374" spans="1:7" ht="24.75" customHeight="1" x14ac:dyDescent="0.15">
      <c r="A374" s="42" t="s">
        <v>37</v>
      </c>
      <c r="B374" s="43" t="str">
        <f>IF(HLOOKUP($E362,TKBLop_chieu!$C$4:$BR$34,3,0)&lt;&gt;"",HLOOKUP($E362,TKBLop_chieu!$C$4:$BR$34,3,0),"")</f>
        <v>ANH-NGỌC</v>
      </c>
      <c r="C374" s="43" t="str">
        <f>IF(HLOOKUP($E362,TKBLop_chieu!$C$4:$BR$34,8,0)&lt;&gt;"",HLOOKUP($E362,TKBLop_chieu!$C$4:$BR$34,8,0),"")</f>
        <v>NGHE-NGA.PT</v>
      </c>
      <c r="D374" s="43" t="str">
        <f>IF(HLOOKUP($E362,TKBLop_chieu!$C$4:$BR$34,13,0)&lt;&gt;"",HLOOKUP($E362,TKBLop_chieu!$C$4:$BR$34,13,0),"")</f>
        <v>TOAN-NHIỆM</v>
      </c>
      <c r="E374" s="43" t="str">
        <f>IF(HLOOKUP($E362,TKBLop_chieu!$C$4:$BR$34,18,0)&lt;&gt;"",HLOOKUP($E362,TKBLop_chieu!$C$4:$BR$34,18,0),"")</f>
        <v>VĂN-THỦY.NT</v>
      </c>
      <c r="F374" s="43" t="str">
        <f>IF(HLOOKUP($E362,TKBLop_chieu!$C$4:$BR$34,23,0)&lt;&gt;"",HLOOKUP($E362,TKBLop_chieu!$C$4:$BR$34,23,0),"")</f>
        <v>GDCD-NHUẦN</v>
      </c>
      <c r="G374" s="43" t="str">
        <f>IF(HLOOKUP($E362,TKBLop_chieu!$C$4:$BR$34,28,0)&lt;&gt;"",HLOOKUP($E362,TKBLop_chieu!$C$4:$BR$34,28,0),"")</f>
        <v/>
      </c>
    </row>
    <row r="375" spans="1:7" ht="24.75" customHeight="1" x14ac:dyDescent="0.15">
      <c r="A375" s="42" t="s">
        <v>38</v>
      </c>
      <c r="B375" s="43" t="str">
        <f>IF(HLOOKUP($E362,TKBLop_chieu!$C$4:$BR$34,4,0)&lt;&gt;"",HLOOKUP($E362,TKBLop_chieu!$C$4:$BR$34,4,0),"")</f>
        <v>LÝ-THỊNH</v>
      </c>
      <c r="C375" s="43" t="str">
        <f>IF(HLOOKUP($E362,TKBLop_chieu!$C$4:$BR$34,9,0)&lt;&gt;"",HLOOKUP($E362,TKBLop_chieu!$C$4:$BR$34,9,0),"")</f>
        <v>NGHE-NGA.PT</v>
      </c>
      <c r="D375" s="43" t="str">
        <f>IF(HLOOKUP($E362,TKBLop_chieu!$C$4:$BR$34,14,0)&lt;&gt;"",HLOOKUP($E362,TKBLop_chieu!$C$4:$BR$34,14,0),"")</f>
        <v>SỬ-LT.LỢI</v>
      </c>
      <c r="E375" s="43" t="str">
        <f>IF(HLOOKUP($E362,TKBLop_chieu!$C$4:$BR$34,19,0)&lt;&gt;"",HLOOKUP($E362,TKBLop_chieu!$C$4:$BR$34,19,0),"")</f>
        <v>VĂN-THỦY.NT</v>
      </c>
      <c r="F375" s="43" t="str">
        <f>IF(HLOOKUP($E362,TKBLop_chieu!$C$4:$BR$34,24,0)&lt;&gt;"",HLOOKUP($E362,TKBLop_chieu!$C$4:$BR$34,24,0),"")</f>
        <v>HÓA-GIANG.B</v>
      </c>
      <c r="G375" s="43" t="str">
        <f>IF(HLOOKUP($E362,TKBLop_chieu!$C$4:$BR$34,29,0)&lt;&gt;"",HLOOKUP($E362,TKBLop_chieu!$C$4:$BR$34,29,0),"")</f>
        <v/>
      </c>
    </row>
    <row r="376" spans="1:7" ht="24.75" customHeight="1" x14ac:dyDescent="0.1">
      <c r="A376" s="42" t="s">
        <v>39</v>
      </c>
      <c r="B376" s="43" t="str">
        <f>IF(HLOOKUP($E362,TKBLop_chieu!$C$4:$BR$34,5,0)&lt;&gt;"",HLOOKUP($E362,TKBLop_chieu!$C$4:$BR$34,5,0),"")</f>
        <v/>
      </c>
      <c r="C376" s="43" t="str">
        <f>IF(HLOOKUP($E362,TKBLop_chieu!$C$4:$BR$34,10,0)&lt;&gt;"",HLOOKUP($E362,TKBLop_chieu!$C$4:$BR$34,10,0),"")</f>
        <v/>
      </c>
      <c r="D376" s="43" t="str">
        <f>IF(HLOOKUP($E362,TKBLop_chieu!$C$4:$BR$34,15,0)&lt;&gt;"",HLOOKUP($E362,TKBLop_chieu!$C$4:$BR$34,15,0),"")</f>
        <v/>
      </c>
      <c r="E376" s="43" t="str">
        <f>IF(HLOOKUP($E362,TKBLop_chieu!$C$4:$BR$34,20,0)&lt;&gt;"",HLOOKUP($E362,TKBLop_chieu!$C$4:$BR$34,20,0),"")</f>
        <v/>
      </c>
      <c r="F376" s="43" t="str">
        <f>IF(HLOOKUP($E362,TKBLop_chieu!$C$4:$BR$34,25,0)&lt;&gt;"",HLOOKUP($E362,TKBLop_chieu!$C$4:$BR$34,25,0),"")</f>
        <v/>
      </c>
      <c r="G376" s="43" t="str">
        <f>IF(HLOOKUP($E362,TKBLop_chieu!$C$4:$BR$34,30,0)&lt;&gt;"",HLOOKUP($E362,TKBLop_chieu!$C$4:$BR$34,30,0),"")</f>
        <v/>
      </c>
    </row>
    <row r="377" spans="1:7" ht="24.75" customHeight="1" x14ac:dyDescent="0.1">
      <c r="A377" s="42" t="s">
        <v>40</v>
      </c>
      <c r="B377" s="43" t="str">
        <f>IF(HLOOKUP($E362,TKBLop_chieu!$C$4:$BR$34,6,0)&lt;&gt;"",HLOOKUP($E362,TKBLop_chieu!$C$4:$BR$34,6,0),"")</f>
        <v/>
      </c>
      <c r="C377" s="43" t="str">
        <f>IF(HLOOKUP($E362,TKBLop_chieu!$C$4:$BR$34,11,0)&lt;&gt;"",HLOOKUP($E362,TKBLop_chieu!$C$4:$BR$34,11,0),"")</f>
        <v/>
      </c>
      <c r="D377" s="43" t="str">
        <f>IF(HLOOKUP($E362,TKBLop_chieu!$C$4:$BR$34,16,0)&lt;&gt;"",HLOOKUP($E362,TKBLop_chieu!$C$4:$BR$34,16,0),"")</f>
        <v/>
      </c>
      <c r="E377" s="43" t="str">
        <f>IF(HLOOKUP($E362,TKBLop_chieu!$C$4:$BR$34,21,0)&lt;&gt;"",HLOOKUP($E362,TKBLop_chieu!$C$4:$BR$34,21,0),"")</f>
        <v/>
      </c>
      <c r="F377" s="43" t="str">
        <f>IF(HLOOKUP($E362,TKBLop_chieu!$C$4:$BR$34,26,0)&lt;&gt;"",HLOOKUP($E362,TKBLop_chieu!$C$4:$BR$34,26,0),"")</f>
        <v/>
      </c>
      <c r="G377" s="43" t="str">
        <f>IF(HLOOKUP($E362,TKBLop_chieu!$C$4:$BR$34,31,0)&lt;&gt;"",HLOOKUP($E362,TKBLop_chieu!$C$4:$BR$34,31,0),"")</f>
        <v/>
      </c>
    </row>
    <row r="378" spans="1:7" ht="24.75" customHeight="1" x14ac:dyDescent="0.1">
      <c r="A378" s="53"/>
      <c r="B378" s="56"/>
      <c r="C378" s="56"/>
      <c r="D378" s="56"/>
      <c r="E378" s="56"/>
      <c r="F378" s="56"/>
      <c r="G378" s="56"/>
    </row>
    <row r="379" spans="1:7" s="75" customFormat="1" ht="43.5" customHeight="1" x14ac:dyDescent="0.25">
      <c r="A379" s="72">
        <v>23</v>
      </c>
      <c r="B379" s="73"/>
      <c r="C379" s="73"/>
      <c r="D379" s="73" t="s">
        <v>114</v>
      </c>
      <c r="E379" s="74" t="str">
        <f>VLOOKUP($A379,Objects!$A$6:$B$60,2,1)</f>
        <v>11A12</v>
      </c>
      <c r="F379" s="73"/>
      <c r="G379" s="73"/>
    </row>
    <row r="380" spans="1:7" s="75" customFormat="1" ht="43.5" customHeight="1" x14ac:dyDescent="0.1">
      <c r="A380" s="73"/>
      <c r="B380" s="73"/>
      <c r="C380" s="73"/>
      <c r="D380" s="73"/>
      <c r="E380" s="73"/>
      <c r="F380" s="73"/>
      <c r="G380" s="73"/>
    </row>
    <row r="381" spans="1:7" s="75" customFormat="1" ht="43.5" customHeight="1" x14ac:dyDescent="0.25">
      <c r="A381" s="73" t="s">
        <v>121</v>
      </c>
      <c r="B381" s="73"/>
      <c r="C381" s="73"/>
      <c r="D381" s="73"/>
      <c r="E381" s="73"/>
      <c r="F381" s="73"/>
      <c r="G381" s="73"/>
    </row>
    <row r="382" spans="1:7" ht="24.75" customHeight="1" x14ac:dyDescent="0.1">
      <c r="A382" s="55"/>
      <c r="B382" s="42" t="s">
        <v>115</v>
      </c>
      <c r="C382" s="42" t="s">
        <v>116</v>
      </c>
      <c r="D382" s="42" t="s">
        <v>117</v>
      </c>
      <c r="E382" s="42" t="s">
        <v>118</v>
      </c>
      <c r="F382" s="42" t="s">
        <v>119</v>
      </c>
      <c r="G382" s="42" t="s">
        <v>120</v>
      </c>
    </row>
    <row r="383" spans="1:7" ht="24.75" customHeight="1" x14ac:dyDescent="0.15">
      <c r="A383" s="42" t="s">
        <v>0</v>
      </c>
      <c r="B383" s="43" t="str">
        <f>IF(HLOOKUP($E379,TKBLop_sang!$C$4:$BS$34,2,0)&lt;&gt;"",HLOOKUP($E379,TKBLop_sang!$C$4:$BS$34,2,0),"")</f>
        <v>CHÀO CỜ</v>
      </c>
      <c r="C383" s="43" t="str">
        <f>IF(HLOOKUP($E379,TKBLop_sang!$C$4:$BS$34,7,0)&lt;&gt;"",HLOOKUP($E379,TKBLop_sang!$C$4:$BS$34,7,0),"")</f>
        <v>GDQP-ĐỒNG</v>
      </c>
      <c r="D383" s="43" t="str">
        <f>IF(HLOOKUP($E379,TKBLop_sang!$C$4:$BS$34,12,0)&lt;&gt;"",HLOOKUP($E379,TKBLop_sang!$C$4:$BS$34,12,0),"")</f>
        <v>GDCD-NHUẦN</v>
      </c>
      <c r="E383" s="43" t="str">
        <f>IF(HLOOKUP($E379,TKBLop_sang!$C$4:$BS$34,17,0)&lt;&gt;"",HLOOKUP($E379,TKBLop_sang!$C$4:$BS$34,17,0),"")</f>
        <v>ĐỊA-TRANG</v>
      </c>
      <c r="F383" s="43" t="str">
        <f>IF(HLOOKUP($E379,TKBLop_sang!$C$4:$BS$34,22,0)&lt;&gt;"",HLOOKUP($E379,TKBLop_sang!$C$4:$BS$34,22,0),"")</f>
        <v>TOAN-LINH.TN</v>
      </c>
      <c r="G383" s="43" t="str">
        <f>IF(HLOOKUP($E379,TKBLop_sang!$C$4:$BS$34,27,0)&lt;&gt;"",HLOOKUP($E379,TKBLop_sang!$C$4:$BS$34,27,0),"")</f>
        <v/>
      </c>
    </row>
    <row r="384" spans="1:7" ht="24.75" customHeight="1" x14ac:dyDescent="0.15">
      <c r="A384" s="42" t="s">
        <v>37</v>
      </c>
      <c r="B384" s="43" t="str">
        <f>IF(HLOOKUP($E379,TKBLop_sang!$C$4:$BS$34,3,0)&lt;&gt;"",HLOOKUP($E379,TKBLop_sang!$C$4:$BS$34,3,0),"")</f>
        <v>SHCN-HẰNG.P</v>
      </c>
      <c r="C384" s="43" t="str">
        <f>IF(HLOOKUP($E379,TKBLop_sang!$C$4:$BS$34,8,0)&lt;&gt;"",HLOOKUP($E379,TKBLop_sang!$C$4:$BS$34,8,0),"")</f>
        <v>SINH-HÀ.VN</v>
      </c>
      <c r="D384" s="43" t="str">
        <f>IF(HLOOKUP($E379,TKBLop_sang!$C$4:$BS$34,13,0)&lt;&gt;"",HLOOKUP($E379,TKBLop_sang!$C$4:$BS$34,13,0),"")</f>
        <v>SINH-HÀ.VN</v>
      </c>
      <c r="E384" s="43" t="str">
        <f>IF(HLOOKUP($E379,TKBLop_sang!$C$4:$BS$34,18,0)&lt;&gt;"",HLOOKUP($E379,TKBLop_sang!$C$4:$BS$34,18,0),"")</f>
        <v>TOAN-LINH.TN</v>
      </c>
      <c r="F384" s="43" t="str">
        <f>IF(HLOOKUP($E379,TKBLop_sang!$C$4:$BS$34,23,0)&lt;&gt;"",HLOOKUP($E379,TKBLop_sang!$C$4:$BS$34,23,0),"")</f>
        <v>LÝ-MAI.NH</v>
      </c>
      <c r="G384" s="43" t="str">
        <f>IF(HLOOKUP($E379,TKBLop_sang!$C$4:$BS$34,28,0)&lt;&gt;"",HLOOKUP($E379,TKBLop_sang!$C$4:$BS$34,28,0),"")</f>
        <v/>
      </c>
    </row>
    <row r="385" spans="1:7" ht="24.75" customHeight="1" x14ac:dyDescent="0.15">
      <c r="A385" s="42" t="s">
        <v>38</v>
      </c>
      <c r="B385" s="43" t="str">
        <f>IF(HLOOKUP($E379,TKBLop_sang!$C$4:$BS$34,4,0)&lt;&gt;"",HLOOKUP($E379,TKBLop_sang!$C$4:$BS$34,4,0),"")</f>
        <v>ANH-HẰNG.P</v>
      </c>
      <c r="C385" s="43" t="str">
        <f>IF(HLOOKUP($E379,TKBLop_sang!$C$4:$BS$34,9,0)&lt;&gt;"",HLOOKUP($E379,TKBLop_sang!$C$4:$BS$34,9,0),"")</f>
        <v>LÝ-MAI.NH</v>
      </c>
      <c r="D385" s="43" t="str">
        <f>IF(HLOOKUP($E379,TKBLop_sang!$C$4:$BS$34,14,0)&lt;&gt;"",HLOOKUP($E379,TKBLop_sang!$C$4:$BS$34,14,0),"")</f>
        <v>TD-TỐ ANH</v>
      </c>
      <c r="E385" s="43" t="str">
        <f>IF(HLOOKUP($E379,TKBLop_sang!$C$4:$BS$34,19,0)&lt;&gt;"",HLOOKUP($E379,TKBLop_sang!$C$4:$BS$34,19,0),"")</f>
        <v>TOAN-LINH.TN</v>
      </c>
      <c r="F385" s="43" t="str">
        <f>IF(HLOOKUP($E379,TKBLop_sang!$C$4:$BS$34,24,0)&lt;&gt;"",HLOOKUP($E379,TKBLop_sang!$C$4:$BS$34,24,0),"")</f>
        <v>CNGH-DUYÊN.M</v>
      </c>
      <c r="G385" s="43" t="str">
        <f>IF(HLOOKUP($E379,TKBLop_sang!$C$4:$BS$34,29,0)&lt;&gt;"",HLOOKUP($E379,TKBLop_sang!$C$4:$BS$34,29,0),"")</f>
        <v/>
      </c>
    </row>
    <row r="386" spans="1:7" ht="24.75" customHeight="1" x14ac:dyDescent="0.15">
      <c r="A386" s="42" t="s">
        <v>39</v>
      </c>
      <c r="B386" s="43" t="str">
        <f>IF(HLOOKUP($E379,TKBLop_sang!$C$4:$BS$34,5,0)&lt;&gt;"",HLOOKUP($E379,TKBLop_sang!$C$4:$BS$34,5,0),"")</f>
        <v>VĂN-HIỀN.NT</v>
      </c>
      <c r="C386" s="43" t="str">
        <f>IF(HLOOKUP($E379,TKBLop_sang!$C$4:$BS$34,10,0)&lt;&gt;"",HLOOKUP($E379,TKBLop_sang!$C$4:$BS$34,10,0),"")</f>
        <v>HÓA-THÚY.P</v>
      </c>
      <c r="D386" s="43" t="str">
        <f>IF(HLOOKUP($E379,TKBLop_sang!$C$4:$BS$34,15,0)&lt;&gt;"",HLOOKUP($E379,TKBLop_sang!$C$4:$BS$34,15,0),"")</f>
        <v>TD-TỐ ANH</v>
      </c>
      <c r="E386" s="43" t="str">
        <f>IF(HLOOKUP($E379,TKBLop_sang!$C$4:$BS$34,20,0)&lt;&gt;"",HLOOKUP($E379,TKBLop_sang!$C$4:$BS$34,20,0),"")</f>
        <v>ANH-HẰNG.P</v>
      </c>
      <c r="F386" s="43" t="str">
        <f>IF(HLOOKUP($E379,TKBLop_sang!$C$4:$BS$34,25,0)&lt;&gt;"",HLOOKUP($E379,TKBLop_sang!$C$4:$BS$34,25,0),"")</f>
        <v>VĂN-HIỀN.NT</v>
      </c>
      <c r="G386" s="43" t="str">
        <f>IF(HLOOKUP($E379,TKBLop_sang!$C$4:$BS$34,30,0)&lt;&gt;"",HLOOKUP($E379,TKBLop_sang!$C$4:$BS$34,30,0),"")</f>
        <v/>
      </c>
    </row>
    <row r="387" spans="1:7" ht="24.75" customHeight="1" x14ac:dyDescent="0.15">
      <c r="A387" s="42" t="s">
        <v>40</v>
      </c>
      <c r="B387" s="43" t="str">
        <f>IF(HLOOKUP($E379,TKBLop_sang!$C$4:$BS$34,6,0)&lt;&gt;"",HLOOKUP($E379,TKBLop_sang!$C$4:$BS$34,6,0),"")</f>
        <v>VĂN-HIỀN.NT</v>
      </c>
      <c r="C387" s="43" t="str">
        <f>IF(HLOOKUP($E379,TKBLop_sang!$C$4:$BS$34,11,0)&lt;&gt;"",HLOOKUP($E379,TKBLop_sang!$C$4:$BS$34,11,0),"")</f>
        <v>TIN-TIẾN</v>
      </c>
      <c r="D387" s="43" t="str">
        <f>IF(HLOOKUP($E379,TKBLop_sang!$C$4:$BS$34,16,0)&lt;&gt;"",HLOOKUP($E379,TKBLop_sang!$C$4:$BS$34,16,0),"")</f>
        <v>SỬ-LT.LỢI</v>
      </c>
      <c r="E387" s="43" t="str">
        <f>IF(HLOOKUP($E379,TKBLop_sang!$C$4:$BS$34,21,0)&lt;&gt;"",HLOOKUP($E379,TKBLop_sang!$C$4:$BS$34,21,0),"")</f>
        <v>ANH-HẰNG.P</v>
      </c>
      <c r="F387" s="43" t="str">
        <f>IF(HLOOKUP($E379,TKBLop_sang!$C$4:$BS$34,26,0)&lt;&gt;"",HLOOKUP($E379,TKBLop_sang!$C$4:$BS$34,26,0),"")</f>
        <v>VĂN-HIỀN.NT</v>
      </c>
      <c r="G387" s="43" t="str">
        <f>IF(HLOOKUP($E379,TKBLop_sang!$C$4:$BS$34,31,0)&lt;&gt;"",HLOOKUP($E379,TKBLop_sang!$C$4:$BS$34,31,0),"")</f>
        <v/>
      </c>
    </row>
    <row r="388" spans="1:7" ht="24.75" customHeight="1" x14ac:dyDescent="0.1">
      <c r="A388" s="53" t="s">
        <v>122</v>
      </c>
      <c r="B388" s="77"/>
      <c r="C388" s="77"/>
      <c r="D388" s="77"/>
      <c r="E388" s="77"/>
      <c r="F388" s="77"/>
      <c r="G388" s="77"/>
    </row>
    <row r="389" spans="1:7" ht="24.75" customHeight="1" x14ac:dyDescent="0.1">
      <c r="A389" s="55"/>
      <c r="B389" s="78" t="s">
        <v>115</v>
      </c>
      <c r="C389" s="78" t="s">
        <v>116</v>
      </c>
      <c r="D389" s="78" t="s">
        <v>117</v>
      </c>
      <c r="E389" s="78" t="s">
        <v>118</v>
      </c>
      <c r="F389" s="78" t="s">
        <v>119</v>
      </c>
      <c r="G389" s="78" t="s">
        <v>120</v>
      </c>
    </row>
    <row r="390" spans="1:7" ht="24.75" customHeight="1" x14ac:dyDescent="0.15">
      <c r="A390" s="42" t="s">
        <v>0</v>
      </c>
      <c r="B390" s="43" t="str">
        <f>IF(HLOOKUP($E379,TKBLop_chieu!$C$4:$BR$34,2,0)&lt;&gt;"",HLOOKUP($E379,TKBLop_chieu!$C$4:$BR$34,2,0),"")</f>
        <v>TOAN-LINH.TN</v>
      </c>
      <c r="C390" s="43" t="str">
        <f>IF(HLOOKUP($E379,TKBLop_chieu!$C$4:$BR$34,7,0)&lt;&gt;"",HLOOKUP($E379,TKBLop_chieu!$C$4:$BR$34,7,0),"")</f>
        <v>ANH-HẰNG.P</v>
      </c>
      <c r="D390" s="43" t="str">
        <f>IF(HLOOKUP($E379,TKBLop_chieu!$C$4:$BR$34,12,0)&lt;&gt;"",HLOOKUP($E379,TKBLop_chieu!$C$4:$BR$34,12,0),"")</f>
        <v>NGHE-DUYÊN.M</v>
      </c>
      <c r="E390" s="43" t="str">
        <f>IF(HLOOKUP($E379,TKBLop_chieu!$C$4:$BR$34,17,0)&lt;&gt;"",HLOOKUP($E379,TKBLop_chieu!$C$4:$BR$34,17,0),"")</f>
        <v>TOAN-LINH.TN</v>
      </c>
      <c r="F390" s="43" t="str">
        <f>IF(HLOOKUP($E379,TKBLop_chieu!$C$4:$BR$34,22,0)&lt;&gt;"",HLOOKUP($E379,TKBLop_chieu!$C$4:$BR$34,22,0),"")</f>
        <v>TOAN-LINH.TN</v>
      </c>
      <c r="G390" s="43" t="str">
        <f>IF(HLOOKUP($E379,TKBLop_chieu!$C$4:$BR$34,27,0)&lt;&gt;"",HLOOKUP($E379,TKBLop_chieu!$C$4:$BR$34,27,0),"")</f>
        <v/>
      </c>
    </row>
    <row r="391" spans="1:7" ht="24.75" customHeight="1" x14ac:dyDescent="0.15">
      <c r="A391" s="42" t="s">
        <v>37</v>
      </c>
      <c r="B391" s="43" t="str">
        <f>IF(HLOOKUP($E379,TKBLop_chieu!$C$4:$BR$34,3,0)&lt;&gt;"",HLOOKUP($E379,TKBLop_chieu!$C$4:$BR$34,3,0),"")</f>
        <v>ANH-HẰNG.P</v>
      </c>
      <c r="C391" s="43" t="str">
        <f>IF(HLOOKUP($E379,TKBLop_chieu!$C$4:$BR$34,8,0)&lt;&gt;"",HLOOKUP($E379,TKBLop_chieu!$C$4:$BR$34,8,0),"")</f>
        <v>ANH-HẰNG.P</v>
      </c>
      <c r="D391" s="43" t="str">
        <f>IF(HLOOKUP($E379,TKBLop_chieu!$C$4:$BR$34,13,0)&lt;&gt;"",HLOOKUP($E379,TKBLop_chieu!$C$4:$BR$34,13,0),"")</f>
        <v>NGHE-DUYÊN.M</v>
      </c>
      <c r="E391" s="43" t="str">
        <f>IF(HLOOKUP($E379,TKBLop_chieu!$C$4:$BR$34,18,0)&lt;&gt;"",HLOOKUP($E379,TKBLop_chieu!$C$4:$BR$34,18,0),"")</f>
        <v>VĂN-HIỀN.NT</v>
      </c>
      <c r="F391" s="43" t="str">
        <f>IF(HLOOKUP($E379,TKBLop_chieu!$C$4:$BR$34,23,0)&lt;&gt;"",HLOOKUP($E379,TKBLop_chieu!$C$4:$BR$34,23,0),"")</f>
        <v>TOAN-LINH.TN</v>
      </c>
      <c r="G391" s="43" t="str">
        <f>IF(HLOOKUP($E379,TKBLop_chieu!$C$4:$BR$34,28,0)&lt;&gt;"",HLOOKUP($E379,TKBLop_chieu!$C$4:$BR$34,28,0),"")</f>
        <v/>
      </c>
    </row>
    <row r="392" spans="1:7" ht="24.75" customHeight="1" x14ac:dyDescent="0.15">
      <c r="A392" s="42" t="s">
        <v>38</v>
      </c>
      <c r="B392" s="43" t="str">
        <f>IF(HLOOKUP($E379,TKBLop_chieu!$C$4:$BR$34,4,0)&lt;&gt;"",HLOOKUP($E379,TKBLop_chieu!$C$4:$BR$34,4,0),"")</f>
        <v>HÓA-THÚY.P</v>
      </c>
      <c r="C392" s="43" t="str">
        <f>IF(HLOOKUP($E379,TKBLop_chieu!$C$4:$BR$34,9,0)&lt;&gt;"",HLOOKUP($E379,TKBLop_chieu!$C$4:$BR$34,9,0),"")</f>
        <v>HÓA-THÚY.P</v>
      </c>
      <c r="D392" s="43" t="str">
        <f>IF(HLOOKUP($E379,TKBLop_chieu!$C$4:$BR$34,14,0)&lt;&gt;"",HLOOKUP($E379,TKBLop_chieu!$C$4:$BR$34,14,0),"")</f>
        <v>NGHE-DUYÊN.M</v>
      </c>
      <c r="E392" s="43" t="str">
        <f>IF(HLOOKUP($E379,TKBLop_chieu!$C$4:$BR$34,19,0)&lt;&gt;"",HLOOKUP($E379,TKBLop_chieu!$C$4:$BR$34,19,0),"")</f>
        <v>VĂN-HIỀN.NT</v>
      </c>
      <c r="F392" s="43" t="str">
        <f>IF(HLOOKUP($E379,TKBLop_chieu!$C$4:$BR$34,24,0)&lt;&gt;"",HLOOKUP($E379,TKBLop_chieu!$C$4:$BR$34,24,0),"")</f>
        <v>LÝ-MAI.NH</v>
      </c>
      <c r="G392" s="43" t="str">
        <f>IF(HLOOKUP($E379,TKBLop_chieu!$C$4:$BR$34,29,0)&lt;&gt;"",HLOOKUP($E379,TKBLop_chieu!$C$4:$BR$34,29,0),"")</f>
        <v/>
      </c>
    </row>
    <row r="393" spans="1:7" ht="24.75" customHeight="1" x14ac:dyDescent="0.1">
      <c r="A393" s="42" t="s">
        <v>39</v>
      </c>
      <c r="B393" s="43" t="str">
        <f>IF(HLOOKUP($E379,TKBLop_chieu!$C$4:$BR$34,5,0)&lt;&gt;"",HLOOKUP($E379,TKBLop_chieu!$C$4:$BR$34,5,0),"")</f>
        <v/>
      </c>
      <c r="C393" s="43" t="str">
        <f>IF(HLOOKUP($E379,TKBLop_chieu!$C$4:$BR$34,10,0)&lt;&gt;"",HLOOKUP($E379,TKBLop_chieu!$C$4:$BR$34,10,0),"")</f>
        <v/>
      </c>
      <c r="D393" s="43" t="str">
        <f>IF(HLOOKUP($E379,TKBLop_chieu!$C$4:$BR$34,15,0)&lt;&gt;"",HLOOKUP($E379,TKBLop_chieu!$C$4:$BR$34,15,0),"")</f>
        <v/>
      </c>
      <c r="E393" s="43" t="str">
        <f>IF(HLOOKUP($E379,TKBLop_chieu!$C$4:$BR$34,20,0)&lt;&gt;"",HLOOKUP($E379,TKBLop_chieu!$C$4:$BR$34,20,0),"")</f>
        <v/>
      </c>
      <c r="F393" s="43" t="str">
        <f>IF(HLOOKUP($E379,TKBLop_chieu!$C$4:$BR$34,25,0)&lt;&gt;"",HLOOKUP($E379,TKBLop_chieu!$C$4:$BR$34,25,0),"")</f>
        <v/>
      </c>
      <c r="G393" s="43" t="str">
        <f>IF(HLOOKUP($E379,TKBLop_chieu!$C$4:$BR$34,30,0)&lt;&gt;"",HLOOKUP($E379,TKBLop_chieu!$C$4:$BR$34,30,0),"")</f>
        <v/>
      </c>
    </row>
    <row r="394" spans="1:7" ht="24.75" customHeight="1" x14ac:dyDescent="0.1">
      <c r="A394" s="42" t="s">
        <v>40</v>
      </c>
      <c r="B394" s="43" t="str">
        <f>IF(HLOOKUP($E379,TKBLop_chieu!$C$4:$BR$34,6,0)&lt;&gt;"",HLOOKUP($E379,TKBLop_chieu!$C$4:$BR$34,6,0),"")</f>
        <v/>
      </c>
      <c r="C394" s="43" t="str">
        <f>IF(HLOOKUP($E379,TKBLop_chieu!$C$4:$BR$34,11,0)&lt;&gt;"",HLOOKUP($E379,TKBLop_chieu!$C$4:$BR$34,11,0),"")</f>
        <v/>
      </c>
      <c r="D394" s="43" t="str">
        <f>IF(HLOOKUP($E379,TKBLop_chieu!$C$4:$BR$34,16,0)&lt;&gt;"",HLOOKUP($E379,TKBLop_chieu!$C$4:$BR$34,16,0),"")</f>
        <v/>
      </c>
      <c r="E394" s="43" t="str">
        <f>IF(HLOOKUP($E379,TKBLop_chieu!$C$4:$BR$34,21,0)&lt;&gt;"",HLOOKUP($E379,TKBLop_chieu!$C$4:$BR$34,21,0),"")</f>
        <v/>
      </c>
      <c r="F394" s="43" t="str">
        <f>IF(HLOOKUP($E379,TKBLop_chieu!$C$4:$BR$34,26,0)&lt;&gt;"",HLOOKUP($E379,TKBLop_chieu!$C$4:$BR$34,26,0),"")</f>
        <v/>
      </c>
      <c r="G394" s="43" t="str">
        <f>IF(HLOOKUP($E379,TKBLop_chieu!$C$4:$BR$34,31,0)&lt;&gt;"",HLOOKUP($E379,TKBLop_chieu!$C$4:$BR$34,31,0),"")</f>
        <v/>
      </c>
    </row>
    <row r="395" spans="1:7" ht="24.75" customHeight="1" x14ac:dyDescent="0.1">
      <c r="A395" s="53"/>
      <c r="B395" s="56"/>
      <c r="C395" s="56"/>
      <c r="D395" s="56"/>
      <c r="E395" s="56"/>
      <c r="F395" s="56"/>
      <c r="G395" s="56"/>
    </row>
    <row r="396" spans="1:7" s="75" customFormat="1" ht="43.5" customHeight="1" x14ac:dyDescent="0.25">
      <c r="A396" s="72">
        <v>24</v>
      </c>
      <c r="B396" s="73"/>
      <c r="C396" s="73"/>
      <c r="D396" s="73" t="s">
        <v>114</v>
      </c>
      <c r="E396" s="74" t="str">
        <f>VLOOKUP($A396,Objects!$A$6:$B$60,2,1)</f>
        <v>11A13</v>
      </c>
      <c r="F396" s="73"/>
      <c r="G396" s="73"/>
    </row>
    <row r="397" spans="1:7" s="75" customFormat="1" ht="43.5" customHeight="1" x14ac:dyDescent="0.1">
      <c r="A397" s="73"/>
      <c r="B397" s="73"/>
      <c r="C397" s="73"/>
      <c r="D397" s="73"/>
      <c r="E397" s="73"/>
      <c r="F397" s="73"/>
      <c r="G397" s="73"/>
    </row>
    <row r="398" spans="1:7" s="75" customFormat="1" ht="43.5" customHeight="1" x14ac:dyDescent="0.25">
      <c r="A398" s="73" t="s">
        <v>121</v>
      </c>
      <c r="B398" s="73"/>
      <c r="C398" s="73"/>
      <c r="D398" s="73"/>
      <c r="E398" s="73"/>
      <c r="F398" s="73"/>
      <c r="G398" s="73"/>
    </row>
    <row r="399" spans="1:7" ht="24.75" customHeight="1" x14ac:dyDescent="0.1">
      <c r="A399" s="55"/>
      <c r="B399" s="42" t="s">
        <v>115</v>
      </c>
      <c r="C399" s="42" t="s">
        <v>116</v>
      </c>
      <c r="D399" s="42" t="s">
        <v>117</v>
      </c>
      <c r="E399" s="42" t="s">
        <v>118</v>
      </c>
      <c r="F399" s="42" t="s">
        <v>119</v>
      </c>
      <c r="G399" s="42" t="s">
        <v>120</v>
      </c>
    </row>
    <row r="400" spans="1:7" ht="24.75" customHeight="1" x14ac:dyDescent="0.15">
      <c r="A400" s="42" t="s">
        <v>0</v>
      </c>
      <c r="B400" s="43" t="str">
        <f>IF(HLOOKUP($E396,TKBLop_sang!$C$4:$BS$34,2,0)&lt;&gt;"",HLOOKUP($E396,TKBLop_sang!$C$4:$BS$34,2,0),"")</f>
        <v>CHÀO CỜ</v>
      </c>
      <c r="C400" s="43" t="str">
        <f>IF(HLOOKUP($E396,TKBLop_sang!$C$4:$BS$34,7,0)&lt;&gt;"",HLOOKUP($E396,TKBLop_sang!$C$4:$BS$34,7,0),"")</f>
        <v>GDQP-HOA.NT</v>
      </c>
      <c r="D400" s="43" t="str">
        <f>IF(HLOOKUP($E396,TKBLop_sang!$C$4:$BS$34,12,0)&lt;&gt;"",HLOOKUP($E396,TKBLop_sang!$C$4:$BS$34,12,0),"")</f>
        <v>ANH-PHÚC</v>
      </c>
      <c r="E400" s="43" t="str">
        <f>IF(HLOOKUP($E396,TKBLop_sang!$C$4:$BS$34,17,0)&lt;&gt;"",HLOOKUP($E396,TKBLop_sang!$C$4:$BS$34,17,0),"")</f>
        <v>TD-HIẾU</v>
      </c>
      <c r="F400" s="43" t="str">
        <f>IF(HLOOKUP($E396,TKBLop_sang!$C$4:$BS$34,22,0)&lt;&gt;"",HLOOKUP($E396,TKBLop_sang!$C$4:$BS$34,22,0),"")</f>
        <v>VĂN-DIỆU</v>
      </c>
      <c r="G400" s="43" t="str">
        <f>IF(HLOOKUP($E396,TKBLop_sang!$C$4:$BS$34,27,0)&lt;&gt;"",HLOOKUP($E396,TKBLop_sang!$C$4:$BS$34,27,0),"")</f>
        <v/>
      </c>
    </row>
    <row r="401" spans="1:7" ht="24.75" customHeight="1" x14ac:dyDescent="0.15">
      <c r="A401" s="42" t="s">
        <v>37</v>
      </c>
      <c r="B401" s="43" t="str">
        <f>IF(HLOOKUP($E396,TKBLop_sang!$C$4:$BS$34,3,0)&lt;&gt;"",HLOOKUP($E396,TKBLop_sang!$C$4:$BS$34,3,0),"")</f>
        <v>SHCN-THÚY.P</v>
      </c>
      <c r="C401" s="43" t="str">
        <f>IF(HLOOKUP($E396,TKBLop_sang!$C$4:$BS$34,8,0)&lt;&gt;"",HLOOKUP($E396,TKBLop_sang!$C$4:$BS$34,8,0),"")</f>
        <v>LÝ-MAI.NH</v>
      </c>
      <c r="D401" s="43" t="str">
        <f>IF(HLOOKUP($E396,TKBLop_sang!$C$4:$BS$34,13,0)&lt;&gt;"",HLOOKUP($E396,TKBLop_sang!$C$4:$BS$34,13,0),"")</f>
        <v>ANH-PHÚC</v>
      </c>
      <c r="E401" s="43" t="str">
        <f>IF(HLOOKUP($E396,TKBLop_sang!$C$4:$BS$34,18,0)&lt;&gt;"",HLOOKUP($E396,TKBLop_sang!$C$4:$BS$34,18,0),"")</f>
        <v>TD-HIẾU</v>
      </c>
      <c r="F401" s="43" t="str">
        <f>IF(HLOOKUP($E396,TKBLop_sang!$C$4:$BS$34,23,0)&lt;&gt;"",HLOOKUP($E396,TKBLop_sang!$C$4:$BS$34,23,0),"")</f>
        <v>VĂN-DIỆU</v>
      </c>
      <c r="G401" s="43" t="str">
        <f>IF(HLOOKUP($E396,TKBLop_sang!$C$4:$BS$34,28,0)&lt;&gt;"",HLOOKUP($E396,TKBLop_sang!$C$4:$BS$34,28,0),"")</f>
        <v/>
      </c>
    </row>
    <row r="402" spans="1:7" ht="24.75" customHeight="1" x14ac:dyDescent="0.15">
      <c r="A402" s="42" t="s">
        <v>38</v>
      </c>
      <c r="B402" s="43" t="str">
        <f>IF(HLOOKUP($E396,TKBLop_sang!$C$4:$BS$34,4,0)&lt;&gt;"",HLOOKUP($E396,TKBLop_sang!$C$4:$BS$34,4,0),"")</f>
        <v>CNGH-DUYÊN.M</v>
      </c>
      <c r="C402" s="43" t="str">
        <f>IF(HLOOKUP($E396,TKBLop_sang!$C$4:$BS$34,9,0)&lt;&gt;"",HLOOKUP($E396,TKBLop_sang!$C$4:$BS$34,9,0),"")</f>
        <v>HÓA-THÚY.P</v>
      </c>
      <c r="D402" s="43" t="str">
        <f>IF(HLOOKUP($E396,TKBLop_sang!$C$4:$BS$34,14,0)&lt;&gt;"",HLOOKUP($E396,TKBLop_sang!$C$4:$BS$34,14,0),"")</f>
        <v>GDCD-NHUẦN</v>
      </c>
      <c r="E402" s="43" t="str">
        <f>IF(HLOOKUP($E396,TKBLop_sang!$C$4:$BS$34,19,0)&lt;&gt;"",HLOOKUP($E396,TKBLop_sang!$C$4:$BS$34,19,0),"")</f>
        <v>ANH-PHÚC</v>
      </c>
      <c r="F402" s="43" t="str">
        <f>IF(HLOOKUP($E396,TKBLop_sang!$C$4:$BS$34,24,0)&lt;&gt;"",HLOOKUP($E396,TKBLop_sang!$C$4:$BS$34,24,0),"")</f>
        <v>TOAN-LINH.TN</v>
      </c>
      <c r="G402" s="43" t="str">
        <f>IF(HLOOKUP($E396,TKBLop_sang!$C$4:$BS$34,29,0)&lt;&gt;"",HLOOKUP($E396,TKBLop_sang!$C$4:$BS$34,29,0),"")</f>
        <v/>
      </c>
    </row>
    <row r="403" spans="1:7" ht="24.75" customHeight="1" x14ac:dyDescent="0.15">
      <c r="A403" s="42" t="s">
        <v>39</v>
      </c>
      <c r="B403" s="43" t="str">
        <f>IF(HLOOKUP($E396,TKBLop_sang!$C$4:$BS$34,5,0)&lt;&gt;"",HLOOKUP($E396,TKBLop_sang!$C$4:$BS$34,5,0),"")</f>
        <v>TOAN-LINH.TN</v>
      </c>
      <c r="C403" s="43" t="str">
        <f>IF(HLOOKUP($E396,TKBLop_sang!$C$4:$BS$34,10,0)&lt;&gt;"",HLOOKUP($E396,TKBLop_sang!$C$4:$BS$34,10,0),"")</f>
        <v>VĂN-DIỆU</v>
      </c>
      <c r="D403" s="43" t="str">
        <f>IF(HLOOKUP($E396,TKBLop_sang!$C$4:$BS$34,15,0)&lt;&gt;"",HLOOKUP($E396,TKBLop_sang!$C$4:$BS$34,15,0),"")</f>
        <v>SINH-ANH.ĐT</v>
      </c>
      <c r="E403" s="43" t="str">
        <f>IF(HLOOKUP($E396,TKBLop_sang!$C$4:$BS$34,20,0)&lt;&gt;"",HLOOKUP($E396,TKBLop_sang!$C$4:$BS$34,20,0),"")</f>
        <v>ĐỊA-TRANG</v>
      </c>
      <c r="F403" s="43" t="str">
        <f>IF(HLOOKUP($E396,TKBLop_sang!$C$4:$BS$34,25,0)&lt;&gt;"",HLOOKUP($E396,TKBLop_sang!$C$4:$BS$34,25,0),"")</f>
        <v>LÝ-MAI.NH</v>
      </c>
      <c r="G403" s="43" t="str">
        <f>IF(HLOOKUP($E396,TKBLop_sang!$C$4:$BS$34,30,0)&lt;&gt;"",HLOOKUP($E396,TKBLop_sang!$C$4:$BS$34,30,0),"")</f>
        <v/>
      </c>
    </row>
    <row r="404" spans="1:7" ht="24.75" customHeight="1" x14ac:dyDescent="0.15">
      <c r="A404" s="42" t="s">
        <v>40</v>
      </c>
      <c r="B404" s="43" t="str">
        <f>IF(HLOOKUP($E396,TKBLop_sang!$C$4:$BS$34,6,0)&lt;&gt;"",HLOOKUP($E396,TKBLop_sang!$C$4:$BS$34,6,0),"")</f>
        <v>TOAN-LINH.TN</v>
      </c>
      <c r="C404" s="43" t="str">
        <f>IF(HLOOKUP($E396,TKBLop_sang!$C$4:$BS$34,11,0)&lt;&gt;"",HLOOKUP($E396,TKBLop_sang!$C$4:$BS$34,11,0),"")</f>
        <v>VĂN-DIỆU</v>
      </c>
      <c r="D404" s="43" t="str">
        <f>IF(HLOOKUP($E396,TKBLop_sang!$C$4:$BS$34,16,0)&lt;&gt;"",HLOOKUP($E396,TKBLop_sang!$C$4:$BS$34,16,0),"")</f>
        <v>TOAN-LINH.TN</v>
      </c>
      <c r="E404" s="43" t="str">
        <f>IF(HLOOKUP($E396,TKBLop_sang!$C$4:$BS$34,21,0)&lt;&gt;"",HLOOKUP($E396,TKBLop_sang!$C$4:$BS$34,21,0),"")</f>
        <v>TIN-HIỂN</v>
      </c>
      <c r="F404" s="43" t="str">
        <f>IF(HLOOKUP($E396,TKBLop_sang!$C$4:$BS$34,26,0)&lt;&gt;"",HLOOKUP($E396,TKBLop_sang!$C$4:$BS$34,26,0),"")</f>
        <v>HÓA-THÚY.P</v>
      </c>
      <c r="G404" s="43" t="str">
        <f>IF(HLOOKUP($E396,TKBLop_sang!$C$4:$BS$34,31,0)&lt;&gt;"",HLOOKUP($E396,TKBLop_sang!$C$4:$BS$34,31,0),"")</f>
        <v/>
      </c>
    </row>
    <row r="405" spans="1:7" ht="24.75" customHeight="1" x14ac:dyDescent="0.1">
      <c r="A405" s="53" t="s">
        <v>122</v>
      </c>
      <c r="B405" s="77"/>
      <c r="C405" s="77"/>
      <c r="D405" s="77"/>
      <c r="E405" s="77"/>
      <c r="F405" s="77"/>
      <c r="G405" s="77"/>
    </row>
    <row r="406" spans="1:7" ht="24.75" customHeight="1" x14ac:dyDescent="0.1">
      <c r="A406" s="55"/>
      <c r="B406" s="78" t="s">
        <v>115</v>
      </c>
      <c r="C406" s="78" t="s">
        <v>116</v>
      </c>
      <c r="D406" s="78" t="s">
        <v>117</v>
      </c>
      <c r="E406" s="78" t="s">
        <v>118</v>
      </c>
      <c r="F406" s="78" t="s">
        <v>119</v>
      </c>
      <c r="G406" s="78" t="s">
        <v>120</v>
      </c>
    </row>
    <row r="407" spans="1:7" ht="24.75" customHeight="1" x14ac:dyDescent="0.15">
      <c r="A407" s="42" t="s">
        <v>0</v>
      </c>
      <c r="B407" s="43" t="str">
        <f>IF(HLOOKUP($E396,TKBLop_chieu!$C$4:$BR$34,2,0)&lt;&gt;"",HLOOKUP($E396,TKBLop_chieu!$C$4:$BR$34,2,0),"")</f>
        <v>LÝ-MAI.NH</v>
      </c>
      <c r="C407" s="43" t="str">
        <f>IF(HLOOKUP($E396,TKBLop_chieu!$C$4:$BR$34,7,0)&lt;&gt;"",HLOOKUP($E396,TKBLop_chieu!$C$4:$BR$34,7,0),"")</f>
        <v>VĂN-DIỆU</v>
      </c>
      <c r="D407" s="43" t="str">
        <f>IF(HLOOKUP($E396,TKBLop_chieu!$C$4:$BR$34,12,0)&lt;&gt;"",HLOOKUP($E396,TKBLop_chieu!$C$4:$BR$34,12,0),"")</f>
        <v>NGHE-ANH.ĐT</v>
      </c>
      <c r="E407" s="43" t="str">
        <f>IF(HLOOKUP($E396,TKBLop_chieu!$C$4:$BR$34,17,0)&lt;&gt;"",HLOOKUP($E396,TKBLop_chieu!$C$4:$BR$34,17,0),"")</f>
        <v>ANH-PHÚC</v>
      </c>
      <c r="F407" s="43" t="str">
        <f>IF(HLOOKUP($E396,TKBLop_chieu!$C$4:$BR$34,22,0)&lt;&gt;"",HLOOKUP($E396,TKBLop_chieu!$C$4:$BR$34,22,0),"")</f>
        <v>VĂN-DIỆU</v>
      </c>
      <c r="G407" s="43" t="str">
        <f>IF(HLOOKUP($E396,TKBLop_chieu!$C$4:$BR$34,27,0)&lt;&gt;"",HLOOKUP($E396,TKBLop_chieu!$C$4:$BR$34,27,0),"")</f>
        <v/>
      </c>
    </row>
    <row r="408" spans="1:7" ht="24.75" customHeight="1" x14ac:dyDescent="0.15">
      <c r="A408" s="42" t="s">
        <v>37</v>
      </c>
      <c r="B408" s="43" t="str">
        <f>IF(HLOOKUP($E396,TKBLop_chieu!$C$4:$BR$34,3,0)&lt;&gt;"",HLOOKUP($E396,TKBLop_chieu!$C$4:$BR$34,3,0),"")</f>
        <v>HÓA-THÚY.P</v>
      </c>
      <c r="C408" s="43" t="str">
        <f>IF(HLOOKUP($E396,TKBLop_chieu!$C$4:$BR$34,8,0)&lt;&gt;"",HLOOKUP($E396,TKBLop_chieu!$C$4:$BR$34,8,0),"")</f>
        <v>ANH-PHÚC</v>
      </c>
      <c r="D408" s="43" t="str">
        <f>IF(HLOOKUP($E396,TKBLop_chieu!$C$4:$BR$34,13,0)&lt;&gt;"",HLOOKUP($E396,TKBLop_chieu!$C$4:$BR$34,13,0),"")</f>
        <v>NGHE-ANH.ĐT</v>
      </c>
      <c r="E408" s="43" t="str">
        <f>IF(HLOOKUP($E396,TKBLop_chieu!$C$4:$BR$34,18,0)&lt;&gt;"",HLOOKUP($E396,TKBLop_chieu!$C$4:$BR$34,18,0),"")</f>
        <v>TOAN-LINH.TN</v>
      </c>
      <c r="F408" s="43" t="str">
        <f>IF(HLOOKUP($E396,TKBLop_chieu!$C$4:$BR$34,23,0)&lt;&gt;"",HLOOKUP($E396,TKBLop_chieu!$C$4:$BR$34,23,0),"")</f>
        <v>SỬ-LT.LỢI</v>
      </c>
      <c r="G408" s="43" t="str">
        <f>IF(HLOOKUP($E396,TKBLop_chieu!$C$4:$BR$34,28,0)&lt;&gt;"",HLOOKUP($E396,TKBLop_chieu!$C$4:$BR$34,28,0),"")</f>
        <v/>
      </c>
    </row>
    <row r="409" spans="1:7" ht="24.75" customHeight="1" x14ac:dyDescent="0.15">
      <c r="A409" s="42" t="s">
        <v>38</v>
      </c>
      <c r="B409" s="43" t="str">
        <f>IF(HLOOKUP($E396,TKBLop_chieu!$C$4:$BR$34,4,0)&lt;&gt;"",HLOOKUP($E396,TKBLop_chieu!$C$4:$BR$34,4,0),"")</f>
        <v>SINH-ANH.ĐT</v>
      </c>
      <c r="C409" s="43" t="str">
        <f>IF(HLOOKUP($E396,TKBLop_chieu!$C$4:$BR$34,9,0)&lt;&gt;"",HLOOKUP($E396,TKBLop_chieu!$C$4:$BR$34,9,0),"")</f>
        <v>ANH-PHÚC</v>
      </c>
      <c r="D409" s="43" t="str">
        <f>IF(HLOOKUP($E396,TKBLop_chieu!$C$4:$BR$34,14,0)&lt;&gt;"",HLOOKUP($E396,TKBLop_chieu!$C$4:$BR$34,14,0),"")</f>
        <v>NGHE-ANH.ĐT</v>
      </c>
      <c r="E409" s="43" t="str">
        <f>IF(HLOOKUP($E396,TKBLop_chieu!$C$4:$BR$34,19,0)&lt;&gt;"",HLOOKUP($E396,TKBLop_chieu!$C$4:$BR$34,19,0),"")</f>
        <v>TOAN-LINH.TN</v>
      </c>
      <c r="F409" s="43" t="str">
        <f>IF(HLOOKUP($E396,TKBLop_chieu!$C$4:$BR$34,24,0)&lt;&gt;"",HLOOKUP($E396,TKBLop_chieu!$C$4:$BR$34,24,0),"")</f>
        <v>TOAN-LINH.TN</v>
      </c>
      <c r="G409" s="43" t="str">
        <f>IF(HLOOKUP($E396,TKBLop_chieu!$C$4:$BR$34,29,0)&lt;&gt;"",HLOOKUP($E396,TKBLop_chieu!$C$4:$BR$34,29,0),"")</f>
        <v/>
      </c>
    </row>
    <row r="410" spans="1:7" ht="24.75" customHeight="1" x14ac:dyDescent="0.1">
      <c r="A410" s="42" t="s">
        <v>39</v>
      </c>
      <c r="B410" s="43" t="str">
        <f>IF(HLOOKUP($E396,TKBLop_chieu!$C$4:$BR$34,5,0)&lt;&gt;"",HLOOKUP($E396,TKBLop_chieu!$C$4:$BR$34,5,0),"")</f>
        <v/>
      </c>
      <c r="C410" s="43" t="str">
        <f>IF(HLOOKUP($E396,TKBLop_chieu!$C$4:$BR$34,10,0)&lt;&gt;"",HLOOKUP($E396,TKBLop_chieu!$C$4:$BR$34,10,0),"")</f>
        <v/>
      </c>
      <c r="D410" s="43" t="str">
        <f>IF(HLOOKUP($E396,TKBLop_chieu!$C$4:$BR$34,15,0)&lt;&gt;"",HLOOKUP($E396,TKBLop_chieu!$C$4:$BR$34,15,0),"")</f>
        <v/>
      </c>
      <c r="E410" s="43" t="str">
        <f>IF(HLOOKUP($E396,TKBLop_chieu!$C$4:$BR$34,20,0)&lt;&gt;"",HLOOKUP($E396,TKBLop_chieu!$C$4:$BR$34,20,0),"")</f>
        <v/>
      </c>
      <c r="F410" s="43" t="str">
        <f>IF(HLOOKUP($E396,TKBLop_chieu!$C$4:$BR$34,25,0)&lt;&gt;"",HLOOKUP($E396,TKBLop_chieu!$C$4:$BR$34,25,0),"")</f>
        <v/>
      </c>
      <c r="G410" s="43" t="str">
        <f>IF(HLOOKUP($E396,TKBLop_chieu!$C$4:$BR$34,30,0)&lt;&gt;"",HLOOKUP($E396,TKBLop_chieu!$C$4:$BR$34,30,0),"")</f>
        <v/>
      </c>
    </row>
    <row r="411" spans="1:7" ht="24.75" customHeight="1" x14ac:dyDescent="0.1">
      <c r="A411" s="42" t="s">
        <v>40</v>
      </c>
      <c r="B411" s="43" t="str">
        <f>IF(HLOOKUP($E396,TKBLop_chieu!$C$4:$BR$34,6,0)&lt;&gt;"",HLOOKUP($E396,TKBLop_chieu!$C$4:$BR$34,6,0),"")</f>
        <v/>
      </c>
      <c r="C411" s="43" t="str">
        <f>IF(HLOOKUP($E396,TKBLop_chieu!$C$4:$BR$34,11,0)&lt;&gt;"",HLOOKUP($E396,TKBLop_chieu!$C$4:$BR$34,11,0),"")</f>
        <v/>
      </c>
      <c r="D411" s="43" t="str">
        <f>IF(HLOOKUP($E396,TKBLop_chieu!$C$4:$BR$34,16,0)&lt;&gt;"",HLOOKUP($E396,TKBLop_chieu!$C$4:$BR$34,16,0),"")</f>
        <v/>
      </c>
      <c r="E411" s="43" t="str">
        <f>IF(HLOOKUP($E396,TKBLop_chieu!$C$4:$BR$34,21,0)&lt;&gt;"",HLOOKUP($E396,TKBLop_chieu!$C$4:$BR$34,21,0),"")</f>
        <v/>
      </c>
      <c r="F411" s="43" t="str">
        <f>IF(HLOOKUP($E396,TKBLop_chieu!$C$4:$BR$34,26,0)&lt;&gt;"",HLOOKUP($E396,TKBLop_chieu!$C$4:$BR$34,26,0),"")</f>
        <v/>
      </c>
      <c r="G411" s="43" t="str">
        <f>IF(HLOOKUP($E396,TKBLop_chieu!$C$4:$BR$34,31,0)&lt;&gt;"",HLOOKUP($E396,TKBLop_chieu!$C$4:$BR$34,31,0),"")</f>
        <v/>
      </c>
    </row>
    <row r="412" spans="1:7" ht="24.75" customHeight="1" x14ac:dyDescent="0.1">
      <c r="A412" s="53"/>
      <c r="B412" s="56"/>
      <c r="C412" s="56"/>
      <c r="D412" s="56"/>
      <c r="E412" s="56"/>
      <c r="F412" s="56"/>
      <c r="G412" s="56"/>
    </row>
    <row r="413" spans="1:7" s="75" customFormat="1" ht="43.5" customHeight="1" x14ac:dyDescent="0.25">
      <c r="A413" s="72">
        <v>25</v>
      </c>
      <c r="B413" s="73"/>
      <c r="C413" s="73"/>
      <c r="D413" s="73" t="s">
        <v>114</v>
      </c>
      <c r="E413" s="74" t="str">
        <f>VLOOKUP($A413,Objects!$A$6:$B$60,2,1)</f>
        <v>11A14</v>
      </c>
      <c r="F413" s="73"/>
      <c r="G413" s="73"/>
    </row>
    <row r="414" spans="1:7" s="75" customFormat="1" ht="43.5" customHeight="1" x14ac:dyDescent="0.1">
      <c r="A414" s="73"/>
      <c r="B414" s="73"/>
      <c r="C414" s="73"/>
      <c r="D414" s="73"/>
      <c r="E414" s="73"/>
      <c r="F414" s="73"/>
      <c r="G414" s="73"/>
    </row>
    <row r="415" spans="1:7" s="75" customFormat="1" ht="43.5" customHeight="1" x14ac:dyDescent="0.25">
      <c r="A415" s="73" t="s">
        <v>121</v>
      </c>
      <c r="B415" s="73"/>
      <c r="C415" s="73"/>
      <c r="D415" s="73"/>
      <c r="E415" s="73"/>
      <c r="F415" s="73"/>
      <c r="G415" s="73"/>
    </row>
    <row r="416" spans="1:7" ht="24.75" customHeight="1" x14ac:dyDescent="0.1">
      <c r="A416" s="55"/>
      <c r="B416" s="42" t="s">
        <v>115</v>
      </c>
      <c r="C416" s="42" t="s">
        <v>116</v>
      </c>
      <c r="D416" s="42" t="s">
        <v>117</v>
      </c>
      <c r="E416" s="42" t="s">
        <v>118</v>
      </c>
      <c r="F416" s="42" t="s">
        <v>119</v>
      </c>
      <c r="G416" s="42" t="s">
        <v>120</v>
      </c>
    </row>
    <row r="417" spans="1:7" ht="24.75" customHeight="1" x14ac:dyDescent="0.15">
      <c r="A417" s="42" t="s">
        <v>0</v>
      </c>
      <c r="B417" s="43" t="str">
        <f>IF(HLOOKUP($E413,TKBLop_sang!$C$4:$BS$34,2,0)&lt;&gt;"",HLOOKUP($E413,TKBLop_sang!$C$4:$BS$34,2,0),"")</f>
        <v>CHÀO CỜ</v>
      </c>
      <c r="C417" s="43" t="str">
        <f>IF(HLOOKUP($E413,TKBLop_sang!$C$4:$BS$34,7,0)&lt;&gt;"",HLOOKUP($E413,TKBLop_sang!$C$4:$BS$34,7,0),"")</f>
        <v>VĂN-DIỆU</v>
      </c>
      <c r="D417" s="43" t="str">
        <f>IF(HLOOKUP($E413,TKBLop_sang!$C$4:$BS$34,12,0)&lt;&gt;"",HLOOKUP($E413,TKBLop_sang!$C$4:$BS$34,12,0),"")</f>
        <v>ANH-KỲ.M</v>
      </c>
      <c r="E417" s="43" t="str">
        <f>IF(HLOOKUP($E413,TKBLop_sang!$C$4:$BS$34,17,0)&lt;&gt;"",HLOOKUP($E413,TKBLop_sang!$C$4:$BS$34,17,0),"")</f>
        <v>LÝ-ĐỨC</v>
      </c>
      <c r="F417" s="43" t="str">
        <f>IF(HLOOKUP($E413,TKBLop_sang!$C$4:$BS$34,22,0)&lt;&gt;"",HLOOKUP($E413,TKBLop_sang!$C$4:$BS$34,22,0),"")</f>
        <v>TOAN-TÂM.HN</v>
      </c>
      <c r="G417" s="43" t="str">
        <f>IF(HLOOKUP($E413,TKBLop_sang!$C$4:$BS$34,27,0)&lt;&gt;"",HLOOKUP($E413,TKBLop_sang!$C$4:$BS$34,27,0),"")</f>
        <v/>
      </c>
    </row>
    <row r="418" spans="1:7" ht="24.75" customHeight="1" x14ac:dyDescent="0.15">
      <c r="A418" s="42" t="s">
        <v>37</v>
      </c>
      <c r="B418" s="43" t="str">
        <f>IF(HLOOKUP($E413,TKBLop_sang!$C$4:$BS$34,3,0)&lt;&gt;"",HLOOKUP($E413,TKBLop_sang!$C$4:$BS$34,3,0),"")</f>
        <v>SHCN-TRANG.NT</v>
      </c>
      <c r="C418" s="43" t="str">
        <f>IF(HLOOKUP($E413,TKBLop_sang!$C$4:$BS$34,8,0)&lt;&gt;"",HLOOKUP($E413,TKBLop_sang!$C$4:$BS$34,8,0),"")</f>
        <v>VĂN-DIỆU</v>
      </c>
      <c r="D418" s="43" t="str">
        <f>IF(HLOOKUP($E413,TKBLop_sang!$C$4:$BS$34,13,0)&lt;&gt;"",HLOOKUP($E413,TKBLop_sang!$C$4:$BS$34,13,0),"")</f>
        <v>ANH-KỲ.M</v>
      </c>
      <c r="E418" s="43" t="str">
        <f>IF(HLOOKUP($E413,TKBLop_sang!$C$4:$BS$34,18,0)&lt;&gt;"",HLOOKUP($E413,TKBLop_sang!$C$4:$BS$34,18,0),"")</f>
        <v>TOAN-TÂM.HN</v>
      </c>
      <c r="F418" s="43" t="str">
        <f>IF(HLOOKUP($E413,TKBLop_sang!$C$4:$BS$34,23,0)&lt;&gt;"",HLOOKUP($E413,TKBLop_sang!$C$4:$BS$34,23,0),"")</f>
        <v>TOAN-TÂM.HN</v>
      </c>
      <c r="G418" s="43" t="str">
        <f>IF(HLOOKUP($E413,TKBLop_sang!$C$4:$BS$34,28,0)&lt;&gt;"",HLOOKUP($E413,TKBLop_sang!$C$4:$BS$34,28,0),"")</f>
        <v/>
      </c>
    </row>
    <row r="419" spans="1:7" ht="24.75" customHeight="1" x14ac:dyDescent="0.15">
      <c r="A419" s="42" t="s">
        <v>38</v>
      </c>
      <c r="B419" s="43" t="str">
        <f>IF(HLOOKUP($E413,TKBLop_sang!$C$4:$BS$34,4,0)&lt;&gt;"",HLOOKUP($E413,TKBLop_sang!$C$4:$BS$34,4,0),"")</f>
        <v>SINH-TRANG.NT</v>
      </c>
      <c r="C419" s="43" t="str">
        <f>IF(HLOOKUP($E413,TKBLop_sang!$C$4:$BS$34,9,0)&lt;&gt;"",HLOOKUP($E413,TKBLop_sang!$C$4:$BS$34,9,0),"")</f>
        <v>LÝ-ĐỨC</v>
      </c>
      <c r="D419" s="43" t="str">
        <f>IF(HLOOKUP($E413,TKBLop_sang!$C$4:$BS$34,14,0)&lt;&gt;"",HLOOKUP($E413,TKBLop_sang!$C$4:$BS$34,14,0),"")</f>
        <v>ĐỊA-TRANG</v>
      </c>
      <c r="E419" s="43" t="str">
        <f>IF(HLOOKUP($E413,TKBLop_sang!$C$4:$BS$34,19,0)&lt;&gt;"",HLOOKUP($E413,TKBLop_sang!$C$4:$BS$34,19,0),"")</f>
        <v>TD-HIẾU</v>
      </c>
      <c r="F419" s="43" t="str">
        <f>IF(HLOOKUP($E413,TKBLop_sang!$C$4:$BS$34,24,0)&lt;&gt;"",HLOOKUP($E413,TKBLop_sang!$C$4:$BS$34,24,0),"")</f>
        <v>HÓA-GIANG.B</v>
      </c>
      <c r="G419" s="43" t="str">
        <f>IF(HLOOKUP($E413,TKBLop_sang!$C$4:$BS$34,29,0)&lt;&gt;"",HLOOKUP($E413,TKBLop_sang!$C$4:$BS$34,29,0),"")</f>
        <v/>
      </c>
    </row>
    <row r="420" spans="1:7" ht="24.75" customHeight="1" x14ac:dyDescent="0.15">
      <c r="A420" s="42" t="s">
        <v>39</v>
      </c>
      <c r="B420" s="43" t="str">
        <f>IF(HLOOKUP($E413,TKBLop_sang!$C$4:$BS$34,5,0)&lt;&gt;"",HLOOKUP($E413,TKBLop_sang!$C$4:$BS$34,5,0),"")</f>
        <v>VĂN-DIỆU</v>
      </c>
      <c r="C420" s="43" t="str">
        <f>IF(HLOOKUP($E413,TKBLop_sang!$C$4:$BS$34,10,0)&lt;&gt;"",HLOOKUP($E413,TKBLop_sang!$C$4:$BS$34,10,0),"")</f>
        <v>ANH-KỲ.M</v>
      </c>
      <c r="D420" s="43" t="str">
        <f>IF(HLOOKUP($E413,TKBLop_sang!$C$4:$BS$34,15,0)&lt;&gt;"",HLOOKUP($E413,TKBLop_sang!$C$4:$BS$34,15,0),"")</f>
        <v>GDCD-NHUẦN</v>
      </c>
      <c r="E420" s="43" t="str">
        <f>IF(HLOOKUP($E413,TKBLop_sang!$C$4:$BS$34,20,0)&lt;&gt;"",HLOOKUP($E413,TKBLop_sang!$C$4:$BS$34,20,0),"")</f>
        <v>TD-HIẾU</v>
      </c>
      <c r="F420" s="43" t="str">
        <f>IF(HLOOKUP($E413,TKBLop_sang!$C$4:$BS$34,25,0)&lt;&gt;"",HLOOKUP($E413,TKBLop_sang!$C$4:$BS$34,25,0),"")</f>
        <v>CNGH-THÁI.P</v>
      </c>
      <c r="G420" s="43" t="str">
        <f>IF(HLOOKUP($E413,TKBLop_sang!$C$4:$BS$34,30,0)&lt;&gt;"",HLOOKUP($E413,TKBLop_sang!$C$4:$BS$34,30,0),"")</f>
        <v/>
      </c>
    </row>
    <row r="421" spans="1:7" ht="24.75" customHeight="1" x14ac:dyDescent="0.15">
      <c r="A421" s="42" t="s">
        <v>40</v>
      </c>
      <c r="B421" s="43" t="str">
        <f>IF(HLOOKUP($E413,TKBLop_sang!$C$4:$BS$34,6,0)&lt;&gt;"",HLOOKUP($E413,TKBLop_sang!$C$4:$BS$34,6,0),"")</f>
        <v>VĂN-DIỆU</v>
      </c>
      <c r="C421" s="43" t="str">
        <f>IF(HLOOKUP($E413,TKBLop_sang!$C$4:$BS$34,11,0)&lt;&gt;"",HLOOKUP($E413,TKBLop_sang!$C$4:$BS$34,11,0),"")</f>
        <v>GDQP-HOA.NT</v>
      </c>
      <c r="D421" s="43" t="str">
        <f>IF(HLOOKUP($E413,TKBLop_sang!$C$4:$BS$34,16,0)&lt;&gt;"",HLOOKUP($E413,TKBLop_sang!$C$4:$BS$34,16,0),"")</f>
        <v>TOAN-TÂM.HN</v>
      </c>
      <c r="E421" s="43" t="str">
        <f>IF(HLOOKUP($E413,TKBLop_sang!$C$4:$BS$34,21,0)&lt;&gt;"",HLOOKUP($E413,TKBLop_sang!$C$4:$BS$34,21,0),"")</f>
        <v>ANH-KỲ.M</v>
      </c>
      <c r="F421" s="43" t="str">
        <f>IF(HLOOKUP($E413,TKBLop_sang!$C$4:$BS$34,26,0)&lt;&gt;"",HLOOKUP($E413,TKBLop_sang!$C$4:$BS$34,26,0),"")</f>
        <v>SỬ-LT.LỢI</v>
      </c>
      <c r="G421" s="43" t="str">
        <f>IF(HLOOKUP($E413,TKBLop_sang!$C$4:$BS$34,31,0)&lt;&gt;"",HLOOKUP($E413,TKBLop_sang!$C$4:$BS$34,31,0),"")</f>
        <v/>
      </c>
    </row>
    <row r="422" spans="1:7" ht="24.75" customHeight="1" x14ac:dyDescent="0.1">
      <c r="A422" s="53" t="s">
        <v>122</v>
      </c>
      <c r="B422" s="77"/>
      <c r="C422" s="77"/>
      <c r="D422" s="77"/>
      <c r="E422" s="77"/>
      <c r="F422" s="77"/>
      <c r="G422" s="77"/>
    </row>
    <row r="423" spans="1:7" ht="24.75" customHeight="1" x14ac:dyDescent="0.1">
      <c r="A423" s="55"/>
      <c r="B423" s="78" t="s">
        <v>115</v>
      </c>
      <c r="C423" s="78" t="s">
        <v>116</v>
      </c>
      <c r="D423" s="78" t="s">
        <v>117</v>
      </c>
      <c r="E423" s="78" t="s">
        <v>118</v>
      </c>
      <c r="F423" s="78" t="s">
        <v>119</v>
      </c>
      <c r="G423" s="78" t="s">
        <v>120</v>
      </c>
    </row>
    <row r="424" spans="1:7" ht="24.75" customHeight="1" x14ac:dyDescent="0.15">
      <c r="A424" s="42" t="s">
        <v>0</v>
      </c>
      <c r="B424" s="43" t="str">
        <f>IF(HLOOKUP($E413,TKBLop_chieu!$C$4:$BR$34,2,0)&lt;&gt;"",HLOOKUP($E413,TKBLop_chieu!$C$4:$BR$34,2,0),"")</f>
        <v>NGHE-THÁI.P</v>
      </c>
      <c r="C424" s="43" t="str">
        <f>IF(HLOOKUP($E413,TKBLop_chieu!$C$4:$BR$34,7,0)&lt;&gt;"",HLOOKUP($E413,TKBLop_chieu!$C$4:$BR$34,7,0),"")</f>
        <v>HÓA-GIANG.B</v>
      </c>
      <c r="D424" s="43" t="str">
        <f>IF(HLOOKUP($E413,TKBLop_chieu!$C$4:$BR$34,12,0)&lt;&gt;"",HLOOKUP($E413,TKBLop_chieu!$C$4:$BR$34,12,0),"")</f>
        <v>TOAN-TÂM.HN</v>
      </c>
      <c r="E424" s="43" t="str">
        <f>IF(HLOOKUP($E413,TKBLop_chieu!$C$4:$BR$34,17,0)&lt;&gt;"",HLOOKUP($E413,TKBLop_chieu!$C$4:$BR$34,17,0),"")</f>
        <v>ANH-KỲ.M</v>
      </c>
      <c r="F424" s="43" t="str">
        <f>IF(HLOOKUP($E413,TKBLop_chieu!$C$4:$BR$34,22,0)&lt;&gt;"",HLOOKUP($E413,TKBLop_chieu!$C$4:$BR$34,22,0),"")</f>
        <v>LÝ-ĐỨC</v>
      </c>
      <c r="G424" s="43" t="str">
        <f>IF(HLOOKUP($E413,TKBLop_chieu!$C$4:$BR$34,27,0)&lt;&gt;"",HLOOKUP($E413,TKBLop_chieu!$C$4:$BR$34,27,0),"")</f>
        <v/>
      </c>
    </row>
    <row r="425" spans="1:7" ht="24.75" customHeight="1" x14ac:dyDescent="0.15">
      <c r="A425" s="42" t="s">
        <v>37</v>
      </c>
      <c r="B425" s="43" t="str">
        <f>IF(HLOOKUP($E413,TKBLop_chieu!$C$4:$BR$34,3,0)&lt;&gt;"",HLOOKUP($E413,TKBLop_chieu!$C$4:$BR$34,3,0),"")</f>
        <v>NGHE-THÁI.P</v>
      </c>
      <c r="C425" s="43" t="str">
        <f>IF(HLOOKUP($E413,TKBLop_chieu!$C$4:$BR$34,8,0)&lt;&gt;"",HLOOKUP($E413,TKBLop_chieu!$C$4:$BR$34,8,0),"")</f>
        <v>HÓA-GIANG.B</v>
      </c>
      <c r="D425" s="43" t="str">
        <f>IF(HLOOKUP($E413,TKBLop_chieu!$C$4:$BR$34,13,0)&lt;&gt;"",HLOOKUP($E413,TKBLop_chieu!$C$4:$BR$34,13,0),"")</f>
        <v>TOAN-TÂM.HN</v>
      </c>
      <c r="E425" s="43" t="str">
        <f>IF(HLOOKUP($E413,TKBLop_chieu!$C$4:$BR$34,18,0)&lt;&gt;"",HLOOKUP($E413,TKBLop_chieu!$C$4:$BR$34,18,0),"")</f>
        <v>ANH-KỲ.M</v>
      </c>
      <c r="F425" s="43" t="str">
        <f>IF(HLOOKUP($E413,TKBLop_chieu!$C$4:$BR$34,23,0)&lt;&gt;"",HLOOKUP($E413,TKBLop_chieu!$C$4:$BR$34,23,0),"")</f>
        <v>VĂN-DIỆU</v>
      </c>
      <c r="G425" s="43" t="str">
        <f>IF(HLOOKUP($E413,TKBLop_chieu!$C$4:$BR$34,28,0)&lt;&gt;"",HLOOKUP($E413,TKBLop_chieu!$C$4:$BR$34,28,0),"")</f>
        <v/>
      </c>
    </row>
    <row r="426" spans="1:7" ht="24.75" customHeight="1" x14ac:dyDescent="0.15">
      <c r="A426" s="42" t="s">
        <v>38</v>
      </c>
      <c r="B426" s="43" t="str">
        <f>IF(HLOOKUP($E413,TKBLop_chieu!$C$4:$BR$34,4,0)&lt;&gt;"",HLOOKUP($E413,TKBLop_chieu!$C$4:$BR$34,4,0),"")</f>
        <v>NGHE-THÁI.P</v>
      </c>
      <c r="C426" s="43" t="str">
        <f>IF(HLOOKUP($E413,TKBLop_chieu!$C$4:$BR$34,9,0)&lt;&gt;"",HLOOKUP($E413,TKBLop_chieu!$C$4:$BR$34,9,0),"")</f>
        <v>TIN-HIỂN</v>
      </c>
      <c r="D426" s="43" t="str">
        <f>IF(HLOOKUP($E413,TKBLop_chieu!$C$4:$BR$34,14,0)&lt;&gt;"",HLOOKUP($E413,TKBLop_chieu!$C$4:$BR$34,14,0),"")</f>
        <v>SINH-TRANG.NT</v>
      </c>
      <c r="E426" s="43" t="str">
        <f>IF(HLOOKUP($E413,TKBLop_chieu!$C$4:$BR$34,19,0)&lt;&gt;"",HLOOKUP($E413,TKBLop_chieu!$C$4:$BR$34,19,0),"")</f>
        <v>TOAN-TÂM.HN</v>
      </c>
      <c r="F426" s="43" t="str">
        <f>IF(HLOOKUP($E413,TKBLop_chieu!$C$4:$BR$34,24,0)&lt;&gt;"",HLOOKUP($E413,TKBLop_chieu!$C$4:$BR$34,24,0),"")</f>
        <v>VĂN-DIỆU</v>
      </c>
      <c r="G426" s="43" t="str">
        <f>IF(HLOOKUP($E413,TKBLop_chieu!$C$4:$BR$34,29,0)&lt;&gt;"",HLOOKUP($E413,TKBLop_chieu!$C$4:$BR$34,29,0),"")</f>
        <v/>
      </c>
    </row>
    <row r="427" spans="1:7" ht="24.75" customHeight="1" x14ac:dyDescent="0.1">
      <c r="A427" s="42" t="s">
        <v>39</v>
      </c>
      <c r="B427" s="43" t="str">
        <f>IF(HLOOKUP($E413,TKBLop_chieu!$C$4:$BR$34,5,0)&lt;&gt;"",HLOOKUP($E413,TKBLop_chieu!$C$4:$BR$34,5,0),"")</f>
        <v/>
      </c>
      <c r="C427" s="43" t="str">
        <f>IF(HLOOKUP($E413,TKBLop_chieu!$C$4:$BR$34,10,0)&lt;&gt;"",HLOOKUP($E413,TKBLop_chieu!$C$4:$BR$34,10,0),"")</f>
        <v/>
      </c>
      <c r="D427" s="43" t="str">
        <f>IF(HLOOKUP($E413,TKBLop_chieu!$C$4:$BR$34,15,0)&lt;&gt;"",HLOOKUP($E413,TKBLop_chieu!$C$4:$BR$34,15,0),"")</f>
        <v/>
      </c>
      <c r="E427" s="43" t="str">
        <f>IF(HLOOKUP($E413,TKBLop_chieu!$C$4:$BR$34,20,0)&lt;&gt;"",HLOOKUP($E413,TKBLop_chieu!$C$4:$BR$34,20,0),"")</f>
        <v/>
      </c>
      <c r="F427" s="43" t="str">
        <f>IF(HLOOKUP($E413,TKBLop_chieu!$C$4:$BR$34,25,0)&lt;&gt;"",HLOOKUP($E413,TKBLop_chieu!$C$4:$BR$34,25,0),"")</f>
        <v/>
      </c>
      <c r="G427" s="43" t="str">
        <f>IF(HLOOKUP($E413,TKBLop_chieu!$C$4:$BR$34,30,0)&lt;&gt;"",HLOOKUP($E413,TKBLop_chieu!$C$4:$BR$34,30,0),"")</f>
        <v/>
      </c>
    </row>
    <row r="428" spans="1:7" ht="24.75" customHeight="1" x14ac:dyDescent="0.1">
      <c r="A428" s="42" t="s">
        <v>40</v>
      </c>
      <c r="B428" s="43" t="str">
        <f>IF(HLOOKUP($E413,TKBLop_chieu!$C$4:$BR$34,6,0)&lt;&gt;"",HLOOKUP($E413,TKBLop_chieu!$C$4:$BR$34,6,0),"")</f>
        <v/>
      </c>
      <c r="C428" s="43" t="str">
        <f>IF(HLOOKUP($E413,TKBLop_chieu!$C$4:$BR$34,11,0)&lt;&gt;"",HLOOKUP($E413,TKBLop_chieu!$C$4:$BR$34,11,0),"")</f>
        <v/>
      </c>
      <c r="D428" s="43" t="str">
        <f>IF(HLOOKUP($E413,TKBLop_chieu!$C$4:$BR$34,16,0)&lt;&gt;"",HLOOKUP($E413,TKBLop_chieu!$C$4:$BR$34,16,0),"")</f>
        <v/>
      </c>
      <c r="E428" s="43" t="str">
        <f>IF(HLOOKUP($E413,TKBLop_chieu!$C$4:$BR$34,21,0)&lt;&gt;"",HLOOKUP($E413,TKBLop_chieu!$C$4:$BR$34,21,0),"")</f>
        <v/>
      </c>
      <c r="F428" s="43" t="str">
        <f>IF(HLOOKUP($E413,TKBLop_chieu!$C$4:$BR$34,26,0)&lt;&gt;"",HLOOKUP($E413,TKBLop_chieu!$C$4:$BR$34,26,0),"")</f>
        <v/>
      </c>
      <c r="G428" s="43" t="str">
        <f>IF(HLOOKUP($E413,TKBLop_chieu!$C$4:$BR$34,31,0)&lt;&gt;"",HLOOKUP($E413,TKBLop_chieu!$C$4:$BR$34,31,0),"")</f>
        <v/>
      </c>
    </row>
    <row r="429" spans="1:7" ht="24.75" customHeight="1" x14ac:dyDescent="0.1">
      <c r="A429" s="53"/>
      <c r="B429" s="56"/>
      <c r="C429" s="56"/>
      <c r="D429" s="56"/>
      <c r="E429" s="56"/>
      <c r="F429" s="56"/>
      <c r="G429" s="56"/>
    </row>
    <row r="430" spans="1:7" s="75" customFormat="1" ht="43.5" customHeight="1" x14ac:dyDescent="0.25">
      <c r="A430" s="72">
        <v>26</v>
      </c>
      <c r="B430" s="73"/>
      <c r="C430" s="73"/>
      <c r="D430" s="73" t="s">
        <v>114</v>
      </c>
      <c r="E430" s="74" t="str">
        <f>VLOOKUP($A430,Objects!$A$6:$B$60,2,1)</f>
        <v>11A15</v>
      </c>
      <c r="F430" s="73"/>
      <c r="G430" s="73"/>
    </row>
    <row r="431" spans="1:7" s="75" customFormat="1" ht="43.5" customHeight="1" x14ac:dyDescent="0.1">
      <c r="A431" s="73"/>
      <c r="B431" s="73"/>
      <c r="C431" s="73"/>
      <c r="D431" s="73"/>
      <c r="E431" s="73"/>
      <c r="F431" s="73"/>
      <c r="G431" s="73"/>
    </row>
    <row r="432" spans="1:7" s="75" customFormat="1" ht="43.5" customHeight="1" x14ac:dyDescent="0.25">
      <c r="A432" s="73" t="s">
        <v>121</v>
      </c>
      <c r="B432" s="73"/>
      <c r="C432" s="73"/>
      <c r="D432" s="73"/>
      <c r="E432" s="73"/>
      <c r="F432" s="73"/>
      <c r="G432" s="73"/>
    </row>
    <row r="433" spans="1:7" ht="24.75" customHeight="1" x14ac:dyDescent="0.1">
      <c r="A433" s="55"/>
      <c r="B433" s="42" t="s">
        <v>115</v>
      </c>
      <c r="C433" s="42" t="s">
        <v>116</v>
      </c>
      <c r="D433" s="42" t="s">
        <v>117</v>
      </c>
      <c r="E433" s="42" t="s">
        <v>118</v>
      </c>
      <c r="F433" s="42" t="s">
        <v>119</v>
      </c>
      <c r="G433" s="42" t="s">
        <v>120</v>
      </c>
    </row>
    <row r="434" spans="1:7" ht="24.75" customHeight="1" x14ac:dyDescent="0.15">
      <c r="A434" s="42" t="s">
        <v>0</v>
      </c>
      <c r="B434" s="43" t="str">
        <f>IF(HLOOKUP($E430,TKBLop_sang!$C$4:$BS$34,2,0)&lt;&gt;"",HLOOKUP($E430,TKBLop_sang!$C$4:$BS$34,2,0),"")</f>
        <v>CHÀO CỜ</v>
      </c>
      <c r="C434" s="43" t="str">
        <f>IF(HLOOKUP($E430,TKBLop_sang!$C$4:$BS$34,7,0)&lt;&gt;"",HLOOKUP($E430,TKBLop_sang!$C$4:$BS$34,7,0),"")</f>
        <v>VĂN-PHƯỢNG.K</v>
      </c>
      <c r="D434" s="43" t="str">
        <f>IF(HLOOKUP($E430,TKBLop_sang!$C$4:$BS$34,12,0)&lt;&gt;"",HLOOKUP($E430,TKBLop_sang!$C$4:$BS$34,12,0),"")</f>
        <v>TOAN-DỊU</v>
      </c>
      <c r="E434" s="43" t="str">
        <f>IF(HLOOKUP($E430,TKBLop_sang!$C$4:$BS$34,17,0)&lt;&gt;"",HLOOKUP($E430,TKBLop_sang!$C$4:$BS$34,17,0),"")</f>
        <v>TIN-HIỂN</v>
      </c>
      <c r="F434" s="43" t="str">
        <f>IF(HLOOKUP($E430,TKBLop_sang!$C$4:$BS$34,22,0)&lt;&gt;"",HLOOKUP($E430,TKBLop_sang!$C$4:$BS$34,22,0),"")</f>
        <v>ĐỊA-TRANG</v>
      </c>
      <c r="G434" s="43" t="str">
        <f>IF(HLOOKUP($E430,TKBLop_sang!$C$4:$BS$34,27,0)&lt;&gt;"",HLOOKUP($E430,TKBLop_sang!$C$4:$BS$34,27,0),"")</f>
        <v/>
      </c>
    </row>
    <row r="435" spans="1:7" ht="24.75" customHeight="1" x14ac:dyDescent="0.15">
      <c r="A435" s="42" t="s">
        <v>37</v>
      </c>
      <c r="B435" s="43" t="str">
        <f>IF(HLOOKUP($E430,TKBLop_sang!$C$4:$BS$34,3,0)&lt;&gt;"",HLOOKUP($E430,TKBLop_sang!$C$4:$BS$34,3,0),"")</f>
        <v>SHCN-GẤM.P</v>
      </c>
      <c r="C435" s="43" t="str">
        <f>IF(HLOOKUP($E430,TKBLop_sang!$C$4:$BS$34,8,0)&lt;&gt;"",HLOOKUP($E430,TKBLop_sang!$C$4:$BS$34,8,0),"")</f>
        <v>VĂN-PHƯỢNG.K</v>
      </c>
      <c r="D435" s="43" t="str">
        <f>IF(HLOOKUP($E430,TKBLop_sang!$C$4:$BS$34,13,0)&lt;&gt;"",HLOOKUP($E430,TKBLop_sang!$C$4:$BS$34,13,0),"")</f>
        <v>TOAN-DỊU</v>
      </c>
      <c r="E435" s="43" t="str">
        <f>IF(HLOOKUP($E430,TKBLop_sang!$C$4:$BS$34,18,0)&lt;&gt;"",HLOOKUP($E430,TKBLop_sang!$C$4:$BS$34,18,0),"")</f>
        <v>ANH-SƠN.P</v>
      </c>
      <c r="F435" s="43" t="str">
        <f>IF(HLOOKUP($E430,TKBLop_sang!$C$4:$BS$34,23,0)&lt;&gt;"",HLOOKUP($E430,TKBLop_sang!$C$4:$BS$34,23,0),"")</f>
        <v>LÝ-ĐỨC</v>
      </c>
      <c r="G435" s="43" t="str">
        <f>IF(HLOOKUP($E430,TKBLop_sang!$C$4:$BS$34,28,0)&lt;&gt;"",HLOOKUP($E430,TKBLop_sang!$C$4:$BS$34,28,0),"")</f>
        <v/>
      </c>
    </row>
    <row r="436" spans="1:7" ht="24.75" customHeight="1" x14ac:dyDescent="0.15">
      <c r="A436" s="42" t="s">
        <v>38</v>
      </c>
      <c r="B436" s="43" t="str">
        <f>IF(HLOOKUP($E430,TKBLop_sang!$C$4:$BS$34,4,0)&lt;&gt;"",HLOOKUP($E430,TKBLop_sang!$C$4:$BS$34,4,0),"")</f>
        <v>TOAN-DỊU</v>
      </c>
      <c r="C436" s="43" t="str">
        <f>IF(HLOOKUP($E430,TKBLop_sang!$C$4:$BS$34,9,0)&lt;&gt;"",HLOOKUP($E430,TKBLop_sang!$C$4:$BS$34,9,0),"")</f>
        <v>GDQP-HOA.NT</v>
      </c>
      <c r="D436" s="43" t="str">
        <f>IF(HLOOKUP($E430,TKBLop_sang!$C$4:$BS$34,14,0)&lt;&gt;"",HLOOKUP($E430,TKBLop_sang!$C$4:$BS$34,14,0),"")</f>
        <v>TD-NHÂN</v>
      </c>
      <c r="E436" s="43" t="str">
        <f>IF(HLOOKUP($E430,TKBLop_sang!$C$4:$BS$34,19,0)&lt;&gt;"",HLOOKUP($E430,TKBLop_sang!$C$4:$BS$34,19,0),"")</f>
        <v>ANH-SƠN.P</v>
      </c>
      <c r="F436" s="43" t="str">
        <f>IF(HLOOKUP($E430,TKBLop_sang!$C$4:$BS$34,24,0)&lt;&gt;"",HLOOKUP($E430,TKBLop_sang!$C$4:$BS$34,24,0),"")</f>
        <v>GDCD-NHUẦN</v>
      </c>
      <c r="G436" s="43" t="str">
        <f>IF(HLOOKUP($E430,TKBLop_sang!$C$4:$BS$34,29,0)&lt;&gt;"",HLOOKUP($E430,TKBLop_sang!$C$4:$BS$34,29,0),"")</f>
        <v/>
      </c>
    </row>
    <row r="437" spans="1:7" ht="24.75" customHeight="1" x14ac:dyDescent="0.15">
      <c r="A437" s="42" t="s">
        <v>39</v>
      </c>
      <c r="B437" s="43" t="str">
        <f>IF(HLOOKUP($E430,TKBLop_sang!$C$4:$BS$34,5,0)&lt;&gt;"",HLOOKUP($E430,TKBLop_sang!$C$4:$BS$34,5,0),"")</f>
        <v>TOAN-DỊU</v>
      </c>
      <c r="C437" s="43" t="str">
        <f>IF(HLOOKUP($E430,TKBLop_sang!$C$4:$BS$34,10,0)&lt;&gt;"",HLOOKUP($E430,TKBLop_sang!$C$4:$BS$34,10,0),"")</f>
        <v>SINH-HÀ.VN</v>
      </c>
      <c r="D437" s="43" t="str">
        <f>IF(HLOOKUP($E430,TKBLop_sang!$C$4:$BS$34,15,0)&lt;&gt;"",HLOOKUP($E430,TKBLop_sang!$C$4:$BS$34,15,0),"")</f>
        <v>TD-NHÂN</v>
      </c>
      <c r="E437" s="43" t="str">
        <f>IF(HLOOKUP($E430,TKBLop_sang!$C$4:$BS$34,20,0)&lt;&gt;"",HLOOKUP($E430,TKBLop_sang!$C$4:$BS$34,20,0),"")</f>
        <v>VĂN-PHƯỢNG.K</v>
      </c>
      <c r="F437" s="43" t="str">
        <f>IF(HLOOKUP($E430,TKBLop_sang!$C$4:$BS$34,25,0)&lt;&gt;"",HLOOKUP($E430,TKBLop_sang!$C$4:$BS$34,25,0),"")</f>
        <v>HÓA-NGA.Y</v>
      </c>
      <c r="G437" s="43" t="str">
        <f>IF(HLOOKUP($E430,TKBLop_sang!$C$4:$BS$34,30,0)&lt;&gt;"",HLOOKUP($E430,TKBLop_sang!$C$4:$BS$34,30,0),"")</f>
        <v/>
      </c>
    </row>
    <row r="438" spans="1:7" ht="24.75" customHeight="1" x14ac:dyDescent="0.15">
      <c r="A438" s="42" t="s">
        <v>40</v>
      </c>
      <c r="B438" s="43" t="str">
        <f>IF(HLOOKUP($E430,TKBLop_sang!$C$4:$BS$34,6,0)&lt;&gt;"",HLOOKUP($E430,TKBLop_sang!$C$4:$BS$34,6,0),"")</f>
        <v>SỬ-GẤM.P</v>
      </c>
      <c r="C438" s="43" t="str">
        <f>IF(HLOOKUP($E430,TKBLop_sang!$C$4:$BS$34,11,0)&lt;&gt;"",HLOOKUP($E430,TKBLop_sang!$C$4:$BS$34,11,0),"")</f>
        <v>ANH-SƠN.P</v>
      </c>
      <c r="D438" s="43" t="str">
        <f>IF(HLOOKUP($E430,TKBLop_sang!$C$4:$BS$34,16,0)&lt;&gt;"",HLOOKUP($E430,TKBLop_sang!$C$4:$BS$34,16,0),"")</f>
        <v>ANH-SƠN.P</v>
      </c>
      <c r="E438" s="43" t="str">
        <f>IF(HLOOKUP($E430,TKBLop_sang!$C$4:$BS$34,21,0)&lt;&gt;"",HLOOKUP($E430,TKBLop_sang!$C$4:$BS$34,21,0),"")</f>
        <v>VĂN-PHƯỢNG.K</v>
      </c>
      <c r="F438" s="43" t="str">
        <f>IF(HLOOKUP($E430,TKBLop_sang!$C$4:$BS$34,26,0)&lt;&gt;"",HLOOKUP($E430,TKBLop_sang!$C$4:$BS$34,26,0),"")</f>
        <v>HÓA-NGA.Y</v>
      </c>
      <c r="G438" s="43" t="str">
        <f>IF(HLOOKUP($E430,TKBLop_sang!$C$4:$BS$34,31,0)&lt;&gt;"",HLOOKUP($E430,TKBLop_sang!$C$4:$BS$34,31,0),"")</f>
        <v/>
      </c>
    </row>
    <row r="439" spans="1:7" ht="24.75" customHeight="1" x14ac:dyDescent="0.1">
      <c r="A439" s="53" t="s">
        <v>122</v>
      </c>
      <c r="B439" s="77"/>
      <c r="C439" s="77"/>
      <c r="D439" s="77"/>
      <c r="E439" s="77"/>
      <c r="F439" s="77"/>
      <c r="G439" s="77"/>
    </row>
    <row r="440" spans="1:7" ht="24.75" customHeight="1" x14ac:dyDescent="0.1">
      <c r="A440" s="55"/>
      <c r="B440" s="78" t="s">
        <v>115</v>
      </c>
      <c r="C440" s="78" t="s">
        <v>116</v>
      </c>
      <c r="D440" s="78" t="s">
        <v>117</v>
      </c>
      <c r="E440" s="78" t="s">
        <v>118</v>
      </c>
      <c r="F440" s="78" t="s">
        <v>119</v>
      </c>
      <c r="G440" s="78" t="s">
        <v>120</v>
      </c>
    </row>
    <row r="441" spans="1:7" ht="24.75" customHeight="1" x14ac:dyDescent="0.15">
      <c r="A441" s="42" t="s">
        <v>0</v>
      </c>
      <c r="B441" s="43" t="str">
        <f>IF(HLOOKUP($E430,TKBLop_chieu!$C$4:$BR$34,2,0)&lt;&gt;"",HLOOKUP($E430,TKBLop_chieu!$C$4:$BR$34,2,0),"")</f>
        <v>TOAN-DỊU</v>
      </c>
      <c r="C441" s="43" t="str">
        <f>IF(HLOOKUP($E430,TKBLop_chieu!$C$4:$BR$34,7,0)&lt;&gt;"",HLOOKUP($E430,TKBLop_chieu!$C$4:$BR$34,7,0),"")</f>
        <v>VĂN-PHƯỢNG.K</v>
      </c>
      <c r="D441" s="43" t="str">
        <f>IF(HLOOKUP($E430,TKBLop_chieu!$C$4:$BR$34,12,0)&lt;&gt;"",HLOOKUP($E430,TKBLop_chieu!$C$4:$BR$34,12,0),"")</f>
        <v>CNGH-THÁI.P</v>
      </c>
      <c r="E441" s="43" t="str">
        <f>IF(HLOOKUP($E430,TKBLop_chieu!$C$4:$BR$34,17,0)&lt;&gt;"",HLOOKUP($E430,TKBLop_chieu!$C$4:$BR$34,17,0),"")</f>
        <v>TOAN-DỊU</v>
      </c>
      <c r="F441" s="43" t="str">
        <f>IF(HLOOKUP($E430,TKBLop_chieu!$C$4:$BR$34,22,0)&lt;&gt;"",HLOOKUP($E430,TKBLop_chieu!$C$4:$BR$34,22,0),"")</f>
        <v>NGHE-THÁI.P</v>
      </c>
      <c r="G441" s="43" t="str">
        <f>IF(HLOOKUP($E430,TKBLop_chieu!$C$4:$BR$34,27,0)&lt;&gt;"",HLOOKUP($E430,TKBLop_chieu!$C$4:$BR$34,27,0),"")</f>
        <v/>
      </c>
    </row>
    <row r="442" spans="1:7" ht="24.75" customHeight="1" x14ac:dyDescent="0.15">
      <c r="A442" s="42" t="s">
        <v>37</v>
      </c>
      <c r="B442" s="43" t="str">
        <f>IF(HLOOKUP($E430,TKBLop_chieu!$C$4:$BR$34,3,0)&lt;&gt;"",HLOOKUP($E430,TKBLop_chieu!$C$4:$BR$34,3,0),"")</f>
        <v>HÓA-NGA.Y</v>
      </c>
      <c r="C442" s="43" t="str">
        <f>IF(HLOOKUP($E430,TKBLop_chieu!$C$4:$BR$34,8,0)&lt;&gt;"",HLOOKUP($E430,TKBLop_chieu!$C$4:$BR$34,8,0),"")</f>
        <v>SINH-HÀ.VN</v>
      </c>
      <c r="D442" s="43" t="str">
        <f>IF(HLOOKUP($E430,TKBLop_chieu!$C$4:$BR$34,13,0)&lt;&gt;"",HLOOKUP($E430,TKBLop_chieu!$C$4:$BR$34,13,0),"")</f>
        <v>ANH-SƠN.P</v>
      </c>
      <c r="E442" s="43" t="str">
        <f>IF(HLOOKUP($E430,TKBLop_chieu!$C$4:$BR$34,18,0)&lt;&gt;"",HLOOKUP($E430,TKBLop_chieu!$C$4:$BR$34,18,0),"")</f>
        <v>LÝ-ĐỨC</v>
      </c>
      <c r="F442" s="43" t="str">
        <f>IF(HLOOKUP($E430,TKBLop_chieu!$C$4:$BR$34,23,0)&lt;&gt;"",HLOOKUP($E430,TKBLop_chieu!$C$4:$BR$34,23,0),"")</f>
        <v>NGHE-THÁI.P</v>
      </c>
      <c r="G442" s="43" t="str">
        <f>IF(HLOOKUP($E430,TKBLop_chieu!$C$4:$BR$34,28,0)&lt;&gt;"",HLOOKUP($E430,TKBLop_chieu!$C$4:$BR$34,28,0),"")</f>
        <v/>
      </c>
    </row>
    <row r="443" spans="1:7" ht="24.75" customHeight="1" x14ac:dyDescent="0.15">
      <c r="A443" s="42" t="s">
        <v>38</v>
      </c>
      <c r="B443" s="43" t="str">
        <f>IF(HLOOKUP($E430,TKBLop_chieu!$C$4:$BR$34,4,0)&lt;&gt;"",HLOOKUP($E430,TKBLop_chieu!$C$4:$BR$34,4,0),"")</f>
        <v>VĂN-PHƯỢNG.K</v>
      </c>
      <c r="C443" s="43" t="str">
        <f>IF(HLOOKUP($E430,TKBLop_chieu!$C$4:$BR$34,9,0)&lt;&gt;"",HLOOKUP($E430,TKBLop_chieu!$C$4:$BR$34,9,0),"")</f>
        <v>TOAN-DỊU</v>
      </c>
      <c r="D443" s="43" t="str">
        <f>IF(HLOOKUP($E430,TKBLop_chieu!$C$4:$BR$34,14,0)&lt;&gt;"",HLOOKUP($E430,TKBLop_chieu!$C$4:$BR$34,14,0),"")</f>
        <v>ANH-SƠN.P</v>
      </c>
      <c r="E443" s="43" t="str">
        <f>IF(HLOOKUP($E430,TKBLop_chieu!$C$4:$BR$34,19,0)&lt;&gt;"",HLOOKUP($E430,TKBLop_chieu!$C$4:$BR$34,19,0),"")</f>
        <v>LÝ-ĐỨC</v>
      </c>
      <c r="F443" s="43" t="str">
        <f>IF(HLOOKUP($E430,TKBLop_chieu!$C$4:$BR$34,24,0)&lt;&gt;"",HLOOKUP($E430,TKBLop_chieu!$C$4:$BR$34,24,0),"")</f>
        <v>NGHE-THÁI.P</v>
      </c>
      <c r="G443" s="43" t="str">
        <f>IF(HLOOKUP($E430,TKBLop_chieu!$C$4:$BR$34,29,0)&lt;&gt;"",HLOOKUP($E430,TKBLop_chieu!$C$4:$BR$34,29,0),"")</f>
        <v/>
      </c>
    </row>
    <row r="444" spans="1:7" ht="24.75" customHeight="1" x14ac:dyDescent="0.1">
      <c r="A444" s="42" t="s">
        <v>39</v>
      </c>
      <c r="B444" s="43" t="str">
        <f>IF(HLOOKUP($E430,TKBLop_chieu!$C$4:$BR$34,5,0)&lt;&gt;"",HLOOKUP($E430,TKBLop_chieu!$C$4:$BR$34,5,0),"")</f>
        <v/>
      </c>
      <c r="C444" s="43" t="str">
        <f>IF(HLOOKUP($E430,TKBLop_chieu!$C$4:$BR$34,10,0)&lt;&gt;"",HLOOKUP($E430,TKBLop_chieu!$C$4:$BR$34,10,0),"")</f>
        <v/>
      </c>
      <c r="D444" s="43" t="str">
        <f>IF(HLOOKUP($E430,TKBLop_chieu!$C$4:$BR$34,15,0)&lt;&gt;"",HLOOKUP($E430,TKBLop_chieu!$C$4:$BR$34,15,0),"")</f>
        <v/>
      </c>
      <c r="E444" s="43" t="str">
        <f>IF(HLOOKUP($E430,TKBLop_chieu!$C$4:$BR$34,20,0)&lt;&gt;"",HLOOKUP($E430,TKBLop_chieu!$C$4:$BR$34,20,0),"")</f>
        <v/>
      </c>
      <c r="F444" s="43" t="str">
        <f>IF(HLOOKUP($E430,TKBLop_chieu!$C$4:$BR$34,25,0)&lt;&gt;"",HLOOKUP($E430,TKBLop_chieu!$C$4:$BR$34,25,0),"")</f>
        <v/>
      </c>
      <c r="G444" s="43" t="str">
        <f>IF(HLOOKUP($E430,TKBLop_chieu!$C$4:$BR$34,30,0)&lt;&gt;"",HLOOKUP($E430,TKBLop_chieu!$C$4:$BR$34,30,0),"")</f>
        <v/>
      </c>
    </row>
    <row r="445" spans="1:7" ht="24.75" customHeight="1" x14ac:dyDescent="0.1">
      <c r="A445" s="42" t="s">
        <v>40</v>
      </c>
      <c r="B445" s="43" t="str">
        <f>IF(HLOOKUP($E430,TKBLop_chieu!$C$4:$BR$34,6,0)&lt;&gt;"",HLOOKUP($E430,TKBLop_chieu!$C$4:$BR$34,6,0),"")</f>
        <v/>
      </c>
      <c r="C445" s="43" t="str">
        <f>IF(HLOOKUP($E430,TKBLop_chieu!$C$4:$BR$34,11,0)&lt;&gt;"",HLOOKUP($E430,TKBLop_chieu!$C$4:$BR$34,11,0),"")</f>
        <v/>
      </c>
      <c r="D445" s="43" t="str">
        <f>IF(HLOOKUP($E430,TKBLop_chieu!$C$4:$BR$34,16,0)&lt;&gt;"",HLOOKUP($E430,TKBLop_chieu!$C$4:$BR$34,16,0),"")</f>
        <v/>
      </c>
      <c r="E445" s="43" t="str">
        <f>IF(HLOOKUP($E430,TKBLop_chieu!$C$4:$BR$34,21,0)&lt;&gt;"",HLOOKUP($E430,TKBLop_chieu!$C$4:$BR$34,21,0),"")</f>
        <v/>
      </c>
      <c r="F445" s="43" t="str">
        <f>IF(HLOOKUP($E430,TKBLop_chieu!$C$4:$BR$34,26,0)&lt;&gt;"",HLOOKUP($E430,TKBLop_chieu!$C$4:$BR$34,26,0),"")</f>
        <v/>
      </c>
      <c r="G445" s="43" t="str">
        <f>IF(HLOOKUP($E430,TKBLop_chieu!$C$4:$BR$34,31,0)&lt;&gt;"",HLOOKUP($E430,TKBLop_chieu!$C$4:$BR$34,31,0),"")</f>
        <v/>
      </c>
    </row>
    <row r="446" spans="1:7" ht="24.75" customHeight="1" x14ac:dyDescent="0.1">
      <c r="A446" s="53"/>
      <c r="B446" s="56"/>
      <c r="C446" s="56"/>
      <c r="D446" s="56"/>
      <c r="E446" s="56"/>
      <c r="F446" s="56"/>
      <c r="G446" s="56"/>
    </row>
    <row r="447" spans="1:7" s="75" customFormat="1" ht="43.5" customHeight="1" x14ac:dyDescent="0.25">
      <c r="A447" s="72">
        <v>27</v>
      </c>
      <c r="B447" s="73"/>
      <c r="C447" s="73"/>
      <c r="D447" s="73" t="s">
        <v>114</v>
      </c>
      <c r="E447" s="74" t="str">
        <f>VLOOKUP($A447,Objects!$A$6:$B$60,2,1)</f>
        <v>11A16</v>
      </c>
      <c r="F447" s="73"/>
      <c r="G447" s="73"/>
    </row>
    <row r="448" spans="1:7" s="75" customFormat="1" ht="43.5" customHeight="1" x14ac:dyDescent="0.1">
      <c r="A448" s="73"/>
      <c r="B448" s="73"/>
      <c r="C448" s="73"/>
      <c r="D448" s="73"/>
      <c r="E448" s="73"/>
      <c r="F448" s="73"/>
      <c r="G448" s="73"/>
    </row>
    <row r="449" spans="1:7" s="75" customFormat="1" ht="43.5" customHeight="1" x14ac:dyDescent="0.25">
      <c r="A449" s="73" t="s">
        <v>121</v>
      </c>
      <c r="B449" s="73"/>
      <c r="C449" s="73"/>
      <c r="D449" s="73"/>
      <c r="E449" s="73"/>
      <c r="F449" s="73"/>
      <c r="G449" s="73"/>
    </row>
    <row r="450" spans="1:7" ht="24.75" customHeight="1" x14ac:dyDescent="0.1">
      <c r="A450" s="55"/>
      <c r="B450" s="42" t="s">
        <v>115</v>
      </c>
      <c r="C450" s="42" t="s">
        <v>116</v>
      </c>
      <c r="D450" s="42" t="s">
        <v>117</v>
      </c>
      <c r="E450" s="42" t="s">
        <v>118</v>
      </c>
      <c r="F450" s="42" t="s">
        <v>119</v>
      </c>
      <c r="G450" s="42" t="s">
        <v>120</v>
      </c>
    </row>
    <row r="451" spans="1:7" ht="24.75" customHeight="1" x14ac:dyDescent="0.15">
      <c r="A451" s="42" t="s">
        <v>0</v>
      </c>
      <c r="B451" s="43" t="str">
        <f>IF(HLOOKUP($E447,TKBLop_sang!$C$4:$BS$34,2,0)&lt;&gt;"",HLOOKUP($E447,TKBLop_sang!$C$4:$BS$34,2,0),"")</f>
        <v>CHÀO CỜ</v>
      </c>
      <c r="C451" s="43" t="str">
        <f>IF(HLOOKUP($E447,TKBLop_sang!$C$4:$BS$34,7,0)&lt;&gt;"",HLOOKUP($E447,TKBLop_sang!$C$4:$BS$34,7,0),"")</f>
        <v>ANH-KỲ.M</v>
      </c>
      <c r="D451" s="43" t="str">
        <f>IF(HLOOKUP($E447,TKBLop_sang!$C$4:$BS$34,12,0)&lt;&gt;"",HLOOKUP($E447,TKBLop_sang!$C$4:$BS$34,12,0),"")</f>
        <v>TD-NHÂN</v>
      </c>
      <c r="E451" s="43" t="str">
        <f>IF(HLOOKUP($E447,TKBLop_sang!$C$4:$BS$34,17,0)&lt;&gt;"",HLOOKUP($E447,TKBLop_sang!$C$4:$BS$34,17,0),"")</f>
        <v>ANH-KỲ.M</v>
      </c>
      <c r="F451" s="43" t="str">
        <f>IF(HLOOKUP($E447,TKBLop_sang!$C$4:$BS$34,22,0)&lt;&gt;"",HLOOKUP($E447,TKBLop_sang!$C$4:$BS$34,22,0),"")</f>
        <v>HÓA-NGA.Y</v>
      </c>
      <c r="G451" s="43" t="str">
        <f>IF(HLOOKUP($E447,TKBLop_sang!$C$4:$BS$34,27,0)&lt;&gt;"",HLOOKUP($E447,TKBLop_sang!$C$4:$BS$34,27,0),"")</f>
        <v/>
      </c>
    </row>
    <row r="452" spans="1:7" ht="24.75" customHeight="1" x14ac:dyDescent="0.15">
      <c r="A452" s="42" t="s">
        <v>37</v>
      </c>
      <c r="B452" s="43" t="str">
        <f>IF(HLOOKUP($E447,TKBLop_sang!$C$4:$BS$34,3,0)&lt;&gt;"",HLOOKUP($E447,TKBLop_sang!$C$4:$BS$34,3,0),"")</f>
        <v>SHCN-ĐỒNG</v>
      </c>
      <c r="C452" s="43" t="str">
        <f>IF(HLOOKUP($E447,TKBLop_sang!$C$4:$BS$34,8,0)&lt;&gt;"",HLOOKUP($E447,TKBLop_sang!$C$4:$BS$34,8,0),"")</f>
        <v>ANH-KỲ.M</v>
      </c>
      <c r="D452" s="43" t="str">
        <f>IF(HLOOKUP($E447,TKBLop_sang!$C$4:$BS$34,13,0)&lt;&gt;"",HLOOKUP($E447,TKBLop_sang!$C$4:$BS$34,13,0),"")</f>
        <v>TD-NHÂN</v>
      </c>
      <c r="E452" s="43" t="str">
        <f>IF(HLOOKUP($E447,TKBLop_sang!$C$4:$BS$34,18,0)&lt;&gt;"",HLOOKUP($E447,TKBLop_sang!$C$4:$BS$34,18,0),"")</f>
        <v>ANH-KỲ.M</v>
      </c>
      <c r="F452" s="43" t="str">
        <f>IF(HLOOKUP($E447,TKBLop_sang!$C$4:$BS$34,23,0)&lt;&gt;"",HLOOKUP($E447,TKBLop_sang!$C$4:$BS$34,23,0),"")</f>
        <v>VĂN-THƯƠNG</v>
      </c>
      <c r="G452" s="43" t="str">
        <f>IF(HLOOKUP($E447,TKBLop_sang!$C$4:$BS$34,28,0)&lt;&gt;"",HLOOKUP($E447,TKBLop_sang!$C$4:$BS$34,28,0),"")</f>
        <v/>
      </c>
    </row>
    <row r="453" spans="1:7" ht="24.75" customHeight="1" x14ac:dyDescent="0.15">
      <c r="A453" s="42" t="s">
        <v>38</v>
      </c>
      <c r="B453" s="43" t="str">
        <f>IF(HLOOKUP($E447,TKBLop_sang!$C$4:$BS$34,4,0)&lt;&gt;"",HLOOKUP($E447,TKBLop_sang!$C$4:$BS$34,4,0),"")</f>
        <v>TOAN-TÂM.HN</v>
      </c>
      <c r="C453" s="43" t="str">
        <f>IF(HLOOKUP($E447,TKBLop_sang!$C$4:$BS$34,9,0)&lt;&gt;"",HLOOKUP($E447,TKBLop_sang!$C$4:$BS$34,9,0),"")</f>
        <v>VĂN-THƯƠNG</v>
      </c>
      <c r="D453" s="43" t="str">
        <f>IF(HLOOKUP($E447,TKBLop_sang!$C$4:$BS$34,14,0)&lt;&gt;"",HLOOKUP($E447,TKBLop_sang!$C$4:$BS$34,14,0),"")</f>
        <v>SỬ-LT.LỢI</v>
      </c>
      <c r="E453" s="43" t="str">
        <f>IF(HLOOKUP($E447,TKBLop_sang!$C$4:$BS$34,19,0)&lt;&gt;"",HLOOKUP($E447,TKBLop_sang!$C$4:$BS$34,19,0),"")</f>
        <v>TOAN-TÂM.HN</v>
      </c>
      <c r="F453" s="43" t="str">
        <f>IF(HLOOKUP($E447,TKBLop_sang!$C$4:$BS$34,24,0)&lt;&gt;"",HLOOKUP($E447,TKBLop_sang!$C$4:$BS$34,24,0),"")</f>
        <v>ĐỊA-TRANG</v>
      </c>
      <c r="G453" s="43" t="str">
        <f>IF(HLOOKUP($E447,TKBLop_sang!$C$4:$BS$34,29,0)&lt;&gt;"",HLOOKUP($E447,TKBLop_sang!$C$4:$BS$34,29,0),"")</f>
        <v/>
      </c>
    </row>
    <row r="454" spans="1:7" ht="24.75" customHeight="1" x14ac:dyDescent="0.15">
      <c r="A454" s="42" t="s">
        <v>39</v>
      </c>
      <c r="B454" s="43" t="str">
        <f>IF(HLOOKUP($E447,TKBLop_sang!$C$4:$BS$34,5,0)&lt;&gt;"",HLOOKUP($E447,TKBLop_sang!$C$4:$BS$34,5,0),"")</f>
        <v>HÓA-NGA.Y</v>
      </c>
      <c r="C454" s="43" t="str">
        <f>IF(HLOOKUP($E447,TKBLop_sang!$C$4:$BS$34,10,0)&lt;&gt;"",HLOOKUP($E447,TKBLop_sang!$C$4:$BS$34,10,0),"")</f>
        <v>VĂN-THƯƠNG</v>
      </c>
      <c r="D454" s="43" t="str">
        <f>IF(HLOOKUP($E447,TKBLop_sang!$C$4:$BS$34,15,0)&lt;&gt;"",HLOOKUP($E447,TKBLop_sang!$C$4:$BS$34,15,0),"")</f>
        <v>TIN-HIỂN</v>
      </c>
      <c r="E454" s="43" t="str">
        <f>IF(HLOOKUP($E447,TKBLop_sang!$C$4:$BS$34,20,0)&lt;&gt;"",HLOOKUP($E447,TKBLop_sang!$C$4:$BS$34,20,0),"")</f>
        <v>TOAN-TÂM.HN</v>
      </c>
      <c r="F454" s="43" t="str">
        <f>IF(HLOOKUP($E447,TKBLop_sang!$C$4:$BS$34,25,0)&lt;&gt;"",HLOOKUP($E447,TKBLop_sang!$C$4:$BS$34,25,0),"")</f>
        <v>TOAN-TÂM.HN</v>
      </c>
      <c r="G454" s="43" t="str">
        <f>IF(HLOOKUP($E447,TKBLop_sang!$C$4:$BS$34,30,0)&lt;&gt;"",HLOOKUP($E447,TKBLop_sang!$C$4:$BS$34,30,0),"")</f>
        <v/>
      </c>
    </row>
    <row r="455" spans="1:7" ht="24.75" customHeight="1" x14ac:dyDescent="0.15">
      <c r="A455" s="42" t="s">
        <v>40</v>
      </c>
      <c r="B455" s="43" t="str">
        <f>IF(HLOOKUP($E447,TKBLop_sang!$C$4:$BS$34,6,0)&lt;&gt;"",HLOOKUP($E447,TKBLop_sang!$C$4:$BS$34,6,0),"")</f>
        <v>SINH-LIÊN.ĐT</v>
      </c>
      <c r="C455" s="43" t="str">
        <f>IF(HLOOKUP($E447,TKBLop_sang!$C$4:$BS$34,11,0)&lt;&gt;"",HLOOKUP($E447,TKBLop_sang!$C$4:$BS$34,11,0),"")</f>
        <v>GDQP-ĐỒNG</v>
      </c>
      <c r="D455" s="43" t="str">
        <f>IF(HLOOKUP($E447,TKBLop_sang!$C$4:$BS$34,16,0)&lt;&gt;"",HLOOKUP($E447,TKBLop_sang!$C$4:$BS$34,16,0),"")</f>
        <v>CNGH-THÁI.P</v>
      </c>
      <c r="E455" s="43" t="str">
        <f>IF(HLOOKUP($E447,TKBLop_sang!$C$4:$BS$34,21,0)&lt;&gt;"",HLOOKUP($E447,TKBLop_sang!$C$4:$BS$34,21,0),"")</f>
        <v>GDCD-NGỌC.K</v>
      </c>
      <c r="F455" s="43" t="str">
        <f>IF(HLOOKUP($E447,TKBLop_sang!$C$4:$BS$34,26,0)&lt;&gt;"",HLOOKUP($E447,TKBLop_sang!$C$4:$BS$34,26,0),"")</f>
        <v>TOAN-TÂM.HN</v>
      </c>
      <c r="G455" s="43" t="str">
        <f>IF(HLOOKUP($E447,TKBLop_sang!$C$4:$BS$34,31,0)&lt;&gt;"",HLOOKUP($E447,TKBLop_sang!$C$4:$BS$34,31,0),"")</f>
        <v/>
      </c>
    </row>
    <row r="456" spans="1:7" ht="24.75" customHeight="1" x14ac:dyDescent="0.1">
      <c r="A456" s="53" t="s">
        <v>122</v>
      </c>
      <c r="B456" s="77"/>
      <c r="C456" s="77"/>
      <c r="D456" s="77"/>
      <c r="E456" s="77"/>
      <c r="F456" s="77"/>
      <c r="G456" s="77"/>
    </row>
    <row r="457" spans="1:7" ht="24.75" customHeight="1" x14ac:dyDescent="0.1">
      <c r="A457" s="55"/>
      <c r="B457" s="78" t="s">
        <v>115</v>
      </c>
      <c r="C457" s="78" t="s">
        <v>116</v>
      </c>
      <c r="D457" s="78" t="s">
        <v>117</v>
      </c>
      <c r="E457" s="78" t="s">
        <v>118</v>
      </c>
      <c r="F457" s="78" t="s">
        <v>119</v>
      </c>
      <c r="G457" s="78" t="s">
        <v>120</v>
      </c>
    </row>
    <row r="458" spans="1:7" ht="24.75" customHeight="1" x14ac:dyDescent="0.15">
      <c r="A458" s="42" t="s">
        <v>0</v>
      </c>
      <c r="B458" s="43" t="str">
        <f>IF(HLOOKUP($E447,TKBLop_chieu!$C$4:$BR$34,2,0)&lt;&gt;"",HLOOKUP($E447,TKBLop_chieu!$C$4:$BR$34,2,0),"")</f>
        <v>ANH-KỲ.M</v>
      </c>
      <c r="C458" s="43" t="str">
        <f>IF(HLOOKUP($E447,TKBLop_chieu!$C$4:$BR$34,7,0)&lt;&gt;"",HLOOKUP($E447,TKBLop_chieu!$C$4:$BR$34,7,0),"")</f>
        <v>VĂN-THƯƠNG</v>
      </c>
      <c r="D458" s="43" t="str">
        <f>IF(HLOOKUP($E447,TKBLop_chieu!$C$4:$BR$34,12,0)&lt;&gt;"",HLOOKUP($E447,TKBLop_chieu!$C$4:$BR$34,12,0),"")</f>
        <v>NGHE-LIÊN.ĐT</v>
      </c>
      <c r="E458" s="43" t="str">
        <f>IF(HLOOKUP($E447,TKBLop_chieu!$C$4:$BR$34,17,0)&lt;&gt;"",HLOOKUP($E447,TKBLop_chieu!$C$4:$BR$34,17,0),"")</f>
        <v>TOAN-TÂM.HN</v>
      </c>
      <c r="F458" s="43" t="str">
        <f>IF(HLOOKUP($E447,TKBLop_chieu!$C$4:$BR$34,22,0)&lt;&gt;"",HLOOKUP($E447,TKBLop_chieu!$C$4:$BR$34,22,0),"")</f>
        <v>VĂN-THƯƠNG</v>
      </c>
      <c r="G458" s="43" t="str">
        <f>IF(HLOOKUP($E447,TKBLop_chieu!$C$4:$BR$34,27,0)&lt;&gt;"",HLOOKUP($E447,TKBLop_chieu!$C$4:$BR$34,27,0),"")</f>
        <v/>
      </c>
    </row>
    <row r="459" spans="1:7" ht="24.75" customHeight="1" x14ac:dyDescent="0.15">
      <c r="A459" s="42" t="s">
        <v>37</v>
      </c>
      <c r="B459" s="43" t="str">
        <f>IF(HLOOKUP($E447,TKBLop_chieu!$C$4:$BR$34,3,0)&lt;&gt;"",HLOOKUP($E447,TKBLop_chieu!$C$4:$BR$34,3,0),"")</f>
        <v>SINH-LIÊN.ĐT</v>
      </c>
      <c r="C459" s="43" t="str">
        <f>IF(HLOOKUP($E447,TKBLop_chieu!$C$4:$BR$34,8,0)&lt;&gt;"",HLOOKUP($E447,TKBLop_chieu!$C$4:$BR$34,8,0),"")</f>
        <v>LÝ-ĐỨC</v>
      </c>
      <c r="D459" s="43" t="str">
        <f>IF(HLOOKUP($E447,TKBLop_chieu!$C$4:$BR$34,13,0)&lt;&gt;"",HLOOKUP($E447,TKBLop_chieu!$C$4:$BR$34,13,0),"")</f>
        <v>NGHE-LIÊN.ĐT</v>
      </c>
      <c r="E459" s="43" t="str">
        <f>IF(HLOOKUP($E447,TKBLop_chieu!$C$4:$BR$34,18,0)&lt;&gt;"",HLOOKUP($E447,TKBLop_chieu!$C$4:$BR$34,18,0),"")</f>
        <v>TOAN-TÂM.HN</v>
      </c>
      <c r="F459" s="43" t="str">
        <f>IF(HLOOKUP($E447,TKBLop_chieu!$C$4:$BR$34,23,0)&lt;&gt;"",HLOOKUP($E447,TKBLop_chieu!$C$4:$BR$34,23,0),"")</f>
        <v>VĂN-THƯƠNG</v>
      </c>
      <c r="G459" s="43" t="str">
        <f>IF(HLOOKUP($E447,TKBLop_chieu!$C$4:$BR$34,28,0)&lt;&gt;"",HLOOKUP($E447,TKBLop_chieu!$C$4:$BR$34,28,0),"")</f>
        <v/>
      </c>
    </row>
    <row r="460" spans="1:7" ht="24.75" customHeight="1" x14ac:dyDescent="0.15">
      <c r="A460" s="42" t="s">
        <v>38</v>
      </c>
      <c r="B460" s="43" t="str">
        <f>IF(HLOOKUP($E447,TKBLop_chieu!$C$4:$BR$34,4,0)&lt;&gt;"",HLOOKUP($E447,TKBLop_chieu!$C$4:$BR$34,4,0),"")</f>
        <v>HÓA-NGA.Y</v>
      </c>
      <c r="C460" s="43" t="str">
        <f>IF(HLOOKUP($E447,TKBLop_chieu!$C$4:$BR$34,9,0)&lt;&gt;"",HLOOKUP($E447,TKBLop_chieu!$C$4:$BR$34,9,0),"")</f>
        <v>LÝ-ĐỨC</v>
      </c>
      <c r="D460" s="43" t="str">
        <f>IF(HLOOKUP($E447,TKBLop_chieu!$C$4:$BR$34,14,0)&lt;&gt;"",HLOOKUP($E447,TKBLop_chieu!$C$4:$BR$34,14,0),"")</f>
        <v>NGHE-LIÊN.ĐT</v>
      </c>
      <c r="E460" s="43" t="str">
        <f>IF(HLOOKUP($E447,TKBLop_chieu!$C$4:$BR$34,19,0)&lt;&gt;"",HLOOKUP($E447,TKBLop_chieu!$C$4:$BR$34,19,0),"")</f>
        <v>ANH-KỲ.M</v>
      </c>
      <c r="F460" s="43" t="str">
        <f>IF(HLOOKUP($E447,TKBLop_chieu!$C$4:$BR$34,24,0)&lt;&gt;"",HLOOKUP($E447,TKBLop_chieu!$C$4:$BR$34,24,0),"")</f>
        <v>LÝ-ĐỨC</v>
      </c>
      <c r="G460" s="43" t="str">
        <f>IF(HLOOKUP($E447,TKBLop_chieu!$C$4:$BR$34,29,0)&lt;&gt;"",HLOOKUP($E447,TKBLop_chieu!$C$4:$BR$34,29,0),"")</f>
        <v/>
      </c>
    </row>
    <row r="461" spans="1:7" ht="24.75" customHeight="1" x14ac:dyDescent="0.1">
      <c r="A461" s="42" t="s">
        <v>39</v>
      </c>
      <c r="B461" s="43" t="str">
        <f>IF(HLOOKUP($E447,TKBLop_chieu!$C$4:$BR$34,5,0)&lt;&gt;"",HLOOKUP($E447,TKBLop_chieu!$C$4:$BR$34,5,0),"")</f>
        <v/>
      </c>
      <c r="C461" s="43" t="str">
        <f>IF(HLOOKUP($E447,TKBLop_chieu!$C$4:$BR$34,10,0)&lt;&gt;"",HLOOKUP($E447,TKBLop_chieu!$C$4:$BR$34,10,0),"")</f>
        <v/>
      </c>
      <c r="D461" s="43" t="str">
        <f>IF(HLOOKUP($E447,TKBLop_chieu!$C$4:$BR$34,15,0)&lt;&gt;"",HLOOKUP($E447,TKBLop_chieu!$C$4:$BR$34,15,0),"")</f>
        <v/>
      </c>
      <c r="E461" s="43" t="str">
        <f>IF(HLOOKUP($E447,TKBLop_chieu!$C$4:$BR$34,20,0)&lt;&gt;"",HLOOKUP($E447,TKBLop_chieu!$C$4:$BR$34,20,0),"")</f>
        <v/>
      </c>
      <c r="F461" s="43" t="str">
        <f>IF(HLOOKUP($E447,TKBLop_chieu!$C$4:$BR$34,25,0)&lt;&gt;"",HLOOKUP($E447,TKBLop_chieu!$C$4:$BR$34,25,0),"")</f>
        <v/>
      </c>
      <c r="G461" s="43" t="str">
        <f>IF(HLOOKUP($E447,TKBLop_chieu!$C$4:$BR$34,30,0)&lt;&gt;"",HLOOKUP($E447,TKBLop_chieu!$C$4:$BR$34,30,0),"")</f>
        <v/>
      </c>
    </row>
    <row r="462" spans="1:7" ht="24.75" customHeight="1" x14ac:dyDescent="0.1">
      <c r="A462" s="42" t="s">
        <v>40</v>
      </c>
      <c r="B462" s="43" t="str">
        <f>IF(HLOOKUP($E447,TKBLop_chieu!$C$4:$BR$34,6,0)&lt;&gt;"",HLOOKUP($E447,TKBLop_chieu!$C$4:$BR$34,6,0),"")</f>
        <v/>
      </c>
      <c r="C462" s="43" t="str">
        <f>IF(HLOOKUP($E447,TKBLop_chieu!$C$4:$BR$34,11,0)&lt;&gt;"",HLOOKUP($E447,TKBLop_chieu!$C$4:$BR$34,11,0),"")</f>
        <v/>
      </c>
      <c r="D462" s="43" t="str">
        <f>IF(HLOOKUP($E447,TKBLop_chieu!$C$4:$BR$34,16,0)&lt;&gt;"",HLOOKUP($E447,TKBLop_chieu!$C$4:$BR$34,16,0),"")</f>
        <v/>
      </c>
      <c r="E462" s="43" t="str">
        <f>IF(HLOOKUP($E447,TKBLop_chieu!$C$4:$BR$34,21,0)&lt;&gt;"",HLOOKUP($E447,TKBLop_chieu!$C$4:$BR$34,21,0),"")</f>
        <v/>
      </c>
      <c r="F462" s="43" t="str">
        <f>IF(HLOOKUP($E447,TKBLop_chieu!$C$4:$BR$34,26,0)&lt;&gt;"",HLOOKUP($E447,TKBLop_chieu!$C$4:$BR$34,26,0),"")</f>
        <v/>
      </c>
      <c r="G462" s="43" t="str">
        <f>IF(HLOOKUP($E447,TKBLop_chieu!$C$4:$BR$34,31,0)&lt;&gt;"",HLOOKUP($E447,TKBLop_chieu!$C$4:$BR$34,31,0),"")</f>
        <v/>
      </c>
    </row>
    <row r="463" spans="1:7" ht="24.75" customHeight="1" x14ac:dyDescent="0.1">
      <c r="A463" s="53"/>
      <c r="B463" s="56"/>
      <c r="C463" s="56"/>
      <c r="D463" s="56"/>
      <c r="E463" s="56"/>
      <c r="F463" s="56"/>
      <c r="G463" s="56"/>
    </row>
    <row r="464" spans="1:7" s="75" customFormat="1" ht="43.5" customHeight="1" x14ac:dyDescent="0.25">
      <c r="A464" s="72">
        <v>28</v>
      </c>
      <c r="B464" s="73"/>
      <c r="C464" s="73"/>
      <c r="D464" s="73" t="s">
        <v>114</v>
      </c>
      <c r="E464" s="74" t="str">
        <f>VLOOKUP($A464,Objects!$A$6:$B$60,2,1)</f>
        <v>12A01</v>
      </c>
      <c r="F464" s="73"/>
      <c r="G464" s="73"/>
    </row>
    <row r="465" spans="1:7" s="75" customFormat="1" ht="43.5" customHeight="1" x14ac:dyDescent="0.1">
      <c r="A465" s="73"/>
      <c r="B465" s="73"/>
      <c r="C465" s="73"/>
      <c r="D465" s="73"/>
      <c r="E465" s="73"/>
      <c r="F465" s="73"/>
      <c r="G465" s="73"/>
    </row>
    <row r="466" spans="1:7" s="75" customFormat="1" ht="43.5" customHeight="1" x14ac:dyDescent="0.25">
      <c r="A466" s="73" t="s">
        <v>121</v>
      </c>
      <c r="B466" s="73"/>
      <c r="C466" s="73"/>
      <c r="D466" s="73"/>
      <c r="E466" s="73"/>
      <c r="F466" s="73"/>
      <c r="G466" s="73"/>
    </row>
    <row r="467" spans="1:7" ht="24.75" customHeight="1" x14ac:dyDescent="0.1">
      <c r="A467" s="55"/>
      <c r="B467" s="42" t="s">
        <v>115</v>
      </c>
      <c r="C467" s="42" t="s">
        <v>116</v>
      </c>
      <c r="D467" s="42" t="s">
        <v>117</v>
      </c>
      <c r="E467" s="42" t="s">
        <v>118</v>
      </c>
      <c r="F467" s="42" t="s">
        <v>119</v>
      </c>
      <c r="G467" s="42" t="s">
        <v>120</v>
      </c>
    </row>
    <row r="468" spans="1:7" ht="24.75" customHeight="1" x14ac:dyDescent="0.15">
      <c r="A468" s="42" t="s">
        <v>0</v>
      </c>
      <c r="B468" s="43" t="str">
        <f>IF(HLOOKUP($E464,TKBLop_sang!$C$4:$BS$34,2,0)&lt;&gt;"",HLOOKUP($E464,TKBLop_sang!$C$4:$BS$34,2,0),"")</f>
        <v>CHÀO CỜ</v>
      </c>
      <c r="C468" s="43" t="str">
        <f>IF(HLOOKUP($E464,TKBLop_sang!$C$4:$BS$34,7,0)&lt;&gt;"",HLOOKUP($E464,TKBLop_sang!$C$4:$BS$34,7,0),"")</f>
        <v>LÝ-ANH.M</v>
      </c>
      <c r="D468" s="43" t="str">
        <f>IF(HLOOKUP($E464,TKBLop_sang!$C$4:$BS$34,12,0)&lt;&gt;"",HLOOKUP($E464,TKBLop_sang!$C$4:$BS$34,12,0),"")</f>
        <v>ANH-CẨN</v>
      </c>
      <c r="E468" s="43" t="str">
        <f>IF(HLOOKUP($E464,TKBLop_sang!$C$4:$BS$34,17,0)&lt;&gt;"",HLOOKUP($E464,TKBLop_sang!$C$4:$BS$34,17,0),"")</f>
        <v>TOAN-LINH.TN</v>
      </c>
      <c r="F468" s="43" t="str">
        <f>IF(HLOOKUP($E464,TKBLop_sang!$C$4:$BS$34,22,0)&lt;&gt;"",HLOOKUP($E464,TKBLop_sang!$C$4:$BS$34,22,0),"")</f>
        <v>GDQP-HOA.NT</v>
      </c>
      <c r="G468" s="43" t="str">
        <f>IF(HLOOKUP($E464,TKBLop_sang!$C$4:$BS$34,27,0)&lt;&gt;"",HLOOKUP($E464,TKBLop_sang!$C$4:$BS$34,27,0),"")</f>
        <v/>
      </c>
    </row>
    <row r="469" spans="1:7" ht="24.75" customHeight="1" x14ac:dyDescent="0.15">
      <c r="A469" s="42" t="s">
        <v>37</v>
      </c>
      <c r="B469" s="43" t="str">
        <f>IF(HLOOKUP($E464,TKBLop_sang!$C$4:$BS$34,3,0)&lt;&gt;"",HLOOKUP($E464,TKBLop_sang!$C$4:$BS$34,3,0),"")</f>
        <v>SHCN-CAM</v>
      </c>
      <c r="C469" s="43" t="str">
        <f>IF(HLOOKUP($E464,TKBLop_sang!$C$4:$BS$34,8,0)&lt;&gt;"",HLOOKUP($E464,TKBLop_sang!$C$4:$BS$34,8,0),"")</f>
        <v>HÓA-BÌNH</v>
      </c>
      <c r="D469" s="43" t="str">
        <f>IF(HLOOKUP($E464,TKBLop_sang!$C$4:$BS$34,13,0)&lt;&gt;"",HLOOKUP($E464,TKBLop_sang!$C$4:$BS$34,13,0),"")</f>
        <v>ANH-CẨN</v>
      </c>
      <c r="E469" s="43" t="str">
        <f>IF(HLOOKUP($E464,TKBLop_sang!$C$4:$BS$34,18,0)&lt;&gt;"",HLOOKUP($E464,TKBLop_sang!$C$4:$BS$34,18,0),"")</f>
        <v>GDCD-CHÍNH</v>
      </c>
      <c r="F469" s="43" t="str">
        <f>IF(HLOOKUP($E464,TKBLop_sang!$C$4:$BS$34,23,0)&lt;&gt;"",HLOOKUP($E464,TKBLop_sang!$C$4:$BS$34,23,0),"")</f>
        <v>TIN-TRUNG</v>
      </c>
      <c r="G469" s="43" t="str">
        <f>IF(HLOOKUP($E464,TKBLop_sang!$C$4:$BS$34,28,0)&lt;&gt;"",HLOOKUP($E464,TKBLop_sang!$C$4:$BS$34,28,0),"")</f>
        <v/>
      </c>
    </row>
    <row r="470" spans="1:7" ht="24.75" customHeight="1" x14ac:dyDescent="0.15">
      <c r="A470" s="42" t="s">
        <v>38</v>
      </c>
      <c r="B470" s="43" t="str">
        <f>IF(HLOOKUP($E464,TKBLop_sang!$C$4:$BS$34,4,0)&lt;&gt;"",HLOOKUP($E464,TKBLop_sang!$C$4:$BS$34,4,0),"")</f>
        <v>TOAN-LINH.TN</v>
      </c>
      <c r="C470" s="43" t="str">
        <f>IF(HLOOKUP($E464,TKBLop_sang!$C$4:$BS$34,9,0)&lt;&gt;"",HLOOKUP($E464,TKBLop_sang!$C$4:$BS$34,9,0),"")</f>
        <v>VĂN-CAM</v>
      </c>
      <c r="D470" s="43" t="str">
        <f>IF(HLOOKUP($E464,TKBLop_sang!$C$4:$BS$34,14,0)&lt;&gt;"",HLOOKUP($E464,TKBLop_sang!$C$4:$BS$34,14,0),"")</f>
        <v>TOAN-LINH.TN</v>
      </c>
      <c r="E470" s="43" t="str">
        <f>IF(HLOOKUP($E464,TKBLop_sang!$C$4:$BS$34,19,0)&lt;&gt;"",HLOOKUP($E464,TKBLop_sang!$C$4:$BS$34,19,0),"")</f>
        <v>TD-PHÚC.LH</v>
      </c>
      <c r="F470" s="43" t="str">
        <f>IF(HLOOKUP($E464,TKBLop_sang!$C$4:$BS$34,24,0)&lt;&gt;"",HLOOKUP($E464,TKBLop_sang!$C$4:$BS$34,24,0),"")</f>
        <v>VĂN-CAM</v>
      </c>
      <c r="G470" s="43" t="str">
        <f>IF(HLOOKUP($E464,TKBLop_sang!$C$4:$BS$34,29,0)&lt;&gt;"",HLOOKUP($E464,TKBLop_sang!$C$4:$BS$34,29,0),"")</f>
        <v/>
      </c>
    </row>
    <row r="471" spans="1:7" ht="24.75" customHeight="1" x14ac:dyDescent="0.15">
      <c r="A471" s="42" t="s">
        <v>39</v>
      </c>
      <c r="B471" s="43" t="str">
        <f>IF(HLOOKUP($E464,TKBLop_sang!$C$4:$BS$34,5,0)&lt;&gt;"",HLOOKUP($E464,TKBLop_sang!$C$4:$BS$34,5,0),"")</f>
        <v>VĂN-CAM</v>
      </c>
      <c r="C471" s="43" t="str">
        <f>IF(HLOOKUP($E464,TKBLop_sang!$C$4:$BS$34,10,0)&lt;&gt;"",HLOOKUP($E464,TKBLop_sang!$C$4:$BS$34,10,0),"")</f>
        <v>ANH-CẨN</v>
      </c>
      <c r="D471" s="43" t="str">
        <f>IF(HLOOKUP($E464,TKBLop_sang!$C$4:$BS$34,15,0)&lt;&gt;"",HLOOKUP($E464,TKBLop_sang!$C$4:$BS$34,15,0),"")</f>
        <v>TOAN-LINH.TN</v>
      </c>
      <c r="E471" s="43" t="str">
        <f>IF(HLOOKUP($E464,TKBLop_sang!$C$4:$BS$34,20,0)&lt;&gt;"",HLOOKUP($E464,TKBLop_sang!$C$4:$BS$34,20,0),"")</f>
        <v>TD-PHÚC.LH</v>
      </c>
      <c r="F471" s="43" t="str">
        <f>IF(HLOOKUP($E464,TKBLop_sang!$C$4:$BS$34,25,0)&lt;&gt;"",HLOOKUP($E464,TKBLop_sang!$C$4:$BS$34,25,0),"")</f>
        <v>SỬ-HIÊN</v>
      </c>
      <c r="G471" s="43" t="str">
        <f>IF(HLOOKUP($E464,TKBLop_sang!$C$4:$BS$34,30,0)&lt;&gt;"",HLOOKUP($E464,TKBLop_sang!$C$4:$BS$34,30,0),"")</f>
        <v/>
      </c>
    </row>
    <row r="472" spans="1:7" ht="24.75" customHeight="1" x14ac:dyDescent="0.15">
      <c r="A472" s="42" t="s">
        <v>40</v>
      </c>
      <c r="B472" s="43" t="str">
        <f>IF(HLOOKUP($E464,TKBLop_sang!$C$4:$BS$34,6,0)&lt;&gt;"",HLOOKUP($E464,TKBLop_sang!$C$4:$BS$34,6,0),"")</f>
        <v>VĂN-CAM</v>
      </c>
      <c r="C472" s="43" t="str">
        <f>IF(HLOOKUP($E464,TKBLop_sang!$C$4:$BS$34,11,0)&lt;&gt;"",HLOOKUP($E464,TKBLop_sang!$C$4:$BS$34,11,0),"")</f>
        <v>ANH-CẨN</v>
      </c>
      <c r="D472" s="43" t="str">
        <f>IF(HLOOKUP($E464,TKBLop_sang!$C$4:$BS$34,16,0)&lt;&gt;"",HLOOKUP($E464,TKBLop_sang!$C$4:$BS$34,16,0),"")</f>
        <v>SINH-THÙY</v>
      </c>
      <c r="E472" s="43" t="str">
        <f>IF(HLOOKUP($E464,TKBLop_sang!$C$4:$BS$34,21,0)&lt;&gt;"",HLOOKUP($E464,TKBLop_sang!$C$4:$BS$34,21,0),"")</f>
        <v>ĐỊA-TRANG</v>
      </c>
      <c r="F472" s="43" t="str">
        <f>IF(HLOOKUP($E464,TKBLop_sang!$C$4:$BS$34,26,0)&lt;&gt;"",HLOOKUP($E464,TKBLop_sang!$C$4:$BS$34,26,0),"")</f>
        <v>ĐỊA-TRANG</v>
      </c>
      <c r="G472" s="43" t="str">
        <f>IF(HLOOKUP($E464,TKBLop_sang!$C$4:$BS$34,31,0)&lt;&gt;"",HLOOKUP($E464,TKBLop_sang!$C$4:$BS$34,31,0),"")</f>
        <v/>
      </c>
    </row>
    <row r="473" spans="1:7" ht="24.75" customHeight="1" x14ac:dyDescent="0.1">
      <c r="A473" s="53" t="s">
        <v>122</v>
      </c>
      <c r="B473" s="77"/>
      <c r="C473" s="77"/>
      <c r="D473" s="77"/>
      <c r="E473" s="77"/>
      <c r="F473" s="77"/>
      <c r="G473" s="77"/>
    </row>
    <row r="474" spans="1:7" ht="24.75" customHeight="1" x14ac:dyDescent="0.1">
      <c r="A474" s="55"/>
      <c r="B474" s="78" t="s">
        <v>115</v>
      </c>
      <c r="C474" s="78" t="s">
        <v>116</v>
      </c>
      <c r="D474" s="78" t="s">
        <v>117</v>
      </c>
      <c r="E474" s="78" t="s">
        <v>118</v>
      </c>
      <c r="F474" s="78" t="s">
        <v>119</v>
      </c>
      <c r="G474" s="78" t="s">
        <v>120</v>
      </c>
    </row>
    <row r="475" spans="1:7" ht="24.75" customHeight="1" x14ac:dyDescent="0.15">
      <c r="A475" s="42" t="s">
        <v>0</v>
      </c>
      <c r="B475" s="43" t="str">
        <f>IF(HLOOKUP($E464,TKBLop_chieu!$C$4:$BR$34,2,0)&lt;&gt;"",HLOOKUP($E464,TKBLop_chieu!$C$4:$BR$34,2,0),"")</f>
        <v>LÝ-ANH.M</v>
      </c>
      <c r="C475" s="43" t="str">
        <f>IF(HLOOKUP($E464,TKBLop_chieu!$C$4:$BR$34,7,0)&lt;&gt;"",HLOOKUP($E464,TKBLop_chieu!$C$4:$BR$34,7,0),"")</f>
        <v>VĂN-CAM</v>
      </c>
      <c r="D475" s="43" t="str">
        <f>IF(HLOOKUP($E464,TKBLop_chieu!$C$4:$BR$34,12,0)&lt;&gt;"",HLOOKUP($E464,TKBLop_chieu!$C$4:$BR$34,12,0),"")</f>
        <v>TOAN-LINH.TN</v>
      </c>
      <c r="E475" s="43" t="str">
        <f>IF(HLOOKUP($E464,TKBLop_chieu!$C$4:$BR$34,17,0)&lt;&gt;"",HLOOKUP($E464,TKBLop_chieu!$C$4:$BR$34,17,0),"")</f>
        <v>ANH-CẨN</v>
      </c>
      <c r="F475" s="43" t="str">
        <f>IF(HLOOKUP($E464,TKBLop_chieu!$C$4:$BR$34,22,0)&lt;&gt;"",HLOOKUP($E464,TKBLop_chieu!$C$4:$BR$34,22,0),"")</f>
        <v>HƯỚNG  NGHIỆP</v>
      </c>
      <c r="G475" s="43" t="str">
        <f>IF(HLOOKUP($E464,TKBLop_chieu!$C$4:$BR$34,27,0)&lt;&gt;"",HLOOKUP($E464,TKBLop_chieu!$C$4:$BR$34,27,0),"")</f>
        <v/>
      </c>
    </row>
    <row r="476" spans="1:7" ht="24.75" customHeight="1" x14ac:dyDescent="0.15">
      <c r="A476" s="42" t="s">
        <v>37</v>
      </c>
      <c r="B476" s="43" t="str">
        <f>IF(HLOOKUP($E464,TKBLop_chieu!$C$4:$BR$34,3,0)&lt;&gt;"",HLOOKUP($E464,TKBLop_chieu!$C$4:$BR$34,3,0),"")</f>
        <v>TOAN-LINH.TN</v>
      </c>
      <c r="C476" s="43" t="str">
        <f>IF(HLOOKUP($E464,TKBLop_chieu!$C$4:$BR$34,8,0)&lt;&gt;"",HLOOKUP($E464,TKBLop_chieu!$C$4:$BR$34,8,0),"")</f>
        <v>VĂN-CAM</v>
      </c>
      <c r="D476" s="43" t="str">
        <f>IF(HLOOKUP($E464,TKBLop_chieu!$C$4:$BR$34,13,0)&lt;&gt;"",HLOOKUP($E464,TKBLop_chieu!$C$4:$BR$34,13,0),"")</f>
        <v>GDCD-CHÍNH</v>
      </c>
      <c r="E476" s="43" t="str">
        <f>IF(HLOOKUP($E464,TKBLop_chieu!$C$4:$BR$34,18,0)&lt;&gt;"",HLOOKUP($E464,TKBLop_chieu!$C$4:$BR$34,18,0),"")</f>
        <v>ANH-CẨN</v>
      </c>
      <c r="F476" s="43" t="str">
        <f>IF(HLOOKUP($E464,TKBLop_chieu!$C$4:$BR$34,23,0)&lt;&gt;"",HLOOKUP($E464,TKBLop_chieu!$C$4:$BR$34,23,0),"")</f>
        <v>SỬ-HIÊN</v>
      </c>
      <c r="G476" s="43" t="str">
        <f>IF(HLOOKUP($E464,TKBLop_chieu!$C$4:$BR$34,28,0)&lt;&gt;"",HLOOKUP($E464,TKBLop_chieu!$C$4:$BR$34,28,0),"")</f>
        <v/>
      </c>
    </row>
    <row r="477" spans="1:7" ht="24.75" customHeight="1" x14ac:dyDescent="0.15">
      <c r="A477" s="42" t="s">
        <v>38</v>
      </c>
      <c r="B477" s="43" t="str">
        <f>IF(HLOOKUP($E464,TKBLop_chieu!$C$4:$BR$34,4,0)&lt;&gt;"",HLOOKUP($E464,TKBLop_chieu!$C$4:$BR$34,4,0),"")</f>
        <v>TOAN-LINH.TN</v>
      </c>
      <c r="C477" s="43" t="str">
        <f>IF(HLOOKUP($E464,TKBLop_chieu!$C$4:$BR$34,9,0)&lt;&gt;"",HLOOKUP($E464,TKBLop_chieu!$C$4:$BR$34,9,0),"")</f>
        <v>SINH-THÙY</v>
      </c>
      <c r="D477" s="43" t="str">
        <f>IF(HLOOKUP($E464,TKBLop_chieu!$C$4:$BR$34,14,0)&lt;&gt;"",HLOOKUP($E464,TKBLop_chieu!$C$4:$BR$34,14,0),"")</f>
        <v>CNGH-THÁI.P</v>
      </c>
      <c r="E477" s="43" t="str">
        <f>IF(HLOOKUP($E464,TKBLop_chieu!$C$4:$BR$34,19,0)&lt;&gt;"",HLOOKUP($E464,TKBLop_chieu!$C$4:$BR$34,19,0),"")</f>
        <v>ĐỊA-TRANG</v>
      </c>
      <c r="F477" s="43" t="str">
        <f>IF(HLOOKUP($E464,TKBLop_chieu!$C$4:$BR$34,24,0)&lt;&gt;"",HLOOKUP($E464,TKBLop_chieu!$C$4:$BR$34,24,0),"")</f>
        <v>HÓA-BÌNH</v>
      </c>
      <c r="G477" s="43" t="str">
        <f>IF(HLOOKUP($E464,TKBLop_chieu!$C$4:$BR$34,29,0)&lt;&gt;"",HLOOKUP($E464,TKBLop_chieu!$C$4:$BR$34,29,0),"")</f>
        <v/>
      </c>
    </row>
    <row r="478" spans="1:7" ht="24.75" customHeight="1" x14ac:dyDescent="0.1">
      <c r="A478" s="42" t="s">
        <v>39</v>
      </c>
      <c r="B478" s="43" t="str">
        <f>IF(HLOOKUP($E464,TKBLop_chieu!$C$4:$BR$34,5,0)&lt;&gt;"",HLOOKUP($E464,TKBLop_chieu!$C$4:$BR$34,5,0),"")</f>
        <v/>
      </c>
      <c r="C478" s="43" t="str">
        <f>IF(HLOOKUP($E464,TKBLop_chieu!$C$4:$BR$34,10,0)&lt;&gt;"",HLOOKUP($E464,TKBLop_chieu!$C$4:$BR$34,10,0),"")</f>
        <v/>
      </c>
      <c r="D478" s="43" t="str">
        <f>IF(HLOOKUP($E464,TKBLop_chieu!$C$4:$BR$34,15,0)&lt;&gt;"",HLOOKUP($E464,TKBLop_chieu!$C$4:$BR$34,15,0),"")</f>
        <v/>
      </c>
      <c r="E478" s="43" t="str">
        <f>IF(HLOOKUP($E464,TKBLop_chieu!$C$4:$BR$34,20,0)&lt;&gt;"",HLOOKUP($E464,TKBLop_chieu!$C$4:$BR$34,20,0),"")</f>
        <v/>
      </c>
      <c r="F478" s="43" t="str">
        <f>IF(HLOOKUP($E464,TKBLop_chieu!$C$4:$BR$34,25,0)&lt;&gt;"",HLOOKUP($E464,TKBLop_chieu!$C$4:$BR$34,25,0),"")</f>
        <v/>
      </c>
      <c r="G478" s="43" t="str">
        <f>IF(HLOOKUP($E464,TKBLop_chieu!$C$4:$BR$34,30,0)&lt;&gt;"",HLOOKUP($E464,TKBLop_chieu!$C$4:$BR$34,30,0),"")</f>
        <v/>
      </c>
    </row>
    <row r="479" spans="1:7" ht="24.75" customHeight="1" x14ac:dyDescent="0.1">
      <c r="A479" s="42" t="s">
        <v>40</v>
      </c>
      <c r="B479" s="43" t="str">
        <f>IF(HLOOKUP($E464,TKBLop_chieu!$C$4:$BR$34,6,0)&lt;&gt;"",HLOOKUP($E464,TKBLop_chieu!$C$4:$BR$34,6,0),"")</f>
        <v/>
      </c>
      <c r="C479" s="43" t="str">
        <f>IF(HLOOKUP($E464,TKBLop_chieu!$C$4:$BR$34,11,0)&lt;&gt;"",HLOOKUP($E464,TKBLop_chieu!$C$4:$BR$34,11,0),"")</f>
        <v/>
      </c>
      <c r="D479" s="43" t="str">
        <f>IF(HLOOKUP($E464,TKBLop_chieu!$C$4:$BR$34,16,0)&lt;&gt;"",HLOOKUP($E464,TKBLop_chieu!$C$4:$BR$34,16,0),"")</f>
        <v/>
      </c>
      <c r="E479" s="43" t="str">
        <f>IF(HLOOKUP($E464,TKBLop_chieu!$C$4:$BR$34,21,0)&lt;&gt;"",HLOOKUP($E464,TKBLop_chieu!$C$4:$BR$34,21,0),"")</f>
        <v/>
      </c>
      <c r="F479" s="43" t="str">
        <f>IF(HLOOKUP($E464,TKBLop_chieu!$C$4:$BR$34,26,0)&lt;&gt;"",HLOOKUP($E464,TKBLop_chieu!$C$4:$BR$34,26,0),"")</f>
        <v/>
      </c>
      <c r="G479" s="43" t="str">
        <f>IF(HLOOKUP($E464,TKBLop_chieu!$C$4:$BR$34,31,0)&lt;&gt;"",HLOOKUP($E464,TKBLop_chieu!$C$4:$BR$34,31,0),"")</f>
        <v/>
      </c>
    </row>
    <row r="480" spans="1:7" ht="24.75" customHeight="1" x14ac:dyDescent="0.1">
      <c r="A480" s="53"/>
      <c r="B480" s="56"/>
      <c r="C480" s="56"/>
      <c r="D480" s="56"/>
      <c r="E480" s="56"/>
      <c r="F480" s="56"/>
      <c r="G480" s="56"/>
    </row>
    <row r="481" spans="1:7" s="75" customFormat="1" ht="43.5" customHeight="1" x14ac:dyDescent="0.25">
      <c r="A481" s="72">
        <v>29</v>
      </c>
      <c r="B481" s="73"/>
      <c r="C481" s="73"/>
      <c r="D481" s="73" t="s">
        <v>114</v>
      </c>
      <c r="E481" s="74" t="str">
        <f>VLOOKUP($A481,Objects!$A$6:$B$60,2,1)</f>
        <v>12A02</v>
      </c>
      <c r="F481" s="73"/>
      <c r="G481" s="73"/>
    </row>
    <row r="482" spans="1:7" s="75" customFormat="1" ht="43.5" customHeight="1" x14ac:dyDescent="0.1">
      <c r="A482" s="73"/>
      <c r="B482" s="73"/>
      <c r="C482" s="73"/>
      <c r="D482" s="73"/>
      <c r="E482" s="73"/>
      <c r="F482" s="73"/>
      <c r="G482" s="73"/>
    </row>
    <row r="483" spans="1:7" s="75" customFormat="1" ht="43.5" customHeight="1" x14ac:dyDescent="0.25">
      <c r="A483" s="73" t="s">
        <v>121</v>
      </c>
      <c r="B483" s="73"/>
      <c r="C483" s="73"/>
      <c r="D483" s="73"/>
      <c r="E483" s="73"/>
      <c r="F483" s="73"/>
      <c r="G483" s="73"/>
    </row>
    <row r="484" spans="1:7" ht="24.75" customHeight="1" x14ac:dyDescent="0.1">
      <c r="A484" s="55"/>
      <c r="B484" s="42" t="s">
        <v>115</v>
      </c>
      <c r="C484" s="42" t="s">
        <v>116</v>
      </c>
      <c r="D484" s="42" t="s">
        <v>117</v>
      </c>
      <c r="E484" s="42" t="s">
        <v>118</v>
      </c>
      <c r="F484" s="42" t="s">
        <v>119</v>
      </c>
      <c r="G484" s="42" t="s">
        <v>120</v>
      </c>
    </row>
    <row r="485" spans="1:7" ht="24.75" customHeight="1" x14ac:dyDescent="0.15">
      <c r="A485" s="42" t="s">
        <v>0</v>
      </c>
      <c r="B485" s="43" t="str">
        <f>IF(HLOOKUP($E481,TKBLop_sang!$C$4:$BS$34,2,0)&lt;&gt;"",HLOOKUP($E481,TKBLop_sang!$C$4:$BS$34,2,0),"")</f>
        <v>CHÀO CỜ</v>
      </c>
      <c r="C485" s="43" t="str">
        <f>IF(HLOOKUP($E481,TKBLop_sang!$C$4:$BS$34,7,0)&lt;&gt;"",HLOOKUP($E481,TKBLop_sang!$C$4:$BS$34,7,0),"")</f>
        <v>HÓA-PHƯỢNG</v>
      </c>
      <c r="D485" s="43" t="str">
        <f>IF(HLOOKUP($E481,TKBLop_sang!$C$4:$BS$34,12,0)&lt;&gt;"",HLOOKUP($E481,TKBLop_sang!$C$4:$BS$34,12,0),"")</f>
        <v>ANH-MỸ AN</v>
      </c>
      <c r="E485" s="43" t="str">
        <f>IF(HLOOKUP($E481,TKBLop_sang!$C$4:$BS$34,17,0)&lt;&gt;"",HLOOKUP($E481,TKBLop_sang!$C$4:$BS$34,17,0),"")</f>
        <v>TIN-LINH.M</v>
      </c>
      <c r="F485" s="43" t="str">
        <f>IF(HLOOKUP($E481,TKBLop_sang!$C$4:$BS$34,22,0)&lt;&gt;"",HLOOKUP($E481,TKBLop_sang!$C$4:$BS$34,22,0),"")</f>
        <v>TD-NHÂN</v>
      </c>
      <c r="G485" s="43" t="str">
        <f>IF(HLOOKUP($E481,TKBLop_sang!$C$4:$BS$34,27,0)&lt;&gt;"",HLOOKUP($E481,TKBLop_sang!$C$4:$BS$34,27,0),"")</f>
        <v/>
      </c>
    </row>
    <row r="486" spans="1:7" ht="24.75" customHeight="1" x14ac:dyDescent="0.15">
      <c r="A486" s="42" t="s">
        <v>37</v>
      </c>
      <c r="B486" s="43" t="str">
        <f>IF(HLOOKUP($E481,TKBLop_sang!$C$4:$BS$34,3,0)&lt;&gt;"",HLOOKUP($E481,TKBLop_sang!$C$4:$BS$34,3,0),"")</f>
        <v>SHCN-DIỆU</v>
      </c>
      <c r="C486" s="43" t="str">
        <f>IF(HLOOKUP($E481,TKBLop_sang!$C$4:$BS$34,8,0)&lt;&gt;"",HLOOKUP($E481,TKBLop_sang!$C$4:$BS$34,8,0),"")</f>
        <v>SINH-PHƯƠNG.Đ</v>
      </c>
      <c r="D486" s="43" t="str">
        <f>IF(HLOOKUP($E481,TKBLop_sang!$C$4:$BS$34,13,0)&lt;&gt;"",HLOOKUP($E481,TKBLop_sang!$C$4:$BS$34,13,0),"")</f>
        <v>SINH-PHƯƠNG.Đ</v>
      </c>
      <c r="E486" s="43" t="str">
        <f>IF(HLOOKUP($E481,TKBLop_sang!$C$4:$BS$34,18,0)&lt;&gt;"",HLOOKUP($E481,TKBLop_sang!$C$4:$BS$34,18,0),"")</f>
        <v>TOAN-A TÚ</v>
      </c>
      <c r="F486" s="43" t="str">
        <f>IF(HLOOKUP($E481,TKBLop_sang!$C$4:$BS$34,23,0)&lt;&gt;"",HLOOKUP($E481,TKBLop_sang!$C$4:$BS$34,23,0),"")</f>
        <v>TD-NHÂN</v>
      </c>
      <c r="G486" s="43" t="str">
        <f>IF(HLOOKUP($E481,TKBLop_sang!$C$4:$BS$34,28,0)&lt;&gt;"",HLOOKUP($E481,TKBLop_sang!$C$4:$BS$34,28,0),"")</f>
        <v/>
      </c>
    </row>
    <row r="487" spans="1:7" ht="24.75" customHeight="1" x14ac:dyDescent="0.15">
      <c r="A487" s="42" t="s">
        <v>38</v>
      </c>
      <c r="B487" s="43" t="str">
        <f>IF(HLOOKUP($E481,TKBLop_sang!$C$4:$BS$34,4,0)&lt;&gt;"",HLOOKUP($E481,TKBLop_sang!$C$4:$BS$34,4,0),"")</f>
        <v>VĂN-DIỆU</v>
      </c>
      <c r="C487" s="43" t="str">
        <f>IF(HLOOKUP($E481,TKBLop_sang!$C$4:$BS$34,9,0)&lt;&gt;"",HLOOKUP($E481,TKBLop_sang!$C$4:$BS$34,9,0),"")</f>
        <v>VĂN-DIỆU</v>
      </c>
      <c r="D487" s="43" t="str">
        <f>IF(HLOOKUP($E481,TKBLop_sang!$C$4:$BS$34,14,0)&lt;&gt;"",HLOOKUP($E481,TKBLop_sang!$C$4:$BS$34,14,0),"")</f>
        <v>GDQP-QUANG.ĐV</v>
      </c>
      <c r="E487" s="43" t="str">
        <f>IF(HLOOKUP($E481,TKBLop_sang!$C$4:$BS$34,19,0)&lt;&gt;"",HLOOKUP($E481,TKBLop_sang!$C$4:$BS$34,19,0),"")</f>
        <v>TOAN-A TÚ</v>
      </c>
      <c r="F487" s="43" t="str">
        <f>IF(HLOOKUP($E481,TKBLop_sang!$C$4:$BS$34,24,0)&lt;&gt;"",HLOOKUP($E481,TKBLop_sang!$C$4:$BS$34,24,0),"")</f>
        <v>CNGH-QUANG</v>
      </c>
      <c r="G487" s="43" t="str">
        <f>IF(HLOOKUP($E481,TKBLop_sang!$C$4:$BS$34,29,0)&lt;&gt;"",HLOOKUP($E481,TKBLop_sang!$C$4:$BS$34,29,0),"")</f>
        <v/>
      </c>
    </row>
    <row r="488" spans="1:7" ht="24.75" customHeight="1" x14ac:dyDescent="0.15">
      <c r="A488" s="42" t="s">
        <v>39</v>
      </c>
      <c r="B488" s="43" t="str">
        <f>IF(HLOOKUP($E481,TKBLop_sang!$C$4:$BS$34,5,0)&lt;&gt;"",HLOOKUP($E481,TKBLop_sang!$C$4:$BS$34,5,0),"")</f>
        <v>TOAN-A TÚ</v>
      </c>
      <c r="C488" s="43" t="str">
        <f>IF(HLOOKUP($E481,TKBLop_sang!$C$4:$BS$34,10,0)&lt;&gt;"",HLOOKUP($E481,TKBLop_sang!$C$4:$BS$34,10,0),"")</f>
        <v>ANH-MỸ AN</v>
      </c>
      <c r="D488" s="43" t="str">
        <f>IF(HLOOKUP($E481,TKBLop_sang!$C$4:$BS$34,15,0)&lt;&gt;"",HLOOKUP($E481,TKBLop_sang!$C$4:$BS$34,15,0),"")</f>
        <v>SỬ-GẤM.P</v>
      </c>
      <c r="E488" s="43" t="str">
        <f>IF(HLOOKUP($E481,TKBLop_sang!$C$4:$BS$34,20,0)&lt;&gt;"",HLOOKUP($E481,TKBLop_sang!$C$4:$BS$34,20,0),"")</f>
        <v>ĐỊA-NGÂN</v>
      </c>
      <c r="F488" s="43" t="str">
        <f>IF(HLOOKUP($E481,TKBLop_sang!$C$4:$BS$34,25,0)&lt;&gt;"",HLOOKUP($E481,TKBLop_sang!$C$4:$BS$34,25,0),"")</f>
        <v>VĂN-DIỆU</v>
      </c>
      <c r="G488" s="43" t="str">
        <f>IF(HLOOKUP($E481,TKBLop_sang!$C$4:$BS$34,30,0)&lt;&gt;"",HLOOKUP($E481,TKBLop_sang!$C$4:$BS$34,30,0),"")</f>
        <v/>
      </c>
    </row>
    <row r="489" spans="1:7" ht="24.75" customHeight="1" x14ac:dyDescent="0.15">
      <c r="A489" s="42" t="s">
        <v>40</v>
      </c>
      <c r="B489" s="43" t="str">
        <f>IF(HLOOKUP($E481,TKBLop_sang!$C$4:$BS$34,6,0)&lt;&gt;"",HLOOKUP($E481,TKBLop_sang!$C$4:$BS$34,6,0),"")</f>
        <v>ĐỊA-NGÂN</v>
      </c>
      <c r="C489" s="43" t="str">
        <f>IF(HLOOKUP($E481,TKBLop_sang!$C$4:$BS$34,11,0)&lt;&gt;"",HLOOKUP($E481,TKBLop_sang!$C$4:$BS$34,11,0),"")</f>
        <v>ANH-MỸ AN</v>
      </c>
      <c r="D489" s="43" t="str">
        <f>IF(HLOOKUP($E481,TKBLop_sang!$C$4:$BS$34,16,0)&lt;&gt;"",HLOOKUP($E481,TKBLop_sang!$C$4:$BS$34,16,0),"")</f>
        <v>SỬ-GẤM.P</v>
      </c>
      <c r="E489" s="43" t="str">
        <f>IF(HLOOKUP($E481,TKBLop_sang!$C$4:$BS$34,21,0)&lt;&gt;"",HLOOKUP($E481,TKBLop_sang!$C$4:$BS$34,21,0),"")</f>
        <v>HÓA-PHƯỢNG</v>
      </c>
      <c r="F489" s="43" t="str">
        <f>IF(HLOOKUP($E481,TKBLop_sang!$C$4:$BS$34,26,0)&lt;&gt;"",HLOOKUP($E481,TKBLop_sang!$C$4:$BS$34,26,0),"")</f>
        <v>VĂN-DIỆU</v>
      </c>
      <c r="G489" s="43" t="str">
        <f>IF(HLOOKUP($E481,TKBLop_sang!$C$4:$BS$34,31,0)&lt;&gt;"",HLOOKUP($E481,TKBLop_sang!$C$4:$BS$34,31,0),"")</f>
        <v/>
      </c>
    </row>
    <row r="490" spans="1:7" ht="24.75" customHeight="1" x14ac:dyDescent="0.1">
      <c r="A490" s="53" t="s">
        <v>122</v>
      </c>
      <c r="B490" s="77"/>
      <c r="C490" s="77"/>
      <c r="D490" s="77"/>
      <c r="E490" s="77"/>
      <c r="F490" s="77"/>
      <c r="G490" s="77"/>
    </row>
    <row r="491" spans="1:7" ht="24.75" customHeight="1" x14ac:dyDescent="0.1">
      <c r="A491" s="55"/>
      <c r="B491" s="78" t="s">
        <v>115</v>
      </c>
      <c r="C491" s="78" t="s">
        <v>116</v>
      </c>
      <c r="D491" s="78" t="s">
        <v>117</v>
      </c>
      <c r="E491" s="78" t="s">
        <v>118</v>
      </c>
      <c r="F491" s="78" t="s">
        <v>119</v>
      </c>
      <c r="G491" s="78" t="s">
        <v>120</v>
      </c>
    </row>
    <row r="492" spans="1:7" ht="24.75" customHeight="1" x14ac:dyDescent="0.15">
      <c r="A492" s="42" t="s">
        <v>0</v>
      </c>
      <c r="B492" s="43" t="str">
        <f>IF(HLOOKUP($E481,TKBLop_chieu!$C$4:$BR$34,2,0)&lt;&gt;"",HLOOKUP($E481,TKBLop_chieu!$C$4:$BR$34,2,0),"")</f>
        <v>ANH-MỸ AN</v>
      </c>
      <c r="C492" s="43" t="str">
        <f>IF(HLOOKUP($E481,TKBLop_chieu!$C$4:$BR$34,7,0)&lt;&gt;"",HLOOKUP($E481,TKBLop_chieu!$C$4:$BR$34,7,0),"")</f>
        <v>ANH-MỸ AN</v>
      </c>
      <c r="D492" s="43" t="str">
        <f>IF(HLOOKUP($E481,TKBLop_chieu!$C$4:$BR$34,12,0)&lt;&gt;"",HLOOKUP($E481,TKBLop_chieu!$C$4:$BR$34,12,0),"")</f>
        <v>TOAN-A TÚ</v>
      </c>
      <c r="E492" s="43" t="str">
        <f>IF(HLOOKUP($E481,TKBLop_chieu!$C$4:$BR$34,17,0)&lt;&gt;"",HLOOKUP($E481,TKBLop_chieu!$C$4:$BR$34,17,0),"")</f>
        <v>TOAN-A TÚ</v>
      </c>
      <c r="F492" s="43" t="str">
        <f>IF(HLOOKUP($E481,TKBLop_chieu!$C$4:$BR$34,22,0)&lt;&gt;"",HLOOKUP($E481,TKBLop_chieu!$C$4:$BR$34,22,0),"")</f>
        <v>HƯỚNG  NGHIỆP</v>
      </c>
      <c r="G492" s="43" t="str">
        <f>IF(HLOOKUP($E481,TKBLop_chieu!$C$4:$BR$34,27,0)&lt;&gt;"",HLOOKUP($E481,TKBLop_chieu!$C$4:$BR$34,27,0),"")</f>
        <v/>
      </c>
    </row>
    <row r="493" spans="1:7" ht="24.75" customHeight="1" x14ac:dyDescent="0.15">
      <c r="A493" s="42" t="s">
        <v>37</v>
      </c>
      <c r="B493" s="43" t="str">
        <f>IF(HLOOKUP($E481,TKBLop_chieu!$C$4:$BR$34,3,0)&lt;&gt;"",HLOOKUP($E481,TKBLop_chieu!$C$4:$BR$34,3,0),"")</f>
        <v>LÝ-NHÀN.P</v>
      </c>
      <c r="C493" s="43" t="str">
        <f>IF(HLOOKUP($E481,TKBLop_chieu!$C$4:$BR$34,8,0)&lt;&gt;"",HLOOKUP($E481,TKBLop_chieu!$C$4:$BR$34,8,0),"")</f>
        <v>VĂN-DIỆU</v>
      </c>
      <c r="D493" s="43" t="str">
        <f>IF(HLOOKUP($E481,TKBLop_chieu!$C$4:$BR$34,13,0)&lt;&gt;"",HLOOKUP($E481,TKBLop_chieu!$C$4:$BR$34,13,0),"")</f>
        <v>GDCD-NHUẦN</v>
      </c>
      <c r="E493" s="43" t="str">
        <f>IF(HLOOKUP($E481,TKBLop_chieu!$C$4:$BR$34,18,0)&lt;&gt;"",HLOOKUP($E481,TKBLop_chieu!$C$4:$BR$34,18,0),"")</f>
        <v>GDCD-NHUẦN</v>
      </c>
      <c r="F493" s="43" t="str">
        <f>IF(HLOOKUP($E481,TKBLop_chieu!$C$4:$BR$34,23,0)&lt;&gt;"",HLOOKUP($E481,TKBLop_chieu!$C$4:$BR$34,23,0),"")</f>
        <v>TOAN-A TÚ</v>
      </c>
      <c r="G493" s="43" t="str">
        <f>IF(HLOOKUP($E481,TKBLop_chieu!$C$4:$BR$34,28,0)&lt;&gt;"",HLOOKUP($E481,TKBLop_chieu!$C$4:$BR$34,28,0),"")</f>
        <v/>
      </c>
    </row>
    <row r="494" spans="1:7" ht="24.75" customHeight="1" x14ac:dyDescent="0.15">
      <c r="A494" s="42" t="s">
        <v>38</v>
      </c>
      <c r="B494" s="43" t="str">
        <f>IF(HLOOKUP($E481,TKBLop_chieu!$C$4:$BR$34,4,0)&lt;&gt;"",HLOOKUP($E481,TKBLop_chieu!$C$4:$BR$34,4,0),"")</f>
        <v>ĐỊA-NGÂN</v>
      </c>
      <c r="C494" s="43" t="str">
        <f>IF(HLOOKUP($E481,TKBLop_chieu!$C$4:$BR$34,9,0)&lt;&gt;"",HLOOKUP($E481,TKBLop_chieu!$C$4:$BR$34,9,0),"")</f>
        <v>VĂN-DIỆU</v>
      </c>
      <c r="D494" s="43" t="str">
        <f>IF(HLOOKUP($E481,TKBLop_chieu!$C$4:$BR$34,14,0)&lt;&gt;"",HLOOKUP($E481,TKBLop_chieu!$C$4:$BR$34,14,0),"")</f>
        <v>ANH-MỸ AN</v>
      </c>
      <c r="E494" s="43" t="str">
        <f>IF(HLOOKUP($E481,TKBLop_chieu!$C$4:$BR$34,19,0)&lt;&gt;"",HLOOKUP($E481,TKBLop_chieu!$C$4:$BR$34,19,0),"")</f>
        <v>LÝ-NHÀN.P</v>
      </c>
      <c r="F494" s="43" t="str">
        <f>IF(HLOOKUP($E481,TKBLop_chieu!$C$4:$BR$34,24,0)&lt;&gt;"",HLOOKUP($E481,TKBLop_chieu!$C$4:$BR$34,24,0),"")</f>
        <v>TOAN-A TÚ</v>
      </c>
      <c r="G494" s="43" t="str">
        <f>IF(HLOOKUP($E481,TKBLop_chieu!$C$4:$BR$34,29,0)&lt;&gt;"",HLOOKUP($E481,TKBLop_chieu!$C$4:$BR$34,29,0),"")</f>
        <v/>
      </c>
    </row>
    <row r="495" spans="1:7" ht="24.75" customHeight="1" x14ac:dyDescent="0.1">
      <c r="A495" s="42" t="s">
        <v>39</v>
      </c>
      <c r="B495" s="43" t="str">
        <f>IF(HLOOKUP($E481,TKBLop_chieu!$C$4:$BR$34,5,0)&lt;&gt;"",HLOOKUP($E481,TKBLop_chieu!$C$4:$BR$34,5,0),"")</f>
        <v/>
      </c>
      <c r="C495" s="43" t="str">
        <f>IF(HLOOKUP($E481,TKBLop_chieu!$C$4:$BR$34,10,0)&lt;&gt;"",HLOOKUP($E481,TKBLop_chieu!$C$4:$BR$34,10,0),"")</f>
        <v/>
      </c>
      <c r="D495" s="43" t="str">
        <f>IF(HLOOKUP($E481,TKBLop_chieu!$C$4:$BR$34,15,0)&lt;&gt;"",HLOOKUP($E481,TKBLop_chieu!$C$4:$BR$34,15,0),"")</f>
        <v/>
      </c>
      <c r="E495" s="43" t="str">
        <f>IF(HLOOKUP($E481,TKBLop_chieu!$C$4:$BR$34,20,0)&lt;&gt;"",HLOOKUP($E481,TKBLop_chieu!$C$4:$BR$34,20,0),"")</f>
        <v/>
      </c>
      <c r="F495" s="43" t="str">
        <f>IF(HLOOKUP($E481,TKBLop_chieu!$C$4:$BR$34,25,0)&lt;&gt;"",HLOOKUP($E481,TKBLop_chieu!$C$4:$BR$34,25,0),"")</f>
        <v/>
      </c>
      <c r="G495" s="43" t="str">
        <f>IF(HLOOKUP($E481,TKBLop_chieu!$C$4:$BR$34,30,0)&lt;&gt;"",HLOOKUP($E481,TKBLop_chieu!$C$4:$BR$34,30,0),"")</f>
        <v/>
      </c>
    </row>
    <row r="496" spans="1:7" ht="24.75" customHeight="1" x14ac:dyDescent="0.1">
      <c r="A496" s="42" t="s">
        <v>40</v>
      </c>
      <c r="B496" s="43" t="str">
        <f>IF(HLOOKUP($E481,TKBLop_chieu!$C$4:$BR$34,6,0)&lt;&gt;"",HLOOKUP($E481,TKBLop_chieu!$C$4:$BR$34,6,0),"")</f>
        <v/>
      </c>
      <c r="C496" s="43" t="str">
        <f>IF(HLOOKUP($E481,TKBLop_chieu!$C$4:$BR$34,11,0)&lt;&gt;"",HLOOKUP($E481,TKBLop_chieu!$C$4:$BR$34,11,0),"")</f>
        <v/>
      </c>
      <c r="D496" s="43" t="str">
        <f>IF(HLOOKUP($E481,TKBLop_chieu!$C$4:$BR$34,16,0)&lt;&gt;"",HLOOKUP($E481,TKBLop_chieu!$C$4:$BR$34,16,0),"")</f>
        <v/>
      </c>
      <c r="E496" s="43" t="str">
        <f>IF(HLOOKUP($E481,TKBLop_chieu!$C$4:$BR$34,21,0)&lt;&gt;"",HLOOKUP($E481,TKBLop_chieu!$C$4:$BR$34,21,0),"")</f>
        <v/>
      </c>
      <c r="F496" s="43" t="str">
        <f>IF(HLOOKUP($E481,TKBLop_chieu!$C$4:$BR$34,26,0)&lt;&gt;"",HLOOKUP($E481,TKBLop_chieu!$C$4:$BR$34,26,0),"")</f>
        <v/>
      </c>
      <c r="G496" s="43" t="str">
        <f>IF(HLOOKUP($E481,TKBLop_chieu!$C$4:$BR$34,31,0)&lt;&gt;"",HLOOKUP($E481,TKBLop_chieu!$C$4:$BR$34,31,0),"")</f>
        <v/>
      </c>
    </row>
    <row r="497" spans="1:7" ht="24.75" customHeight="1" x14ac:dyDescent="0.1">
      <c r="A497" s="53"/>
      <c r="B497" s="56"/>
      <c r="C497" s="56"/>
      <c r="D497" s="56"/>
      <c r="E497" s="56"/>
      <c r="F497" s="56"/>
      <c r="G497" s="56"/>
    </row>
    <row r="498" spans="1:7" s="75" customFormat="1" ht="43.5" customHeight="1" x14ac:dyDescent="0.25">
      <c r="A498" s="72">
        <v>30</v>
      </c>
      <c r="B498" s="73"/>
      <c r="C498" s="73"/>
      <c r="D498" s="73" t="s">
        <v>114</v>
      </c>
      <c r="E498" s="74" t="str">
        <f>VLOOKUP($A498,Objects!$A$6:$B$60,2,1)</f>
        <v>12A03</v>
      </c>
      <c r="F498" s="73"/>
      <c r="G498" s="73"/>
    </row>
    <row r="499" spans="1:7" s="75" customFormat="1" ht="43.5" customHeight="1" x14ac:dyDescent="0.1">
      <c r="A499" s="73"/>
      <c r="B499" s="73"/>
      <c r="C499" s="73"/>
      <c r="D499" s="73"/>
      <c r="E499" s="73"/>
      <c r="F499" s="73"/>
      <c r="G499" s="73"/>
    </row>
    <row r="500" spans="1:7" s="75" customFormat="1" ht="43.5" customHeight="1" x14ac:dyDescent="0.25">
      <c r="A500" s="73" t="s">
        <v>121</v>
      </c>
      <c r="B500" s="73"/>
      <c r="C500" s="73"/>
      <c r="D500" s="73"/>
      <c r="E500" s="73"/>
      <c r="F500" s="73"/>
      <c r="G500" s="73"/>
    </row>
    <row r="501" spans="1:7" ht="24.75" customHeight="1" x14ac:dyDescent="0.1">
      <c r="A501" s="55"/>
      <c r="B501" s="42" t="s">
        <v>115</v>
      </c>
      <c r="C501" s="42" t="s">
        <v>116</v>
      </c>
      <c r="D501" s="42" t="s">
        <v>117</v>
      </c>
      <c r="E501" s="42" t="s">
        <v>118</v>
      </c>
      <c r="F501" s="42" t="s">
        <v>119</v>
      </c>
      <c r="G501" s="42" t="s">
        <v>120</v>
      </c>
    </row>
    <row r="502" spans="1:7" ht="24.75" customHeight="1" x14ac:dyDescent="0.15">
      <c r="A502" s="42" t="s">
        <v>0</v>
      </c>
      <c r="B502" s="43" t="str">
        <f>IF(HLOOKUP($E498,TKBLop_sang!$C$4:$BS$34,2,0)&lt;&gt;"",HLOOKUP($E498,TKBLop_sang!$C$4:$BS$34,2,0),"")</f>
        <v>CHÀO CỜ</v>
      </c>
      <c r="C502" s="43" t="str">
        <f>IF(HLOOKUP($E498,TKBLop_sang!$C$4:$BS$34,7,0)&lt;&gt;"",HLOOKUP($E498,TKBLop_sang!$C$4:$BS$34,7,0),"")</f>
        <v>ANH-NGUYỆT.M</v>
      </c>
      <c r="D502" s="43" t="str">
        <f>IF(HLOOKUP($E498,TKBLop_sang!$C$4:$BS$34,12,0)&lt;&gt;"",HLOOKUP($E498,TKBLop_sang!$C$4:$BS$34,12,0),"")</f>
        <v>ANH-NGUYỆT.M</v>
      </c>
      <c r="E502" s="43" t="str">
        <f>IF(HLOOKUP($E498,TKBLop_sang!$C$4:$BS$34,17,0)&lt;&gt;"",HLOOKUP($E498,TKBLop_sang!$C$4:$BS$34,17,0),"")</f>
        <v>TOAN-HÀ.NT</v>
      </c>
      <c r="F502" s="43" t="str">
        <f>IF(HLOOKUP($E498,TKBLop_sang!$C$4:$BS$34,22,0)&lt;&gt;"",HLOOKUP($E498,TKBLop_sang!$C$4:$BS$34,22,0),"")</f>
        <v>VĂN-HIỀN.PT</v>
      </c>
      <c r="G502" s="43" t="str">
        <f>IF(HLOOKUP($E498,TKBLop_sang!$C$4:$BS$34,27,0)&lt;&gt;"",HLOOKUP($E498,TKBLop_sang!$C$4:$BS$34,27,0),"")</f>
        <v/>
      </c>
    </row>
    <row r="503" spans="1:7" ht="24.75" customHeight="1" x14ac:dyDescent="0.15">
      <c r="A503" s="42" t="s">
        <v>37</v>
      </c>
      <c r="B503" s="43" t="str">
        <f>IF(HLOOKUP($E498,TKBLop_sang!$C$4:$BS$34,3,0)&lt;&gt;"",HLOOKUP($E498,TKBLop_sang!$C$4:$BS$34,3,0),"")</f>
        <v>SHCN-HIỀN.PT</v>
      </c>
      <c r="C503" s="43" t="str">
        <f>IF(HLOOKUP($E498,TKBLop_sang!$C$4:$BS$34,8,0)&lt;&gt;"",HLOOKUP($E498,TKBLop_sang!$C$4:$BS$34,8,0),"")</f>
        <v>VĂN-HIỀN.PT</v>
      </c>
      <c r="D503" s="43" t="str">
        <f>IF(HLOOKUP($E498,TKBLop_sang!$C$4:$BS$34,13,0)&lt;&gt;"",HLOOKUP($E498,TKBLop_sang!$C$4:$BS$34,13,0),"")</f>
        <v>ANH-NGUYỆT.M</v>
      </c>
      <c r="E503" s="43" t="str">
        <f>IF(HLOOKUP($E498,TKBLop_sang!$C$4:$BS$34,18,0)&lt;&gt;"",HLOOKUP($E498,TKBLop_sang!$C$4:$BS$34,18,0),"")</f>
        <v>TOAN-HÀ.NT</v>
      </c>
      <c r="F503" s="43" t="str">
        <f>IF(HLOOKUP($E498,TKBLop_sang!$C$4:$BS$34,23,0)&lt;&gt;"",HLOOKUP($E498,TKBLop_sang!$C$4:$BS$34,23,0),"")</f>
        <v>SỬ-VI VI</v>
      </c>
      <c r="G503" s="43" t="str">
        <f>IF(HLOOKUP($E498,TKBLop_sang!$C$4:$BS$34,28,0)&lt;&gt;"",HLOOKUP($E498,TKBLop_sang!$C$4:$BS$34,28,0),"")</f>
        <v/>
      </c>
    </row>
    <row r="504" spans="1:7" ht="24.75" customHeight="1" x14ac:dyDescent="0.15">
      <c r="A504" s="42" t="s">
        <v>38</v>
      </c>
      <c r="B504" s="43" t="str">
        <f>IF(HLOOKUP($E498,TKBLop_sang!$C$4:$BS$34,4,0)&lt;&gt;"",HLOOKUP($E498,TKBLop_sang!$C$4:$BS$34,4,0),"")</f>
        <v>VĂN-HIỀN.PT</v>
      </c>
      <c r="C504" s="43" t="str">
        <f>IF(HLOOKUP($E498,TKBLop_sang!$C$4:$BS$34,9,0)&lt;&gt;"",HLOOKUP($E498,TKBLop_sang!$C$4:$BS$34,9,0),"")</f>
        <v>VĂN-HIỀN.PT</v>
      </c>
      <c r="D504" s="43" t="str">
        <f>IF(HLOOKUP($E498,TKBLop_sang!$C$4:$BS$34,14,0)&lt;&gt;"",HLOOKUP($E498,TKBLop_sang!$C$4:$BS$34,14,0),"")</f>
        <v>SỬ-VI VI</v>
      </c>
      <c r="E504" s="43" t="str">
        <f>IF(HLOOKUP($E498,TKBLop_sang!$C$4:$BS$34,19,0)&lt;&gt;"",HLOOKUP($E498,TKBLop_sang!$C$4:$BS$34,19,0),"")</f>
        <v>TIN-LINH.M</v>
      </c>
      <c r="F504" s="43" t="str">
        <f>IF(HLOOKUP($E498,TKBLop_sang!$C$4:$BS$34,24,0)&lt;&gt;"",HLOOKUP($E498,TKBLop_sang!$C$4:$BS$34,24,0),"")</f>
        <v>GDQP-HOA.NT</v>
      </c>
      <c r="G504" s="43" t="str">
        <f>IF(HLOOKUP($E498,TKBLop_sang!$C$4:$BS$34,29,0)&lt;&gt;"",HLOOKUP($E498,TKBLop_sang!$C$4:$BS$34,29,0),"")</f>
        <v/>
      </c>
    </row>
    <row r="505" spans="1:7" ht="24.75" customHeight="1" x14ac:dyDescent="0.15">
      <c r="A505" s="42" t="s">
        <v>39</v>
      </c>
      <c r="B505" s="43" t="str">
        <f>IF(HLOOKUP($E498,TKBLop_sang!$C$4:$BS$34,5,0)&lt;&gt;"",HLOOKUP($E498,TKBLop_sang!$C$4:$BS$34,5,0),"")</f>
        <v>TOAN-HÀ.NT</v>
      </c>
      <c r="C505" s="43" t="str">
        <f>IF(HLOOKUP($E498,TKBLop_sang!$C$4:$BS$34,10,0)&lt;&gt;"",HLOOKUP($E498,TKBLop_sang!$C$4:$BS$34,10,0),"")</f>
        <v>HÓA-GIANG.B</v>
      </c>
      <c r="D505" s="43" t="str">
        <f>IF(HLOOKUP($E498,TKBLop_sang!$C$4:$BS$34,15,0)&lt;&gt;"",HLOOKUP($E498,TKBLop_sang!$C$4:$BS$34,15,0),"")</f>
        <v>ĐỊA-TUYẾT</v>
      </c>
      <c r="E505" s="43" t="str">
        <f>IF(HLOOKUP($E498,TKBLop_sang!$C$4:$BS$34,20,0)&lt;&gt;"",HLOOKUP($E498,TKBLop_sang!$C$4:$BS$34,20,0),"")</f>
        <v>GDCD-NHUẦN</v>
      </c>
      <c r="F505" s="43" t="str">
        <f>IF(HLOOKUP($E498,TKBLop_sang!$C$4:$BS$34,25,0)&lt;&gt;"",HLOOKUP($E498,TKBLop_sang!$C$4:$BS$34,25,0),"")</f>
        <v>CNGH-DUYÊN.M</v>
      </c>
      <c r="G505" s="43" t="str">
        <f>IF(HLOOKUP($E498,TKBLop_sang!$C$4:$BS$34,30,0)&lt;&gt;"",HLOOKUP($E498,TKBLop_sang!$C$4:$BS$34,30,0),"")</f>
        <v/>
      </c>
    </row>
    <row r="506" spans="1:7" ht="24.75" customHeight="1" x14ac:dyDescent="0.15">
      <c r="A506" s="42" t="s">
        <v>40</v>
      </c>
      <c r="B506" s="43" t="str">
        <f>IF(HLOOKUP($E498,TKBLop_sang!$C$4:$BS$34,6,0)&lt;&gt;"",HLOOKUP($E498,TKBLop_sang!$C$4:$BS$34,6,0),"")</f>
        <v>SINH-TRANG.NT</v>
      </c>
      <c r="C506" s="43" t="str">
        <f>IF(HLOOKUP($E498,TKBLop_sang!$C$4:$BS$34,11,0)&lt;&gt;"",HLOOKUP($E498,TKBLop_sang!$C$4:$BS$34,11,0),"")</f>
        <v>LÝ-MAI.NH</v>
      </c>
      <c r="D506" s="43" t="str">
        <f>IF(HLOOKUP($E498,TKBLop_sang!$C$4:$BS$34,16,0)&lt;&gt;"",HLOOKUP($E498,TKBLop_sang!$C$4:$BS$34,16,0),"")</f>
        <v>TOAN-HÀ.NT</v>
      </c>
      <c r="E506" s="43" t="str">
        <f>IF(HLOOKUP($E498,TKBLop_sang!$C$4:$BS$34,21,0)&lt;&gt;"",HLOOKUP($E498,TKBLop_sang!$C$4:$BS$34,21,0),"")</f>
        <v>SINH-TRANG.NT</v>
      </c>
      <c r="F506" s="43" t="str">
        <f>IF(HLOOKUP($E498,TKBLop_sang!$C$4:$BS$34,26,0)&lt;&gt;"",HLOOKUP($E498,TKBLop_sang!$C$4:$BS$34,26,0),"")</f>
        <v>LÝ-MAI.NH</v>
      </c>
      <c r="G506" s="43" t="str">
        <f>IF(HLOOKUP($E498,TKBLop_sang!$C$4:$BS$34,31,0)&lt;&gt;"",HLOOKUP($E498,TKBLop_sang!$C$4:$BS$34,31,0),"")</f>
        <v/>
      </c>
    </row>
    <row r="507" spans="1:7" ht="24.75" customHeight="1" x14ac:dyDescent="0.1">
      <c r="A507" s="53" t="s">
        <v>122</v>
      </c>
      <c r="B507" s="77"/>
      <c r="C507" s="77"/>
      <c r="D507" s="77"/>
      <c r="E507" s="77"/>
      <c r="F507" s="77"/>
      <c r="G507" s="77"/>
    </row>
    <row r="508" spans="1:7" ht="24.75" customHeight="1" x14ac:dyDescent="0.1">
      <c r="A508" s="55"/>
      <c r="B508" s="78" t="s">
        <v>115</v>
      </c>
      <c r="C508" s="78" t="s">
        <v>116</v>
      </c>
      <c r="D508" s="78" t="s">
        <v>117</v>
      </c>
      <c r="E508" s="78" t="s">
        <v>118</v>
      </c>
      <c r="F508" s="78" t="s">
        <v>119</v>
      </c>
      <c r="G508" s="78" t="s">
        <v>120</v>
      </c>
    </row>
    <row r="509" spans="1:7" ht="24.75" customHeight="1" x14ac:dyDescent="0.15">
      <c r="A509" s="42" t="s">
        <v>0</v>
      </c>
      <c r="B509" s="43" t="str">
        <f>IF(HLOOKUP($E498,TKBLop_chieu!$C$4:$BR$34,2,0)&lt;&gt;"",HLOOKUP($E498,TKBLop_chieu!$C$4:$BR$34,2,0),"")</f>
        <v>TOAN-HÀ.NT</v>
      </c>
      <c r="C509" s="43" t="str">
        <f>IF(HLOOKUP($E498,TKBLop_chieu!$C$4:$BR$34,7,0)&lt;&gt;"",HLOOKUP($E498,TKBLop_chieu!$C$4:$BR$34,7,0),"")</f>
        <v>VĂN-HIỀN.PT</v>
      </c>
      <c r="D509" s="43" t="str">
        <f>IF(HLOOKUP($E498,TKBLop_chieu!$C$4:$BR$34,12,0)&lt;&gt;"",HLOOKUP($E498,TKBLop_chieu!$C$4:$BR$34,12,0),"")</f>
        <v>ĐỊA-TUYẾT</v>
      </c>
      <c r="E509" s="43" t="str">
        <f>IF(HLOOKUP($E498,TKBLop_chieu!$C$4:$BR$34,17,0)&lt;&gt;"",HLOOKUP($E498,TKBLop_chieu!$C$4:$BR$34,17,0),"")</f>
        <v>ANH-NGUYỆT.M</v>
      </c>
      <c r="F509" s="43" t="str">
        <f>IF(HLOOKUP($E498,TKBLop_chieu!$C$4:$BR$34,22,0)&lt;&gt;"",HLOOKUP($E498,TKBLop_chieu!$C$4:$BR$34,22,0),"")</f>
        <v>HƯỚNG  NGHIỆP</v>
      </c>
      <c r="G509" s="43" t="str">
        <f>IF(HLOOKUP($E498,TKBLop_chieu!$C$4:$BR$34,27,0)&lt;&gt;"",HLOOKUP($E498,TKBLop_chieu!$C$4:$BR$34,27,0),"")</f>
        <v/>
      </c>
    </row>
    <row r="510" spans="1:7" ht="24.75" customHeight="1" x14ac:dyDescent="0.15">
      <c r="A510" s="42" t="s">
        <v>37</v>
      </c>
      <c r="B510" s="43" t="str">
        <f>IF(HLOOKUP($E498,TKBLop_chieu!$C$4:$BR$34,3,0)&lt;&gt;"",HLOOKUP($E498,TKBLop_chieu!$C$4:$BR$34,3,0),"")</f>
        <v>TOAN-HÀ.NT</v>
      </c>
      <c r="C510" s="43" t="str">
        <f>IF(HLOOKUP($E498,TKBLop_chieu!$C$4:$BR$34,8,0)&lt;&gt;"",HLOOKUP($E498,TKBLop_chieu!$C$4:$BR$34,8,0),"")</f>
        <v>VĂN-HIỀN.PT</v>
      </c>
      <c r="D510" s="43" t="str">
        <f>IF(HLOOKUP($E498,TKBLop_chieu!$C$4:$BR$34,13,0)&lt;&gt;"",HLOOKUP($E498,TKBLop_chieu!$C$4:$BR$34,13,0),"")</f>
        <v>ĐỊA-TUYẾT</v>
      </c>
      <c r="E510" s="43" t="str">
        <f>IF(HLOOKUP($E498,TKBLop_chieu!$C$4:$BR$34,18,0)&lt;&gt;"",HLOOKUP($E498,TKBLop_chieu!$C$4:$BR$34,18,0),"")</f>
        <v>ANH-NGUYỆT.M</v>
      </c>
      <c r="F510" s="43" t="str">
        <f>IF(HLOOKUP($E498,TKBLop_chieu!$C$4:$BR$34,23,0)&lt;&gt;"",HLOOKUP($E498,TKBLop_chieu!$C$4:$BR$34,23,0),"")</f>
        <v>TD-TỐ ANH</v>
      </c>
      <c r="G510" s="43" t="str">
        <f>IF(HLOOKUP($E498,TKBLop_chieu!$C$4:$BR$34,28,0)&lt;&gt;"",HLOOKUP($E498,TKBLop_chieu!$C$4:$BR$34,28,0),"")</f>
        <v/>
      </c>
    </row>
    <row r="511" spans="1:7" ht="24.75" customHeight="1" x14ac:dyDescent="0.15">
      <c r="A511" s="42" t="s">
        <v>38</v>
      </c>
      <c r="B511" s="43" t="str">
        <f>IF(HLOOKUP($E498,TKBLop_chieu!$C$4:$BR$34,4,0)&lt;&gt;"",HLOOKUP($E498,TKBLop_chieu!$C$4:$BR$34,4,0),"")</f>
        <v>HÓA-GIANG.B</v>
      </c>
      <c r="C511" s="43" t="str">
        <f>IF(HLOOKUP($E498,TKBLop_chieu!$C$4:$BR$34,9,0)&lt;&gt;"",HLOOKUP($E498,TKBLop_chieu!$C$4:$BR$34,9,0),"")</f>
        <v>ANH-NGUYỆT.M</v>
      </c>
      <c r="D511" s="43" t="str">
        <f>IF(HLOOKUP($E498,TKBLop_chieu!$C$4:$BR$34,14,0)&lt;&gt;"",HLOOKUP($E498,TKBLop_chieu!$C$4:$BR$34,14,0),"")</f>
        <v>TOAN-HÀ.NT</v>
      </c>
      <c r="E511" s="43" t="str">
        <f>IF(HLOOKUP($E498,TKBLop_chieu!$C$4:$BR$34,19,0)&lt;&gt;"",HLOOKUP($E498,TKBLop_chieu!$C$4:$BR$34,19,0),"")</f>
        <v>GDCD-NHUẦN</v>
      </c>
      <c r="F511" s="43" t="str">
        <f>IF(HLOOKUP($E498,TKBLop_chieu!$C$4:$BR$34,24,0)&lt;&gt;"",HLOOKUP($E498,TKBLop_chieu!$C$4:$BR$34,24,0),"")</f>
        <v>TD-TỐ ANH</v>
      </c>
      <c r="G511" s="43" t="str">
        <f>IF(HLOOKUP($E498,TKBLop_chieu!$C$4:$BR$34,29,0)&lt;&gt;"",HLOOKUP($E498,TKBLop_chieu!$C$4:$BR$34,29,0),"")</f>
        <v/>
      </c>
    </row>
    <row r="512" spans="1:7" ht="24.75" customHeight="1" x14ac:dyDescent="0.1">
      <c r="A512" s="42" t="s">
        <v>39</v>
      </c>
      <c r="B512" s="43" t="str">
        <f>IF(HLOOKUP($E498,TKBLop_chieu!$C$4:$BR$34,5,0)&lt;&gt;"",HLOOKUP($E498,TKBLop_chieu!$C$4:$BR$34,5,0),"")</f>
        <v/>
      </c>
      <c r="C512" s="43" t="str">
        <f>IF(HLOOKUP($E498,TKBLop_chieu!$C$4:$BR$34,10,0)&lt;&gt;"",HLOOKUP($E498,TKBLop_chieu!$C$4:$BR$34,10,0),"")</f>
        <v/>
      </c>
      <c r="D512" s="43" t="str">
        <f>IF(HLOOKUP($E498,TKBLop_chieu!$C$4:$BR$34,15,0)&lt;&gt;"",HLOOKUP($E498,TKBLop_chieu!$C$4:$BR$34,15,0),"")</f>
        <v/>
      </c>
      <c r="E512" s="43" t="str">
        <f>IF(HLOOKUP($E498,TKBLop_chieu!$C$4:$BR$34,20,0)&lt;&gt;"",HLOOKUP($E498,TKBLop_chieu!$C$4:$BR$34,20,0),"")</f>
        <v/>
      </c>
      <c r="F512" s="43" t="str">
        <f>IF(HLOOKUP($E498,TKBLop_chieu!$C$4:$BR$34,25,0)&lt;&gt;"",HLOOKUP($E498,TKBLop_chieu!$C$4:$BR$34,25,0),"")</f>
        <v/>
      </c>
      <c r="G512" s="43" t="str">
        <f>IF(HLOOKUP($E498,TKBLop_chieu!$C$4:$BR$34,30,0)&lt;&gt;"",HLOOKUP($E498,TKBLop_chieu!$C$4:$BR$34,30,0),"")</f>
        <v/>
      </c>
    </row>
    <row r="513" spans="1:7" ht="24.75" customHeight="1" x14ac:dyDescent="0.1">
      <c r="A513" s="42" t="s">
        <v>40</v>
      </c>
      <c r="B513" s="43" t="str">
        <f>IF(HLOOKUP($E498,TKBLop_chieu!$C$4:$BR$34,6,0)&lt;&gt;"",HLOOKUP($E498,TKBLop_chieu!$C$4:$BR$34,6,0),"")</f>
        <v/>
      </c>
      <c r="C513" s="43" t="str">
        <f>IF(HLOOKUP($E498,TKBLop_chieu!$C$4:$BR$34,11,0)&lt;&gt;"",HLOOKUP($E498,TKBLop_chieu!$C$4:$BR$34,11,0),"")</f>
        <v/>
      </c>
      <c r="D513" s="43" t="str">
        <f>IF(HLOOKUP($E498,TKBLop_chieu!$C$4:$BR$34,16,0)&lt;&gt;"",HLOOKUP($E498,TKBLop_chieu!$C$4:$BR$34,16,0),"")</f>
        <v/>
      </c>
      <c r="E513" s="43" t="str">
        <f>IF(HLOOKUP($E498,TKBLop_chieu!$C$4:$BR$34,21,0)&lt;&gt;"",HLOOKUP($E498,TKBLop_chieu!$C$4:$BR$34,21,0),"")</f>
        <v/>
      </c>
      <c r="F513" s="43" t="str">
        <f>IF(HLOOKUP($E498,TKBLop_chieu!$C$4:$BR$34,26,0)&lt;&gt;"",HLOOKUP($E498,TKBLop_chieu!$C$4:$BR$34,26,0),"")</f>
        <v/>
      </c>
      <c r="G513" s="43" t="str">
        <f>IF(HLOOKUP($E498,TKBLop_chieu!$C$4:$BR$34,31,0)&lt;&gt;"",HLOOKUP($E498,TKBLop_chieu!$C$4:$BR$34,31,0),"")</f>
        <v/>
      </c>
    </row>
    <row r="514" spans="1:7" ht="24.75" customHeight="1" x14ac:dyDescent="0.1">
      <c r="A514" s="53"/>
      <c r="B514" s="56"/>
      <c r="C514" s="56"/>
      <c r="D514" s="56"/>
      <c r="E514" s="56"/>
      <c r="F514" s="56"/>
      <c r="G514" s="56"/>
    </row>
    <row r="515" spans="1:7" s="75" customFormat="1" ht="43.5" customHeight="1" x14ac:dyDescent="0.25">
      <c r="A515" s="72">
        <v>31</v>
      </c>
      <c r="B515" s="73"/>
      <c r="C515" s="73"/>
      <c r="D515" s="73" t="s">
        <v>114</v>
      </c>
      <c r="E515" s="74" t="str">
        <f>VLOOKUP($A515,Objects!$A$6:$B$60,2,1)</f>
        <v>12A04</v>
      </c>
      <c r="F515" s="73"/>
      <c r="G515" s="73"/>
    </row>
    <row r="516" spans="1:7" s="75" customFormat="1" ht="43.5" customHeight="1" x14ac:dyDescent="0.1">
      <c r="A516" s="73"/>
      <c r="B516" s="73"/>
      <c r="C516" s="73"/>
      <c r="D516" s="73"/>
      <c r="E516" s="73"/>
      <c r="F516" s="73"/>
      <c r="G516" s="73"/>
    </row>
    <row r="517" spans="1:7" s="75" customFormat="1" ht="43.5" customHeight="1" x14ac:dyDescent="0.25">
      <c r="A517" s="73" t="s">
        <v>121</v>
      </c>
      <c r="B517" s="73"/>
      <c r="C517" s="73"/>
      <c r="D517" s="73"/>
      <c r="E517" s="73"/>
      <c r="F517" s="73"/>
      <c r="G517" s="73"/>
    </row>
    <row r="518" spans="1:7" ht="24.75" customHeight="1" x14ac:dyDescent="0.1">
      <c r="A518" s="55"/>
      <c r="B518" s="42" t="s">
        <v>115</v>
      </c>
      <c r="C518" s="42" t="s">
        <v>116</v>
      </c>
      <c r="D518" s="42" t="s">
        <v>117</v>
      </c>
      <c r="E518" s="42" t="s">
        <v>118</v>
      </c>
      <c r="F518" s="42" t="s">
        <v>119</v>
      </c>
      <c r="G518" s="42" t="s">
        <v>120</v>
      </c>
    </row>
    <row r="519" spans="1:7" ht="24.75" customHeight="1" x14ac:dyDescent="0.15">
      <c r="A519" s="42" t="s">
        <v>0</v>
      </c>
      <c r="B519" s="43" t="str">
        <f>IF(HLOOKUP($E515,TKBLop_sang!$C$4:$BS$34,2,0)&lt;&gt;"",HLOOKUP($E515,TKBLop_sang!$C$4:$BS$34,2,0),"")</f>
        <v>CHÀO CỜ</v>
      </c>
      <c r="C519" s="43" t="str">
        <f>IF(HLOOKUP($E515,TKBLop_sang!$C$4:$BS$34,7,0)&lt;&gt;"",HLOOKUP($E515,TKBLop_sang!$C$4:$BS$34,7,0),"")</f>
        <v>SINH-TRANG.NT</v>
      </c>
      <c r="D519" s="43" t="str">
        <f>IF(HLOOKUP($E515,TKBLop_sang!$C$4:$BS$34,12,0)&lt;&gt;"",HLOOKUP($E515,TKBLop_sang!$C$4:$BS$34,12,0),"")</f>
        <v>GDCD-NGỌC.K</v>
      </c>
      <c r="E519" s="43" t="str">
        <f>IF(HLOOKUP($E515,TKBLop_sang!$C$4:$BS$34,17,0)&lt;&gt;"",HLOOKUP($E515,TKBLop_sang!$C$4:$BS$34,17,0),"")</f>
        <v>VĂN-HIỀN.NT</v>
      </c>
      <c r="F519" s="43" t="str">
        <f>IF(HLOOKUP($E515,TKBLop_sang!$C$4:$BS$34,22,0)&lt;&gt;"",HLOOKUP($E515,TKBLop_sang!$C$4:$BS$34,22,0),"")</f>
        <v>CNGH-DUYÊN.M</v>
      </c>
      <c r="G519" s="43" t="str">
        <f>IF(HLOOKUP($E515,TKBLop_sang!$C$4:$BS$34,27,0)&lt;&gt;"",HLOOKUP($E515,TKBLop_sang!$C$4:$BS$34,27,0),"")</f>
        <v/>
      </c>
    </row>
    <row r="520" spans="1:7" ht="24.75" customHeight="1" x14ac:dyDescent="0.15">
      <c r="A520" s="42" t="s">
        <v>37</v>
      </c>
      <c r="B520" s="43" t="str">
        <f>IF(HLOOKUP($E515,TKBLop_sang!$C$4:$BS$34,3,0)&lt;&gt;"",HLOOKUP($E515,TKBLop_sang!$C$4:$BS$34,3,0),"")</f>
        <v>SHCN-HIỀN.NT</v>
      </c>
      <c r="C520" s="43" t="str">
        <f>IF(HLOOKUP($E515,TKBLop_sang!$C$4:$BS$34,8,0)&lt;&gt;"",HLOOKUP($E515,TKBLop_sang!$C$4:$BS$34,8,0),"")</f>
        <v>LÝ-THỊNH</v>
      </c>
      <c r="D520" s="43" t="str">
        <f>IF(HLOOKUP($E515,TKBLop_sang!$C$4:$BS$34,13,0)&lt;&gt;"",HLOOKUP($E515,TKBLop_sang!$C$4:$BS$34,13,0),"")</f>
        <v>ĐỊA-NHU.B</v>
      </c>
      <c r="E520" s="43" t="str">
        <f>IF(HLOOKUP($E515,TKBLop_sang!$C$4:$BS$34,18,0)&lt;&gt;"",HLOOKUP($E515,TKBLop_sang!$C$4:$BS$34,18,0),"")</f>
        <v>VĂN-HIỀN.NT</v>
      </c>
      <c r="F520" s="43" t="str">
        <f>IF(HLOOKUP($E515,TKBLop_sang!$C$4:$BS$34,23,0)&lt;&gt;"",HLOOKUP($E515,TKBLop_sang!$C$4:$BS$34,23,0),"")</f>
        <v>ĐỊA-NHU.B</v>
      </c>
      <c r="G520" s="43" t="str">
        <f>IF(HLOOKUP($E515,TKBLop_sang!$C$4:$BS$34,28,0)&lt;&gt;"",HLOOKUP($E515,TKBLop_sang!$C$4:$BS$34,28,0),"")</f>
        <v/>
      </c>
    </row>
    <row r="521" spans="1:7" ht="24.75" customHeight="1" x14ac:dyDescent="0.15">
      <c r="A521" s="42" t="s">
        <v>38</v>
      </c>
      <c r="B521" s="43" t="str">
        <f>IF(HLOOKUP($E515,TKBLop_sang!$C$4:$BS$34,4,0)&lt;&gt;"",HLOOKUP($E515,TKBLop_sang!$C$4:$BS$34,4,0),"")</f>
        <v>ANH-PHÚC</v>
      </c>
      <c r="C521" s="43" t="str">
        <f>IF(HLOOKUP($E515,TKBLop_sang!$C$4:$BS$34,9,0)&lt;&gt;"",HLOOKUP($E515,TKBLop_sang!$C$4:$BS$34,9,0),"")</f>
        <v>VĂN-HIỀN.NT</v>
      </c>
      <c r="D521" s="43" t="str">
        <f>IF(HLOOKUP($E515,TKBLop_sang!$C$4:$BS$34,14,0)&lt;&gt;"",HLOOKUP($E515,TKBLop_sang!$C$4:$BS$34,14,0),"")</f>
        <v>ANH-PHÚC</v>
      </c>
      <c r="E521" s="43" t="str">
        <f>IF(HLOOKUP($E515,TKBLop_sang!$C$4:$BS$34,19,0)&lt;&gt;"",HLOOKUP($E515,TKBLop_sang!$C$4:$BS$34,19,0),"")</f>
        <v>SINH-TRANG.NT</v>
      </c>
      <c r="F521" s="43" t="str">
        <f>IF(HLOOKUP($E515,TKBLop_sang!$C$4:$BS$34,24,0)&lt;&gt;"",HLOOKUP($E515,TKBLop_sang!$C$4:$BS$34,24,0),"")</f>
        <v>HÓA-NGA.Y</v>
      </c>
      <c r="G521" s="43" t="str">
        <f>IF(HLOOKUP($E515,TKBLop_sang!$C$4:$BS$34,29,0)&lt;&gt;"",HLOOKUP($E515,TKBLop_sang!$C$4:$BS$34,29,0),"")</f>
        <v/>
      </c>
    </row>
    <row r="522" spans="1:7" ht="24.75" customHeight="1" x14ac:dyDescent="0.15">
      <c r="A522" s="42" t="s">
        <v>39</v>
      </c>
      <c r="B522" s="43" t="str">
        <f>IF(HLOOKUP($E515,TKBLop_sang!$C$4:$BS$34,5,0)&lt;&gt;"",HLOOKUP($E515,TKBLop_sang!$C$4:$BS$34,5,0),"")</f>
        <v>ANH-PHÚC</v>
      </c>
      <c r="C522" s="43" t="str">
        <f>IF(HLOOKUP($E515,TKBLop_sang!$C$4:$BS$34,10,0)&lt;&gt;"",HLOOKUP($E515,TKBLop_sang!$C$4:$BS$34,10,0),"")</f>
        <v>ANH-PHÚC</v>
      </c>
      <c r="D522" s="43" t="str">
        <f>IF(HLOOKUP($E515,TKBLop_sang!$C$4:$BS$34,15,0)&lt;&gt;"",HLOOKUP($E515,TKBLop_sang!$C$4:$BS$34,15,0),"")</f>
        <v>SỬ-LT.LỢI</v>
      </c>
      <c r="E522" s="43" t="str">
        <f>IF(HLOOKUP($E515,TKBLop_sang!$C$4:$BS$34,20,0)&lt;&gt;"",HLOOKUP($E515,TKBLop_sang!$C$4:$BS$34,20,0),"")</f>
        <v>TOAN-MINH.TT</v>
      </c>
      <c r="F522" s="43" t="str">
        <f>IF(HLOOKUP($E515,TKBLop_sang!$C$4:$BS$34,25,0)&lt;&gt;"",HLOOKUP($E515,TKBLop_sang!$C$4:$BS$34,25,0),"")</f>
        <v>LÝ-THỊNH</v>
      </c>
      <c r="G522" s="43" t="str">
        <f>IF(HLOOKUP($E515,TKBLop_sang!$C$4:$BS$34,30,0)&lt;&gt;"",HLOOKUP($E515,TKBLop_sang!$C$4:$BS$34,30,0),"")</f>
        <v/>
      </c>
    </row>
    <row r="523" spans="1:7" ht="24.75" customHeight="1" x14ac:dyDescent="0.15">
      <c r="A523" s="42" t="s">
        <v>40</v>
      </c>
      <c r="B523" s="43" t="str">
        <f>IF(HLOOKUP($E515,TKBLop_sang!$C$4:$BS$34,6,0)&lt;&gt;"",HLOOKUP($E515,TKBLop_sang!$C$4:$BS$34,6,0),"")</f>
        <v>HÓA-NGA.Y</v>
      </c>
      <c r="C523" s="43" t="str">
        <f>IF(HLOOKUP($E515,TKBLop_sang!$C$4:$BS$34,11,0)&lt;&gt;"",HLOOKUP($E515,TKBLop_sang!$C$4:$BS$34,11,0),"")</f>
        <v>ANH-PHÚC</v>
      </c>
      <c r="D523" s="43" t="str">
        <f>IF(HLOOKUP($E515,TKBLop_sang!$C$4:$BS$34,16,0)&lt;&gt;"",HLOOKUP($E515,TKBLop_sang!$C$4:$BS$34,16,0),"")</f>
        <v>TOAN-MINH.TT</v>
      </c>
      <c r="E523" s="43" t="str">
        <f>IF(HLOOKUP($E515,TKBLop_sang!$C$4:$BS$34,21,0)&lt;&gt;"",HLOOKUP($E515,TKBLop_sang!$C$4:$BS$34,21,0),"")</f>
        <v>TOAN-MINH.TT</v>
      </c>
      <c r="F523" s="43" t="str">
        <f>IF(HLOOKUP($E515,TKBLop_sang!$C$4:$BS$34,26,0)&lt;&gt;"",HLOOKUP($E515,TKBLop_sang!$C$4:$BS$34,26,0),"")</f>
        <v>GDQP-QUANG.ĐV</v>
      </c>
      <c r="G523" s="43" t="str">
        <f>IF(HLOOKUP($E515,TKBLop_sang!$C$4:$BS$34,31,0)&lt;&gt;"",HLOOKUP($E515,TKBLop_sang!$C$4:$BS$34,31,0),"")</f>
        <v/>
      </c>
    </row>
    <row r="524" spans="1:7" ht="24.75" customHeight="1" x14ac:dyDescent="0.1">
      <c r="A524" s="53" t="s">
        <v>122</v>
      </c>
      <c r="B524" s="77"/>
      <c r="C524" s="77"/>
      <c r="D524" s="77"/>
      <c r="E524" s="77"/>
      <c r="F524" s="77"/>
      <c r="G524" s="77"/>
    </row>
    <row r="525" spans="1:7" ht="24.75" customHeight="1" x14ac:dyDescent="0.1">
      <c r="A525" s="55"/>
      <c r="B525" s="78" t="s">
        <v>115</v>
      </c>
      <c r="C525" s="78" t="s">
        <v>116</v>
      </c>
      <c r="D525" s="78" t="s">
        <v>117</v>
      </c>
      <c r="E525" s="78" t="s">
        <v>118</v>
      </c>
      <c r="F525" s="78" t="s">
        <v>119</v>
      </c>
      <c r="G525" s="78" t="s">
        <v>120</v>
      </c>
    </row>
    <row r="526" spans="1:7" ht="24.75" customHeight="1" x14ac:dyDescent="0.15">
      <c r="A526" s="42" t="s">
        <v>0</v>
      </c>
      <c r="B526" s="43" t="str">
        <f>IF(HLOOKUP($E515,TKBLop_chieu!$C$4:$BR$34,2,0)&lt;&gt;"",HLOOKUP($E515,TKBLop_chieu!$C$4:$BR$34,2,0),"")</f>
        <v>TOAN-MINH.TT</v>
      </c>
      <c r="C526" s="43" t="str">
        <f>IF(HLOOKUP($E515,TKBLop_chieu!$C$4:$BR$34,7,0)&lt;&gt;"",HLOOKUP($E515,TKBLop_chieu!$C$4:$BR$34,7,0),"")</f>
        <v>VĂN-HIỀN.NT</v>
      </c>
      <c r="D526" s="43" t="str">
        <f>IF(HLOOKUP($E515,TKBLop_chieu!$C$4:$BR$34,12,0)&lt;&gt;"",HLOOKUP($E515,TKBLop_chieu!$C$4:$BR$34,12,0),"")</f>
        <v>TOAN-MINH.TT</v>
      </c>
      <c r="E526" s="43" t="str">
        <f>IF(HLOOKUP($E515,TKBLop_chieu!$C$4:$BR$34,17,0)&lt;&gt;"",HLOOKUP($E515,TKBLop_chieu!$C$4:$BR$34,17,0),"")</f>
        <v>VĂN-HIỀN.NT</v>
      </c>
      <c r="F526" s="43" t="str">
        <f>IF(HLOOKUP($E515,TKBLop_chieu!$C$4:$BR$34,22,0)&lt;&gt;"",HLOOKUP($E515,TKBLop_chieu!$C$4:$BR$34,22,0),"")</f>
        <v>HƯỚNG  NGHIỆP</v>
      </c>
      <c r="G526" s="43" t="str">
        <f>IF(HLOOKUP($E515,TKBLop_chieu!$C$4:$BR$34,27,0)&lt;&gt;"",HLOOKUP($E515,TKBLop_chieu!$C$4:$BR$34,27,0),"")</f>
        <v/>
      </c>
    </row>
    <row r="527" spans="1:7" ht="24.75" customHeight="1" x14ac:dyDescent="0.15">
      <c r="A527" s="42" t="s">
        <v>37</v>
      </c>
      <c r="B527" s="43" t="str">
        <f>IF(HLOOKUP($E515,TKBLop_chieu!$C$4:$BR$34,3,0)&lt;&gt;"",HLOOKUP($E515,TKBLop_chieu!$C$4:$BR$34,3,0),"")</f>
        <v>TOAN-MINH.TT</v>
      </c>
      <c r="C527" s="43" t="str">
        <f>IF(HLOOKUP($E515,TKBLop_chieu!$C$4:$BR$34,8,0)&lt;&gt;"",HLOOKUP($E515,TKBLop_chieu!$C$4:$BR$34,8,0),"")</f>
        <v>TD-VÂN.NT</v>
      </c>
      <c r="D527" s="43" t="str">
        <f>IF(HLOOKUP($E515,TKBLop_chieu!$C$4:$BR$34,13,0)&lt;&gt;"",HLOOKUP($E515,TKBLop_chieu!$C$4:$BR$34,13,0),"")</f>
        <v>TOAN-MINH.TT</v>
      </c>
      <c r="E527" s="43" t="str">
        <f>IF(HLOOKUP($E515,TKBLop_chieu!$C$4:$BR$34,18,0)&lt;&gt;"",HLOOKUP($E515,TKBLop_chieu!$C$4:$BR$34,18,0),"")</f>
        <v>SỬ-LT.LỢI</v>
      </c>
      <c r="F527" s="43" t="str">
        <f>IF(HLOOKUP($E515,TKBLop_chieu!$C$4:$BR$34,23,0)&lt;&gt;"",HLOOKUP($E515,TKBLop_chieu!$C$4:$BR$34,23,0),"")</f>
        <v>VĂN-HIỀN.NT</v>
      </c>
      <c r="G527" s="43" t="str">
        <f>IF(HLOOKUP($E515,TKBLop_chieu!$C$4:$BR$34,28,0)&lt;&gt;"",HLOOKUP($E515,TKBLop_chieu!$C$4:$BR$34,28,0),"")</f>
        <v/>
      </c>
    </row>
    <row r="528" spans="1:7" ht="24.75" customHeight="1" x14ac:dyDescent="0.15">
      <c r="A528" s="42" t="s">
        <v>38</v>
      </c>
      <c r="B528" s="43" t="str">
        <f>IF(HLOOKUP($E515,TKBLop_chieu!$C$4:$BR$34,4,0)&lt;&gt;"",HLOOKUP($E515,TKBLop_chieu!$C$4:$BR$34,4,0),"")</f>
        <v>ANH-PHÚC</v>
      </c>
      <c r="C528" s="43" t="str">
        <f>IF(HLOOKUP($E515,TKBLop_chieu!$C$4:$BR$34,9,0)&lt;&gt;"",HLOOKUP($E515,TKBLop_chieu!$C$4:$BR$34,9,0),"")</f>
        <v>TD-VÂN.NT</v>
      </c>
      <c r="D528" s="43" t="str">
        <f>IF(HLOOKUP($E515,TKBLop_chieu!$C$4:$BR$34,14,0)&lt;&gt;"",HLOOKUP($E515,TKBLop_chieu!$C$4:$BR$34,14,0),"")</f>
        <v>ĐỊA-NHU.B</v>
      </c>
      <c r="E528" s="43" t="str">
        <f>IF(HLOOKUP($E515,TKBLop_chieu!$C$4:$BR$34,19,0)&lt;&gt;"",HLOOKUP($E515,TKBLop_chieu!$C$4:$BR$34,19,0),"")</f>
        <v>GDCD-NGỌC.K</v>
      </c>
      <c r="F528" s="43" t="str">
        <f>IF(HLOOKUP($E515,TKBLop_chieu!$C$4:$BR$34,24,0)&lt;&gt;"",HLOOKUP($E515,TKBLop_chieu!$C$4:$BR$34,24,0),"")</f>
        <v>TIN-TRUNG</v>
      </c>
      <c r="G528" s="43" t="str">
        <f>IF(HLOOKUP($E515,TKBLop_chieu!$C$4:$BR$34,29,0)&lt;&gt;"",HLOOKUP($E515,TKBLop_chieu!$C$4:$BR$34,29,0),"")</f>
        <v/>
      </c>
    </row>
    <row r="529" spans="1:7" ht="24.75" customHeight="1" x14ac:dyDescent="0.1">
      <c r="A529" s="42" t="s">
        <v>39</v>
      </c>
      <c r="B529" s="43" t="str">
        <f>IF(HLOOKUP($E515,TKBLop_chieu!$C$4:$BR$34,5,0)&lt;&gt;"",HLOOKUP($E515,TKBLop_chieu!$C$4:$BR$34,5,0),"")</f>
        <v/>
      </c>
      <c r="C529" s="43" t="str">
        <f>IF(HLOOKUP($E515,TKBLop_chieu!$C$4:$BR$34,10,0)&lt;&gt;"",HLOOKUP($E515,TKBLop_chieu!$C$4:$BR$34,10,0),"")</f>
        <v/>
      </c>
      <c r="D529" s="43" t="str">
        <f>IF(HLOOKUP($E515,TKBLop_chieu!$C$4:$BR$34,15,0)&lt;&gt;"",HLOOKUP($E515,TKBLop_chieu!$C$4:$BR$34,15,0),"")</f>
        <v/>
      </c>
      <c r="E529" s="43" t="str">
        <f>IF(HLOOKUP($E515,TKBLop_chieu!$C$4:$BR$34,20,0)&lt;&gt;"",HLOOKUP($E515,TKBLop_chieu!$C$4:$BR$34,20,0),"")</f>
        <v/>
      </c>
      <c r="F529" s="43" t="str">
        <f>IF(HLOOKUP($E515,TKBLop_chieu!$C$4:$BR$34,25,0)&lt;&gt;"",HLOOKUP($E515,TKBLop_chieu!$C$4:$BR$34,25,0),"")</f>
        <v/>
      </c>
      <c r="G529" s="43" t="str">
        <f>IF(HLOOKUP($E515,TKBLop_chieu!$C$4:$BR$34,30,0)&lt;&gt;"",HLOOKUP($E515,TKBLop_chieu!$C$4:$BR$34,30,0),"")</f>
        <v/>
      </c>
    </row>
    <row r="530" spans="1:7" ht="24.75" customHeight="1" x14ac:dyDescent="0.1">
      <c r="A530" s="42" t="s">
        <v>40</v>
      </c>
      <c r="B530" s="43" t="str">
        <f>IF(HLOOKUP($E515,TKBLop_chieu!$C$4:$BR$34,6,0)&lt;&gt;"",HLOOKUP($E515,TKBLop_chieu!$C$4:$BR$34,6,0),"")</f>
        <v/>
      </c>
      <c r="C530" s="43" t="str">
        <f>IF(HLOOKUP($E515,TKBLop_chieu!$C$4:$BR$34,11,0)&lt;&gt;"",HLOOKUP($E515,TKBLop_chieu!$C$4:$BR$34,11,0),"")</f>
        <v/>
      </c>
      <c r="D530" s="43" t="str">
        <f>IF(HLOOKUP($E515,TKBLop_chieu!$C$4:$BR$34,16,0)&lt;&gt;"",HLOOKUP($E515,TKBLop_chieu!$C$4:$BR$34,16,0),"")</f>
        <v/>
      </c>
      <c r="E530" s="43" t="str">
        <f>IF(HLOOKUP($E515,TKBLop_chieu!$C$4:$BR$34,21,0)&lt;&gt;"",HLOOKUP($E515,TKBLop_chieu!$C$4:$BR$34,21,0),"")</f>
        <v/>
      </c>
      <c r="F530" s="43" t="str">
        <f>IF(HLOOKUP($E515,TKBLop_chieu!$C$4:$BR$34,26,0)&lt;&gt;"",HLOOKUP($E515,TKBLop_chieu!$C$4:$BR$34,26,0),"")</f>
        <v/>
      </c>
      <c r="G530" s="43" t="str">
        <f>IF(HLOOKUP($E515,TKBLop_chieu!$C$4:$BR$34,31,0)&lt;&gt;"",HLOOKUP($E515,TKBLop_chieu!$C$4:$BR$34,31,0),"")</f>
        <v/>
      </c>
    </row>
    <row r="531" spans="1:7" ht="24.75" customHeight="1" x14ac:dyDescent="0.1">
      <c r="A531" s="53"/>
      <c r="B531" s="56"/>
      <c r="C531" s="56"/>
      <c r="D531" s="56"/>
      <c r="E531" s="56"/>
      <c r="F531" s="56"/>
      <c r="G531" s="56"/>
    </row>
    <row r="532" spans="1:7" s="75" customFormat="1" ht="43.5" customHeight="1" x14ac:dyDescent="0.25">
      <c r="A532" s="72">
        <v>32</v>
      </c>
      <c r="B532" s="73"/>
      <c r="C532" s="73"/>
      <c r="D532" s="73" t="s">
        <v>114</v>
      </c>
      <c r="E532" s="74" t="str">
        <f>VLOOKUP($A532,Objects!$A$6:$B$60,2,1)</f>
        <v>12A05</v>
      </c>
      <c r="F532" s="73"/>
      <c r="G532" s="73"/>
    </row>
    <row r="533" spans="1:7" s="75" customFormat="1" ht="43.5" customHeight="1" x14ac:dyDescent="0.1">
      <c r="A533" s="73"/>
      <c r="B533" s="73"/>
      <c r="C533" s="73"/>
      <c r="D533" s="73"/>
      <c r="E533" s="73"/>
      <c r="F533" s="73"/>
      <c r="G533" s="73"/>
    </row>
    <row r="534" spans="1:7" s="75" customFormat="1" ht="43.5" customHeight="1" x14ac:dyDescent="0.25">
      <c r="A534" s="73" t="s">
        <v>121</v>
      </c>
      <c r="B534" s="73"/>
      <c r="C534" s="73"/>
      <c r="D534" s="73"/>
      <c r="E534" s="73"/>
      <c r="F534" s="73"/>
      <c r="G534" s="73"/>
    </row>
    <row r="535" spans="1:7" ht="24.75" customHeight="1" x14ac:dyDescent="0.1">
      <c r="A535" s="55"/>
      <c r="B535" s="42" t="s">
        <v>115</v>
      </c>
      <c r="C535" s="42" t="s">
        <v>116</v>
      </c>
      <c r="D535" s="42" t="s">
        <v>117</v>
      </c>
      <c r="E535" s="42" t="s">
        <v>118</v>
      </c>
      <c r="F535" s="42" t="s">
        <v>119</v>
      </c>
      <c r="G535" s="42" t="s">
        <v>120</v>
      </c>
    </row>
    <row r="536" spans="1:7" ht="24.75" customHeight="1" x14ac:dyDescent="0.15">
      <c r="A536" s="42" t="s">
        <v>0</v>
      </c>
      <c r="B536" s="43" t="str">
        <f>IF(HLOOKUP($E532,TKBLop_sang!$C$4:$BS$34,2,0)&lt;&gt;"",HLOOKUP($E532,TKBLop_sang!$C$4:$BS$34,2,0),"")</f>
        <v>CHÀO CỜ</v>
      </c>
      <c r="C536" s="43" t="str">
        <f>IF(HLOOKUP($E532,TKBLop_sang!$C$4:$BS$34,7,0)&lt;&gt;"",HLOOKUP($E532,TKBLop_sang!$C$4:$BS$34,7,0),"")</f>
        <v>VĂN-TUYẾT.NT</v>
      </c>
      <c r="D536" s="43" t="str">
        <f>IF(HLOOKUP($E532,TKBLop_sang!$C$4:$BS$34,12,0)&lt;&gt;"",HLOOKUP($E532,TKBLop_sang!$C$4:$BS$34,12,0),"")</f>
        <v>TOAN-HẠNH</v>
      </c>
      <c r="E536" s="43" t="str">
        <f>IF(HLOOKUP($E532,TKBLop_sang!$C$4:$BS$34,17,0)&lt;&gt;"",HLOOKUP($E532,TKBLop_sang!$C$4:$BS$34,17,0),"")</f>
        <v>ANH-CẨN</v>
      </c>
      <c r="F536" s="43" t="str">
        <f>IF(HLOOKUP($E532,TKBLop_sang!$C$4:$BS$34,22,0)&lt;&gt;"",HLOOKUP($E532,TKBLop_sang!$C$4:$BS$34,22,0),"")</f>
        <v>GDQP-QUANG.ĐV</v>
      </c>
      <c r="G536" s="43" t="str">
        <f>IF(HLOOKUP($E532,TKBLop_sang!$C$4:$BS$34,27,0)&lt;&gt;"",HLOOKUP($E532,TKBLop_sang!$C$4:$BS$34,27,0),"")</f>
        <v/>
      </c>
    </row>
    <row r="537" spans="1:7" ht="24.75" customHeight="1" x14ac:dyDescent="0.15">
      <c r="A537" s="42" t="s">
        <v>37</v>
      </c>
      <c r="B537" s="43" t="str">
        <f>IF(HLOOKUP($E532,TKBLop_sang!$C$4:$BS$34,3,0)&lt;&gt;"",HLOOKUP($E532,TKBLop_sang!$C$4:$BS$34,3,0),"")</f>
        <v>SHCN-THỊNH</v>
      </c>
      <c r="C537" s="43" t="str">
        <f>IF(HLOOKUP($E532,TKBLop_sang!$C$4:$BS$34,8,0)&lt;&gt;"",HLOOKUP($E532,TKBLop_sang!$C$4:$BS$34,8,0),"")</f>
        <v>VĂN-TUYẾT.NT</v>
      </c>
      <c r="D537" s="43" t="str">
        <f>IF(HLOOKUP($E532,TKBLop_sang!$C$4:$BS$34,13,0)&lt;&gt;"",HLOOKUP($E532,TKBLop_sang!$C$4:$BS$34,13,0),"")</f>
        <v>TOAN-HẠNH</v>
      </c>
      <c r="E537" s="43" t="str">
        <f>IF(HLOOKUP($E532,TKBLop_sang!$C$4:$BS$34,18,0)&lt;&gt;"",HLOOKUP($E532,TKBLop_sang!$C$4:$BS$34,18,0),"")</f>
        <v>ANH-CẨN</v>
      </c>
      <c r="F537" s="43" t="str">
        <f>IF(HLOOKUP($E532,TKBLop_sang!$C$4:$BS$34,23,0)&lt;&gt;"",HLOOKUP($E532,TKBLop_sang!$C$4:$BS$34,23,0),"")</f>
        <v>SỬ-LT.LỢI</v>
      </c>
      <c r="G537" s="43" t="str">
        <f>IF(HLOOKUP($E532,TKBLop_sang!$C$4:$BS$34,28,0)&lt;&gt;"",HLOOKUP($E532,TKBLop_sang!$C$4:$BS$34,28,0),"")</f>
        <v/>
      </c>
    </row>
    <row r="538" spans="1:7" ht="24.75" customHeight="1" x14ac:dyDescent="0.15">
      <c r="A538" s="42" t="s">
        <v>38</v>
      </c>
      <c r="B538" s="43" t="str">
        <f>IF(HLOOKUP($E532,TKBLop_sang!$C$4:$BS$34,4,0)&lt;&gt;"",HLOOKUP($E532,TKBLop_sang!$C$4:$BS$34,4,0),"")</f>
        <v>ANH-CẨN</v>
      </c>
      <c r="C538" s="43" t="str">
        <f>IF(HLOOKUP($E532,TKBLop_sang!$C$4:$BS$34,9,0)&lt;&gt;"",HLOOKUP($E532,TKBLop_sang!$C$4:$BS$34,9,0),"")</f>
        <v>SINH-TRANG.NT</v>
      </c>
      <c r="D538" s="43" t="str">
        <f>IF(HLOOKUP($E532,TKBLop_sang!$C$4:$BS$34,14,0)&lt;&gt;"",HLOOKUP($E532,TKBLop_sang!$C$4:$BS$34,14,0),"")</f>
        <v>ANH-CẨN</v>
      </c>
      <c r="E538" s="43" t="str">
        <f>IF(HLOOKUP($E532,TKBLop_sang!$C$4:$BS$34,19,0)&lt;&gt;"",HLOOKUP($E532,TKBLop_sang!$C$4:$BS$34,19,0),"")</f>
        <v>TOAN-HẠNH</v>
      </c>
      <c r="F538" s="43" t="str">
        <f>IF(HLOOKUP($E532,TKBLop_sang!$C$4:$BS$34,24,0)&lt;&gt;"",HLOOKUP($E532,TKBLop_sang!$C$4:$BS$34,24,0),"")</f>
        <v>VĂN-TUYẾT.NT</v>
      </c>
      <c r="G538" s="43" t="str">
        <f>IF(HLOOKUP($E532,TKBLop_sang!$C$4:$BS$34,29,0)&lt;&gt;"",HLOOKUP($E532,TKBLop_sang!$C$4:$BS$34,29,0),"")</f>
        <v/>
      </c>
    </row>
    <row r="539" spans="1:7" ht="24.75" customHeight="1" x14ac:dyDescent="0.15">
      <c r="A539" s="42" t="s">
        <v>39</v>
      </c>
      <c r="B539" s="43" t="str">
        <f>IF(HLOOKUP($E532,TKBLop_sang!$C$4:$BS$34,5,0)&lt;&gt;"",HLOOKUP($E532,TKBLop_sang!$C$4:$BS$34,5,0),"")</f>
        <v>CNGH-DUYÊN.M</v>
      </c>
      <c r="C539" s="43" t="str">
        <f>IF(HLOOKUP($E532,TKBLop_sang!$C$4:$BS$34,10,0)&lt;&gt;"",HLOOKUP($E532,TKBLop_sang!$C$4:$BS$34,10,0),"")</f>
        <v>SINH-TRANG.NT</v>
      </c>
      <c r="D539" s="43" t="str">
        <f>IF(HLOOKUP($E532,TKBLop_sang!$C$4:$BS$34,15,0)&lt;&gt;"",HLOOKUP($E532,TKBLop_sang!$C$4:$BS$34,15,0),"")</f>
        <v>GDCD-NGỌC.K</v>
      </c>
      <c r="E539" s="43" t="str">
        <f>IF(HLOOKUP($E532,TKBLop_sang!$C$4:$BS$34,20,0)&lt;&gt;"",HLOOKUP($E532,TKBLop_sang!$C$4:$BS$34,20,0),"")</f>
        <v>VĂN-TUYẾT.NT</v>
      </c>
      <c r="F539" s="43" t="str">
        <f>IF(HLOOKUP($E532,TKBLop_sang!$C$4:$BS$34,25,0)&lt;&gt;"",HLOOKUP($E532,TKBLop_sang!$C$4:$BS$34,25,0),"")</f>
        <v>TOAN-HẠNH</v>
      </c>
      <c r="G539" s="43" t="str">
        <f>IF(HLOOKUP($E532,TKBLop_sang!$C$4:$BS$34,30,0)&lt;&gt;"",HLOOKUP($E532,TKBLop_sang!$C$4:$BS$34,30,0),"")</f>
        <v/>
      </c>
    </row>
    <row r="540" spans="1:7" ht="24.75" customHeight="1" x14ac:dyDescent="0.15">
      <c r="A540" s="42" t="s">
        <v>40</v>
      </c>
      <c r="B540" s="43" t="str">
        <f>IF(HLOOKUP($E532,TKBLop_sang!$C$4:$BS$34,6,0)&lt;&gt;"",HLOOKUP($E532,TKBLop_sang!$C$4:$BS$34,6,0),"")</f>
        <v>VĂN-TUYẾT.NT</v>
      </c>
      <c r="C540" s="43" t="str">
        <f>IF(HLOOKUP($E532,TKBLop_sang!$C$4:$BS$34,11,0)&lt;&gt;"",HLOOKUP($E532,TKBLop_sang!$C$4:$BS$34,11,0),"")</f>
        <v>LÝ-THỊNH</v>
      </c>
      <c r="D540" s="43" t="str">
        <f>IF(HLOOKUP($E532,TKBLop_sang!$C$4:$BS$34,16,0)&lt;&gt;"",HLOOKUP($E532,TKBLop_sang!$C$4:$BS$34,16,0),"")</f>
        <v>TIN-LINH.M</v>
      </c>
      <c r="E540" s="43" t="str">
        <f>IF(HLOOKUP($E532,TKBLop_sang!$C$4:$BS$34,21,0)&lt;&gt;"",HLOOKUP($E532,TKBLop_sang!$C$4:$BS$34,21,0),"")</f>
        <v>VĂN-TUYẾT.NT</v>
      </c>
      <c r="F540" s="43" t="str">
        <f>IF(HLOOKUP($E532,TKBLop_sang!$C$4:$BS$34,26,0)&lt;&gt;"",HLOOKUP($E532,TKBLop_sang!$C$4:$BS$34,26,0),"")</f>
        <v>TOAN-HẠNH</v>
      </c>
      <c r="G540" s="43" t="str">
        <f>IF(HLOOKUP($E532,TKBLop_sang!$C$4:$BS$34,31,0)&lt;&gt;"",HLOOKUP($E532,TKBLop_sang!$C$4:$BS$34,31,0),"")</f>
        <v/>
      </c>
    </row>
    <row r="541" spans="1:7" ht="24.75" customHeight="1" x14ac:dyDescent="0.1">
      <c r="A541" s="53" t="s">
        <v>122</v>
      </c>
      <c r="B541" s="77"/>
      <c r="C541" s="77"/>
      <c r="D541" s="77"/>
      <c r="E541" s="77"/>
      <c r="F541" s="77"/>
      <c r="G541" s="77"/>
    </row>
    <row r="542" spans="1:7" ht="24.75" customHeight="1" x14ac:dyDescent="0.1">
      <c r="A542" s="55"/>
      <c r="B542" s="78" t="s">
        <v>115</v>
      </c>
      <c r="C542" s="78" t="s">
        <v>116</v>
      </c>
      <c r="D542" s="78" t="s">
        <v>117</v>
      </c>
      <c r="E542" s="78" t="s">
        <v>118</v>
      </c>
      <c r="F542" s="78" t="s">
        <v>119</v>
      </c>
      <c r="G542" s="78" t="s">
        <v>120</v>
      </c>
    </row>
    <row r="543" spans="1:7" ht="24.75" customHeight="1" x14ac:dyDescent="0.15">
      <c r="A543" s="42" t="s">
        <v>0</v>
      </c>
      <c r="B543" s="43" t="str">
        <f>IF(HLOOKUP($E532,TKBLop_chieu!$C$4:$BR$34,2,0)&lt;&gt;"",HLOOKUP($E532,TKBLop_chieu!$C$4:$BR$34,2,0),"")</f>
        <v>HÓA-NGA.Y</v>
      </c>
      <c r="C543" s="43" t="str">
        <f>IF(HLOOKUP($E532,TKBLop_chieu!$C$4:$BR$34,7,0)&lt;&gt;"",HLOOKUP($E532,TKBLop_chieu!$C$4:$BR$34,7,0),"")</f>
        <v>ANH-CẨN</v>
      </c>
      <c r="D543" s="43" t="str">
        <f>IF(HLOOKUP($E532,TKBLop_chieu!$C$4:$BR$34,12,0)&lt;&gt;"",HLOOKUP($E532,TKBLop_chieu!$C$4:$BR$34,12,0),"")</f>
        <v>ĐỊA-NHU.B</v>
      </c>
      <c r="E543" s="43" t="str">
        <f>IF(HLOOKUP($E532,TKBLop_chieu!$C$4:$BR$34,17,0)&lt;&gt;"",HLOOKUP($E532,TKBLop_chieu!$C$4:$BR$34,17,0),"")</f>
        <v>ĐỊA-NHU.B</v>
      </c>
      <c r="F543" s="43" t="str">
        <f>IF(HLOOKUP($E532,TKBLop_chieu!$C$4:$BR$34,22,0)&lt;&gt;"",HLOOKUP($E532,TKBLop_chieu!$C$4:$BR$34,22,0),"")</f>
        <v>HÓA-NGA.Y</v>
      </c>
      <c r="G543" s="43" t="str">
        <f>IF(HLOOKUP($E532,TKBLop_chieu!$C$4:$BR$34,27,0)&lt;&gt;"",HLOOKUP($E532,TKBLop_chieu!$C$4:$BR$34,27,0),"")</f>
        <v/>
      </c>
    </row>
    <row r="544" spans="1:7" ht="24.75" customHeight="1" x14ac:dyDescent="0.15">
      <c r="A544" s="42" t="s">
        <v>37</v>
      </c>
      <c r="B544" s="43" t="str">
        <f>IF(HLOOKUP($E532,TKBLop_chieu!$C$4:$BR$34,3,0)&lt;&gt;"",HLOOKUP($E532,TKBLop_chieu!$C$4:$BR$34,3,0),"")</f>
        <v>LÝ-THỊNH</v>
      </c>
      <c r="C544" s="43" t="str">
        <f>IF(HLOOKUP($E532,TKBLop_chieu!$C$4:$BR$34,8,0)&lt;&gt;"",HLOOKUP($E532,TKBLop_chieu!$C$4:$BR$34,8,0),"")</f>
        <v>ANH-CẨN</v>
      </c>
      <c r="D544" s="43" t="str">
        <f>IF(HLOOKUP($E532,TKBLop_chieu!$C$4:$BR$34,13,0)&lt;&gt;"",HLOOKUP($E532,TKBLop_chieu!$C$4:$BR$34,13,0),"")</f>
        <v>SINH-TRANG.NT</v>
      </c>
      <c r="E544" s="43" t="str">
        <f>IF(HLOOKUP($E532,TKBLop_chieu!$C$4:$BR$34,18,0)&lt;&gt;"",HLOOKUP($E532,TKBLop_chieu!$C$4:$BR$34,18,0),"")</f>
        <v>TD-NHÂN</v>
      </c>
      <c r="F544" s="43" t="str">
        <f>IF(HLOOKUP($E532,TKBLop_chieu!$C$4:$BR$34,23,0)&lt;&gt;"",HLOOKUP($E532,TKBLop_chieu!$C$4:$BR$34,23,0),"")</f>
        <v>HÓA-NGA.Y</v>
      </c>
      <c r="G544" s="43" t="str">
        <f>IF(HLOOKUP($E532,TKBLop_chieu!$C$4:$BR$34,28,0)&lt;&gt;"",HLOOKUP($E532,TKBLop_chieu!$C$4:$BR$34,28,0),"")</f>
        <v/>
      </c>
    </row>
    <row r="545" spans="1:7" ht="24.75" customHeight="1" x14ac:dyDescent="0.15">
      <c r="A545" s="42" t="s">
        <v>38</v>
      </c>
      <c r="B545" s="43" t="str">
        <f>IF(HLOOKUP($E532,TKBLop_chieu!$C$4:$BR$34,4,0)&lt;&gt;"",HLOOKUP($E532,TKBLop_chieu!$C$4:$BR$34,4,0),"")</f>
        <v>TOAN-HẠNH</v>
      </c>
      <c r="C545" s="43" t="str">
        <f>IF(HLOOKUP($E532,TKBLop_chieu!$C$4:$BR$34,9,0)&lt;&gt;"",HLOOKUP($E532,TKBLop_chieu!$C$4:$BR$34,9,0),"")</f>
        <v>LÝ-THỊNH</v>
      </c>
      <c r="D545" s="43" t="str">
        <f>IF(HLOOKUP($E532,TKBLop_chieu!$C$4:$BR$34,14,0)&lt;&gt;"",HLOOKUP($E532,TKBLop_chieu!$C$4:$BR$34,14,0),"")</f>
        <v>HƯỚNG  NGHIỆP</v>
      </c>
      <c r="E545" s="43" t="str">
        <f>IF(HLOOKUP($E532,TKBLop_chieu!$C$4:$BR$34,19,0)&lt;&gt;"",HLOOKUP($E532,TKBLop_chieu!$C$4:$BR$34,19,0),"")</f>
        <v>TD-NHÂN</v>
      </c>
      <c r="F545" s="43" t="str">
        <f>IF(HLOOKUP($E532,TKBLop_chieu!$C$4:$BR$34,24,0)&lt;&gt;"",HLOOKUP($E532,TKBLop_chieu!$C$4:$BR$34,24,0),"")</f>
        <v>TOAN-HẠNH</v>
      </c>
      <c r="G545" s="43" t="str">
        <f>IF(HLOOKUP($E532,TKBLop_chieu!$C$4:$BR$34,29,0)&lt;&gt;"",HLOOKUP($E532,TKBLop_chieu!$C$4:$BR$34,29,0),"")</f>
        <v/>
      </c>
    </row>
    <row r="546" spans="1:7" ht="24.75" customHeight="1" x14ac:dyDescent="0.1">
      <c r="A546" s="42" t="s">
        <v>39</v>
      </c>
      <c r="B546" s="43" t="str">
        <f>IF(HLOOKUP($E532,TKBLop_chieu!$C$4:$BR$34,5,0)&lt;&gt;"",HLOOKUP($E532,TKBLop_chieu!$C$4:$BR$34,5,0),"")</f>
        <v/>
      </c>
      <c r="C546" s="43" t="str">
        <f>IF(HLOOKUP($E532,TKBLop_chieu!$C$4:$BR$34,10,0)&lt;&gt;"",HLOOKUP($E532,TKBLop_chieu!$C$4:$BR$34,10,0),"")</f>
        <v/>
      </c>
      <c r="D546" s="43" t="str">
        <f>IF(HLOOKUP($E532,TKBLop_chieu!$C$4:$BR$34,15,0)&lt;&gt;"",HLOOKUP($E532,TKBLop_chieu!$C$4:$BR$34,15,0),"")</f>
        <v/>
      </c>
      <c r="E546" s="43" t="str">
        <f>IF(HLOOKUP($E532,TKBLop_chieu!$C$4:$BR$34,20,0)&lt;&gt;"",HLOOKUP($E532,TKBLop_chieu!$C$4:$BR$34,20,0),"")</f>
        <v/>
      </c>
      <c r="F546" s="43" t="str">
        <f>IF(HLOOKUP($E532,TKBLop_chieu!$C$4:$BR$34,25,0)&lt;&gt;"",HLOOKUP($E532,TKBLop_chieu!$C$4:$BR$34,25,0),"")</f>
        <v/>
      </c>
      <c r="G546" s="43" t="str">
        <f>IF(HLOOKUP($E532,TKBLop_chieu!$C$4:$BR$34,30,0)&lt;&gt;"",HLOOKUP($E532,TKBLop_chieu!$C$4:$BR$34,30,0),"")</f>
        <v/>
      </c>
    </row>
    <row r="547" spans="1:7" ht="24.75" customHeight="1" x14ac:dyDescent="0.1">
      <c r="A547" s="42" t="s">
        <v>40</v>
      </c>
      <c r="B547" s="43" t="str">
        <f>IF(HLOOKUP($E532,TKBLop_chieu!$C$4:$BR$34,6,0)&lt;&gt;"",HLOOKUP($E532,TKBLop_chieu!$C$4:$BR$34,6,0),"")</f>
        <v/>
      </c>
      <c r="C547" s="43" t="str">
        <f>IF(HLOOKUP($E532,TKBLop_chieu!$C$4:$BR$34,11,0)&lt;&gt;"",HLOOKUP($E532,TKBLop_chieu!$C$4:$BR$34,11,0),"")</f>
        <v/>
      </c>
      <c r="D547" s="43" t="str">
        <f>IF(HLOOKUP($E532,TKBLop_chieu!$C$4:$BR$34,16,0)&lt;&gt;"",HLOOKUP($E532,TKBLop_chieu!$C$4:$BR$34,16,0),"")</f>
        <v/>
      </c>
      <c r="E547" s="43" t="str">
        <f>IF(HLOOKUP($E532,TKBLop_chieu!$C$4:$BR$34,21,0)&lt;&gt;"",HLOOKUP($E532,TKBLop_chieu!$C$4:$BR$34,21,0),"")</f>
        <v/>
      </c>
      <c r="F547" s="43" t="str">
        <f>IF(HLOOKUP($E532,TKBLop_chieu!$C$4:$BR$34,26,0)&lt;&gt;"",HLOOKUP($E532,TKBLop_chieu!$C$4:$BR$34,26,0),"")</f>
        <v/>
      </c>
      <c r="G547" s="43" t="str">
        <f>IF(HLOOKUP($E532,TKBLop_chieu!$C$4:$BR$34,31,0)&lt;&gt;"",HLOOKUP($E532,TKBLop_chieu!$C$4:$BR$34,31,0),"")</f>
        <v/>
      </c>
    </row>
    <row r="548" spans="1:7" ht="24.75" customHeight="1" x14ac:dyDescent="0.1">
      <c r="A548" s="53"/>
      <c r="B548" s="56"/>
      <c r="C548" s="56"/>
      <c r="D548" s="56"/>
      <c r="E548" s="56"/>
      <c r="F548" s="56"/>
      <c r="G548" s="56"/>
    </row>
    <row r="549" spans="1:7" s="75" customFormat="1" ht="43.5" customHeight="1" x14ac:dyDescent="0.25">
      <c r="A549" s="72">
        <v>33</v>
      </c>
      <c r="B549" s="73"/>
      <c r="C549" s="73"/>
      <c r="D549" s="73" t="s">
        <v>114</v>
      </c>
      <c r="E549" s="74" t="str">
        <f>VLOOKUP($A549,Objects!$A$6:$B$60,2,1)</f>
        <v>12A06</v>
      </c>
      <c r="F549" s="73"/>
      <c r="G549" s="73"/>
    </row>
    <row r="550" spans="1:7" s="75" customFormat="1" ht="43.5" customHeight="1" x14ac:dyDescent="0.1">
      <c r="A550" s="73"/>
      <c r="B550" s="73"/>
      <c r="C550" s="73"/>
      <c r="D550" s="73"/>
      <c r="E550" s="73"/>
      <c r="F550" s="73"/>
      <c r="G550" s="73"/>
    </row>
    <row r="551" spans="1:7" s="75" customFormat="1" ht="43.5" customHeight="1" x14ac:dyDescent="0.25">
      <c r="A551" s="73" t="s">
        <v>121</v>
      </c>
      <c r="B551" s="73"/>
      <c r="C551" s="73"/>
      <c r="D551" s="73"/>
      <c r="E551" s="73"/>
      <c r="F551" s="73"/>
      <c r="G551" s="73"/>
    </row>
    <row r="552" spans="1:7" ht="24.75" customHeight="1" x14ac:dyDescent="0.1">
      <c r="A552" s="55"/>
      <c r="B552" s="42" t="s">
        <v>115</v>
      </c>
      <c r="C552" s="42" t="s">
        <v>116</v>
      </c>
      <c r="D552" s="42" t="s">
        <v>117</v>
      </c>
      <c r="E552" s="42" t="s">
        <v>118</v>
      </c>
      <c r="F552" s="42" t="s">
        <v>119</v>
      </c>
      <c r="G552" s="42" t="s">
        <v>120</v>
      </c>
    </row>
    <row r="553" spans="1:7" ht="24.75" customHeight="1" x14ac:dyDescent="0.15">
      <c r="A553" s="42" t="s">
        <v>0</v>
      </c>
      <c r="B553" s="43" t="str">
        <f>IF(HLOOKUP($E549,TKBLop_sang!$C$4:$BS$34,2,0)&lt;&gt;"",HLOOKUP($E549,TKBLop_sang!$C$4:$BS$34,2,0),"")</f>
        <v>CHÀO CỜ</v>
      </c>
      <c r="C553" s="43" t="str">
        <f>IF(HLOOKUP($E549,TKBLop_sang!$C$4:$BS$34,7,0)&lt;&gt;"",HLOOKUP($E549,TKBLop_sang!$C$4:$BS$34,7,0),"")</f>
        <v>ANH-TỐ NHƯ</v>
      </c>
      <c r="D553" s="43" t="str">
        <f>IF(HLOOKUP($E549,TKBLop_sang!$C$4:$BS$34,12,0)&lt;&gt;"",HLOOKUP($E549,TKBLop_sang!$C$4:$BS$34,12,0),"")</f>
        <v>ANH-TỐ NHƯ</v>
      </c>
      <c r="E553" s="43" t="str">
        <f>IF(HLOOKUP($E549,TKBLop_sang!$C$4:$BS$34,17,0)&lt;&gt;"",HLOOKUP($E549,TKBLop_sang!$C$4:$BS$34,17,0),"")</f>
        <v>TOAN-TÂM.M</v>
      </c>
      <c r="F553" s="43" t="str">
        <f>IF(HLOOKUP($E549,TKBLop_sang!$C$4:$BS$34,22,0)&lt;&gt;"",HLOOKUP($E549,TKBLop_sang!$C$4:$BS$34,22,0),"")</f>
        <v>TOAN-TÂM.M</v>
      </c>
      <c r="G553" s="43" t="str">
        <f>IF(HLOOKUP($E549,TKBLop_sang!$C$4:$BS$34,27,0)&lt;&gt;"",HLOOKUP($E549,TKBLop_sang!$C$4:$BS$34,27,0),"")</f>
        <v/>
      </c>
    </row>
    <row r="554" spans="1:7" ht="24.75" customHeight="1" x14ac:dyDescent="0.15">
      <c r="A554" s="42" t="s">
        <v>37</v>
      </c>
      <c r="B554" s="43" t="str">
        <f>IF(HLOOKUP($E549,TKBLop_sang!$C$4:$BS$34,3,0)&lt;&gt;"",HLOOKUP($E549,TKBLop_sang!$C$4:$BS$34,3,0),"")</f>
        <v>SHCN-GIANG.B</v>
      </c>
      <c r="C554" s="43" t="str">
        <f>IF(HLOOKUP($E549,TKBLop_sang!$C$4:$BS$34,8,0)&lt;&gt;"",HLOOKUP($E549,TKBLop_sang!$C$4:$BS$34,8,0),"")</f>
        <v>SINH-TRANG.NT</v>
      </c>
      <c r="D554" s="43" t="str">
        <f>IF(HLOOKUP($E549,TKBLop_sang!$C$4:$BS$34,13,0)&lt;&gt;"",HLOOKUP($E549,TKBLop_sang!$C$4:$BS$34,13,0),"")</f>
        <v>ANH-TỐ NHƯ</v>
      </c>
      <c r="E554" s="43" t="str">
        <f>IF(HLOOKUP($E549,TKBLop_sang!$C$4:$BS$34,18,0)&lt;&gt;"",HLOOKUP($E549,TKBLop_sang!$C$4:$BS$34,18,0),"")</f>
        <v>TOAN-TÂM.M</v>
      </c>
      <c r="F554" s="43" t="str">
        <f>IF(HLOOKUP($E549,TKBLop_sang!$C$4:$BS$34,23,0)&lt;&gt;"",HLOOKUP($E549,TKBLop_sang!$C$4:$BS$34,23,0),"")</f>
        <v>TOAN-TÂM.M</v>
      </c>
      <c r="G554" s="43" t="str">
        <f>IF(HLOOKUP($E549,TKBLop_sang!$C$4:$BS$34,28,0)&lt;&gt;"",HLOOKUP($E549,TKBLop_sang!$C$4:$BS$34,28,0),"")</f>
        <v/>
      </c>
    </row>
    <row r="555" spans="1:7" ht="24.75" customHeight="1" x14ac:dyDescent="0.15">
      <c r="A555" s="42" t="s">
        <v>38</v>
      </c>
      <c r="B555" s="43" t="str">
        <f>IF(HLOOKUP($E549,TKBLop_sang!$C$4:$BS$34,4,0)&lt;&gt;"",HLOOKUP($E549,TKBLop_sang!$C$4:$BS$34,4,0),"")</f>
        <v>HÓA-GIANG.B</v>
      </c>
      <c r="C555" s="43" t="str">
        <f>IF(HLOOKUP($E549,TKBLop_sang!$C$4:$BS$34,9,0)&lt;&gt;"",HLOOKUP($E549,TKBLop_sang!$C$4:$BS$34,9,0),"")</f>
        <v>LÝ-THỊNH</v>
      </c>
      <c r="D555" s="43" t="str">
        <f>IF(HLOOKUP($E549,TKBLop_sang!$C$4:$BS$34,14,0)&lt;&gt;"",HLOOKUP($E549,TKBLop_sang!$C$4:$BS$34,14,0),"")</f>
        <v>TOAN-TÂM.M</v>
      </c>
      <c r="E555" s="43" t="str">
        <f>IF(HLOOKUP($E549,TKBLop_sang!$C$4:$BS$34,19,0)&lt;&gt;"",HLOOKUP($E549,TKBLop_sang!$C$4:$BS$34,19,0),"")</f>
        <v>VĂN-HIỀN.PT</v>
      </c>
      <c r="F555" s="43" t="str">
        <f>IF(HLOOKUP($E549,TKBLop_sang!$C$4:$BS$34,24,0)&lt;&gt;"",HLOOKUP($E549,TKBLop_sang!$C$4:$BS$34,24,0),"")</f>
        <v>TD-NHÂN</v>
      </c>
      <c r="G555" s="43" t="str">
        <f>IF(HLOOKUP($E549,TKBLop_sang!$C$4:$BS$34,29,0)&lt;&gt;"",HLOOKUP($E549,TKBLop_sang!$C$4:$BS$34,29,0),"")</f>
        <v/>
      </c>
    </row>
    <row r="556" spans="1:7" ht="24.75" customHeight="1" x14ac:dyDescent="0.15">
      <c r="A556" s="42" t="s">
        <v>39</v>
      </c>
      <c r="B556" s="43" t="str">
        <f>IF(HLOOKUP($E549,TKBLop_sang!$C$4:$BS$34,5,0)&lt;&gt;"",HLOOKUP($E549,TKBLop_sang!$C$4:$BS$34,5,0),"")</f>
        <v>ĐỊA-NGÂN</v>
      </c>
      <c r="C556" s="43" t="str">
        <f>IF(HLOOKUP($E549,TKBLop_sang!$C$4:$BS$34,10,0)&lt;&gt;"",HLOOKUP($E549,TKBLop_sang!$C$4:$BS$34,10,0),"")</f>
        <v>VĂN-HIỀN.PT</v>
      </c>
      <c r="D556" s="43" t="str">
        <f>IF(HLOOKUP($E549,TKBLop_sang!$C$4:$BS$34,15,0)&lt;&gt;"",HLOOKUP($E549,TKBLop_sang!$C$4:$BS$34,15,0),"")</f>
        <v>CNGH-DUYÊN.M</v>
      </c>
      <c r="E556" s="43" t="str">
        <f>IF(HLOOKUP($E549,TKBLop_sang!$C$4:$BS$34,20,0)&lt;&gt;"",HLOOKUP($E549,TKBLop_sang!$C$4:$BS$34,20,0),"")</f>
        <v>VĂN-HIỀN.PT</v>
      </c>
      <c r="F556" s="43" t="str">
        <f>IF(HLOOKUP($E549,TKBLop_sang!$C$4:$BS$34,25,0)&lt;&gt;"",HLOOKUP($E549,TKBLop_sang!$C$4:$BS$34,25,0),"")</f>
        <v>TD-NHÂN</v>
      </c>
      <c r="G556" s="43" t="str">
        <f>IF(HLOOKUP($E549,TKBLop_sang!$C$4:$BS$34,30,0)&lt;&gt;"",HLOOKUP($E549,TKBLop_sang!$C$4:$BS$34,30,0),"")</f>
        <v/>
      </c>
    </row>
    <row r="557" spans="1:7" ht="24.75" customHeight="1" x14ac:dyDescent="0.15">
      <c r="A557" s="42" t="s">
        <v>40</v>
      </c>
      <c r="B557" s="43" t="str">
        <f>IF(HLOOKUP($E549,TKBLop_sang!$C$4:$BS$34,6,0)&lt;&gt;"",HLOOKUP($E549,TKBLop_sang!$C$4:$BS$34,6,0),"")</f>
        <v>ANH-TỐ NHƯ</v>
      </c>
      <c r="C557" s="43" t="str">
        <f>IF(HLOOKUP($E549,TKBLop_sang!$C$4:$BS$34,11,0)&lt;&gt;"",HLOOKUP($E549,TKBLop_sang!$C$4:$BS$34,11,0),"")</f>
        <v>VĂN-HIỀN.PT</v>
      </c>
      <c r="D557" s="43" t="str">
        <f>IF(HLOOKUP($E549,TKBLop_sang!$C$4:$BS$34,16,0)&lt;&gt;"",HLOOKUP($E549,TKBLop_sang!$C$4:$BS$34,16,0),"")</f>
        <v>GDCD-NGỌC.K</v>
      </c>
      <c r="E557" s="43" t="str">
        <f>IF(HLOOKUP($E549,TKBLop_sang!$C$4:$BS$34,21,0)&lt;&gt;"",HLOOKUP($E549,TKBLop_sang!$C$4:$BS$34,21,0),"")</f>
        <v>ĐỊA-NGÂN</v>
      </c>
      <c r="F557" s="43" t="str">
        <f>IF(HLOOKUP($E549,TKBLop_sang!$C$4:$BS$34,26,0)&lt;&gt;"",HLOOKUP($E549,TKBLop_sang!$C$4:$BS$34,26,0),"")</f>
        <v>GDQP-HOA.NT</v>
      </c>
      <c r="G557" s="43" t="str">
        <f>IF(HLOOKUP($E549,TKBLop_sang!$C$4:$BS$34,31,0)&lt;&gt;"",HLOOKUP($E549,TKBLop_sang!$C$4:$BS$34,31,0),"")</f>
        <v/>
      </c>
    </row>
    <row r="558" spans="1:7" ht="24.75" customHeight="1" x14ac:dyDescent="0.1">
      <c r="A558" s="53" t="s">
        <v>122</v>
      </c>
      <c r="B558" s="77"/>
      <c r="C558" s="77"/>
      <c r="D558" s="77"/>
      <c r="E558" s="77"/>
      <c r="F558" s="77"/>
      <c r="G558" s="77"/>
    </row>
    <row r="559" spans="1:7" ht="24.75" customHeight="1" x14ac:dyDescent="0.1">
      <c r="A559" s="55"/>
      <c r="B559" s="78" t="s">
        <v>115</v>
      </c>
      <c r="C559" s="78" t="s">
        <v>116</v>
      </c>
      <c r="D559" s="78" t="s">
        <v>117</v>
      </c>
      <c r="E559" s="78" t="s">
        <v>118</v>
      </c>
      <c r="F559" s="78" t="s">
        <v>119</v>
      </c>
      <c r="G559" s="78" t="s">
        <v>120</v>
      </c>
    </row>
    <row r="560" spans="1:7" ht="24.75" customHeight="1" x14ac:dyDescent="0.15">
      <c r="A560" s="42" t="s">
        <v>0</v>
      </c>
      <c r="B560" s="43" t="str">
        <f>IF(HLOOKUP($E549,TKBLop_chieu!$C$4:$BR$34,2,0)&lt;&gt;"",HLOOKUP($E549,TKBLop_chieu!$C$4:$BR$34,2,0),"")</f>
        <v>VĂN-HIỀN.PT</v>
      </c>
      <c r="C560" s="43" t="str">
        <f>IF(HLOOKUP($E549,TKBLop_chieu!$C$4:$BR$34,7,0)&lt;&gt;"",HLOOKUP($E549,TKBLop_chieu!$C$4:$BR$34,7,0),"")</f>
        <v>LÝ-THỊNH</v>
      </c>
      <c r="D560" s="43" t="str">
        <f>IF(HLOOKUP($E549,TKBLop_chieu!$C$4:$BR$34,12,0)&lt;&gt;"",HLOOKUP($E549,TKBLop_chieu!$C$4:$BR$34,12,0),"")</f>
        <v>TOAN-TÂM.M</v>
      </c>
      <c r="E560" s="43" t="str">
        <f>IF(HLOOKUP($E549,TKBLop_chieu!$C$4:$BR$34,17,0)&lt;&gt;"",HLOOKUP($E549,TKBLop_chieu!$C$4:$BR$34,17,0),"")</f>
        <v>ANH-TỐ NHƯ</v>
      </c>
      <c r="F560" s="43" t="str">
        <f>IF(HLOOKUP($E549,TKBLop_chieu!$C$4:$BR$34,22,0)&lt;&gt;"",HLOOKUP($E549,TKBLop_chieu!$C$4:$BR$34,22,0),"")</f>
        <v>HÓA-GIANG.B</v>
      </c>
      <c r="G560" s="43" t="str">
        <f>IF(HLOOKUP($E549,TKBLop_chieu!$C$4:$BR$34,27,0)&lt;&gt;"",HLOOKUP($E549,TKBLop_chieu!$C$4:$BR$34,27,0),"")</f>
        <v/>
      </c>
    </row>
    <row r="561" spans="1:7" ht="24.75" customHeight="1" x14ac:dyDescent="0.15">
      <c r="A561" s="42" t="s">
        <v>37</v>
      </c>
      <c r="B561" s="43" t="str">
        <f>IF(HLOOKUP($E549,TKBLop_chieu!$C$4:$BR$34,3,0)&lt;&gt;"",HLOOKUP($E549,TKBLop_chieu!$C$4:$BR$34,3,0),"")</f>
        <v>SINH-TRANG.NT</v>
      </c>
      <c r="C561" s="43" t="str">
        <f>IF(HLOOKUP($E549,TKBLop_chieu!$C$4:$BR$34,8,0)&lt;&gt;"",HLOOKUP($E549,TKBLop_chieu!$C$4:$BR$34,8,0),"")</f>
        <v>LÝ-THỊNH</v>
      </c>
      <c r="D561" s="43" t="str">
        <f>IF(HLOOKUP($E549,TKBLop_chieu!$C$4:$BR$34,13,0)&lt;&gt;"",HLOOKUP($E549,TKBLop_chieu!$C$4:$BR$34,13,0),"")</f>
        <v>TOAN-TÂM.M</v>
      </c>
      <c r="E561" s="43" t="str">
        <f>IF(HLOOKUP($E549,TKBLop_chieu!$C$4:$BR$34,18,0)&lt;&gt;"",HLOOKUP($E549,TKBLop_chieu!$C$4:$BR$34,18,0),"")</f>
        <v>ANH-TỐ NHƯ</v>
      </c>
      <c r="F561" s="43" t="str">
        <f>IF(HLOOKUP($E549,TKBLop_chieu!$C$4:$BR$34,23,0)&lt;&gt;"",HLOOKUP($E549,TKBLop_chieu!$C$4:$BR$34,23,0),"")</f>
        <v>HÓA-GIANG.B</v>
      </c>
      <c r="G561" s="43" t="str">
        <f>IF(HLOOKUP($E549,TKBLop_chieu!$C$4:$BR$34,28,0)&lt;&gt;"",HLOOKUP($E549,TKBLop_chieu!$C$4:$BR$34,28,0),"")</f>
        <v/>
      </c>
    </row>
    <row r="562" spans="1:7" ht="24.75" customHeight="1" x14ac:dyDescent="0.15">
      <c r="A562" s="42" t="s">
        <v>38</v>
      </c>
      <c r="B562" s="43" t="str">
        <f>IF(HLOOKUP($E549,TKBLop_chieu!$C$4:$BR$34,4,0)&lt;&gt;"",HLOOKUP($E549,TKBLop_chieu!$C$4:$BR$34,4,0),"")</f>
        <v>SINH-TRANG.NT</v>
      </c>
      <c r="C562" s="43" t="str">
        <f>IF(HLOOKUP($E549,TKBLop_chieu!$C$4:$BR$34,9,0)&lt;&gt;"",HLOOKUP($E549,TKBLop_chieu!$C$4:$BR$34,9,0),"")</f>
        <v>VĂN-HIỀN.PT</v>
      </c>
      <c r="D562" s="43" t="str">
        <f>IF(HLOOKUP($E549,TKBLop_chieu!$C$4:$BR$34,14,0)&lt;&gt;"",HLOOKUP($E549,TKBLop_chieu!$C$4:$BR$34,14,0),"")</f>
        <v>HƯỚNG  NGHIỆP</v>
      </c>
      <c r="E562" s="43" t="str">
        <f>IF(HLOOKUP($E549,TKBLop_chieu!$C$4:$BR$34,19,0)&lt;&gt;"",HLOOKUP($E549,TKBLop_chieu!$C$4:$BR$34,19,0),"")</f>
        <v>TIN-LINH.M</v>
      </c>
      <c r="F562" s="43" t="str">
        <f>IF(HLOOKUP($E549,TKBLop_chieu!$C$4:$BR$34,24,0)&lt;&gt;"",HLOOKUP($E549,TKBLop_chieu!$C$4:$BR$34,24,0),"")</f>
        <v>SỬ-LT.LỢI</v>
      </c>
      <c r="G562" s="43" t="str">
        <f>IF(HLOOKUP($E549,TKBLop_chieu!$C$4:$BR$34,29,0)&lt;&gt;"",HLOOKUP($E549,TKBLop_chieu!$C$4:$BR$34,29,0),"")</f>
        <v/>
      </c>
    </row>
    <row r="563" spans="1:7" ht="24.75" customHeight="1" x14ac:dyDescent="0.1">
      <c r="A563" s="42" t="s">
        <v>39</v>
      </c>
      <c r="B563" s="43" t="str">
        <f>IF(HLOOKUP($E549,TKBLop_chieu!$C$4:$BR$34,5,0)&lt;&gt;"",HLOOKUP($E549,TKBLop_chieu!$C$4:$BR$34,5,0),"")</f>
        <v/>
      </c>
      <c r="C563" s="43" t="str">
        <f>IF(HLOOKUP($E549,TKBLop_chieu!$C$4:$BR$34,10,0)&lt;&gt;"",HLOOKUP($E549,TKBLop_chieu!$C$4:$BR$34,10,0),"")</f>
        <v/>
      </c>
      <c r="D563" s="43" t="str">
        <f>IF(HLOOKUP($E549,TKBLop_chieu!$C$4:$BR$34,15,0)&lt;&gt;"",HLOOKUP($E549,TKBLop_chieu!$C$4:$BR$34,15,0),"")</f>
        <v/>
      </c>
      <c r="E563" s="43" t="str">
        <f>IF(HLOOKUP($E549,TKBLop_chieu!$C$4:$BR$34,20,0)&lt;&gt;"",HLOOKUP($E549,TKBLop_chieu!$C$4:$BR$34,20,0),"")</f>
        <v/>
      </c>
      <c r="F563" s="43" t="str">
        <f>IF(HLOOKUP($E549,TKBLop_chieu!$C$4:$BR$34,25,0)&lt;&gt;"",HLOOKUP($E549,TKBLop_chieu!$C$4:$BR$34,25,0),"")</f>
        <v/>
      </c>
      <c r="G563" s="43" t="str">
        <f>IF(HLOOKUP($E549,TKBLop_chieu!$C$4:$BR$34,30,0)&lt;&gt;"",HLOOKUP($E549,TKBLop_chieu!$C$4:$BR$34,30,0),"")</f>
        <v/>
      </c>
    </row>
    <row r="564" spans="1:7" ht="24.75" customHeight="1" x14ac:dyDescent="0.1">
      <c r="A564" s="42" t="s">
        <v>40</v>
      </c>
      <c r="B564" s="43" t="str">
        <f>IF(HLOOKUP($E549,TKBLop_chieu!$C$4:$BR$34,6,0)&lt;&gt;"",HLOOKUP($E549,TKBLop_chieu!$C$4:$BR$34,6,0),"")</f>
        <v/>
      </c>
      <c r="C564" s="43" t="str">
        <f>IF(HLOOKUP($E549,TKBLop_chieu!$C$4:$BR$34,11,0)&lt;&gt;"",HLOOKUP($E549,TKBLop_chieu!$C$4:$BR$34,11,0),"")</f>
        <v/>
      </c>
      <c r="D564" s="43" t="str">
        <f>IF(HLOOKUP($E549,TKBLop_chieu!$C$4:$BR$34,16,0)&lt;&gt;"",HLOOKUP($E549,TKBLop_chieu!$C$4:$BR$34,16,0),"")</f>
        <v/>
      </c>
      <c r="E564" s="43" t="str">
        <f>IF(HLOOKUP($E549,TKBLop_chieu!$C$4:$BR$34,21,0)&lt;&gt;"",HLOOKUP($E549,TKBLop_chieu!$C$4:$BR$34,21,0),"")</f>
        <v/>
      </c>
      <c r="F564" s="43" t="str">
        <f>IF(HLOOKUP($E549,TKBLop_chieu!$C$4:$BR$34,26,0)&lt;&gt;"",HLOOKUP($E549,TKBLop_chieu!$C$4:$BR$34,26,0),"")</f>
        <v/>
      </c>
      <c r="G564" s="43" t="str">
        <f>IF(HLOOKUP($E549,TKBLop_chieu!$C$4:$BR$34,31,0)&lt;&gt;"",HLOOKUP($E549,TKBLop_chieu!$C$4:$BR$34,31,0),"")</f>
        <v/>
      </c>
    </row>
    <row r="565" spans="1:7" ht="24.75" customHeight="1" x14ac:dyDescent="0.1">
      <c r="A565" s="53"/>
      <c r="B565" s="56"/>
      <c r="C565" s="56"/>
      <c r="D565" s="56"/>
      <c r="E565" s="56"/>
      <c r="F565" s="56"/>
      <c r="G565" s="56"/>
    </row>
    <row r="566" spans="1:7" s="75" customFormat="1" ht="43.5" customHeight="1" x14ac:dyDescent="0.25">
      <c r="A566" s="72">
        <v>34</v>
      </c>
      <c r="B566" s="73"/>
      <c r="C566" s="73"/>
      <c r="D566" s="73" t="s">
        <v>114</v>
      </c>
      <c r="E566" s="74" t="str">
        <f>VLOOKUP($A566,Objects!$A$6:$B$60,2,1)</f>
        <v>12A07</v>
      </c>
      <c r="F566" s="73"/>
      <c r="G566" s="73"/>
    </row>
    <row r="567" spans="1:7" s="75" customFormat="1" ht="43.5" customHeight="1" x14ac:dyDescent="0.1">
      <c r="A567" s="73"/>
      <c r="B567" s="73"/>
      <c r="C567" s="73"/>
      <c r="D567" s="73"/>
      <c r="E567" s="73"/>
      <c r="F567" s="73"/>
      <c r="G567" s="73"/>
    </row>
    <row r="568" spans="1:7" s="75" customFormat="1" ht="43.5" customHeight="1" x14ac:dyDescent="0.25">
      <c r="A568" s="73" t="s">
        <v>121</v>
      </c>
      <c r="B568" s="73"/>
      <c r="C568" s="73"/>
      <c r="D568" s="73"/>
      <c r="E568" s="73"/>
      <c r="F568" s="73"/>
      <c r="G568" s="73"/>
    </row>
    <row r="569" spans="1:7" ht="24.75" customHeight="1" x14ac:dyDescent="0.1">
      <c r="A569" s="55"/>
      <c r="B569" s="42" t="s">
        <v>115</v>
      </c>
      <c r="C569" s="42" t="s">
        <v>116</v>
      </c>
      <c r="D569" s="42" t="s">
        <v>117</v>
      </c>
      <c r="E569" s="42" t="s">
        <v>118</v>
      </c>
      <c r="F569" s="42" t="s">
        <v>119</v>
      </c>
      <c r="G569" s="42" t="s">
        <v>120</v>
      </c>
    </row>
    <row r="570" spans="1:7" ht="24.75" customHeight="1" x14ac:dyDescent="0.15">
      <c r="A570" s="42" t="s">
        <v>0</v>
      </c>
      <c r="B570" s="43" t="str">
        <f>IF(HLOOKUP($E566,TKBLop_sang!$C$4:$BS$34,2,0)&lt;&gt;"",HLOOKUP($E566,TKBLop_sang!$C$4:$BS$34,2,0),"")</f>
        <v>CHÀO CỜ</v>
      </c>
      <c r="C570" s="43" t="str">
        <f>IF(HLOOKUP($E566,TKBLop_sang!$C$4:$BS$34,7,0)&lt;&gt;"",HLOOKUP($E566,TKBLop_sang!$C$4:$BS$34,7,0),"")</f>
        <v>LÝ-MAI.NH</v>
      </c>
      <c r="D570" s="43" t="str">
        <f>IF(HLOOKUP($E566,TKBLop_sang!$C$4:$BS$34,12,0)&lt;&gt;"",HLOOKUP($E566,TKBLop_sang!$C$4:$BS$34,12,0),"")</f>
        <v>TOAN-TÂM.M</v>
      </c>
      <c r="E570" s="43" t="str">
        <f>IF(HLOOKUP($E566,TKBLop_sang!$C$4:$BS$34,17,0)&lt;&gt;"",HLOOKUP($E566,TKBLop_sang!$C$4:$BS$34,17,0),"")</f>
        <v>SỬ-VI VI</v>
      </c>
      <c r="F570" s="43" t="str">
        <f>IF(HLOOKUP($E566,TKBLop_sang!$C$4:$BS$34,22,0)&lt;&gt;"",HLOOKUP($E566,TKBLop_sang!$C$4:$BS$34,22,0),"")</f>
        <v>LÝ-MAI.NH</v>
      </c>
      <c r="G570" s="43" t="str">
        <f>IF(HLOOKUP($E566,TKBLop_sang!$C$4:$BS$34,27,0)&lt;&gt;"",HLOOKUP($E566,TKBLop_sang!$C$4:$BS$34,27,0),"")</f>
        <v/>
      </c>
    </row>
    <row r="571" spans="1:7" ht="24.75" customHeight="1" x14ac:dyDescent="0.15">
      <c r="A571" s="42" t="s">
        <v>37</v>
      </c>
      <c r="B571" s="43" t="str">
        <f>IF(HLOOKUP($E566,TKBLop_sang!$C$4:$BS$34,3,0)&lt;&gt;"",HLOOKUP($E566,TKBLop_sang!$C$4:$BS$34,3,0),"")</f>
        <v>SHCN-HẰNG.Đ</v>
      </c>
      <c r="C571" s="43" t="str">
        <f>IF(HLOOKUP($E566,TKBLop_sang!$C$4:$BS$34,8,0)&lt;&gt;"",HLOOKUP($E566,TKBLop_sang!$C$4:$BS$34,8,0),"")</f>
        <v>ANH-TỐ NHƯ</v>
      </c>
      <c r="D571" s="43" t="str">
        <f>IF(HLOOKUP($E566,TKBLop_sang!$C$4:$BS$34,13,0)&lt;&gt;"",HLOOKUP($E566,TKBLop_sang!$C$4:$BS$34,13,0),"")</f>
        <v>TOAN-TÂM.M</v>
      </c>
      <c r="E571" s="43" t="str">
        <f>IF(HLOOKUP($E566,TKBLop_sang!$C$4:$BS$34,18,0)&lt;&gt;"",HLOOKUP($E566,TKBLop_sang!$C$4:$BS$34,18,0),"")</f>
        <v>TIN-LINH.M</v>
      </c>
      <c r="F571" s="43" t="str">
        <f>IF(HLOOKUP($E566,TKBLop_sang!$C$4:$BS$34,23,0)&lt;&gt;"",HLOOKUP($E566,TKBLop_sang!$C$4:$BS$34,23,0),"")</f>
        <v>GDQP-QUANG.ĐV</v>
      </c>
      <c r="G571" s="43" t="str">
        <f>IF(HLOOKUP($E566,TKBLop_sang!$C$4:$BS$34,28,0)&lt;&gt;"",HLOOKUP($E566,TKBLop_sang!$C$4:$BS$34,28,0),"")</f>
        <v/>
      </c>
    </row>
    <row r="572" spans="1:7" ht="24.75" customHeight="1" x14ac:dyDescent="0.15">
      <c r="A572" s="42" t="s">
        <v>38</v>
      </c>
      <c r="B572" s="43" t="str">
        <f>IF(HLOOKUP($E566,TKBLop_sang!$C$4:$BS$34,4,0)&lt;&gt;"",HLOOKUP($E566,TKBLop_sang!$C$4:$BS$34,4,0),"")</f>
        <v>ĐỊA-NGÂN</v>
      </c>
      <c r="C572" s="43" t="str">
        <f>IF(HLOOKUP($E566,TKBLop_sang!$C$4:$BS$34,9,0)&lt;&gt;"",HLOOKUP($E566,TKBLop_sang!$C$4:$BS$34,9,0),"")</f>
        <v>HÓA-HẰNG.Đ</v>
      </c>
      <c r="D572" s="43" t="str">
        <f>IF(HLOOKUP($E566,TKBLop_sang!$C$4:$BS$34,14,0)&lt;&gt;"",HLOOKUP($E566,TKBLop_sang!$C$4:$BS$34,14,0),"")</f>
        <v>ĐỊA-NGÂN</v>
      </c>
      <c r="E572" s="43" t="str">
        <f>IF(HLOOKUP($E566,TKBLop_sang!$C$4:$BS$34,19,0)&lt;&gt;"",HLOOKUP($E566,TKBLop_sang!$C$4:$BS$34,19,0),"")</f>
        <v>ANH-TỐ NHƯ</v>
      </c>
      <c r="F572" s="43" t="str">
        <f>IF(HLOOKUP($E566,TKBLop_sang!$C$4:$BS$34,24,0)&lt;&gt;"",HLOOKUP($E566,TKBLop_sang!$C$4:$BS$34,24,0),"")</f>
        <v>TD-PHÚC.LH</v>
      </c>
      <c r="G572" s="43" t="str">
        <f>IF(HLOOKUP($E566,TKBLop_sang!$C$4:$BS$34,29,0)&lt;&gt;"",HLOOKUP($E566,TKBLop_sang!$C$4:$BS$34,29,0),"")</f>
        <v/>
      </c>
    </row>
    <row r="573" spans="1:7" ht="24.75" customHeight="1" x14ac:dyDescent="0.15">
      <c r="A573" s="42" t="s">
        <v>39</v>
      </c>
      <c r="B573" s="43" t="str">
        <f>IF(HLOOKUP($E566,TKBLop_sang!$C$4:$BS$34,5,0)&lt;&gt;"",HLOOKUP($E566,TKBLop_sang!$C$4:$BS$34,5,0),"")</f>
        <v>HÓA-HẰNG.Đ</v>
      </c>
      <c r="C573" s="43" t="str">
        <f>IF(HLOOKUP($E566,TKBLop_sang!$C$4:$BS$34,10,0)&lt;&gt;"",HLOOKUP($E566,TKBLop_sang!$C$4:$BS$34,10,0),"")</f>
        <v>VĂN-HUỆ.VT</v>
      </c>
      <c r="D573" s="43" t="str">
        <f>IF(HLOOKUP($E566,TKBLop_sang!$C$4:$BS$34,15,0)&lt;&gt;"",HLOOKUP($E566,TKBLop_sang!$C$4:$BS$34,15,0),"")</f>
        <v>CNGH-THÁI.P</v>
      </c>
      <c r="E573" s="43" t="str">
        <f>IF(HLOOKUP($E566,TKBLop_sang!$C$4:$BS$34,20,0)&lt;&gt;"",HLOOKUP($E566,TKBLop_sang!$C$4:$BS$34,20,0),"")</f>
        <v>SINH-MINH.B</v>
      </c>
      <c r="F573" s="43" t="str">
        <f>IF(HLOOKUP($E566,TKBLop_sang!$C$4:$BS$34,25,0)&lt;&gt;"",HLOOKUP($E566,TKBLop_sang!$C$4:$BS$34,25,0),"")</f>
        <v>TD-PHÚC.LH</v>
      </c>
      <c r="G573" s="43" t="str">
        <f>IF(HLOOKUP($E566,TKBLop_sang!$C$4:$BS$34,30,0)&lt;&gt;"",HLOOKUP($E566,TKBLop_sang!$C$4:$BS$34,30,0),"")</f>
        <v/>
      </c>
    </row>
    <row r="574" spans="1:7" ht="24.75" customHeight="1" x14ac:dyDescent="0.15">
      <c r="A574" s="42" t="s">
        <v>40</v>
      </c>
      <c r="B574" s="43" t="str">
        <f>IF(HLOOKUP($E566,TKBLop_sang!$C$4:$BS$34,6,0)&lt;&gt;"",HLOOKUP($E566,TKBLop_sang!$C$4:$BS$34,6,0),"")</f>
        <v>TOAN-TÂM.M</v>
      </c>
      <c r="C574" s="43" t="str">
        <f>IF(HLOOKUP($E566,TKBLop_sang!$C$4:$BS$34,11,0)&lt;&gt;"",HLOOKUP($E566,TKBLop_sang!$C$4:$BS$34,11,0),"")</f>
        <v>VĂN-HUỆ.VT</v>
      </c>
      <c r="D574" s="43" t="str">
        <f>IF(HLOOKUP($E566,TKBLop_sang!$C$4:$BS$34,16,0)&lt;&gt;"",HLOOKUP($E566,TKBLop_sang!$C$4:$BS$34,16,0),"")</f>
        <v>GDCD-NHUẦN</v>
      </c>
      <c r="E574" s="43" t="str">
        <f>IF(HLOOKUP($E566,TKBLop_sang!$C$4:$BS$34,21,0)&lt;&gt;"",HLOOKUP($E566,TKBLop_sang!$C$4:$BS$34,21,0),"")</f>
        <v>SINH-MINH.B</v>
      </c>
      <c r="F574" s="43" t="str">
        <f>IF(HLOOKUP($E566,TKBLop_sang!$C$4:$BS$34,26,0)&lt;&gt;"",HLOOKUP($E566,TKBLop_sang!$C$4:$BS$34,26,0),"")</f>
        <v>TOAN-TÂM.M</v>
      </c>
      <c r="G574" s="43" t="str">
        <f>IF(HLOOKUP($E566,TKBLop_sang!$C$4:$BS$34,31,0)&lt;&gt;"",HLOOKUP($E566,TKBLop_sang!$C$4:$BS$34,31,0),"")</f>
        <v/>
      </c>
    </row>
    <row r="575" spans="1:7" ht="24.75" customHeight="1" x14ac:dyDescent="0.1">
      <c r="A575" s="53" t="s">
        <v>122</v>
      </c>
      <c r="B575" s="77"/>
      <c r="C575" s="77"/>
      <c r="D575" s="77"/>
      <c r="E575" s="77"/>
      <c r="F575" s="77"/>
      <c r="G575" s="77"/>
    </row>
    <row r="576" spans="1:7" ht="24.75" customHeight="1" x14ac:dyDescent="0.1">
      <c r="A576" s="55"/>
      <c r="B576" s="78" t="s">
        <v>115</v>
      </c>
      <c r="C576" s="78" t="s">
        <v>116</v>
      </c>
      <c r="D576" s="78" t="s">
        <v>117</v>
      </c>
      <c r="E576" s="78" t="s">
        <v>118</v>
      </c>
      <c r="F576" s="78" t="s">
        <v>119</v>
      </c>
      <c r="G576" s="78" t="s">
        <v>120</v>
      </c>
    </row>
    <row r="577" spans="1:7" ht="24.75" customHeight="1" x14ac:dyDescent="0.15">
      <c r="A577" s="42" t="s">
        <v>0</v>
      </c>
      <c r="B577" s="43" t="str">
        <f>IF(HLOOKUP($E566,TKBLop_chieu!$C$4:$BR$34,2,0)&lt;&gt;"",HLOOKUP($E566,TKBLop_chieu!$C$4:$BR$34,2,0),"")</f>
        <v>TOAN-TÂM.M</v>
      </c>
      <c r="C577" s="43" t="str">
        <f>IF(HLOOKUP($E566,TKBLop_chieu!$C$4:$BR$34,7,0)&lt;&gt;"",HLOOKUP($E566,TKBLop_chieu!$C$4:$BR$34,7,0),"")</f>
        <v>ANH-TỐ NHƯ</v>
      </c>
      <c r="D577" s="43" t="str">
        <f>IF(HLOOKUP($E566,TKBLop_chieu!$C$4:$BR$34,12,0)&lt;&gt;"",HLOOKUP($E566,TKBLop_chieu!$C$4:$BR$34,12,0),"")</f>
        <v>ANH-TỐ NHƯ</v>
      </c>
      <c r="E577" s="43" t="str">
        <f>IF(HLOOKUP($E566,TKBLop_chieu!$C$4:$BR$34,17,0)&lt;&gt;"",HLOOKUP($E566,TKBLop_chieu!$C$4:$BR$34,17,0),"")</f>
        <v>TOAN-TÂM.M</v>
      </c>
      <c r="F577" s="43" t="str">
        <f>IF(HLOOKUP($E566,TKBLop_chieu!$C$4:$BR$34,22,0)&lt;&gt;"",HLOOKUP($E566,TKBLop_chieu!$C$4:$BR$34,22,0),"")</f>
        <v>LÝ-MAI.NH</v>
      </c>
      <c r="G577" s="43" t="str">
        <f>IF(HLOOKUP($E566,TKBLop_chieu!$C$4:$BR$34,27,0)&lt;&gt;"",HLOOKUP($E566,TKBLop_chieu!$C$4:$BR$34,27,0),"")</f>
        <v/>
      </c>
    </row>
    <row r="578" spans="1:7" ht="24.75" customHeight="1" x14ac:dyDescent="0.15">
      <c r="A578" s="42" t="s">
        <v>37</v>
      </c>
      <c r="B578" s="43" t="str">
        <f>IF(HLOOKUP($E566,TKBLop_chieu!$C$4:$BR$34,3,0)&lt;&gt;"",HLOOKUP($E566,TKBLop_chieu!$C$4:$BR$34,3,0),"")</f>
        <v>ANH-TỐ NHƯ</v>
      </c>
      <c r="C578" s="43" t="str">
        <f>IF(HLOOKUP($E566,TKBLop_chieu!$C$4:$BR$34,8,0)&lt;&gt;"",HLOOKUP($E566,TKBLop_chieu!$C$4:$BR$34,8,0),"")</f>
        <v>VĂN-HUỆ.VT</v>
      </c>
      <c r="D578" s="43" t="str">
        <f>IF(HLOOKUP($E566,TKBLop_chieu!$C$4:$BR$34,13,0)&lt;&gt;"",HLOOKUP($E566,TKBLop_chieu!$C$4:$BR$34,13,0),"")</f>
        <v>ANH-TỐ NHƯ</v>
      </c>
      <c r="E578" s="43" t="str">
        <f>IF(HLOOKUP($E566,TKBLop_chieu!$C$4:$BR$34,18,0)&lt;&gt;"",HLOOKUP($E566,TKBLop_chieu!$C$4:$BR$34,18,0),"")</f>
        <v>TOAN-TÂM.M</v>
      </c>
      <c r="F578" s="43" t="str">
        <f>IF(HLOOKUP($E566,TKBLop_chieu!$C$4:$BR$34,23,0)&lt;&gt;"",HLOOKUP($E566,TKBLop_chieu!$C$4:$BR$34,23,0),"")</f>
        <v>VĂN-HUỆ.VT</v>
      </c>
      <c r="G578" s="43" t="str">
        <f>IF(HLOOKUP($E566,TKBLop_chieu!$C$4:$BR$34,28,0)&lt;&gt;"",HLOOKUP($E566,TKBLop_chieu!$C$4:$BR$34,28,0),"")</f>
        <v/>
      </c>
    </row>
    <row r="579" spans="1:7" ht="24.75" customHeight="1" x14ac:dyDescent="0.15">
      <c r="A579" s="42" t="s">
        <v>38</v>
      </c>
      <c r="B579" s="43" t="str">
        <f>IF(HLOOKUP($E566,TKBLop_chieu!$C$4:$BR$34,4,0)&lt;&gt;"",HLOOKUP($E566,TKBLop_chieu!$C$4:$BR$34,4,0),"")</f>
        <v>HÓA-HẰNG.Đ</v>
      </c>
      <c r="C579" s="43" t="str">
        <f>IF(HLOOKUP($E566,TKBLop_chieu!$C$4:$BR$34,9,0)&lt;&gt;"",HLOOKUP($E566,TKBLop_chieu!$C$4:$BR$34,9,0),"")</f>
        <v>VĂN-HUỆ.VT</v>
      </c>
      <c r="D579" s="43" t="str">
        <f>IF(HLOOKUP($E566,TKBLop_chieu!$C$4:$BR$34,14,0)&lt;&gt;"",HLOOKUP($E566,TKBLop_chieu!$C$4:$BR$34,14,0),"")</f>
        <v>HƯỚNG  NGHIỆP</v>
      </c>
      <c r="E579" s="43" t="str">
        <f>IF(HLOOKUP($E566,TKBLop_chieu!$C$4:$BR$34,19,0)&lt;&gt;"",HLOOKUP($E566,TKBLop_chieu!$C$4:$BR$34,19,0),"")</f>
        <v>SINH-MINH.B</v>
      </c>
      <c r="F579" s="43" t="str">
        <f>IF(HLOOKUP($E566,TKBLop_chieu!$C$4:$BR$34,24,0)&lt;&gt;"",HLOOKUP($E566,TKBLop_chieu!$C$4:$BR$34,24,0),"")</f>
        <v>VĂN-HUỆ.VT</v>
      </c>
      <c r="G579" s="43" t="str">
        <f>IF(HLOOKUP($E566,TKBLop_chieu!$C$4:$BR$34,29,0)&lt;&gt;"",HLOOKUP($E566,TKBLop_chieu!$C$4:$BR$34,29,0),"")</f>
        <v/>
      </c>
    </row>
    <row r="580" spans="1:7" ht="24.75" customHeight="1" x14ac:dyDescent="0.1">
      <c r="A580" s="42" t="s">
        <v>39</v>
      </c>
      <c r="B580" s="43" t="str">
        <f>IF(HLOOKUP($E566,TKBLop_chieu!$C$4:$BR$34,5,0)&lt;&gt;"",HLOOKUP($E566,TKBLop_chieu!$C$4:$BR$34,5,0),"")</f>
        <v/>
      </c>
      <c r="C580" s="43" t="str">
        <f>IF(HLOOKUP($E566,TKBLop_chieu!$C$4:$BR$34,10,0)&lt;&gt;"",HLOOKUP($E566,TKBLop_chieu!$C$4:$BR$34,10,0),"")</f>
        <v/>
      </c>
      <c r="D580" s="43" t="str">
        <f>IF(HLOOKUP($E566,TKBLop_chieu!$C$4:$BR$34,15,0)&lt;&gt;"",HLOOKUP($E566,TKBLop_chieu!$C$4:$BR$34,15,0),"")</f>
        <v/>
      </c>
      <c r="E580" s="43" t="str">
        <f>IF(HLOOKUP($E566,TKBLop_chieu!$C$4:$BR$34,20,0)&lt;&gt;"",HLOOKUP($E566,TKBLop_chieu!$C$4:$BR$34,20,0),"")</f>
        <v/>
      </c>
      <c r="F580" s="43" t="str">
        <f>IF(HLOOKUP($E566,TKBLop_chieu!$C$4:$BR$34,25,0)&lt;&gt;"",HLOOKUP($E566,TKBLop_chieu!$C$4:$BR$34,25,0),"")</f>
        <v/>
      </c>
      <c r="G580" s="43" t="str">
        <f>IF(HLOOKUP($E566,TKBLop_chieu!$C$4:$BR$34,30,0)&lt;&gt;"",HLOOKUP($E566,TKBLop_chieu!$C$4:$BR$34,30,0),"")</f>
        <v/>
      </c>
    </row>
    <row r="581" spans="1:7" ht="24.75" customHeight="1" x14ac:dyDescent="0.1">
      <c r="A581" s="42" t="s">
        <v>40</v>
      </c>
      <c r="B581" s="43" t="str">
        <f>IF(HLOOKUP($E566,TKBLop_chieu!$C$4:$BR$34,6,0)&lt;&gt;"",HLOOKUP($E566,TKBLop_chieu!$C$4:$BR$34,6,0),"")</f>
        <v/>
      </c>
      <c r="C581" s="43" t="str">
        <f>IF(HLOOKUP($E566,TKBLop_chieu!$C$4:$BR$34,11,0)&lt;&gt;"",HLOOKUP($E566,TKBLop_chieu!$C$4:$BR$34,11,0),"")</f>
        <v/>
      </c>
      <c r="D581" s="43" t="str">
        <f>IF(HLOOKUP($E566,TKBLop_chieu!$C$4:$BR$34,16,0)&lt;&gt;"",HLOOKUP($E566,TKBLop_chieu!$C$4:$BR$34,16,0),"")</f>
        <v/>
      </c>
      <c r="E581" s="43" t="str">
        <f>IF(HLOOKUP($E566,TKBLop_chieu!$C$4:$BR$34,21,0)&lt;&gt;"",HLOOKUP($E566,TKBLop_chieu!$C$4:$BR$34,21,0),"")</f>
        <v/>
      </c>
      <c r="F581" s="43" t="str">
        <f>IF(HLOOKUP($E566,TKBLop_chieu!$C$4:$BR$34,26,0)&lt;&gt;"",HLOOKUP($E566,TKBLop_chieu!$C$4:$BR$34,26,0),"")</f>
        <v/>
      </c>
      <c r="G581" s="43" t="str">
        <f>IF(HLOOKUP($E566,TKBLop_chieu!$C$4:$BR$34,31,0)&lt;&gt;"",HLOOKUP($E566,TKBLop_chieu!$C$4:$BR$34,31,0),"")</f>
        <v/>
      </c>
    </row>
    <row r="582" spans="1:7" ht="24.75" customHeight="1" x14ac:dyDescent="0.1">
      <c r="A582" s="53"/>
      <c r="B582" s="56"/>
      <c r="C582" s="56"/>
      <c r="D582" s="56"/>
      <c r="E582" s="56"/>
      <c r="F582" s="56"/>
      <c r="G582" s="56"/>
    </row>
    <row r="583" spans="1:7" s="75" customFormat="1" ht="43.5" customHeight="1" x14ac:dyDescent="0.25">
      <c r="A583" s="72">
        <v>35</v>
      </c>
      <c r="B583" s="73"/>
      <c r="C583" s="73"/>
      <c r="D583" s="73" t="s">
        <v>114</v>
      </c>
      <c r="E583" s="74" t="str">
        <f>VLOOKUP($A583,Objects!$A$6:$B$60,2,1)</f>
        <v>12A08</v>
      </c>
      <c r="F583" s="73"/>
      <c r="G583" s="73"/>
    </row>
    <row r="584" spans="1:7" s="75" customFormat="1" ht="43.5" customHeight="1" x14ac:dyDescent="0.1">
      <c r="A584" s="73"/>
      <c r="B584" s="73"/>
      <c r="C584" s="73"/>
      <c r="D584" s="73"/>
      <c r="E584" s="73"/>
      <c r="F584" s="73"/>
      <c r="G584" s="73"/>
    </row>
    <row r="585" spans="1:7" s="75" customFormat="1" ht="43.5" customHeight="1" x14ac:dyDescent="0.25">
      <c r="A585" s="73" t="s">
        <v>121</v>
      </c>
      <c r="B585" s="73"/>
      <c r="C585" s="73"/>
      <c r="D585" s="73"/>
      <c r="E585" s="73"/>
      <c r="F585" s="73"/>
      <c r="G585" s="73"/>
    </row>
    <row r="586" spans="1:7" ht="24.75" customHeight="1" x14ac:dyDescent="0.1">
      <c r="A586" s="55"/>
      <c r="B586" s="42" t="s">
        <v>115</v>
      </c>
      <c r="C586" s="42" t="s">
        <v>116</v>
      </c>
      <c r="D586" s="42" t="s">
        <v>117</v>
      </c>
      <c r="E586" s="42" t="s">
        <v>118</v>
      </c>
      <c r="F586" s="42" t="s">
        <v>119</v>
      </c>
      <c r="G586" s="42" t="s">
        <v>120</v>
      </c>
    </row>
    <row r="587" spans="1:7" ht="24.75" customHeight="1" x14ac:dyDescent="0.15">
      <c r="A587" s="42" t="s">
        <v>0</v>
      </c>
      <c r="B587" s="43" t="str">
        <f>IF(HLOOKUP($E583,TKBLop_sang!$C$4:$BS$34,2,0)&lt;&gt;"",HLOOKUP($E583,TKBLop_sang!$C$4:$BS$34,2,0),"")</f>
        <v>CHÀO CỜ</v>
      </c>
      <c r="C587" s="43" t="str">
        <f>IF(HLOOKUP($E583,TKBLop_sang!$C$4:$BS$34,7,0)&lt;&gt;"",HLOOKUP($E583,TKBLop_sang!$C$4:$BS$34,7,0),"")</f>
        <v>LÝ-TIẾN.P</v>
      </c>
      <c r="D587" s="43" t="str">
        <f>IF(HLOOKUP($E583,TKBLop_sang!$C$4:$BS$34,12,0)&lt;&gt;"",HLOOKUP($E583,TKBLop_sang!$C$4:$BS$34,12,0),"")</f>
        <v>TOAN-LINH.TN</v>
      </c>
      <c r="E587" s="43" t="str">
        <f>IF(HLOOKUP($E583,TKBLop_sang!$C$4:$BS$34,17,0)&lt;&gt;"",HLOOKUP($E583,TKBLop_sang!$C$4:$BS$34,17,0),"")</f>
        <v>GDQP-HOA.NT</v>
      </c>
      <c r="F587" s="43" t="str">
        <f>IF(HLOOKUP($E583,TKBLop_sang!$C$4:$BS$34,22,0)&lt;&gt;"",HLOOKUP($E583,TKBLop_sang!$C$4:$BS$34,22,0),"")</f>
        <v>HÓA-HẰNG.Đ</v>
      </c>
      <c r="G587" s="43" t="str">
        <f>IF(HLOOKUP($E583,TKBLop_sang!$C$4:$BS$34,27,0)&lt;&gt;"",HLOOKUP($E583,TKBLop_sang!$C$4:$BS$34,27,0),"")</f>
        <v/>
      </c>
    </row>
    <row r="588" spans="1:7" ht="24.75" customHeight="1" x14ac:dyDescent="0.15">
      <c r="A588" s="42" t="s">
        <v>37</v>
      </c>
      <c r="B588" s="43" t="str">
        <f>IF(HLOOKUP($E583,TKBLop_sang!$C$4:$BS$34,3,0)&lt;&gt;"",HLOOKUP($E583,TKBLop_sang!$C$4:$BS$34,3,0),"")</f>
        <v>SHCN-TIẾN.P</v>
      </c>
      <c r="C588" s="43" t="str">
        <f>IF(HLOOKUP($E583,TKBLop_sang!$C$4:$BS$34,8,0)&lt;&gt;"",HLOOKUP($E583,TKBLop_sang!$C$4:$BS$34,8,0),"")</f>
        <v>VĂN-VÂN.ĐT</v>
      </c>
      <c r="D588" s="43" t="str">
        <f>IF(HLOOKUP($E583,TKBLop_sang!$C$4:$BS$34,13,0)&lt;&gt;"",HLOOKUP($E583,TKBLop_sang!$C$4:$BS$34,13,0),"")</f>
        <v>TOAN-LINH.TN</v>
      </c>
      <c r="E588" s="43" t="str">
        <f>IF(HLOOKUP($E583,TKBLop_sang!$C$4:$BS$34,18,0)&lt;&gt;"",HLOOKUP($E583,TKBLop_sang!$C$4:$BS$34,18,0),"")</f>
        <v>LÝ-TIẾN.P</v>
      </c>
      <c r="F588" s="43" t="str">
        <f>IF(HLOOKUP($E583,TKBLop_sang!$C$4:$BS$34,23,0)&lt;&gt;"",HLOOKUP($E583,TKBLop_sang!$C$4:$BS$34,23,0),"")</f>
        <v>TOAN-LINH.TN</v>
      </c>
      <c r="G588" s="43" t="str">
        <f>IF(HLOOKUP($E583,TKBLop_sang!$C$4:$BS$34,28,0)&lt;&gt;"",HLOOKUP($E583,TKBLop_sang!$C$4:$BS$34,28,0),"")</f>
        <v/>
      </c>
    </row>
    <row r="589" spans="1:7" ht="24.75" customHeight="1" x14ac:dyDescent="0.15">
      <c r="A589" s="42" t="s">
        <v>38</v>
      </c>
      <c r="B589" s="43" t="str">
        <f>IF(HLOOKUP($E583,TKBLop_sang!$C$4:$BS$34,4,0)&lt;&gt;"",HLOOKUP($E583,TKBLop_sang!$C$4:$BS$34,4,0),"")</f>
        <v>TIN-TRUNG</v>
      </c>
      <c r="C589" s="43" t="str">
        <f>IF(HLOOKUP($E583,TKBLop_sang!$C$4:$BS$34,9,0)&lt;&gt;"",HLOOKUP($E583,TKBLop_sang!$C$4:$BS$34,9,0),"")</f>
        <v>ANH-SƠN.P</v>
      </c>
      <c r="D589" s="43" t="str">
        <f>IF(HLOOKUP($E583,TKBLop_sang!$C$4:$BS$34,14,0)&lt;&gt;"",HLOOKUP($E583,TKBLop_sang!$C$4:$BS$34,14,0),"")</f>
        <v>ANH-SƠN.P</v>
      </c>
      <c r="E589" s="43" t="str">
        <f>IF(HLOOKUP($E583,TKBLop_sang!$C$4:$BS$34,19,0)&lt;&gt;"",HLOOKUP($E583,TKBLop_sang!$C$4:$BS$34,19,0),"")</f>
        <v>SINH-MINH.B</v>
      </c>
      <c r="F589" s="43" t="str">
        <f>IF(HLOOKUP($E583,TKBLop_sang!$C$4:$BS$34,24,0)&lt;&gt;"",HLOOKUP($E583,TKBLop_sang!$C$4:$BS$34,24,0),"")</f>
        <v>TD-VÂN.NT</v>
      </c>
      <c r="G589" s="43" t="str">
        <f>IF(HLOOKUP($E583,TKBLop_sang!$C$4:$BS$34,29,0)&lt;&gt;"",HLOOKUP($E583,TKBLop_sang!$C$4:$BS$34,29,0),"")</f>
        <v/>
      </c>
    </row>
    <row r="590" spans="1:7" ht="24.75" customHeight="1" x14ac:dyDescent="0.15">
      <c r="A590" s="42" t="s">
        <v>39</v>
      </c>
      <c r="B590" s="43" t="str">
        <f>IF(HLOOKUP($E583,TKBLop_sang!$C$4:$BS$34,5,0)&lt;&gt;"",HLOOKUP($E583,TKBLop_sang!$C$4:$BS$34,5,0),"")</f>
        <v>LÝ-TIẾN.P</v>
      </c>
      <c r="C590" s="43" t="str">
        <f>IF(HLOOKUP($E583,TKBLop_sang!$C$4:$BS$34,10,0)&lt;&gt;"",HLOOKUP($E583,TKBLop_sang!$C$4:$BS$34,10,0),"")</f>
        <v>ANH-SƠN.P</v>
      </c>
      <c r="D590" s="43" t="str">
        <f>IF(HLOOKUP($E583,TKBLop_sang!$C$4:$BS$34,15,0)&lt;&gt;"",HLOOKUP($E583,TKBLop_sang!$C$4:$BS$34,15,0),"")</f>
        <v>ANH-SƠN.P</v>
      </c>
      <c r="E590" s="43" t="str">
        <f>IF(HLOOKUP($E583,TKBLop_sang!$C$4:$BS$34,20,0)&lt;&gt;"",HLOOKUP($E583,TKBLop_sang!$C$4:$BS$34,20,0),"")</f>
        <v>TOAN-LINH.TN</v>
      </c>
      <c r="F590" s="43" t="str">
        <f>IF(HLOOKUP($E583,TKBLop_sang!$C$4:$BS$34,25,0)&lt;&gt;"",HLOOKUP($E583,TKBLop_sang!$C$4:$BS$34,25,0),"")</f>
        <v>TD-VÂN.NT</v>
      </c>
      <c r="G590" s="43" t="str">
        <f>IF(HLOOKUP($E583,TKBLop_sang!$C$4:$BS$34,30,0)&lt;&gt;"",HLOOKUP($E583,TKBLop_sang!$C$4:$BS$34,30,0),"")</f>
        <v/>
      </c>
    </row>
    <row r="591" spans="1:7" ht="24.75" customHeight="1" x14ac:dyDescent="0.15">
      <c r="A591" s="42" t="s">
        <v>40</v>
      </c>
      <c r="B591" s="43" t="str">
        <f>IF(HLOOKUP($E583,TKBLop_sang!$C$4:$BS$34,6,0)&lt;&gt;"",HLOOKUP($E583,TKBLop_sang!$C$4:$BS$34,6,0),"")</f>
        <v>ĐỊA-NHU.B</v>
      </c>
      <c r="C591" s="43" t="str">
        <f>IF(HLOOKUP($E583,TKBLop_sang!$C$4:$BS$34,11,0)&lt;&gt;"",HLOOKUP($E583,TKBLop_sang!$C$4:$BS$34,11,0),"")</f>
        <v>HÓA-HẰNG.Đ</v>
      </c>
      <c r="D591" s="43" t="str">
        <f>IF(HLOOKUP($E583,TKBLop_sang!$C$4:$BS$34,16,0)&lt;&gt;"",HLOOKUP($E583,TKBLop_sang!$C$4:$BS$34,16,0),"")</f>
        <v>ĐỊA-NHU.B</v>
      </c>
      <c r="E591" s="43" t="str">
        <f>IF(HLOOKUP($E583,TKBLop_sang!$C$4:$BS$34,21,0)&lt;&gt;"",HLOOKUP($E583,TKBLop_sang!$C$4:$BS$34,21,0),"")</f>
        <v>TOAN-LINH.TN</v>
      </c>
      <c r="F591" s="43" t="str">
        <f>IF(HLOOKUP($E583,TKBLop_sang!$C$4:$BS$34,26,0)&lt;&gt;"",HLOOKUP($E583,TKBLop_sang!$C$4:$BS$34,26,0),"")</f>
        <v>CNGH-THÁI.P</v>
      </c>
      <c r="G591" s="43" t="str">
        <f>IF(HLOOKUP($E583,TKBLop_sang!$C$4:$BS$34,31,0)&lt;&gt;"",HLOOKUP($E583,TKBLop_sang!$C$4:$BS$34,31,0),"")</f>
        <v/>
      </c>
    </row>
    <row r="592" spans="1:7" ht="24.75" customHeight="1" x14ac:dyDescent="0.1">
      <c r="A592" s="53" t="s">
        <v>122</v>
      </c>
      <c r="B592" s="77"/>
      <c r="C592" s="77"/>
      <c r="D592" s="77"/>
      <c r="E592" s="77"/>
      <c r="F592" s="77"/>
      <c r="G592" s="77"/>
    </row>
    <row r="593" spans="1:7" ht="24.75" customHeight="1" x14ac:dyDescent="0.1">
      <c r="A593" s="55"/>
      <c r="B593" s="78" t="s">
        <v>115</v>
      </c>
      <c r="C593" s="78" t="s">
        <v>116</v>
      </c>
      <c r="D593" s="78" t="s">
        <v>117</v>
      </c>
      <c r="E593" s="78" t="s">
        <v>118</v>
      </c>
      <c r="F593" s="78" t="s">
        <v>119</v>
      </c>
      <c r="G593" s="78" t="s">
        <v>120</v>
      </c>
    </row>
    <row r="594" spans="1:7" ht="24.75" customHeight="1" x14ac:dyDescent="0.15">
      <c r="A594" s="42" t="s">
        <v>0</v>
      </c>
      <c r="B594" s="43" t="str">
        <f>IF(HLOOKUP($E583,TKBLop_chieu!$C$4:$BR$34,2,0)&lt;&gt;"",HLOOKUP($E583,TKBLop_chieu!$C$4:$BR$34,2,0),"")</f>
        <v>ANH-SƠN.P</v>
      </c>
      <c r="C594" s="43" t="str">
        <f>IF(HLOOKUP($E583,TKBLop_chieu!$C$4:$BR$34,7,0)&lt;&gt;"",HLOOKUP($E583,TKBLop_chieu!$C$4:$BR$34,7,0),"")</f>
        <v>VĂN-VÂN.ĐT</v>
      </c>
      <c r="D594" s="43" t="str">
        <f>IF(HLOOKUP($E583,TKBLop_chieu!$C$4:$BR$34,12,0)&lt;&gt;"",HLOOKUP($E583,TKBLop_chieu!$C$4:$BR$34,12,0),"")</f>
        <v>GDCD-NHUẦN</v>
      </c>
      <c r="E594" s="43" t="str">
        <f>IF(HLOOKUP($E583,TKBLop_chieu!$C$4:$BR$34,17,0)&lt;&gt;"",HLOOKUP($E583,TKBLop_chieu!$C$4:$BR$34,17,0),"")</f>
        <v>SINH-MINH.B</v>
      </c>
      <c r="F594" s="43" t="str">
        <f>IF(HLOOKUP($E583,TKBLop_chieu!$C$4:$BR$34,22,0)&lt;&gt;"",HLOOKUP($E583,TKBLop_chieu!$C$4:$BR$34,22,0),"")</f>
        <v>VĂN-VÂN.ĐT</v>
      </c>
      <c r="G594" s="43" t="str">
        <f>IF(HLOOKUP($E583,TKBLop_chieu!$C$4:$BR$34,27,0)&lt;&gt;"",HLOOKUP($E583,TKBLop_chieu!$C$4:$BR$34,27,0),"")</f>
        <v/>
      </c>
    </row>
    <row r="595" spans="1:7" ht="24.75" customHeight="1" x14ac:dyDescent="0.15">
      <c r="A595" s="42" t="s">
        <v>37</v>
      </c>
      <c r="B595" s="43" t="str">
        <f>IF(HLOOKUP($E583,TKBLop_chieu!$C$4:$BR$34,3,0)&lt;&gt;"",HLOOKUP($E583,TKBLop_chieu!$C$4:$BR$34,3,0),"")</f>
        <v>HÓA-HẰNG.Đ</v>
      </c>
      <c r="C595" s="43" t="str">
        <f>IF(HLOOKUP($E583,TKBLop_chieu!$C$4:$BR$34,8,0)&lt;&gt;"",HLOOKUP($E583,TKBLop_chieu!$C$4:$BR$34,8,0),"")</f>
        <v>VĂN-VÂN.ĐT</v>
      </c>
      <c r="D595" s="43" t="str">
        <f>IF(HLOOKUP($E583,TKBLop_chieu!$C$4:$BR$34,13,0)&lt;&gt;"",HLOOKUP($E583,TKBLop_chieu!$C$4:$BR$34,13,0),"")</f>
        <v>TOAN-LINH.TN</v>
      </c>
      <c r="E595" s="43" t="str">
        <f>IF(HLOOKUP($E583,TKBLop_chieu!$C$4:$BR$34,18,0)&lt;&gt;"",HLOOKUP($E583,TKBLop_chieu!$C$4:$BR$34,18,0),"")</f>
        <v>SINH-MINH.B</v>
      </c>
      <c r="F595" s="43" t="str">
        <f>IF(HLOOKUP($E583,TKBLop_chieu!$C$4:$BR$34,23,0)&lt;&gt;"",HLOOKUP($E583,TKBLop_chieu!$C$4:$BR$34,23,0),"")</f>
        <v>VĂN-VÂN.ĐT</v>
      </c>
      <c r="G595" s="43" t="str">
        <f>IF(HLOOKUP($E583,TKBLop_chieu!$C$4:$BR$34,28,0)&lt;&gt;"",HLOOKUP($E583,TKBLop_chieu!$C$4:$BR$34,28,0),"")</f>
        <v/>
      </c>
    </row>
    <row r="596" spans="1:7" ht="24.75" customHeight="1" x14ac:dyDescent="0.15">
      <c r="A596" s="42" t="s">
        <v>38</v>
      </c>
      <c r="B596" s="43" t="str">
        <f>IF(HLOOKUP($E583,TKBLop_chieu!$C$4:$BR$34,4,0)&lt;&gt;"",HLOOKUP($E583,TKBLop_chieu!$C$4:$BR$34,4,0),"")</f>
        <v>VĂN-VÂN.ĐT</v>
      </c>
      <c r="C596" s="43" t="str">
        <f>IF(HLOOKUP($E583,TKBLop_chieu!$C$4:$BR$34,9,0)&lt;&gt;"",HLOOKUP($E583,TKBLop_chieu!$C$4:$BR$34,9,0),"")</f>
        <v>ANH-SƠN.P</v>
      </c>
      <c r="D596" s="43" t="str">
        <f>IF(HLOOKUP($E583,TKBLop_chieu!$C$4:$BR$34,14,0)&lt;&gt;"",HLOOKUP($E583,TKBLop_chieu!$C$4:$BR$34,14,0),"")</f>
        <v>TOAN-LINH.TN</v>
      </c>
      <c r="E596" s="43" t="str">
        <f>IF(HLOOKUP($E583,TKBLop_chieu!$C$4:$BR$34,19,0)&lt;&gt;"",HLOOKUP($E583,TKBLop_chieu!$C$4:$BR$34,19,0),"")</f>
        <v>SỬ-LT.LỢI</v>
      </c>
      <c r="F596" s="43" t="str">
        <f>IF(HLOOKUP($E583,TKBLop_chieu!$C$4:$BR$34,24,0)&lt;&gt;"",HLOOKUP($E583,TKBLop_chieu!$C$4:$BR$34,24,0),"")</f>
        <v>HƯỚNG  NGHIỆP</v>
      </c>
      <c r="G596" s="43" t="str">
        <f>IF(HLOOKUP($E583,TKBLop_chieu!$C$4:$BR$34,29,0)&lt;&gt;"",HLOOKUP($E583,TKBLop_chieu!$C$4:$BR$34,29,0),"")</f>
        <v/>
      </c>
    </row>
    <row r="597" spans="1:7" ht="24.75" customHeight="1" x14ac:dyDescent="0.1">
      <c r="A597" s="42" t="s">
        <v>39</v>
      </c>
      <c r="B597" s="43" t="str">
        <f>IF(HLOOKUP($E583,TKBLop_chieu!$C$4:$BR$34,5,0)&lt;&gt;"",HLOOKUP($E583,TKBLop_chieu!$C$4:$BR$34,5,0),"")</f>
        <v/>
      </c>
      <c r="C597" s="43" t="str">
        <f>IF(HLOOKUP($E583,TKBLop_chieu!$C$4:$BR$34,10,0)&lt;&gt;"",HLOOKUP($E583,TKBLop_chieu!$C$4:$BR$34,10,0),"")</f>
        <v/>
      </c>
      <c r="D597" s="43" t="str">
        <f>IF(HLOOKUP($E583,TKBLop_chieu!$C$4:$BR$34,15,0)&lt;&gt;"",HLOOKUP($E583,TKBLop_chieu!$C$4:$BR$34,15,0),"")</f>
        <v/>
      </c>
      <c r="E597" s="43" t="str">
        <f>IF(HLOOKUP($E583,TKBLop_chieu!$C$4:$BR$34,20,0)&lt;&gt;"",HLOOKUP($E583,TKBLop_chieu!$C$4:$BR$34,20,0),"")</f>
        <v/>
      </c>
      <c r="F597" s="43" t="str">
        <f>IF(HLOOKUP($E583,TKBLop_chieu!$C$4:$BR$34,25,0)&lt;&gt;"",HLOOKUP($E583,TKBLop_chieu!$C$4:$BR$34,25,0),"")</f>
        <v/>
      </c>
      <c r="G597" s="43" t="str">
        <f>IF(HLOOKUP($E583,TKBLop_chieu!$C$4:$BR$34,30,0)&lt;&gt;"",HLOOKUP($E583,TKBLop_chieu!$C$4:$BR$34,30,0),"")</f>
        <v/>
      </c>
    </row>
    <row r="598" spans="1:7" ht="24.75" customHeight="1" x14ac:dyDescent="0.1">
      <c r="A598" s="42" t="s">
        <v>40</v>
      </c>
      <c r="B598" s="43" t="str">
        <f>IF(HLOOKUP($E583,TKBLop_chieu!$C$4:$BR$34,6,0)&lt;&gt;"",HLOOKUP($E583,TKBLop_chieu!$C$4:$BR$34,6,0),"")</f>
        <v/>
      </c>
      <c r="C598" s="43" t="str">
        <f>IF(HLOOKUP($E583,TKBLop_chieu!$C$4:$BR$34,11,0)&lt;&gt;"",HLOOKUP($E583,TKBLop_chieu!$C$4:$BR$34,11,0),"")</f>
        <v/>
      </c>
      <c r="D598" s="43" t="str">
        <f>IF(HLOOKUP($E583,TKBLop_chieu!$C$4:$BR$34,16,0)&lt;&gt;"",HLOOKUP($E583,TKBLop_chieu!$C$4:$BR$34,16,0),"")</f>
        <v/>
      </c>
      <c r="E598" s="43" t="str">
        <f>IF(HLOOKUP($E583,TKBLop_chieu!$C$4:$BR$34,21,0)&lt;&gt;"",HLOOKUP($E583,TKBLop_chieu!$C$4:$BR$34,21,0),"")</f>
        <v/>
      </c>
      <c r="F598" s="43" t="str">
        <f>IF(HLOOKUP($E583,TKBLop_chieu!$C$4:$BR$34,26,0)&lt;&gt;"",HLOOKUP($E583,TKBLop_chieu!$C$4:$BR$34,26,0),"")</f>
        <v/>
      </c>
      <c r="G598" s="43" t="str">
        <f>IF(HLOOKUP($E583,TKBLop_chieu!$C$4:$BR$34,31,0)&lt;&gt;"",HLOOKUP($E583,TKBLop_chieu!$C$4:$BR$34,31,0),"")</f>
        <v/>
      </c>
    </row>
    <row r="599" spans="1:7" ht="24.75" customHeight="1" x14ac:dyDescent="0.1">
      <c r="A599" s="53"/>
      <c r="B599" s="56"/>
      <c r="C599" s="56"/>
      <c r="D599" s="56"/>
      <c r="E599" s="56"/>
      <c r="F599" s="56"/>
      <c r="G599" s="56"/>
    </row>
    <row r="600" spans="1:7" s="75" customFormat="1" ht="43.5" customHeight="1" x14ac:dyDescent="0.25">
      <c r="A600" s="72">
        <v>36</v>
      </c>
      <c r="B600" s="73"/>
      <c r="C600" s="73"/>
      <c r="D600" s="73" t="s">
        <v>114</v>
      </c>
      <c r="E600" s="74" t="str">
        <f>VLOOKUP($A600,Objects!$A$6:$B$60,2,1)</f>
        <v>12A09</v>
      </c>
      <c r="F600" s="73"/>
      <c r="G600" s="73"/>
    </row>
    <row r="601" spans="1:7" s="75" customFormat="1" ht="43.5" customHeight="1" x14ac:dyDescent="0.1">
      <c r="A601" s="73"/>
      <c r="B601" s="73"/>
      <c r="C601" s="73"/>
      <c r="D601" s="73"/>
      <c r="E601" s="73"/>
      <c r="F601" s="73"/>
      <c r="G601" s="73"/>
    </row>
    <row r="602" spans="1:7" s="75" customFormat="1" ht="43.5" customHeight="1" x14ac:dyDescent="0.25">
      <c r="A602" s="73" t="s">
        <v>121</v>
      </c>
      <c r="B602" s="73"/>
      <c r="C602" s="73"/>
      <c r="D602" s="73"/>
      <c r="E602" s="73"/>
      <c r="F602" s="73"/>
      <c r="G602" s="73"/>
    </row>
    <row r="603" spans="1:7" ht="24.75" customHeight="1" x14ac:dyDescent="0.1">
      <c r="A603" s="55"/>
      <c r="B603" s="42" t="s">
        <v>115</v>
      </c>
      <c r="C603" s="42" t="s">
        <v>116</v>
      </c>
      <c r="D603" s="42" t="s">
        <v>117</v>
      </c>
      <c r="E603" s="42" t="s">
        <v>118</v>
      </c>
      <c r="F603" s="42" t="s">
        <v>119</v>
      </c>
      <c r="G603" s="42" t="s">
        <v>120</v>
      </c>
    </row>
    <row r="604" spans="1:7" ht="24.75" customHeight="1" x14ac:dyDescent="0.15">
      <c r="A604" s="42" t="s">
        <v>0</v>
      </c>
      <c r="B604" s="43" t="str">
        <f>IF(HLOOKUP($E600,TKBLop_sang!$C$4:$BS$34,2,0)&lt;&gt;"",HLOOKUP($E600,TKBLop_sang!$C$4:$BS$34,2,0),"")</f>
        <v>CHÀO CỜ</v>
      </c>
      <c r="C604" s="43" t="str">
        <f>IF(HLOOKUP($E600,TKBLop_sang!$C$4:$BS$34,7,0)&lt;&gt;"",HLOOKUP($E600,TKBLop_sang!$C$4:$BS$34,7,0),"")</f>
        <v>ANH-MỸ AN</v>
      </c>
      <c r="D604" s="43" t="str">
        <f>IF(HLOOKUP($E600,TKBLop_sang!$C$4:$BS$34,12,0)&lt;&gt;"",HLOOKUP($E600,TKBLop_sang!$C$4:$BS$34,12,0),"")</f>
        <v>SỬ-VI VI</v>
      </c>
      <c r="E604" s="43" t="str">
        <f>IF(HLOOKUP($E600,TKBLop_sang!$C$4:$BS$34,17,0)&lt;&gt;"",HLOOKUP($E600,TKBLop_sang!$C$4:$BS$34,17,0),"")</f>
        <v>TOAN-HOÀN</v>
      </c>
      <c r="F604" s="43" t="str">
        <f>IF(HLOOKUP($E600,TKBLop_sang!$C$4:$BS$34,22,0)&lt;&gt;"",HLOOKUP($E600,TKBLop_sang!$C$4:$BS$34,22,0),"")</f>
        <v>TD-VÂN.NT</v>
      </c>
      <c r="G604" s="43" t="str">
        <f>IF(HLOOKUP($E600,TKBLop_sang!$C$4:$BS$34,27,0)&lt;&gt;"",HLOOKUP($E600,TKBLop_sang!$C$4:$BS$34,27,0),"")</f>
        <v/>
      </c>
    </row>
    <row r="605" spans="1:7" ht="24.75" customHeight="1" x14ac:dyDescent="0.15">
      <c r="A605" s="42" t="s">
        <v>37</v>
      </c>
      <c r="B605" s="43" t="str">
        <f>IF(HLOOKUP($E600,TKBLop_sang!$C$4:$BS$34,3,0)&lt;&gt;"",HLOOKUP($E600,TKBLop_sang!$C$4:$BS$34,3,0),"")</f>
        <v>SHCN-MỸ AN</v>
      </c>
      <c r="C605" s="43" t="str">
        <f>IF(HLOOKUP($E600,TKBLop_sang!$C$4:$BS$34,8,0)&lt;&gt;"",HLOOKUP($E600,TKBLop_sang!$C$4:$BS$34,8,0),"")</f>
        <v>ANH-MỸ AN</v>
      </c>
      <c r="D605" s="43" t="str">
        <f>IF(HLOOKUP($E600,TKBLop_sang!$C$4:$BS$34,13,0)&lt;&gt;"",HLOOKUP($E600,TKBLop_sang!$C$4:$BS$34,13,0),"")</f>
        <v>GDQP-QUANG.ĐV</v>
      </c>
      <c r="E605" s="43" t="str">
        <f>IF(HLOOKUP($E600,TKBLop_sang!$C$4:$BS$34,18,0)&lt;&gt;"",HLOOKUP($E600,TKBLop_sang!$C$4:$BS$34,18,0),"")</f>
        <v>TOAN-HOÀN</v>
      </c>
      <c r="F605" s="43" t="str">
        <f>IF(HLOOKUP($E600,TKBLop_sang!$C$4:$BS$34,23,0)&lt;&gt;"",HLOOKUP($E600,TKBLop_sang!$C$4:$BS$34,23,0),"")</f>
        <v>TD-VÂN.NT</v>
      </c>
      <c r="G605" s="43" t="str">
        <f>IF(HLOOKUP($E600,TKBLop_sang!$C$4:$BS$34,28,0)&lt;&gt;"",HLOOKUP($E600,TKBLop_sang!$C$4:$BS$34,28,0),"")</f>
        <v/>
      </c>
    </row>
    <row r="606" spans="1:7" ht="24.75" customHeight="1" x14ac:dyDescent="0.15">
      <c r="A606" s="42" t="s">
        <v>38</v>
      </c>
      <c r="B606" s="43" t="str">
        <f>IF(HLOOKUP($E600,TKBLop_sang!$C$4:$BS$34,4,0)&lt;&gt;"",HLOOKUP($E600,TKBLop_sang!$C$4:$BS$34,4,0),"")</f>
        <v>ĐỊA-NHU.B</v>
      </c>
      <c r="C606" s="43" t="str">
        <f>IF(HLOOKUP($E600,TKBLop_sang!$C$4:$BS$34,9,0)&lt;&gt;"",HLOOKUP($E600,TKBLop_sang!$C$4:$BS$34,9,0),"")</f>
        <v>HÓA-GIANG.B</v>
      </c>
      <c r="D606" s="43" t="str">
        <f>IF(HLOOKUP($E600,TKBLop_sang!$C$4:$BS$34,14,0)&lt;&gt;"",HLOOKUP($E600,TKBLop_sang!$C$4:$BS$34,14,0),"")</f>
        <v>CNGH-THÁI.P</v>
      </c>
      <c r="E606" s="43" t="str">
        <f>IF(HLOOKUP($E600,TKBLop_sang!$C$4:$BS$34,19,0)&lt;&gt;"",HLOOKUP($E600,TKBLop_sang!$C$4:$BS$34,19,0),"")</f>
        <v>GDCD-NHUẦN</v>
      </c>
      <c r="F606" s="43" t="str">
        <f>IF(HLOOKUP($E600,TKBLop_sang!$C$4:$BS$34,24,0)&lt;&gt;"",HLOOKUP($E600,TKBLop_sang!$C$4:$BS$34,24,0),"")</f>
        <v>TOAN-HOÀN</v>
      </c>
      <c r="G606" s="43" t="str">
        <f>IF(HLOOKUP($E600,TKBLop_sang!$C$4:$BS$34,29,0)&lt;&gt;"",HLOOKUP($E600,TKBLop_sang!$C$4:$BS$34,29,0),"")</f>
        <v/>
      </c>
    </row>
    <row r="607" spans="1:7" ht="24.75" customHeight="1" x14ac:dyDescent="0.15">
      <c r="A607" s="42" t="s">
        <v>39</v>
      </c>
      <c r="B607" s="43" t="str">
        <f>IF(HLOOKUP($E600,TKBLop_sang!$C$4:$BS$34,5,0)&lt;&gt;"",HLOOKUP($E600,TKBLop_sang!$C$4:$BS$34,5,0),"")</f>
        <v>TOAN-HOÀN</v>
      </c>
      <c r="C607" s="43" t="str">
        <f>IF(HLOOKUP($E600,TKBLop_sang!$C$4:$BS$34,10,0)&lt;&gt;"",HLOOKUP($E600,TKBLop_sang!$C$4:$BS$34,10,0),"")</f>
        <v>SINH-THÙY</v>
      </c>
      <c r="D607" s="43" t="str">
        <f>IF(HLOOKUP($E600,TKBLop_sang!$C$4:$BS$34,15,0)&lt;&gt;"",HLOOKUP($E600,TKBLop_sang!$C$4:$BS$34,15,0),"")</f>
        <v>SINH-THÙY</v>
      </c>
      <c r="E607" s="43" t="str">
        <f>IF(HLOOKUP($E600,TKBLop_sang!$C$4:$BS$34,20,0)&lt;&gt;"",HLOOKUP($E600,TKBLop_sang!$C$4:$BS$34,20,0),"")</f>
        <v>VĂN-THỦY.NT</v>
      </c>
      <c r="F607" s="43" t="str">
        <f>IF(HLOOKUP($E600,TKBLop_sang!$C$4:$BS$34,25,0)&lt;&gt;"",HLOOKUP($E600,TKBLop_sang!$C$4:$BS$34,25,0),"")</f>
        <v>VĂN-THỦY.NT</v>
      </c>
      <c r="G607" s="43" t="str">
        <f>IF(HLOOKUP($E600,TKBLop_sang!$C$4:$BS$34,30,0)&lt;&gt;"",HLOOKUP($E600,TKBLop_sang!$C$4:$BS$34,30,0),"")</f>
        <v/>
      </c>
    </row>
    <row r="608" spans="1:7" ht="24.75" customHeight="1" x14ac:dyDescent="0.15">
      <c r="A608" s="42" t="s">
        <v>40</v>
      </c>
      <c r="B608" s="43" t="str">
        <f>IF(HLOOKUP($E600,TKBLop_sang!$C$4:$BS$34,6,0)&lt;&gt;"",HLOOKUP($E600,TKBLop_sang!$C$4:$BS$34,6,0),"")</f>
        <v>TOAN-HOÀN</v>
      </c>
      <c r="C608" s="43" t="str">
        <f>IF(HLOOKUP($E600,TKBLop_sang!$C$4:$BS$34,11,0)&lt;&gt;"",HLOOKUP($E600,TKBLop_sang!$C$4:$BS$34,11,0),"")</f>
        <v>VĂN-THỦY.NT</v>
      </c>
      <c r="D608" s="43" t="str">
        <f>IF(HLOOKUP($E600,TKBLop_sang!$C$4:$BS$34,16,0)&lt;&gt;"",HLOOKUP($E600,TKBLop_sang!$C$4:$BS$34,16,0),"")</f>
        <v>ANH-MỸ AN</v>
      </c>
      <c r="E608" s="43" t="str">
        <f>IF(HLOOKUP($E600,TKBLop_sang!$C$4:$BS$34,21,0)&lt;&gt;"",HLOOKUP($E600,TKBLop_sang!$C$4:$BS$34,21,0),"")</f>
        <v>VĂN-THỦY.NT</v>
      </c>
      <c r="F608" s="43" t="str">
        <f>IF(HLOOKUP($E600,TKBLop_sang!$C$4:$BS$34,26,0)&lt;&gt;"",HLOOKUP($E600,TKBLop_sang!$C$4:$BS$34,26,0),"")</f>
        <v>HÓA-GIANG.B</v>
      </c>
      <c r="G608" s="43" t="str">
        <f>IF(HLOOKUP($E600,TKBLop_sang!$C$4:$BS$34,31,0)&lt;&gt;"",HLOOKUP($E600,TKBLop_sang!$C$4:$BS$34,31,0),"")</f>
        <v/>
      </c>
    </row>
    <row r="609" spans="1:7" ht="24.75" customHeight="1" x14ac:dyDescent="0.1">
      <c r="A609" s="53" t="s">
        <v>122</v>
      </c>
      <c r="B609" s="77"/>
      <c r="C609" s="77"/>
      <c r="D609" s="77"/>
      <c r="E609" s="77"/>
      <c r="F609" s="77"/>
      <c r="G609" s="77"/>
    </row>
    <row r="610" spans="1:7" ht="24.75" customHeight="1" x14ac:dyDescent="0.1">
      <c r="A610" s="55"/>
      <c r="B610" s="78" t="s">
        <v>115</v>
      </c>
      <c r="C610" s="78" t="s">
        <v>116</v>
      </c>
      <c r="D610" s="78" t="s">
        <v>117</v>
      </c>
      <c r="E610" s="78" t="s">
        <v>118</v>
      </c>
      <c r="F610" s="78" t="s">
        <v>119</v>
      </c>
      <c r="G610" s="78" t="s">
        <v>120</v>
      </c>
    </row>
    <row r="611" spans="1:7" ht="24.75" customHeight="1" x14ac:dyDescent="0.15">
      <c r="A611" s="42" t="s">
        <v>0</v>
      </c>
      <c r="B611" s="43" t="str">
        <f>IF(HLOOKUP($E600,TKBLop_chieu!$C$4:$BR$34,2,0)&lt;&gt;"",HLOOKUP($E600,TKBLop_chieu!$C$4:$BR$34,2,0),"")</f>
        <v>HÓA-GIANG.B</v>
      </c>
      <c r="C611" s="43" t="str">
        <f>IF(HLOOKUP($E600,TKBLop_chieu!$C$4:$BR$34,7,0)&lt;&gt;"",HLOOKUP($E600,TKBLop_chieu!$C$4:$BR$34,7,0),"")</f>
        <v>VĂN-THỦY.NT</v>
      </c>
      <c r="D611" s="43" t="str">
        <f>IF(HLOOKUP($E600,TKBLop_chieu!$C$4:$BR$34,12,0)&lt;&gt;"",HLOOKUP($E600,TKBLop_chieu!$C$4:$BR$34,12,0),"")</f>
        <v>ANH-MỸ AN</v>
      </c>
      <c r="E611" s="43" t="str">
        <f>IF(HLOOKUP($E600,TKBLop_chieu!$C$4:$BR$34,17,0)&lt;&gt;"",HLOOKUP($E600,TKBLop_chieu!$C$4:$BR$34,17,0),"")</f>
        <v>TOAN-HOÀN</v>
      </c>
      <c r="F611" s="43" t="str">
        <f>IF(HLOOKUP($E600,TKBLop_chieu!$C$4:$BR$34,22,0)&lt;&gt;"",HLOOKUP($E600,TKBLop_chieu!$C$4:$BR$34,22,0),"")</f>
        <v>TIN-TRUNG</v>
      </c>
      <c r="G611" s="43" t="str">
        <f>IF(HLOOKUP($E600,TKBLop_chieu!$C$4:$BR$34,27,0)&lt;&gt;"",HLOOKUP($E600,TKBLop_chieu!$C$4:$BR$34,27,0),"")</f>
        <v/>
      </c>
    </row>
    <row r="612" spans="1:7" ht="24.75" customHeight="1" x14ac:dyDescent="0.15">
      <c r="A612" s="42" t="s">
        <v>37</v>
      </c>
      <c r="B612" s="43" t="str">
        <f>IF(HLOOKUP($E600,TKBLop_chieu!$C$4:$BR$34,3,0)&lt;&gt;"",HLOOKUP($E600,TKBLop_chieu!$C$4:$BR$34,3,0),"")</f>
        <v>LÝ-MAI.NH</v>
      </c>
      <c r="C612" s="43" t="str">
        <f>IF(HLOOKUP($E600,TKBLop_chieu!$C$4:$BR$34,8,0)&lt;&gt;"",HLOOKUP($E600,TKBLop_chieu!$C$4:$BR$34,8,0),"")</f>
        <v>VĂN-THỦY.NT</v>
      </c>
      <c r="D612" s="43" t="str">
        <f>IF(HLOOKUP($E600,TKBLop_chieu!$C$4:$BR$34,13,0)&lt;&gt;"",HLOOKUP($E600,TKBLop_chieu!$C$4:$BR$34,13,0),"")</f>
        <v>ANH-MỸ AN</v>
      </c>
      <c r="E612" s="43" t="str">
        <f>IF(HLOOKUP($E600,TKBLop_chieu!$C$4:$BR$34,18,0)&lt;&gt;"",HLOOKUP($E600,TKBLop_chieu!$C$4:$BR$34,18,0),"")</f>
        <v>TOAN-HOÀN</v>
      </c>
      <c r="F612" s="43" t="str">
        <f>IF(HLOOKUP($E600,TKBLop_chieu!$C$4:$BR$34,23,0)&lt;&gt;"",HLOOKUP($E600,TKBLop_chieu!$C$4:$BR$34,23,0),"")</f>
        <v>LÝ-MAI.NH</v>
      </c>
      <c r="G612" s="43" t="str">
        <f>IF(HLOOKUP($E600,TKBLop_chieu!$C$4:$BR$34,28,0)&lt;&gt;"",HLOOKUP($E600,TKBLop_chieu!$C$4:$BR$34,28,0),"")</f>
        <v/>
      </c>
    </row>
    <row r="613" spans="1:7" ht="24.75" customHeight="1" x14ac:dyDescent="0.15">
      <c r="A613" s="42" t="s">
        <v>38</v>
      </c>
      <c r="B613" s="43" t="str">
        <f>IF(HLOOKUP($E600,TKBLop_chieu!$C$4:$BR$34,4,0)&lt;&gt;"",HLOOKUP($E600,TKBLop_chieu!$C$4:$BR$34,4,0),"")</f>
        <v>LÝ-MAI.NH</v>
      </c>
      <c r="C613" s="43" t="str">
        <f>IF(HLOOKUP($E600,TKBLop_chieu!$C$4:$BR$34,9,0)&lt;&gt;"",HLOOKUP($E600,TKBLop_chieu!$C$4:$BR$34,9,0),"")</f>
        <v>ANH-MỸ AN</v>
      </c>
      <c r="D613" s="43" t="str">
        <f>IF(HLOOKUP($E600,TKBLop_chieu!$C$4:$BR$34,14,0)&lt;&gt;"",HLOOKUP($E600,TKBLop_chieu!$C$4:$BR$34,14,0),"")</f>
        <v>SINH-THÙY</v>
      </c>
      <c r="E613" s="43" t="str">
        <f>IF(HLOOKUP($E600,TKBLop_chieu!$C$4:$BR$34,19,0)&lt;&gt;"",HLOOKUP($E600,TKBLop_chieu!$C$4:$BR$34,19,0),"")</f>
        <v>ĐỊA-NHU.B</v>
      </c>
      <c r="F613" s="43" t="str">
        <f>IF(HLOOKUP($E600,TKBLop_chieu!$C$4:$BR$34,24,0)&lt;&gt;"",HLOOKUP($E600,TKBLop_chieu!$C$4:$BR$34,24,0),"")</f>
        <v>HƯỚNG  NGHIỆP</v>
      </c>
      <c r="G613" s="43" t="str">
        <f>IF(HLOOKUP($E600,TKBLop_chieu!$C$4:$BR$34,29,0)&lt;&gt;"",HLOOKUP($E600,TKBLop_chieu!$C$4:$BR$34,29,0),"")</f>
        <v/>
      </c>
    </row>
    <row r="614" spans="1:7" ht="24.75" customHeight="1" x14ac:dyDescent="0.1">
      <c r="A614" s="42" t="s">
        <v>39</v>
      </c>
      <c r="B614" s="43" t="str">
        <f>IF(HLOOKUP($E600,TKBLop_chieu!$C$4:$BR$34,5,0)&lt;&gt;"",HLOOKUP($E600,TKBLop_chieu!$C$4:$BR$34,5,0),"")</f>
        <v/>
      </c>
      <c r="C614" s="43" t="str">
        <f>IF(HLOOKUP($E600,TKBLop_chieu!$C$4:$BR$34,10,0)&lt;&gt;"",HLOOKUP($E600,TKBLop_chieu!$C$4:$BR$34,10,0),"")</f>
        <v/>
      </c>
      <c r="D614" s="43" t="str">
        <f>IF(HLOOKUP($E600,TKBLop_chieu!$C$4:$BR$34,15,0)&lt;&gt;"",HLOOKUP($E600,TKBLop_chieu!$C$4:$BR$34,15,0),"")</f>
        <v/>
      </c>
      <c r="E614" s="43" t="str">
        <f>IF(HLOOKUP($E600,TKBLop_chieu!$C$4:$BR$34,20,0)&lt;&gt;"",HLOOKUP($E600,TKBLop_chieu!$C$4:$BR$34,20,0),"")</f>
        <v/>
      </c>
      <c r="F614" s="43" t="str">
        <f>IF(HLOOKUP($E600,TKBLop_chieu!$C$4:$BR$34,25,0)&lt;&gt;"",HLOOKUP($E600,TKBLop_chieu!$C$4:$BR$34,25,0),"")</f>
        <v/>
      </c>
      <c r="G614" s="43" t="str">
        <f>IF(HLOOKUP($E600,TKBLop_chieu!$C$4:$BR$34,30,0)&lt;&gt;"",HLOOKUP($E600,TKBLop_chieu!$C$4:$BR$34,30,0),"")</f>
        <v/>
      </c>
    </row>
    <row r="615" spans="1:7" ht="24.75" customHeight="1" x14ac:dyDescent="0.1">
      <c r="A615" s="42" t="s">
        <v>40</v>
      </c>
      <c r="B615" s="43" t="str">
        <f>IF(HLOOKUP($E600,TKBLop_chieu!$C$4:$BR$34,6,0)&lt;&gt;"",HLOOKUP($E600,TKBLop_chieu!$C$4:$BR$34,6,0),"")</f>
        <v/>
      </c>
      <c r="C615" s="43" t="str">
        <f>IF(HLOOKUP($E600,TKBLop_chieu!$C$4:$BR$34,11,0)&lt;&gt;"",HLOOKUP($E600,TKBLop_chieu!$C$4:$BR$34,11,0),"")</f>
        <v/>
      </c>
      <c r="D615" s="43" t="str">
        <f>IF(HLOOKUP($E600,TKBLop_chieu!$C$4:$BR$34,16,0)&lt;&gt;"",HLOOKUP($E600,TKBLop_chieu!$C$4:$BR$34,16,0),"")</f>
        <v/>
      </c>
      <c r="E615" s="43" t="str">
        <f>IF(HLOOKUP($E600,TKBLop_chieu!$C$4:$BR$34,21,0)&lt;&gt;"",HLOOKUP($E600,TKBLop_chieu!$C$4:$BR$34,21,0),"")</f>
        <v/>
      </c>
      <c r="F615" s="43" t="str">
        <f>IF(HLOOKUP($E600,TKBLop_chieu!$C$4:$BR$34,26,0)&lt;&gt;"",HLOOKUP($E600,TKBLop_chieu!$C$4:$BR$34,26,0),"")</f>
        <v/>
      </c>
      <c r="G615" s="43" t="str">
        <f>IF(HLOOKUP($E600,TKBLop_chieu!$C$4:$BR$34,31,0)&lt;&gt;"",HLOOKUP($E600,TKBLop_chieu!$C$4:$BR$34,31,0),"")</f>
        <v/>
      </c>
    </row>
    <row r="616" spans="1:7" ht="24.75" customHeight="1" x14ac:dyDescent="0.1">
      <c r="A616" s="53"/>
      <c r="B616" s="56"/>
      <c r="C616" s="56"/>
      <c r="D616" s="56"/>
      <c r="E616" s="56"/>
      <c r="F616" s="56"/>
      <c r="G616" s="56"/>
    </row>
    <row r="617" spans="1:7" s="75" customFormat="1" ht="43.5" customHeight="1" x14ac:dyDescent="0.25">
      <c r="A617" s="72">
        <v>37</v>
      </c>
      <c r="B617" s="73"/>
      <c r="C617" s="73"/>
      <c r="D617" s="73" t="s">
        <v>114</v>
      </c>
      <c r="E617" s="74" t="str">
        <f>VLOOKUP($A617,Objects!$A$6:$B$60,2,1)</f>
        <v>12A10</v>
      </c>
      <c r="F617" s="73"/>
      <c r="G617" s="73"/>
    </row>
    <row r="618" spans="1:7" s="75" customFormat="1" ht="43.5" customHeight="1" x14ac:dyDescent="0.1">
      <c r="A618" s="73"/>
      <c r="B618" s="73"/>
      <c r="C618" s="73"/>
      <c r="D618" s="73"/>
      <c r="E618" s="73"/>
      <c r="F618" s="73"/>
      <c r="G618" s="73"/>
    </row>
    <row r="619" spans="1:7" s="75" customFormat="1" ht="43.5" customHeight="1" x14ac:dyDescent="0.25">
      <c r="A619" s="73" t="s">
        <v>121</v>
      </c>
      <c r="B619" s="73"/>
      <c r="C619" s="73"/>
      <c r="D619" s="73"/>
      <c r="E619" s="73"/>
      <c r="F619" s="73"/>
      <c r="G619" s="73"/>
    </row>
    <row r="620" spans="1:7" ht="24.75" customHeight="1" x14ac:dyDescent="0.1">
      <c r="A620" s="55"/>
      <c r="B620" s="42" t="s">
        <v>115</v>
      </c>
      <c r="C620" s="42" t="s">
        <v>116</v>
      </c>
      <c r="D620" s="42" t="s">
        <v>117</v>
      </c>
      <c r="E620" s="42" t="s">
        <v>118</v>
      </c>
      <c r="F620" s="42" t="s">
        <v>119</v>
      </c>
      <c r="G620" s="42" t="s">
        <v>120</v>
      </c>
    </row>
    <row r="621" spans="1:7" ht="24.75" customHeight="1" x14ac:dyDescent="0.15">
      <c r="A621" s="42" t="s">
        <v>0</v>
      </c>
      <c r="B621" s="43" t="str">
        <f>IF(HLOOKUP($E617,TKBLop_sang!$C$4:$BS$34,2,0)&lt;&gt;"",HLOOKUP($E617,TKBLop_sang!$C$4:$BS$34,2,0),"")</f>
        <v>CHÀO CỜ</v>
      </c>
      <c r="C621" s="43" t="str">
        <f>IF(HLOOKUP($E617,TKBLop_sang!$C$4:$BS$34,7,0)&lt;&gt;"",HLOOKUP($E617,TKBLop_sang!$C$4:$BS$34,7,0),"")</f>
        <v>HÓA-HẰNG.Đ</v>
      </c>
      <c r="D621" s="43" t="str">
        <f>IF(HLOOKUP($E617,TKBLop_sang!$C$4:$BS$34,12,0)&lt;&gt;"",HLOOKUP($E617,TKBLop_sang!$C$4:$BS$34,12,0),"")</f>
        <v>TOAN-HOÀN</v>
      </c>
      <c r="E621" s="43" t="str">
        <f>IF(HLOOKUP($E617,TKBLop_sang!$C$4:$BS$34,17,0)&lt;&gt;"",HLOOKUP($E617,TKBLop_sang!$C$4:$BS$34,17,0),"")</f>
        <v>LÝ-NHÀN.P</v>
      </c>
      <c r="F621" s="43" t="str">
        <f>IF(HLOOKUP($E617,TKBLop_sang!$C$4:$BS$34,22,0)&lt;&gt;"",HLOOKUP($E617,TKBLop_sang!$C$4:$BS$34,22,0),"")</f>
        <v>TD-PHÚC.LH</v>
      </c>
      <c r="G621" s="43" t="str">
        <f>IF(HLOOKUP($E617,TKBLop_sang!$C$4:$BS$34,27,0)&lt;&gt;"",HLOOKUP($E617,TKBLop_sang!$C$4:$BS$34,27,0),"")</f>
        <v/>
      </c>
    </row>
    <row r="622" spans="1:7" ht="24.75" customHeight="1" x14ac:dyDescent="0.15">
      <c r="A622" s="42" t="s">
        <v>37</v>
      </c>
      <c r="B622" s="43" t="str">
        <f>IF(HLOOKUP($E617,TKBLop_sang!$C$4:$BS$34,3,0)&lt;&gt;"",HLOOKUP($E617,TKBLop_sang!$C$4:$BS$34,3,0),"")</f>
        <v>SHCN-HOÀN</v>
      </c>
      <c r="C622" s="43" t="str">
        <f>IF(HLOOKUP($E617,TKBLop_sang!$C$4:$BS$34,8,0)&lt;&gt;"",HLOOKUP($E617,TKBLop_sang!$C$4:$BS$34,8,0),"")</f>
        <v>HÓA-HẰNG.Đ</v>
      </c>
      <c r="D622" s="43" t="str">
        <f>IF(HLOOKUP($E617,TKBLop_sang!$C$4:$BS$34,13,0)&lt;&gt;"",HLOOKUP($E617,TKBLop_sang!$C$4:$BS$34,13,0),"")</f>
        <v>TOAN-HOÀN</v>
      </c>
      <c r="E622" s="43" t="str">
        <f>IF(HLOOKUP($E617,TKBLop_sang!$C$4:$BS$34,18,0)&lt;&gt;"",HLOOKUP($E617,TKBLop_sang!$C$4:$BS$34,18,0),"")</f>
        <v>ĐỊA-TUYẾT</v>
      </c>
      <c r="F622" s="43" t="str">
        <f>IF(HLOOKUP($E617,TKBLop_sang!$C$4:$BS$34,23,0)&lt;&gt;"",HLOOKUP($E617,TKBLop_sang!$C$4:$BS$34,23,0),"")</f>
        <v>TD-PHÚC.LH</v>
      </c>
      <c r="G622" s="43" t="str">
        <f>IF(HLOOKUP($E617,TKBLop_sang!$C$4:$BS$34,28,0)&lt;&gt;"",HLOOKUP($E617,TKBLop_sang!$C$4:$BS$34,28,0),"")</f>
        <v/>
      </c>
    </row>
    <row r="623" spans="1:7" ht="24.75" customHeight="1" x14ac:dyDescent="0.15">
      <c r="A623" s="42" t="s">
        <v>38</v>
      </c>
      <c r="B623" s="43" t="str">
        <f>IF(HLOOKUP($E617,TKBLop_sang!$C$4:$BS$34,4,0)&lt;&gt;"",HLOOKUP($E617,TKBLop_sang!$C$4:$BS$34,4,0),"")</f>
        <v>TOAN-HOÀN</v>
      </c>
      <c r="C623" s="43" t="str">
        <f>IF(HLOOKUP($E617,TKBLop_sang!$C$4:$BS$34,9,0)&lt;&gt;"",HLOOKUP($E617,TKBLop_sang!$C$4:$BS$34,9,0),"")</f>
        <v>VĂN-PHƯỢNG.K</v>
      </c>
      <c r="D623" s="43" t="str">
        <f>IF(HLOOKUP($E617,TKBLop_sang!$C$4:$BS$34,14,0)&lt;&gt;"",HLOOKUP($E617,TKBLop_sang!$C$4:$BS$34,14,0),"")</f>
        <v>SINH-THÙY</v>
      </c>
      <c r="E623" s="43" t="str">
        <f>IF(HLOOKUP($E617,TKBLop_sang!$C$4:$BS$34,19,0)&lt;&gt;"",HLOOKUP($E617,TKBLop_sang!$C$4:$BS$34,19,0),"")</f>
        <v>GDQP-HOA.NT</v>
      </c>
      <c r="F623" s="43" t="str">
        <f>IF(HLOOKUP($E617,TKBLop_sang!$C$4:$BS$34,24,0)&lt;&gt;"",HLOOKUP($E617,TKBLop_sang!$C$4:$BS$34,24,0),"")</f>
        <v>CNGH-THÁI.P</v>
      </c>
      <c r="G623" s="43" t="str">
        <f>IF(HLOOKUP($E617,TKBLop_sang!$C$4:$BS$34,29,0)&lt;&gt;"",HLOOKUP($E617,TKBLop_sang!$C$4:$BS$34,29,0),"")</f>
        <v/>
      </c>
    </row>
    <row r="624" spans="1:7" ht="24.75" customHeight="1" x14ac:dyDescent="0.15">
      <c r="A624" s="42" t="s">
        <v>39</v>
      </c>
      <c r="B624" s="43" t="str">
        <f>IF(HLOOKUP($E617,TKBLop_sang!$C$4:$BS$34,5,0)&lt;&gt;"",HLOOKUP($E617,TKBLop_sang!$C$4:$BS$34,5,0),"")</f>
        <v>TIN-TRUNG</v>
      </c>
      <c r="C624" s="43" t="str">
        <f>IF(HLOOKUP($E617,TKBLop_sang!$C$4:$BS$34,10,0)&lt;&gt;"",HLOOKUP($E617,TKBLop_sang!$C$4:$BS$34,10,0),"")</f>
        <v>VĂN-PHƯỢNG.K</v>
      </c>
      <c r="D624" s="43" t="str">
        <f>IF(HLOOKUP($E617,TKBLop_sang!$C$4:$BS$34,15,0)&lt;&gt;"",HLOOKUP($E617,TKBLop_sang!$C$4:$BS$34,15,0),"")</f>
        <v>ANH-NGUYỆT.M</v>
      </c>
      <c r="E624" s="43" t="str">
        <f>IF(HLOOKUP($E617,TKBLop_sang!$C$4:$BS$34,20,0)&lt;&gt;"",HLOOKUP($E617,TKBLop_sang!$C$4:$BS$34,20,0),"")</f>
        <v>GDCD-CHÍNH</v>
      </c>
      <c r="F624" s="43" t="str">
        <f>IF(HLOOKUP($E617,TKBLop_sang!$C$4:$BS$34,25,0)&lt;&gt;"",HLOOKUP($E617,TKBLop_sang!$C$4:$BS$34,25,0),"")</f>
        <v>TOAN-HOÀN</v>
      </c>
      <c r="G624" s="43" t="str">
        <f>IF(HLOOKUP($E617,TKBLop_sang!$C$4:$BS$34,30,0)&lt;&gt;"",HLOOKUP($E617,TKBLop_sang!$C$4:$BS$34,30,0),"")</f>
        <v/>
      </c>
    </row>
    <row r="625" spans="1:7" ht="24.75" customHeight="1" x14ac:dyDescent="0.15">
      <c r="A625" s="42" t="s">
        <v>40</v>
      </c>
      <c r="B625" s="43" t="str">
        <f>IF(HLOOKUP($E617,TKBLop_sang!$C$4:$BS$34,6,0)&lt;&gt;"",HLOOKUP($E617,TKBLop_sang!$C$4:$BS$34,6,0),"")</f>
        <v>ĐỊA-TUYẾT</v>
      </c>
      <c r="C625" s="43" t="str">
        <f>IF(HLOOKUP($E617,TKBLop_sang!$C$4:$BS$34,11,0)&lt;&gt;"",HLOOKUP($E617,TKBLop_sang!$C$4:$BS$34,11,0),"")</f>
        <v>SINH-THÙY</v>
      </c>
      <c r="D625" s="43" t="str">
        <f>IF(HLOOKUP($E617,TKBLop_sang!$C$4:$BS$34,16,0)&lt;&gt;"",HLOOKUP($E617,TKBLop_sang!$C$4:$BS$34,16,0),"")</f>
        <v>ANH-NGUYỆT.M</v>
      </c>
      <c r="E625" s="43" t="str">
        <f>IF(HLOOKUP($E617,TKBLop_sang!$C$4:$BS$34,21,0)&lt;&gt;"",HLOOKUP($E617,TKBLop_sang!$C$4:$BS$34,21,0),"")</f>
        <v>ANH-NGUYỆT.M</v>
      </c>
      <c r="F625" s="43" t="str">
        <f>IF(HLOOKUP($E617,TKBLop_sang!$C$4:$BS$34,26,0)&lt;&gt;"",HLOOKUP($E617,TKBLop_sang!$C$4:$BS$34,26,0),"")</f>
        <v>TOAN-HOÀN</v>
      </c>
      <c r="G625" s="43" t="str">
        <f>IF(HLOOKUP($E617,TKBLop_sang!$C$4:$BS$34,31,0)&lt;&gt;"",HLOOKUP($E617,TKBLop_sang!$C$4:$BS$34,31,0),"")</f>
        <v/>
      </c>
    </row>
    <row r="626" spans="1:7" ht="24.75" customHeight="1" x14ac:dyDescent="0.1">
      <c r="A626" s="53" t="s">
        <v>122</v>
      </c>
      <c r="B626" s="77"/>
      <c r="C626" s="77"/>
      <c r="D626" s="77"/>
      <c r="E626" s="77"/>
      <c r="F626" s="77"/>
      <c r="G626" s="77"/>
    </row>
    <row r="627" spans="1:7" ht="24.75" customHeight="1" x14ac:dyDescent="0.1">
      <c r="A627" s="55"/>
      <c r="B627" s="78" t="s">
        <v>115</v>
      </c>
      <c r="C627" s="78" t="s">
        <v>116</v>
      </c>
      <c r="D627" s="78" t="s">
        <v>117</v>
      </c>
      <c r="E627" s="78" t="s">
        <v>118</v>
      </c>
      <c r="F627" s="78" t="s">
        <v>119</v>
      </c>
      <c r="G627" s="78" t="s">
        <v>120</v>
      </c>
    </row>
    <row r="628" spans="1:7" ht="24.75" customHeight="1" x14ac:dyDescent="0.15">
      <c r="A628" s="42" t="s">
        <v>0</v>
      </c>
      <c r="B628" s="43" t="str">
        <f>IF(HLOOKUP($E617,TKBLop_chieu!$C$4:$BR$34,2,0)&lt;&gt;"",HLOOKUP($E617,TKBLop_chieu!$C$4:$BR$34,2,0),"")</f>
        <v>ANH-NGUYỆT.M</v>
      </c>
      <c r="C628" s="43" t="str">
        <f>IF(HLOOKUP($E617,TKBLop_chieu!$C$4:$BR$34,7,0)&lt;&gt;"",HLOOKUP($E617,TKBLop_chieu!$C$4:$BR$34,7,0),"")</f>
        <v>SINH-THÙY</v>
      </c>
      <c r="D628" s="43" t="str">
        <f>IF(HLOOKUP($E617,TKBLop_chieu!$C$4:$BR$34,12,0)&lt;&gt;"",HLOOKUP($E617,TKBLop_chieu!$C$4:$BR$34,12,0),"")</f>
        <v>SỬ-GẤM.P</v>
      </c>
      <c r="E628" s="43" t="str">
        <f>IF(HLOOKUP($E617,TKBLop_chieu!$C$4:$BR$34,17,0)&lt;&gt;"",HLOOKUP($E617,TKBLop_chieu!$C$4:$BR$34,17,0),"")</f>
        <v>VĂN-PHƯỢNG.K</v>
      </c>
      <c r="F628" s="43" t="str">
        <f>IF(HLOOKUP($E617,TKBLop_chieu!$C$4:$BR$34,22,0)&lt;&gt;"",HLOOKUP($E617,TKBLop_chieu!$C$4:$BR$34,22,0),"")</f>
        <v>VĂN-PHƯỢNG.K</v>
      </c>
      <c r="G628" s="43" t="str">
        <f>IF(HLOOKUP($E617,TKBLop_chieu!$C$4:$BR$34,27,0)&lt;&gt;"",HLOOKUP($E617,TKBLop_chieu!$C$4:$BR$34,27,0),"")</f>
        <v/>
      </c>
    </row>
    <row r="629" spans="1:7" ht="24.75" customHeight="1" x14ac:dyDescent="0.15">
      <c r="A629" s="42" t="s">
        <v>37</v>
      </c>
      <c r="B629" s="43" t="str">
        <f>IF(HLOOKUP($E617,TKBLop_chieu!$C$4:$BR$34,3,0)&lt;&gt;"",HLOOKUP($E617,TKBLop_chieu!$C$4:$BR$34,3,0),"")</f>
        <v>ANH-NGUYỆT.M</v>
      </c>
      <c r="C629" s="43" t="str">
        <f>IF(HLOOKUP($E617,TKBLop_chieu!$C$4:$BR$34,8,0)&lt;&gt;"",HLOOKUP($E617,TKBLop_chieu!$C$4:$BR$34,8,0),"")</f>
        <v>HÓA-HẰNG.Đ</v>
      </c>
      <c r="D629" s="43" t="str">
        <f>IF(HLOOKUP($E617,TKBLop_chieu!$C$4:$BR$34,13,0)&lt;&gt;"",HLOOKUP($E617,TKBLop_chieu!$C$4:$BR$34,13,0),"")</f>
        <v>TOAN-HOÀN</v>
      </c>
      <c r="E629" s="43" t="str">
        <f>IF(HLOOKUP($E617,TKBLop_chieu!$C$4:$BR$34,18,0)&lt;&gt;"",HLOOKUP($E617,TKBLop_chieu!$C$4:$BR$34,18,0),"")</f>
        <v>VĂN-PHƯỢNG.K</v>
      </c>
      <c r="F629" s="43" t="str">
        <f>IF(HLOOKUP($E617,TKBLop_chieu!$C$4:$BR$34,23,0)&lt;&gt;"",HLOOKUP($E617,TKBLop_chieu!$C$4:$BR$34,23,0),"")</f>
        <v>VĂN-PHƯỢNG.K</v>
      </c>
      <c r="G629" s="43" t="str">
        <f>IF(HLOOKUP($E617,TKBLop_chieu!$C$4:$BR$34,28,0)&lt;&gt;"",HLOOKUP($E617,TKBLop_chieu!$C$4:$BR$34,28,0),"")</f>
        <v/>
      </c>
    </row>
    <row r="630" spans="1:7" ht="24.75" customHeight="1" x14ac:dyDescent="0.15">
      <c r="A630" s="42" t="s">
        <v>38</v>
      </c>
      <c r="B630" s="43" t="str">
        <f>IF(HLOOKUP($E617,TKBLop_chieu!$C$4:$BR$34,4,0)&lt;&gt;"",HLOOKUP($E617,TKBLop_chieu!$C$4:$BR$34,4,0),"")</f>
        <v>LÝ-NHÀN.P</v>
      </c>
      <c r="C630" s="43" t="str">
        <f>IF(HLOOKUP($E617,TKBLop_chieu!$C$4:$BR$34,9,0)&lt;&gt;"",HLOOKUP($E617,TKBLop_chieu!$C$4:$BR$34,9,0),"")</f>
        <v>LÝ-NHÀN.P</v>
      </c>
      <c r="D630" s="43" t="str">
        <f>IF(HLOOKUP($E617,TKBLop_chieu!$C$4:$BR$34,14,0)&lt;&gt;"",HLOOKUP($E617,TKBLop_chieu!$C$4:$BR$34,14,0),"")</f>
        <v>TOAN-HOÀN</v>
      </c>
      <c r="E630" s="43" t="str">
        <f>IF(HLOOKUP($E617,TKBLop_chieu!$C$4:$BR$34,19,0)&lt;&gt;"",HLOOKUP($E617,TKBLop_chieu!$C$4:$BR$34,19,0),"")</f>
        <v>ANH-NGUYỆT.M</v>
      </c>
      <c r="F630" s="43" t="str">
        <f>IF(HLOOKUP($E617,TKBLop_chieu!$C$4:$BR$34,24,0)&lt;&gt;"",HLOOKUP($E617,TKBLop_chieu!$C$4:$BR$34,24,0),"")</f>
        <v>HƯỚNG  NGHIỆP</v>
      </c>
      <c r="G630" s="43" t="str">
        <f>IF(HLOOKUP($E617,TKBLop_chieu!$C$4:$BR$34,29,0)&lt;&gt;"",HLOOKUP($E617,TKBLop_chieu!$C$4:$BR$34,29,0),"")</f>
        <v/>
      </c>
    </row>
    <row r="631" spans="1:7" ht="24.75" customHeight="1" x14ac:dyDescent="0.1">
      <c r="A631" s="42" t="s">
        <v>39</v>
      </c>
      <c r="B631" s="43" t="str">
        <f>IF(HLOOKUP($E617,TKBLop_chieu!$C$4:$BR$34,5,0)&lt;&gt;"",HLOOKUP($E617,TKBLop_chieu!$C$4:$BR$34,5,0),"")</f>
        <v/>
      </c>
      <c r="C631" s="43" t="str">
        <f>IF(HLOOKUP($E617,TKBLop_chieu!$C$4:$BR$34,10,0)&lt;&gt;"",HLOOKUP($E617,TKBLop_chieu!$C$4:$BR$34,10,0),"")</f>
        <v/>
      </c>
      <c r="D631" s="43" t="str">
        <f>IF(HLOOKUP($E617,TKBLop_chieu!$C$4:$BR$34,15,0)&lt;&gt;"",HLOOKUP($E617,TKBLop_chieu!$C$4:$BR$34,15,0),"")</f>
        <v/>
      </c>
      <c r="E631" s="43" t="str">
        <f>IF(HLOOKUP($E617,TKBLop_chieu!$C$4:$BR$34,20,0)&lt;&gt;"",HLOOKUP($E617,TKBLop_chieu!$C$4:$BR$34,20,0),"")</f>
        <v/>
      </c>
      <c r="F631" s="43" t="str">
        <f>IF(HLOOKUP($E617,TKBLop_chieu!$C$4:$BR$34,25,0)&lt;&gt;"",HLOOKUP($E617,TKBLop_chieu!$C$4:$BR$34,25,0),"")</f>
        <v/>
      </c>
      <c r="G631" s="43" t="str">
        <f>IF(HLOOKUP($E617,TKBLop_chieu!$C$4:$BR$34,30,0)&lt;&gt;"",HLOOKUP($E617,TKBLop_chieu!$C$4:$BR$34,30,0),"")</f>
        <v/>
      </c>
    </row>
    <row r="632" spans="1:7" ht="24.75" customHeight="1" x14ac:dyDescent="0.1">
      <c r="A632" s="42" t="s">
        <v>40</v>
      </c>
      <c r="B632" s="43" t="str">
        <f>IF(HLOOKUP($E617,TKBLop_chieu!$C$4:$BR$34,6,0)&lt;&gt;"",HLOOKUP($E617,TKBLop_chieu!$C$4:$BR$34,6,0),"")</f>
        <v/>
      </c>
      <c r="C632" s="43" t="str">
        <f>IF(HLOOKUP($E617,TKBLop_chieu!$C$4:$BR$34,11,0)&lt;&gt;"",HLOOKUP($E617,TKBLop_chieu!$C$4:$BR$34,11,0),"")</f>
        <v/>
      </c>
      <c r="D632" s="43" t="str">
        <f>IF(HLOOKUP($E617,TKBLop_chieu!$C$4:$BR$34,16,0)&lt;&gt;"",HLOOKUP($E617,TKBLop_chieu!$C$4:$BR$34,16,0),"")</f>
        <v/>
      </c>
      <c r="E632" s="43" t="str">
        <f>IF(HLOOKUP($E617,TKBLop_chieu!$C$4:$BR$34,21,0)&lt;&gt;"",HLOOKUP($E617,TKBLop_chieu!$C$4:$BR$34,21,0),"")</f>
        <v/>
      </c>
      <c r="F632" s="43" t="str">
        <f>IF(HLOOKUP($E617,TKBLop_chieu!$C$4:$BR$34,26,0)&lt;&gt;"",HLOOKUP($E617,TKBLop_chieu!$C$4:$BR$34,26,0),"")</f>
        <v/>
      </c>
      <c r="G632" s="43" t="str">
        <f>IF(HLOOKUP($E617,TKBLop_chieu!$C$4:$BR$34,31,0)&lt;&gt;"",HLOOKUP($E617,TKBLop_chieu!$C$4:$BR$34,31,0),"")</f>
        <v/>
      </c>
    </row>
    <row r="633" spans="1:7" ht="24.75" customHeight="1" x14ac:dyDescent="0.1">
      <c r="A633" s="53"/>
      <c r="B633" s="56"/>
      <c r="C633" s="56"/>
      <c r="D633" s="56"/>
      <c r="E633" s="56"/>
      <c r="F633" s="56"/>
      <c r="G633" s="56"/>
    </row>
    <row r="634" spans="1:7" s="75" customFormat="1" ht="43.5" customHeight="1" x14ac:dyDescent="0.25">
      <c r="A634" s="72">
        <v>38</v>
      </c>
      <c r="B634" s="73"/>
      <c r="C634" s="73"/>
      <c r="D634" s="73" t="s">
        <v>114</v>
      </c>
      <c r="E634" s="74" t="str">
        <f>VLOOKUP($A634,Objects!$A$6:$B$60,2,1)</f>
        <v>12A11</v>
      </c>
      <c r="F634" s="73"/>
      <c r="G634" s="73"/>
    </row>
    <row r="635" spans="1:7" s="75" customFormat="1" ht="43.5" customHeight="1" x14ac:dyDescent="0.1">
      <c r="A635" s="73"/>
      <c r="B635" s="73"/>
      <c r="C635" s="73"/>
      <c r="D635" s="73"/>
      <c r="E635" s="73"/>
      <c r="F635" s="73"/>
      <c r="G635" s="73"/>
    </row>
    <row r="636" spans="1:7" s="75" customFormat="1" ht="43.5" customHeight="1" x14ac:dyDescent="0.25">
      <c r="A636" s="73" t="s">
        <v>121</v>
      </c>
      <c r="B636" s="73"/>
      <c r="C636" s="73"/>
      <c r="D636" s="73"/>
      <c r="E636" s="73"/>
      <c r="F636" s="73"/>
      <c r="G636" s="73"/>
    </row>
    <row r="637" spans="1:7" ht="24.75" customHeight="1" x14ac:dyDescent="0.1">
      <c r="A637" s="55"/>
      <c r="B637" s="42" t="s">
        <v>115</v>
      </c>
      <c r="C637" s="42" t="s">
        <v>116</v>
      </c>
      <c r="D637" s="42" t="s">
        <v>117</v>
      </c>
      <c r="E637" s="42" t="s">
        <v>118</v>
      </c>
      <c r="F637" s="42" t="s">
        <v>119</v>
      </c>
      <c r="G637" s="42" t="s">
        <v>120</v>
      </c>
    </row>
    <row r="638" spans="1:7" ht="24.75" customHeight="1" x14ac:dyDescent="0.15">
      <c r="A638" s="42" t="s">
        <v>0</v>
      </c>
      <c r="B638" s="43" t="str">
        <f>IF(HLOOKUP($E634,TKBLop_sang!$C$4:$BS$34,2,0)&lt;&gt;"",HLOOKUP($E634,TKBLop_sang!$C$4:$BS$34,2,0),"")</f>
        <v>CHÀO CỜ</v>
      </c>
      <c r="C638" s="43" t="str">
        <f>IF(HLOOKUP($E634,TKBLop_sang!$C$4:$BS$34,7,0)&lt;&gt;"",HLOOKUP($E634,TKBLop_sang!$C$4:$BS$34,7,0),"")</f>
        <v>CNGH-QUANG</v>
      </c>
      <c r="D638" s="43" t="str">
        <f>IF(HLOOKUP($E634,TKBLop_sang!$C$4:$BS$34,12,0)&lt;&gt;"",HLOOKUP($E634,TKBLop_sang!$C$4:$BS$34,12,0),"")</f>
        <v>SINH-PHƯƠNG.Đ</v>
      </c>
      <c r="E638" s="43" t="str">
        <f>IF(HLOOKUP($E634,TKBLop_sang!$C$4:$BS$34,17,0)&lt;&gt;"",HLOOKUP($E634,TKBLop_sang!$C$4:$BS$34,17,0),"")</f>
        <v>ĐỊA-TUYẾT</v>
      </c>
      <c r="F638" s="43" t="str">
        <f>IF(HLOOKUP($E634,TKBLop_sang!$C$4:$BS$34,22,0)&lt;&gt;"",HLOOKUP($E634,TKBLop_sang!$C$4:$BS$34,22,0),"")</f>
        <v>HÓA-BÌNH</v>
      </c>
      <c r="G638" s="43" t="str">
        <f>IF(HLOOKUP($E634,TKBLop_sang!$C$4:$BS$34,27,0)&lt;&gt;"",HLOOKUP($E634,TKBLop_sang!$C$4:$BS$34,27,0),"")</f>
        <v/>
      </c>
    </row>
    <row r="639" spans="1:7" ht="24.75" customHeight="1" x14ac:dyDescent="0.15">
      <c r="A639" s="42" t="s">
        <v>37</v>
      </c>
      <c r="B639" s="43" t="str">
        <f>IF(HLOOKUP($E634,TKBLop_sang!$C$4:$BS$34,3,0)&lt;&gt;"",HLOOKUP($E634,TKBLop_sang!$C$4:$BS$34,3,0),"")</f>
        <v>SHCN-PHƯƠNG.Đ</v>
      </c>
      <c r="C639" s="43" t="str">
        <f>IF(HLOOKUP($E634,TKBLop_sang!$C$4:$BS$34,8,0)&lt;&gt;"",HLOOKUP($E634,TKBLop_sang!$C$4:$BS$34,8,0),"")</f>
        <v>ANH-HẰNG.P</v>
      </c>
      <c r="D639" s="43" t="str">
        <f>IF(HLOOKUP($E634,TKBLop_sang!$C$4:$BS$34,13,0)&lt;&gt;"",HLOOKUP($E634,TKBLop_sang!$C$4:$BS$34,13,0),"")</f>
        <v>ANH-HẰNG.P</v>
      </c>
      <c r="E639" s="43" t="str">
        <f>IF(HLOOKUP($E634,TKBLop_sang!$C$4:$BS$34,18,0)&lt;&gt;"",HLOOKUP($E634,TKBLop_sang!$C$4:$BS$34,18,0),"")</f>
        <v>GDQP-HOA.NT</v>
      </c>
      <c r="F639" s="43" t="str">
        <f>IF(HLOOKUP($E634,TKBLop_sang!$C$4:$BS$34,23,0)&lt;&gt;"",HLOOKUP($E634,TKBLop_sang!$C$4:$BS$34,23,0),"")</f>
        <v>SỬ-GẤM.P</v>
      </c>
      <c r="G639" s="43" t="str">
        <f>IF(HLOOKUP($E634,TKBLop_sang!$C$4:$BS$34,28,0)&lt;&gt;"",HLOOKUP($E634,TKBLop_sang!$C$4:$BS$34,28,0),"")</f>
        <v/>
      </c>
    </row>
    <row r="640" spans="1:7" ht="24.75" customHeight="1" x14ac:dyDescent="0.15">
      <c r="A640" s="42" t="s">
        <v>38</v>
      </c>
      <c r="B640" s="43" t="str">
        <f>IF(HLOOKUP($E634,TKBLop_sang!$C$4:$BS$34,4,0)&lt;&gt;"",HLOOKUP($E634,TKBLop_sang!$C$4:$BS$34,4,0),"")</f>
        <v>ĐỊA-TUYẾT</v>
      </c>
      <c r="C640" s="43" t="str">
        <f>IF(HLOOKUP($E634,TKBLop_sang!$C$4:$BS$34,9,0)&lt;&gt;"",HLOOKUP($E634,TKBLop_sang!$C$4:$BS$34,9,0),"")</f>
        <v>SINH-PHƯƠNG.Đ</v>
      </c>
      <c r="D640" s="43" t="str">
        <f>IF(HLOOKUP($E634,TKBLop_sang!$C$4:$BS$34,14,0)&lt;&gt;"",HLOOKUP($E634,TKBLop_sang!$C$4:$BS$34,14,0),"")</f>
        <v>ANH-HẰNG.P</v>
      </c>
      <c r="E640" s="43" t="str">
        <f>IF(HLOOKUP($E634,TKBLop_sang!$C$4:$BS$34,19,0)&lt;&gt;"",HLOOKUP($E634,TKBLop_sang!$C$4:$BS$34,19,0),"")</f>
        <v>LÝ-NHÀN.P</v>
      </c>
      <c r="F640" s="43" t="str">
        <f>IF(HLOOKUP($E634,TKBLop_sang!$C$4:$BS$34,24,0)&lt;&gt;"",HLOOKUP($E634,TKBLop_sang!$C$4:$BS$34,24,0),"")</f>
        <v>TIN-TRUNG</v>
      </c>
      <c r="G640" s="43" t="str">
        <f>IF(HLOOKUP($E634,TKBLop_sang!$C$4:$BS$34,29,0)&lt;&gt;"",HLOOKUP($E634,TKBLop_sang!$C$4:$BS$34,29,0),"")</f>
        <v/>
      </c>
    </row>
    <row r="641" spans="1:7" ht="24.75" customHeight="1" x14ac:dyDescent="0.15">
      <c r="A641" s="42" t="s">
        <v>39</v>
      </c>
      <c r="B641" s="43" t="str">
        <f>IF(HLOOKUP($E634,TKBLop_sang!$C$4:$BS$34,5,0)&lt;&gt;"",HLOOKUP($E634,TKBLop_sang!$C$4:$BS$34,5,0),"")</f>
        <v>TOAN-HẠNH</v>
      </c>
      <c r="C641" s="43" t="str">
        <f>IF(HLOOKUP($E634,TKBLop_sang!$C$4:$BS$34,10,0)&lt;&gt;"",HLOOKUP($E634,TKBLop_sang!$C$4:$BS$34,10,0),"")</f>
        <v>HÓA-BÌNH</v>
      </c>
      <c r="D641" s="43" t="str">
        <f>IF(HLOOKUP($E634,TKBLop_sang!$C$4:$BS$34,15,0)&lt;&gt;"",HLOOKUP($E634,TKBLop_sang!$C$4:$BS$34,15,0),"")</f>
        <v>TOAN-HẠNH</v>
      </c>
      <c r="E641" s="43" t="str">
        <f>IF(HLOOKUP($E634,TKBLop_sang!$C$4:$BS$34,20,0)&lt;&gt;"",HLOOKUP($E634,TKBLop_sang!$C$4:$BS$34,20,0),"")</f>
        <v>TOAN-HẠNH</v>
      </c>
      <c r="F641" s="43" t="str">
        <f>IF(HLOOKUP($E634,TKBLop_sang!$C$4:$BS$34,25,0)&lt;&gt;"",HLOOKUP($E634,TKBLop_sang!$C$4:$BS$34,25,0),"")</f>
        <v>VĂN-PHƯỢNG.K</v>
      </c>
      <c r="G641" s="43" t="str">
        <f>IF(HLOOKUP($E634,TKBLop_sang!$C$4:$BS$34,30,0)&lt;&gt;"",HLOOKUP($E634,TKBLop_sang!$C$4:$BS$34,30,0),"")</f>
        <v/>
      </c>
    </row>
    <row r="642" spans="1:7" ht="24.75" customHeight="1" x14ac:dyDescent="0.15">
      <c r="A642" s="42" t="s">
        <v>40</v>
      </c>
      <c r="B642" s="43" t="str">
        <f>IF(HLOOKUP($E634,TKBLop_sang!$C$4:$BS$34,6,0)&lt;&gt;"",HLOOKUP($E634,TKBLop_sang!$C$4:$BS$34,6,0),"")</f>
        <v>LÝ-NHÀN.P</v>
      </c>
      <c r="C642" s="43" t="str">
        <f>IF(HLOOKUP($E634,TKBLop_sang!$C$4:$BS$34,11,0)&lt;&gt;"",HLOOKUP($E634,TKBLop_sang!$C$4:$BS$34,11,0),"")</f>
        <v>VĂN-PHƯỢNG.K</v>
      </c>
      <c r="D642" s="43" t="str">
        <f>IF(HLOOKUP($E634,TKBLop_sang!$C$4:$BS$34,16,0)&lt;&gt;"",HLOOKUP($E634,TKBLop_sang!$C$4:$BS$34,16,0),"")</f>
        <v>TOAN-HẠNH</v>
      </c>
      <c r="E642" s="43" t="str">
        <f>IF(HLOOKUP($E634,TKBLop_sang!$C$4:$BS$34,21,0)&lt;&gt;"",HLOOKUP($E634,TKBLop_sang!$C$4:$BS$34,21,0),"")</f>
        <v>TOAN-HẠNH</v>
      </c>
      <c r="F642" s="43" t="str">
        <f>IF(HLOOKUP($E634,TKBLop_sang!$C$4:$BS$34,26,0)&lt;&gt;"",HLOOKUP($E634,TKBLop_sang!$C$4:$BS$34,26,0),"")</f>
        <v>VĂN-PHƯỢNG.K</v>
      </c>
      <c r="G642" s="43" t="str">
        <f>IF(HLOOKUP($E634,TKBLop_sang!$C$4:$BS$34,31,0)&lt;&gt;"",HLOOKUP($E634,TKBLop_sang!$C$4:$BS$34,31,0),"")</f>
        <v/>
      </c>
    </row>
    <row r="643" spans="1:7" ht="24.75" customHeight="1" x14ac:dyDescent="0.1">
      <c r="A643" s="53" t="s">
        <v>122</v>
      </c>
      <c r="B643" s="77"/>
      <c r="C643" s="77"/>
      <c r="D643" s="77"/>
      <c r="E643" s="77"/>
      <c r="F643" s="77"/>
      <c r="G643" s="77"/>
    </row>
    <row r="644" spans="1:7" ht="24.75" customHeight="1" x14ac:dyDescent="0.1">
      <c r="A644" s="55"/>
      <c r="B644" s="78" t="s">
        <v>115</v>
      </c>
      <c r="C644" s="78" t="s">
        <v>116</v>
      </c>
      <c r="D644" s="78" t="s">
        <v>117</v>
      </c>
      <c r="E644" s="78" t="s">
        <v>118</v>
      </c>
      <c r="F644" s="78" t="s">
        <v>119</v>
      </c>
      <c r="G644" s="78" t="s">
        <v>120</v>
      </c>
    </row>
    <row r="645" spans="1:7" ht="24.75" customHeight="1" x14ac:dyDescent="0.15">
      <c r="A645" s="42" t="s">
        <v>0</v>
      </c>
      <c r="B645" s="43" t="str">
        <f>IF(HLOOKUP($E634,TKBLop_chieu!$C$4:$BR$34,2,0)&lt;&gt;"",HLOOKUP($E634,TKBLop_chieu!$C$4:$BR$34,2,0),"")</f>
        <v>VĂN-PHƯỢNG.K</v>
      </c>
      <c r="C645" s="43" t="str">
        <f>IF(HLOOKUP($E634,TKBLop_chieu!$C$4:$BR$34,7,0)&lt;&gt;"",HLOOKUP($E634,TKBLop_chieu!$C$4:$BR$34,7,0),"")</f>
        <v>LÝ-NHÀN.P</v>
      </c>
      <c r="D645" s="43" t="str">
        <f>IF(HLOOKUP($E634,TKBLop_chieu!$C$4:$BR$34,12,0)&lt;&gt;"",HLOOKUP($E634,TKBLop_chieu!$C$4:$BR$34,12,0),"")</f>
        <v>GDCD-CHÍNH</v>
      </c>
      <c r="E645" s="43" t="str">
        <f>IF(HLOOKUP($E634,TKBLop_chieu!$C$4:$BR$34,17,0)&lt;&gt;"",HLOOKUP($E634,TKBLop_chieu!$C$4:$BR$34,17,0),"")</f>
        <v>ANH-HẰNG.P</v>
      </c>
      <c r="F645" s="43" t="str">
        <f>IF(HLOOKUP($E634,TKBLop_chieu!$C$4:$BR$34,22,0)&lt;&gt;"",HLOOKUP($E634,TKBLop_chieu!$C$4:$BR$34,22,0),"")</f>
        <v>TOAN-HẠNH</v>
      </c>
      <c r="G645" s="43" t="str">
        <f>IF(HLOOKUP($E634,TKBLop_chieu!$C$4:$BR$34,27,0)&lt;&gt;"",HLOOKUP($E634,TKBLop_chieu!$C$4:$BR$34,27,0),"")</f>
        <v/>
      </c>
    </row>
    <row r="646" spans="1:7" ht="24.75" customHeight="1" x14ac:dyDescent="0.15">
      <c r="A646" s="42" t="s">
        <v>37</v>
      </c>
      <c r="B646" s="43" t="str">
        <f>IF(HLOOKUP($E634,TKBLop_chieu!$C$4:$BR$34,3,0)&lt;&gt;"",HLOOKUP($E634,TKBLop_chieu!$C$4:$BR$34,3,0),"")</f>
        <v>VĂN-PHƯỢNG.K</v>
      </c>
      <c r="C646" s="43" t="str">
        <f>IF(HLOOKUP($E634,TKBLop_chieu!$C$4:$BR$34,8,0)&lt;&gt;"",HLOOKUP($E634,TKBLop_chieu!$C$4:$BR$34,8,0),"")</f>
        <v>TD-HIẾU</v>
      </c>
      <c r="D646" s="43" t="str">
        <f>IF(HLOOKUP($E634,TKBLop_chieu!$C$4:$BR$34,13,0)&lt;&gt;"",HLOOKUP($E634,TKBLop_chieu!$C$4:$BR$34,13,0),"")</f>
        <v>TOAN-HẠNH</v>
      </c>
      <c r="E646" s="43" t="str">
        <f>IF(HLOOKUP($E634,TKBLop_chieu!$C$4:$BR$34,18,0)&lt;&gt;"",HLOOKUP($E634,TKBLop_chieu!$C$4:$BR$34,18,0),"")</f>
        <v>ANH-HẰNG.P</v>
      </c>
      <c r="F646" s="43" t="str">
        <f>IF(HLOOKUP($E634,TKBLop_chieu!$C$4:$BR$34,23,0)&lt;&gt;"",HLOOKUP($E634,TKBLop_chieu!$C$4:$BR$34,23,0),"")</f>
        <v>HÓA-BÌNH</v>
      </c>
      <c r="G646" s="43" t="str">
        <f>IF(HLOOKUP($E634,TKBLop_chieu!$C$4:$BR$34,28,0)&lt;&gt;"",HLOOKUP($E634,TKBLop_chieu!$C$4:$BR$34,28,0),"")</f>
        <v/>
      </c>
    </row>
    <row r="647" spans="1:7" ht="24.75" customHeight="1" x14ac:dyDescent="0.15">
      <c r="A647" s="42" t="s">
        <v>38</v>
      </c>
      <c r="B647" s="43" t="str">
        <f>IF(HLOOKUP($E634,TKBLop_chieu!$C$4:$BR$34,4,0)&lt;&gt;"",HLOOKUP($E634,TKBLop_chieu!$C$4:$BR$34,4,0),"")</f>
        <v>ANH-HẰNG.P</v>
      </c>
      <c r="C647" s="43" t="str">
        <f>IF(HLOOKUP($E634,TKBLop_chieu!$C$4:$BR$34,9,0)&lt;&gt;"",HLOOKUP($E634,TKBLop_chieu!$C$4:$BR$34,9,0),"")</f>
        <v>TD-HIẾU</v>
      </c>
      <c r="D647" s="43" t="str">
        <f>IF(HLOOKUP($E634,TKBLop_chieu!$C$4:$BR$34,14,0)&lt;&gt;"",HLOOKUP($E634,TKBLop_chieu!$C$4:$BR$34,14,0),"")</f>
        <v>SINH-PHƯƠNG.Đ</v>
      </c>
      <c r="E647" s="43" t="str">
        <f>IF(HLOOKUP($E634,TKBLop_chieu!$C$4:$BR$34,19,0)&lt;&gt;"",HLOOKUP($E634,TKBLop_chieu!$C$4:$BR$34,19,0),"")</f>
        <v>VĂN-PHƯỢNG.K</v>
      </c>
      <c r="F647" s="43" t="str">
        <f>IF(HLOOKUP($E634,TKBLop_chieu!$C$4:$BR$34,24,0)&lt;&gt;"",HLOOKUP($E634,TKBLop_chieu!$C$4:$BR$34,24,0),"")</f>
        <v>HƯỚNG  NGHIỆP</v>
      </c>
      <c r="G647" s="43" t="str">
        <f>IF(HLOOKUP($E634,TKBLop_chieu!$C$4:$BR$34,29,0)&lt;&gt;"",HLOOKUP($E634,TKBLop_chieu!$C$4:$BR$34,29,0),"")</f>
        <v/>
      </c>
    </row>
    <row r="648" spans="1:7" ht="24.75" customHeight="1" x14ac:dyDescent="0.1">
      <c r="A648" s="42" t="s">
        <v>39</v>
      </c>
      <c r="B648" s="43" t="str">
        <f>IF(HLOOKUP($E634,TKBLop_chieu!$C$4:$BR$34,5,0)&lt;&gt;"",HLOOKUP($E634,TKBLop_chieu!$C$4:$BR$34,5,0),"")</f>
        <v/>
      </c>
      <c r="C648" s="43" t="str">
        <f>IF(HLOOKUP($E634,TKBLop_chieu!$C$4:$BR$34,10,0)&lt;&gt;"",HLOOKUP($E634,TKBLop_chieu!$C$4:$BR$34,10,0),"")</f>
        <v/>
      </c>
      <c r="D648" s="43" t="str">
        <f>IF(HLOOKUP($E634,TKBLop_chieu!$C$4:$BR$34,15,0)&lt;&gt;"",HLOOKUP($E634,TKBLop_chieu!$C$4:$BR$34,15,0),"")</f>
        <v/>
      </c>
      <c r="E648" s="43" t="str">
        <f>IF(HLOOKUP($E634,TKBLop_chieu!$C$4:$BR$34,20,0)&lt;&gt;"",HLOOKUP($E634,TKBLop_chieu!$C$4:$BR$34,20,0),"")</f>
        <v/>
      </c>
      <c r="F648" s="43" t="str">
        <f>IF(HLOOKUP($E634,TKBLop_chieu!$C$4:$BR$34,25,0)&lt;&gt;"",HLOOKUP($E634,TKBLop_chieu!$C$4:$BR$34,25,0),"")</f>
        <v/>
      </c>
      <c r="G648" s="43" t="str">
        <f>IF(HLOOKUP($E634,TKBLop_chieu!$C$4:$BR$34,30,0)&lt;&gt;"",HLOOKUP($E634,TKBLop_chieu!$C$4:$BR$34,30,0),"")</f>
        <v/>
      </c>
    </row>
    <row r="649" spans="1:7" ht="24.75" customHeight="1" x14ac:dyDescent="0.1">
      <c r="A649" s="42" t="s">
        <v>40</v>
      </c>
      <c r="B649" s="43" t="str">
        <f>IF(HLOOKUP($E634,TKBLop_chieu!$C$4:$BR$34,6,0)&lt;&gt;"",HLOOKUP($E634,TKBLop_chieu!$C$4:$BR$34,6,0),"")</f>
        <v/>
      </c>
      <c r="C649" s="43" t="str">
        <f>IF(HLOOKUP($E634,TKBLop_chieu!$C$4:$BR$34,11,0)&lt;&gt;"",HLOOKUP($E634,TKBLop_chieu!$C$4:$BR$34,11,0),"")</f>
        <v/>
      </c>
      <c r="D649" s="43" t="str">
        <f>IF(HLOOKUP($E634,TKBLop_chieu!$C$4:$BR$34,16,0)&lt;&gt;"",HLOOKUP($E634,TKBLop_chieu!$C$4:$BR$34,16,0),"")</f>
        <v/>
      </c>
      <c r="E649" s="43" t="str">
        <f>IF(HLOOKUP($E634,TKBLop_chieu!$C$4:$BR$34,21,0)&lt;&gt;"",HLOOKUP($E634,TKBLop_chieu!$C$4:$BR$34,21,0),"")</f>
        <v/>
      </c>
      <c r="F649" s="43" t="str">
        <f>IF(HLOOKUP($E634,TKBLop_chieu!$C$4:$BR$34,26,0)&lt;&gt;"",HLOOKUP($E634,TKBLop_chieu!$C$4:$BR$34,26,0),"")</f>
        <v/>
      </c>
      <c r="G649" s="43" t="str">
        <f>IF(HLOOKUP($E634,TKBLop_chieu!$C$4:$BR$34,31,0)&lt;&gt;"",HLOOKUP($E634,TKBLop_chieu!$C$4:$BR$34,31,0),"")</f>
        <v/>
      </c>
    </row>
    <row r="650" spans="1:7" ht="24.75" customHeight="1" x14ac:dyDescent="0.1">
      <c r="A650" s="53"/>
      <c r="B650" s="56"/>
      <c r="C650" s="56"/>
      <c r="D650" s="56"/>
      <c r="E650" s="56"/>
      <c r="F650" s="56"/>
      <c r="G650" s="56"/>
    </row>
    <row r="651" spans="1:7" s="75" customFormat="1" ht="43.5" customHeight="1" x14ac:dyDescent="0.25">
      <c r="A651" s="72">
        <v>39</v>
      </c>
      <c r="B651" s="73"/>
      <c r="C651" s="73"/>
      <c r="D651" s="73" t="s">
        <v>114</v>
      </c>
      <c r="E651" s="74" t="str">
        <f>VLOOKUP($A651,Objects!$A$6:$B$60,2,1)</f>
        <v>12A12</v>
      </c>
      <c r="F651" s="73"/>
      <c r="G651" s="73"/>
    </row>
    <row r="652" spans="1:7" s="75" customFormat="1" ht="43.5" customHeight="1" x14ac:dyDescent="0.1">
      <c r="A652" s="73"/>
      <c r="B652" s="73"/>
      <c r="C652" s="73"/>
      <c r="D652" s="73"/>
      <c r="E652" s="73"/>
      <c r="F652" s="73"/>
      <c r="G652" s="73"/>
    </row>
    <row r="653" spans="1:7" s="75" customFormat="1" ht="43.5" customHeight="1" x14ac:dyDescent="0.25">
      <c r="A653" s="73" t="s">
        <v>121</v>
      </c>
      <c r="B653" s="73"/>
      <c r="C653" s="73"/>
      <c r="D653" s="73"/>
      <c r="E653" s="73"/>
      <c r="F653" s="73"/>
      <c r="G653" s="73"/>
    </row>
    <row r="654" spans="1:7" ht="24.75" customHeight="1" x14ac:dyDescent="0.1">
      <c r="A654" s="55"/>
      <c r="B654" s="42" t="s">
        <v>115</v>
      </c>
      <c r="C654" s="42" t="s">
        <v>116</v>
      </c>
      <c r="D654" s="42" t="s">
        <v>117</v>
      </c>
      <c r="E654" s="42" t="s">
        <v>118</v>
      </c>
      <c r="F654" s="42" t="s">
        <v>119</v>
      </c>
      <c r="G654" s="42" t="s">
        <v>120</v>
      </c>
    </row>
    <row r="655" spans="1:7" ht="24.75" customHeight="1" x14ac:dyDescent="0.15">
      <c r="A655" s="42" t="s">
        <v>0</v>
      </c>
      <c r="B655" s="43" t="str">
        <f>IF(HLOOKUP($E651,TKBLop_sang!$C$4:$BS$34,2,0)&lt;&gt;"",HLOOKUP($E651,TKBLop_sang!$C$4:$BS$34,2,0),"")</f>
        <v>CHÀO CỜ</v>
      </c>
      <c r="C655" s="43" t="str">
        <f>IF(HLOOKUP($E651,TKBLop_sang!$C$4:$BS$34,7,0)&lt;&gt;"",HLOOKUP($E651,TKBLop_sang!$C$4:$BS$34,7,0),"")</f>
        <v>SINH-THÙY</v>
      </c>
      <c r="D655" s="43" t="str">
        <f>IF(HLOOKUP($E651,TKBLop_sang!$C$4:$BS$34,12,0)&lt;&gt;"",HLOOKUP($E651,TKBLop_sang!$C$4:$BS$34,12,0),"")</f>
        <v>SINH-THÙY</v>
      </c>
      <c r="E655" s="43" t="str">
        <f>IF(HLOOKUP($E651,TKBLop_sang!$C$4:$BS$34,17,0)&lt;&gt;"",HLOOKUP($E651,TKBLop_sang!$C$4:$BS$34,17,0),"")</f>
        <v>VĂN-CAM</v>
      </c>
      <c r="F655" s="43" t="str">
        <f>IF(HLOOKUP($E651,TKBLop_sang!$C$4:$BS$34,22,0)&lt;&gt;"",HLOOKUP($E651,TKBLop_sang!$C$4:$BS$34,22,0),"")</f>
        <v>TIN-TRUNG</v>
      </c>
      <c r="G655" s="43" t="str">
        <f>IF(HLOOKUP($E651,TKBLop_sang!$C$4:$BS$34,27,0)&lt;&gt;"",HLOOKUP($E651,TKBLop_sang!$C$4:$BS$34,27,0),"")</f>
        <v/>
      </c>
    </row>
    <row r="656" spans="1:7" ht="24.75" customHeight="1" x14ac:dyDescent="0.15">
      <c r="A656" s="42" t="s">
        <v>37</v>
      </c>
      <c r="B656" s="43" t="str">
        <f>IF(HLOOKUP($E651,TKBLop_sang!$C$4:$BS$34,3,0)&lt;&gt;"",HLOOKUP($E651,TKBLop_sang!$C$4:$BS$34,3,0),"")</f>
        <v>SHCN-A TÚ</v>
      </c>
      <c r="C656" s="43" t="str">
        <f>IF(HLOOKUP($E651,TKBLop_sang!$C$4:$BS$34,8,0)&lt;&gt;"",HLOOKUP($E651,TKBLop_sang!$C$4:$BS$34,8,0),"")</f>
        <v>LÝ-TIẾN.P</v>
      </c>
      <c r="D656" s="43" t="str">
        <f>IF(HLOOKUP($E651,TKBLop_sang!$C$4:$BS$34,13,0)&lt;&gt;"",HLOOKUP($E651,TKBLop_sang!$C$4:$BS$34,13,0),"")</f>
        <v>TOAN-A TÚ</v>
      </c>
      <c r="E656" s="43" t="str">
        <f>IF(HLOOKUP($E651,TKBLop_sang!$C$4:$BS$34,18,0)&lt;&gt;"",HLOOKUP($E651,TKBLop_sang!$C$4:$BS$34,18,0),"")</f>
        <v>VĂN-CAM</v>
      </c>
      <c r="F656" s="43" t="str">
        <f>IF(HLOOKUP($E651,TKBLop_sang!$C$4:$BS$34,23,0)&lt;&gt;"",HLOOKUP($E651,TKBLop_sang!$C$4:$BS$34,23,0),"")</f>
        <v>GDQP-HOA.NT</v>
      </c>
      <c r="G656" s="43" t="str">
        <f>IF(HLOOKUP($E651,TKBLop_sang!$C$4:$BS$34,28,0)&lt;&gt;"",HLOOKUP($E651,TKBLop_sang!$C$4:$BS$34,28,0),"")</f>
        <v/>
      </c>
    </row>
    <row r="657" spans="1:7" ht="24.75" customHeight="1" x14ac:dyDescent="0.15">
      <c r="A657" s="42" t="s">
        <v>38</v>
      </c>
      <c r="B657" s="43" t="str">
        <f>IF(HLOOKUP($E651,TKBLop_sang!$C$4:$BS$34,4,0)&lt;&gt;"",HLOOKUP($E651,TKBLop_sang!$C$4:$BS$34,4,0),"")</f>
        <v>VĂN-CAM</v>
      </c>
      <c r="C657" s="43" t="str">
        <f>IF(HLOOKUP($E651,TKBLop_sang!$C$4:$BS$34,9,0)&lt;&gt;"",HLOOKUP($E651,TKBLop_sang!$C$4:$BS$34,9,0),"")</f>
        <v>LÝ-TIẾN.P</v>
      </c>
      <c r="D657" s="43" t="str">
        <f>IF(HLOOKUP($E651,TKBLop_sang!$C$4:$BS$34,14,0)&lt;&gt;"",HLOOKUP($E651,TKBLop_sang!$C$4:$BS$34,14,0),"")</f>
        <v>GDCD-CHÍNH</v>
      </c>
      <c r="E657" s="43" t="str">
        <f>IF(HLOOKUP($E651,TKBLop_sang!$C$4:$BS$34,19,0)&lt;&gt;"",HLOOKUP($E651,TKBLop_sang!$C$4:$BS$34,19,0),"")</f>
        <v>HÓA-BÌNH</v>
      </c>
      <c r="F657" s="43" t="str">
        <f>IF(HLOOKUP($E651,TKBLop_sang!$C$4:$BS$34,24,0)&lt;&gt;"",HLOOKUP($E651,TKBLop_sang!$C$4:$BS$34,24,0),"")</f>
        <v>TOAN-A TÚ</v>
      </c>
      <c r="G657" s="43" t="str">
        <f>IF(HLOOKUP($E651,TKBLop_sang!$C$4:$BS$34,29,0)&lt;&gt;"",HLOOKUP($E651,TKBLop_sang!$C$4:$BS$34,29,0),"")</f>
        <v/>
      </c>
    </row>
    <row r="658" spans="1:7" ht="24.75" customHeight="1" x14ac:dyDescent="0.15">
      <c r="A658" s="42" t="s">
        <v>39</v>
      </c>
      <c r="B658" s="43" t="str">
        <f>IF(HLOOKUP($E651,TKBLop_sang!$C$4:$BS$34,5,0)&lt;&gt;"",HLOOKUP($E651,TKBLop_sang!$C$4:$BS$34,5,0),"")</f>
        <v>ANH-HẰNG.P</v>
      </c>
      <c r="C658" s="43" t="str">
        <f>IF(HLOOKUP($E651,TKBLop_sang!$C$4:$BS$34,10,0)&lt;&gt;"",HLOOKUP($E651,TKBLop_sang!$C$4:$BS$34,10,0),"")</f>
        <v>CNGH-QUANG</v>
      </c>
      <c r="D658" s="43" t="str">
        <f>IF(HLOOKUP($E651,TKBLop_sang!$C$4:$BS$34,15,0)&lt;&gt;"",HLOOKUP($E651,TKBLop_sang!$C$4:$BS$34,15,0),"")</f>
        <v>ANH-HẰNG.P</v>
      </c>
      <c r="E658" s="43" t="str">
        <f>IF(HLOOKUP($E651,TKBLop_sang!$C$4:$BS$34,20,0)&lt;&gt;"",HLOOKUP($E651,TKBLop_sang!$C$4:$BS$34,20,0),"")</f>
        <v>TOAN-A TÚ</v>
      </c>
      <c r="F658" s="43" t="str">
        <f>IF(HLOOKUP($E651,TKBLop_sang!$C$4:$BS$34,25,0)&lt;&gt;"",HLOOKUP($E651,TKBLop_sang!$C$4:$BS$34,25,0),"")</f>
        <v>ĐỊA-TRANG</v>
      </c>
      <c r="G658" s="43" t="str">
        <f>IF(HLOOKUP($E651,TKBLop_sang!$C$4:$BS$34,30,0)&lt;&gt;"",HLOOKUP($E651,TKBLop_sang!$C$4:$BS$34,30,0),"")</f>
        <v/>
      </c>
    </row>
    <row r="659" spans="1:7" ht="24.75" customHeight="1" x14ac:dyDescent="0.15">
      <c r="A659" s="42" t="s">
        <v>40</v>
      </c>
      <c r="B659" s="43" t="str">
        <f>IF(HLOOKUP($E651,TKBLop_sang!$C$4:$BS$34,6,0)&lt;&gt;"",HLOOKUP($E651,TKBLop_sang!$C$4:$BS$34,6,0),"")</f>
        <v>TOAN-A TÚ</v>
      </c>
      <c r="C659" s="43" t="str">
        <f>IF(HLOOKUP($E651,TKBLop_sang!$C$4:$BS$34,11,0)&lt;&gt;"",HLOOKUP($E651,TKBLop_sang!$C$4:$BS$34,11,0),"")</f>
        <v>VĂN-CAM</v>
      </c>
      <c r="D659" s="43" t="str">
        <f>IF(HLOOKUP($E651,TKBLop_sang!$C$4:$BS$34,16,0)&lt;&gt;"",HLOOKUP($E651,TKBLop_sang!$C$4:$BS$34,16,0),"")</f>
        <v>ANH-HẰNG.P</v>
      </c>
      <c r="E659" s="43" t="str">
        <f>IF(HLOOKUP($E651,TKBLop_sang!$C$4:$BS$34,21,0)&lt;&gt;"",HLOOKUP($E651,TKBLop_sang!$C$4:$BS$34,21,0),"")</f>
        <v>TOAN-A TÚ</v>
      </c>
      <c r="F659" s="43" t="str">
        <f>IF(HLOOKUP($E651,TKBLop_sang!$C$4:$BS$34,26,0)&lt;&gt;"",HLOOKUP($E651,TKBLop_sang!$C$4:$BS$34,26,0),"")</f>
        <v>SỬ-HIÊN</v>
      </c>
      <c r="G659" s="43" t="str">
        <f>IF(HLOOKUP($E651,TKBLop_sang!$C$4:$BS$34,31,0)&lt;&gt;"",HLOOKUP($E651,TKBLop_sang!$C$4:$BS$34,31,0),"")</f>
        <v/>
      </c>
    </row>
    <row r="660" spans="1:7" ht="24.75" customHeight="1" x14ac:dyDescent="0.1">
      <c r="A660" s="53" t="s">
        <v>122</v>
      </c>
      <c r="B660" s="77"/>
      <c r="C660" s="77"/>
      <c r="D660" s="77"/>
      <c r="E660" s="77"/>
      <c r="F660" s="77"/>
      <c r="G660" s="77"/>
    </row>
    <row r="661" spans="1:7" ht="24.75" customHeight="1" x14ac:dyDescent="0.1">
      <c r="A661" s="55"/>
      <c r="B661" s="78" t="s">
        <v>115</v>
      </c>
      <c r="C661" s="78" t="s">
        <v>116</v>
      </c>
      <c r="D661" s="78" t="s">
        <v>117</v>
      </c>
      <c r="E661" s="78" t="s">
        <v>118</v>
      </c>
      <c r="F661" s="78" t="s">
        <v>119</v>
      </c>
      <c r="G661" s="78" t="s">
        <v>120</v>
      </c>
    </row>
    <row r="662" spans="1:7" ht="24.75" customHeight="1" x14ac:dyDescent="0.15">
      <c r="A662" s="42" t="s">
        <v>0</v>
      </c>
      <c r="B662" s="43" t="str">
        <f>IF(HLOOKUP($E651,TKBLop_chieu!$C$4:$BR$34,2,0)&lt;&gt;"",HLOOKUP($E651,TKBLop_chieu!$C$4:$BR$34,2,0),"")</f>
        <v>LÝ-TIẾN.P</v>
      </c>
      <c r="C662" s="43" t="str">
        <f>IF(HLOOKUP($E651,TKBLop_chieu!$C$4:$BR$34,7,0)&lt;&gt;"",HLOOKUP($E651,TKBLop_chieu!$C$4:$BR$34,7,0),"")</f>
        <v>HÓA-BÌNH</v>
      </c>
      <c r="D662" s="43" t="str">
        <f>IF(HLOOKUP($E651,TKBLop_chieu!$C$4:$BR$34,12,0)&lt;&gt;"",HLOOKUP($E651,TKBLop_chieu!$C$4:$BR$34,12,0),"")</f>
        <v>ANH-HẰNG.P</v>
      </c>
      <c r="E662" s="43" t="str">
        <f>IF(HLOOKUP($E651,TKBLop_chieu!$C$4:$BR$34,17,0)&lt;&gt;"",HLOOKUP($E651,TKBLop_chieu!$C$4:$BR$34,17,0),"")</f>
        <v>HƯỚNG  NGHIỆP</v>
      </c>
      <c r="F662" s="43" t="str">
        <f>IF(HLOOKUP($E651,TKBLop_chieu!$C$4:$BR$34,22,0)&lt;&gt;"",HLOOKUP($E651,TKBLop_chieu!$C$4:$BR$34,22,0),"")</f>
        <v>HÓA-BÌNH</v>
      </c>
      <c r="G662" s="43" t="str">
        <f>IF(HLOOKUP($E651,TKBLop_chieu!$C$4:$BR$34,27,0)&lt;&gt;"",HLOOKUP($E651,TKBLop_chieu!$C$4:$BR$34,27,0),"")</f>
        <v/>
      </c>
    </row>
    <row r="663" spans="1:7" ht="24.75" customHeight="1" x14ac:dyDescent="0.15">
      <c r="A663" s="42" t="s">
        <v>37</v>
      </c>
      <c r="B663" s="43" t="str">
        <f>IF(HLOOKUP($E651,TKBLop_chieu!$C$4:$BR$34,3,0)&lt;&gt;"",HLOOKUP($E651,TKBLop_chieu!$C$4:$BR$34,3,0),"")</f>
        <v>TOAN-A TÚ</v>
      </c>
      <c r="C663" s="43" t="str">
        <f>IF(HLOOKUP($E651,TKBLop_chieu!$C$4:$BR$34,8,0)&lt;&gt;"",HLOOKUP($E651,TKBLop_chieu!$C$4:$BR$34,8,0),"")</f>
        <v>SINH-THÙY</v>
      </c>
      <c r="D663" s="43" t="str">
        <f>IF(HLOOKUP($E651,TKBLop_chieu!$C$4:$BR$34,13,0)&lt;&gt;"",HLOOKUP($E651,TKBLop_chieu!$C$4:$BR$34,13,0),"")</f>
        <v>ANH-HẰNG.P</v>
      </c>
      <c r="E663" s="43" t="str">
        <f>IF(HLOOKUP($E651,TKBLop_chieu!$C$4:$BR$34,18,0)&lt;&gt;"",HLOOKUP($E651,TKBLop_chieu!$C$4:$BR$34,18,0),"")</f>
        <v>TD-HIẾU</v>
      </c>
      <c r="F663" s="43" t="str">
        <f>IF(HLOOKUP($E651,TKBLop_chieu!$C$4:$BR$34,23,0)&lt;&gt;"",HLOOKUP($E651,TKBLop_chieu!$C$4:$BR$34,23,0),"")</f>
        <v>VĂN-CAM</v>
      </c>
      <c r="G663" s="43" t="str">
        <f>IF(HLOOKUP($E651,TKBLop_chieu!$C$4:$BR$34,28,0)&lt;&gt;"",HLOOKUP($E651,TKBLop_chieu!$C$4:$BR$34,28,0),"")</f>
        <v/>
      </c>
    </row>
    <row r="664" spans="1:7" ht="24.75" customHeight="1" x14ac:dyDescent="0.15">
      <c r="A664" s="42" t="s">
        <v>38</v>
      </c>
      <c r="B664" s="43" t="str">
        <f>IF(HLOOKUP($E651,TKBLop_chieu!$C$4:$BR$34,4,0)&lt;&gt;"",HLOOKUP($E651,TKBLop_chieu!$C$4:$BR$34,4,0),"")</f>
        <v>TOAN-A TÚ</v>
      </c>
      <c r="C664" s="43" t="str">
        <f>IF(HLOOKUP($E651,TKBLop_chieu!$C$4:$BR$34,9,0)&lt;&gt;"",HLOOKUP($E651,TKBLop_chieu!$C$4:$BR$34,9,0),"")</f>
        <v>ANH-HẰNG.P</v>
      </c>
      <c r="D664" s="43" t="str">
        <f>IF(HLOOKUP($E651,TKBLop_chieu!$C$4:$BR$34,14,0)&lt;&gt;"",HLOOKUP($E651,TKBLop_chieu!$C$4:$BR$34,14,0),"")</f>
        <v>ĐỊA-TRANG</v>
      </c>
      <c r="E664" s="43" t="str">
        <f>IF(HLOOKUP($E651,TKBLop_chieu!$C$4:$BR$34,19,0)&lt;&gt;"",HLOOKUP($E651,TKBLop_chieu!$C$4:$BR$34,19,0),"")</f>
        <v>TD-HIẾU</v>
      </c>
      <c r="F664" s="43" t="str">
        <f>IF(HLOOKUP($E651,TKBLop_chieu!$C$4:$BR$34,24,0)&lt;&gt;"",HLOOKUP($E651,TKBLop_chieu!$C$4:$BR$34,24,0),"")</f>
        <v>VĂN-CAM</v>
      </c>
      <c r="G664" s="43" t="str">
        <f>IF(HLOOKUP($E651,TKBLop_chieu!$C$4:$BR$34,29,0)&lt;&gt;"",HLOOKUP($E651,TKBLop_chieu!$C$4:$BR$34,29,0),"")</f>
        <v/>
      </c>
    </row>
    <row r="665" spans="1:7" ht="24.75" customHeight="1" x14ac:dyDescent="0.1">
      <c r="A665" s="42" t="s">
        <v>39</v>
      </c>
      <c r="B665" s="43" t="str">
        <f>IF(HLOOKUP($E651,TKBLop_chieu!$C$4:$BR$34,5,0)&lt;&gt;"",HLOOKUP($E651,TKBLop_chieu!$C$4:$BR$34,5,0),"")</f>
        <v/>
      </c>
      <c r="C665" s="43" t="str">
        <f>IF(HLOOKUP($E651,TKBLop_chieu!$C$4:$BR$34,10,0)&lt;&gt;"",HLOOKUP($E651,TKBLop_chieu!$C$4:$BR$34,10,0),"")</f>
        <v/>
      </c>
      <c r="D665" s="43" t="str">
        <f>IF(HLOOKUP($E651,TKBLop_chieu!$C$4:$BR$34,15,0)&lt;&gt;"",HLOOKUP($E651,TKBLop_chieu!$C$4:$BR$34,15,0),"")</f>
        <v/>
      </c>
      <c r="E665" s="43" t="str">
        <f>IF(HLOOKUP($E651,TKBLop_chieu!$C$4:$BR$34,20,0)&lt;&gt;"",HLOOKUP($E651,TKBLop_chieu!$C$4:$BR$34,20,0),"")</f>
        <v/>
      </c>
      <c r="F665" s="43" t="str">
        <f>IF(HLOOKUP($E651,TKBLop_chieu!$C$4:$BR$34,25,0)&lt;&gt;"",HLOOKUP($E651,TKBLop_chieu!$C$4:$BR$34,25,0),"")</f>
        <v/>
      </c>
      <c r="G665" s="43" t="str">
        <f>IF(HLOOKUP($E651,TKBLop_chieu!$C$4:$BR$34,30,0)&lt;&gt;"",HLOOKUP($E651,TKBLop_chieu!$C$4:$BR$34,30,0),"")</f>
        <v/>
      </c>
    </row>
    <row r="666" spans="1:7" ht="24.75" customHeight="1" x14ac:dyDescent="0.1">
      <c r="A666" s="42" t="s">
        <v>40</v>
      </c>
      <c r="B666" s="43" t="str">
        <f>IF(HLOOKUP($E651,TKBLop_chieu!$C$4:$BR$34,6,0)&lt;&gt;"",HLOOKUP($E651,TKBLop_chieu!$C$4:$BR$34,6,0),"")</f>
        <v/>
      </c>
      <c r="C666" s="43" t="str">
        <f>IF(HLOOKUP($E651,TKBLop_chieu!$C$4:$BR$34,11,0)&lt;&gt;"",HLOOKUP($E651,TKBLop_chieu!$C$4:$BR$34,11,0),"")</f>
        <v/>
      </c>
      <c r="D666" s="43" t="str">
        <f>IF(HLOOKUP($E651,TKBLop_chieu!$C$4:$BR$34,16,0)&lt;&gt;"",HLOOKUP($E651,TKBLop_chieu!$C$4:$BR$34,16,0),"")</f>
        <v/>
      </c>
      <c r="E666" s="43" t="str">
        <f>IF(HLOOKUP($E651,TKBLop_chieu!$C$4:$BR$34,21,0)&lt;&gt;"",HLOOKUP($E651,TKBLop_chieu!$C$4:$BR$34,21,0),"")</f>
        <v/>
      </c>
      <c r="F666" s="43" t="str">
        <f>IF(HLOOKUP($E651,TKBLop_chieu!$C$4:$BR$34,26,0)&lt;&gt;"",HLOOKUP($E651,TKBLop_chieu!$C$4:$BR$34,26,0),"")</f>
        <v/>
      </c>
      <c r="G666" s="43" t="str">
        <f>IF(HLOOKUP($E651,TKBLop_chieu!$C$4:$BR$34,31,0)&lt;&gt;"",HLOOKUP($E651,TKBLop_chieu!$C$4:$BR$34,31,0),"")</f>
        <v/>
      </c>
    </row>
    <row r="667" spans="1:7" ht="24.75" customHeight="1" x14ac:dyDescent="0.1">
      <c r="A667" s="53"/>
      <c r="B667" s="56"/>
      <c r="C667" s="56"/>
      <c r="D667" s="56"/>
      <c r="E667" s="56"/>
      <c r="F667" s="56"/>
      <c r="G667" s="56"/>
    </row>
    <row r="668" spans="1:7" s="75" customFormat="1" ht="43.5" customHeight="1" x14ac:dyDescent="0.25">
      <c r="A668" s="72">
        <v>40</v>
      </c>
      <c r="B668" s="73"/>
      <c r="C668" s="73"/>
      <c r="D668" s="73" t="s">
        <v>114</v>
      </c>
      <c r="E668" s="74" t="str">
        <f>VLOOKUP($A668,Objects!$A$6:$B$60,2,1)</f>
        <v>12A13</v>
      </c>
      <c r="F668" s="73"/>
      <c r="G668" s="73"/>
    </row>
    <row r="669" spans="1:7" s="75" customFormat="1" ht="43.5" customHeight="1" x14ac:dyDescent="0.1">
      <c r="A669" s="73"/>
      <c r="B669" s="73"/>
      <c r="C669" s="73"/>
      <c r="D669" s="73"/>
      <c r="E669" s="73"/>
      <c r="F669" s="73"/>
      <c r="G669" s="73"/>
    </row>
    <row r="670" spans="1:7" s="75" customFormat="1" ht="43.5" customHeight="1" x14ac:dyDescent="0.25">
      <c r="A670" s="73" t="s">
        <v>121</v>
      </c>
      <c r="B670" s="73"/>
      <c r="C670" s="73"/>
      <c r="D670" s="73"/>
      <c r="E670" s="73"/>
      <c r="F670" s="73"/>
      <c r="G670" s="73"/>
    </row>
    <row r="671" spans="1:7" ht="24.75" customHeight="1" x14ac:dyDescent="0.1">
      <c r="A671" s="55"/>
      <c r="B671" s="42" t="s">
        <v>115</v>
      </c>
      <c r="C671" s="42" t="s">
        <v>116</v>
      </c>
      <c r="D671" s="42" t="s">
        <v>117</v>
      </c>
      <c r="E671" s="42" t="s">
        <v>118</v>
      </c>
      <c r="F671" s="42" t="s">
        <v>119</v>
      </c>
      <c r="G671" s="42" t="s">
        <v>120</v>
      </c>
    </row>
    <row r="672" spans="1:7" ht="24.75" customHeight="1" x14ac:dyDescent="0.15">
      <c r="A672" s="42" t="s">
        <v>0</v>
      </c>
      <c r="B672" s="43" t="str">
        <f>IF(HLOOKUP($E668,TKBLop_sang!$C$4:$BS$34,2,0)&lt;&gt;"",HLOOKUP($E668,TKBLop_sang!$C$4:$BS$34,2,0),"")</f>
        <v>CHÀO CỜ</v>
      </c>
      <c r="C672" s="43" t="str">
        <f>IF(HLOOKUP($E668,TKBLop_sang!$C$4:$BS$34,7,0)&lt;&gt;"",HLOOKUP($E668,TKBLop_sang!$C$4:$BS$34,7,0),"")</f>
        <v>SINH-PHƯƠNG.Đ</v>
      </c>
      <c r="D672" s="43" t="str">
        <f>IF(HLOOKUP($E668,TKBLop_sang!$C$4:$BS$34,12,0)&lt;&gt;"",HLOOKUP($E668,TKBLop_sang!$C$4:$BS$34,12,0),"")</f>
        <v>TD-TỐ ANH</v>
      </c>
      <c r="E672" s="43" t="str">
        <f>IF(HLOOKUP($E668,TKBLop_sang!$C$4:$BS$34,17,0)&lt;&gt;"",HLOOKUP($E668,TKBLop_sang!$C$4:$BS$34,17,0),"")</f>
        <v>ANH-PHÚC</v>
      </c>
      <c r="F672" s="43" t="str">
        <f>IF(HLOOKUP($E668,TKBLop_sang!$C$4:$BS$34,22,0)&lt;&gt;"",HLOOKUP($E668,TKBLop_sang!$C$4:$BS$34,22,0),"")</f>
        <v>CNGH-QUANG</v>
      </c>
      <c r="G672" s="43" t="str">
        <f>IF(HLOOKUP($E668,TKBLop_sang!$C$4:$BS$34,27,0)&lt;&gt;"",HLOOKUP($E668,TKBLop_sang!$C$4:$BS$34,27,0),"")</f>
        <v/>
      </c>
    </row>
    <row r="673" spans="1:7" ht="24.75" customHeight="1" x14ac:dyDescent="0.15">
      <c r="A673" s="42" t="s">
        <v>37</v>
      </c>
      <c r="B673" s="43" t="str">
        <f>IF(HLOOKUP($E668,TKBLop_sang!$C$4:$BS$34,3,0)&lt;&gt;"",HLOOKUP($E668,TKBLop_sang!$C$4:$BS$34,3,0),"")</f>
        <v>SHCN-PHÚC</v>
      </c>
      <c r="C673" s="43" t="str">
        <f>IF(HLOOKUP($E668,TKBLop_sang!$C$4:$BS$34,8,0)&lt;&gt;"",HLOOKUP($E668,TKBLop_sang!$C$4:$BS$34,8,0),"")</f>
        <v>TIN-TIẾN</v>
      </c>
      <c r="D673" s="43" t="str">
        <f>IF(HLOOKUP($E668,TKBLop_sang!$C$4:$BS$34,13,0)&lt;&gt;"",HLOOKUP($E668,TKBLop_sang!$C$4:$BS$34,13,0),"")</f>
        <v>TD-TỐ ANH</v>
      </c>
      <c r="E673" s="43" t="str">
        <f>IF(HLOOKUP($E668,TKBLop_sang!$C$4:$BS$34,18,0)&lt;&gt;"",HLOOKUP($E668,TKBLop_sang!$C$4:$BS$34,18,0),"")</f>
        <v>ANH-PHÚC</v>
      </c>
      <c r="F673" s="43" t="str">
        <f>IF(HLOOKUP($E668,TKBLop_sang!$C$4:$BS$34,23,0)&lt;&gt;"",HLOOKUP($E668,TKBLop_sang!$C$4:$BS$34,23,0),"")</f>
        <v>ĐỊA-TRANG</v>
      </c>
      <c r="G673" s="43" t="str">
        <f>IF(HLOOKUP($E668,TKBLop_sang!$C$4:$BS$34,28,0)&lt;&gt;"",HLOOKUP($E668,TKBLop_sang!$C$4:$BS$34,28,0),"")</f>
        <v/>
      </c>
    </row>
    <row r="674" spans="1:7" ht="24.75" customHeight="1" x14ac:dyDescent="0.15">
      <c r="A674" s="42" t="s">
        <v>38</v>
      </c>
      <c r="B674" s="43" t="str">
        <f>IF(HLOOKUP($E668,TKBLop_sang!$C$4:$BS$34,4,0)&lt;&gt;"",HLOOKUP($E668,TKBLop_sang!$C$4:$BS$34,4,0),"")</f>
        <v>TOAN-HÀ.NT</v>
      </c>
      <c r="C674" s="43" t="str">
        <f>IF(HLOOKUP($E668,TKBLop_sang!$C$4:$BS$34,9,0)&lt;&gt;"",HLOOKUP($E668,TKBLop_sang!$C$4:$BS$34,9,0),"")</f>
        <v>ANH-PHÚC</v>
      </c>
      <c r="D674" s="43" t="str">
        <f>IF(HLOOKUP($E668,TKBLop_sang!$C$4:$BS$34,14,0)&lt;&gt;"",HLOOKUP($E668,TKBLop_sang!$C$4:$BS$34,14,0),"")</f>
        <v>TOAN-HÀ.NT</v>
      </c>
      <c r="E674" s="43" t="str">
        <f>IF(HLOOKUP($E668,TKBLop_sang!$C$4:$BS$34,19,0)&lt;&gt;"",HLOOKUP($E668,TKBLop_sang!$C$4:$BS$34,19,0),"")</f>
        <v>VĂN-TTT.HÀ</v>
      </c>
      <c r="F674" s="43" t="str">
        <f>IF(HLOOKUP($E668,TKBLop_sang!$C$4:$BS$34,24,0)&lt;&gt;"",HLOOKUP($E668,TKBLop_sang!$C$4:$BS$34,24,0),"")</f>
        <v>GDQP-QUANG.ĐV</v>
      </c>
      <c r="G674" s="43" t="str">
        <f>IF(HLOOKUP($E668,TKBLop_sang!$C$4:$BS$34,29,0)&lt;&gt;"",HLOOKUP($E668,TKBLop_sang!$C$4:$BS$34,29,0),"")</f>
        <v/>
      </c>
    </row>
    <row r="675" spans="1:7" ht="24.75" customHeight="1" x14ac:dyDescent="0.15">
      <c r="A675" s="42" t="s">
        <v>39</v>
      </c>
      <c r="B675" s="43" t="str">
        <f>IF(HLOOKUP($E668,TKBLop_sang!$C$4:$BS$34,5,0)&lt;&gt;"",HLOOKUP($E668,TKBLop_sang!$C$4:$BS$34,5,0),"")</f>
        <v>SINH-PHƯƠNG.Đ</v>
      </c>
      <c r="C675" s="43" t="str">
        <f>IF(HLOOKUP($E668,TKBLop_sang!$C$4:$BS$34,10,0)&lt;&gt;"",HLOOKUP($E668,TKBLop_sang!$C$4:$BS$34,10,0),"")</f>
        <v>VĂN-TTT.HÀ</v>
      </c>
      <c r="D675" s="43" t="str">
        <f>IF(HLOOKUP($E668,TKBLop_sang!$C$4:$BS$34,15,0)&lt;&gt;"",HLOOKUP($E668,TKBLop_sang!$C$4:$BS$34,15,0),"")</f>
        <v>ĐỊA-TRANG</v>
      </c>
      <c r="E675" s="43" t="str">
        <f>IF(HLOOKUP($E668,TKBLop_sang!$C$4:$BS$34,20,0)&lt;&gt;"",HLOOKUP($E668,TKBLop_sang!$C$4:$BS$34,20,0),"")</f>
        <v>VĂN-TTT.HÀ</v>
      </c>
      <c r="F675" s="43" t="str">
        <f>IF(HLOOKUP($E668,TKBLop_sang!$C$4:$BS$34,25,0)&lt;&gt;"",HLOOKUP($E668,TKBLop_sang!$C$4:$BS$34,25,0),"")</f>
        <v>TOAN-HÀ.NT</v>
      </c>
      <c r="G675" s="43" t="str">
        <f>IF(HLOOKUP($E668,TKBLop_sang!$C$4:$BS$34,30,0)&lt;&gt;"",HLOOKUP($E668,TKBLop_sang!$C$4:$BS$34,30,0),"")</f>
        <v/>
      </c>
    </row>
    <row r="676" spans="1:7" ht="24.75" customHeight="1" x14ac:dyDescent="0.15">
      <c r="A676" s="42" t="s">
        <v>40</v>
      </c>
      <c r="B676" s="43" t="str">
        <f>IF(HLOOKUP($E668,TKBLop_sang!$C$4:$BS$34,6,0)&lt;&gt;"",HLOOKUP($E668,TKBLop_sang!$C$4:$BS$34,6,0),"")</f>
        <v>LÝ-TIẾN.P</v>
      </c>
      <c r="C676" s="43" t="str">
        <f>IF(HLOOKUP($E668,TKBLop_sang!$C$4:$BS$34,11,0)&lt;&gt;"",HLOOKUP($E668,TKBLop_sang!$C$4:$BS$34,11,0),"")</f>
        <v>VĂN-TTT.HÀ</v>
      </c>
      <c r="D676" s="43" t="str">
        <f>IF(HLOOKUP($E668,TKBLop_sang!$C$4:$BS$34,16,0)&lt;&gt;"",HLOOKUP($E668,TKBLop_sang!$C$4:$BS$34,16,0),"")</f>
        <v>ANH-PHÚC</v>
      </c>
      <c r="E676" s="43" t="str">
        <f>IF(HLOOKUP($E668,TKBLop_sang!$C$4:$BS$34,21,0)&lt;&gt;"",HLOOKUP($E668,TKBLop_sang!$C$4:$BS$34,21,0),"")</f>
        <v>LÝ-TIẾN.P</v>
      </c>
      <c r="F676" s="43" t="str">
        <f>IF(HLOOKUP($E668,TKBLop_sang!$C$4:$BS$34,26,0)&lt;&gt;"",HLOOKUP($E668,TKBLop_sang!$C$4:$BS$34,26,0),"")</f>
        <v>TOAN-HÀ.NT</v>
      </c>
      <c r="G676" s="43" t="str">
        <f>IF(HLOOKUP($E668,TKBLop_sang!$C$4:$BS$34,31,0)&lt;&gt;"",HLOOKUP($E668,TKBLop_sang!$C$4:$BS$34,31,0),"")</f>
        <v/>
      </c>
    </row>
    <row r="677" spans="1:7" ht="24.75" customHeight="1" x14ac:dyDescent="0.1">
      <c r="A677" s="53" t="s">
        <v>122</v>
      </c>
      <c r="B677" s="77"/>
      <c r="C677" s="77"/>
      <c r="D677" s="77"/>
      <c r="E677" s="77"/>
      <c r="F677" s="77"/>
      <c r="G677" s="77"/>
    </row>
    <row r="678" spans="1:7" ht="24.75" customHeight="1" x14ac:dyDescent="0.1">
      <c r="A678" s="55"/>
      <c r="B678" s="78" t="s">
        <v>115</v>
      </c>
      <c r="C678" s="78" t="s">
        <v>116</v>
      </c>
      <c r="D678" s="78" t="s">
        <v>117</v>
      </c>
      <c r="E678" s="78" t="s">
        <v>118</v>
      </c>
      <c r="F678" s="78" t="s">
        <v>119</v>
      </c>
      <c r="G678" s="78" t="s">
        <v>120</v>
      </c>
    </row>
    <row r="679" spans="1:7" ht="24.75" customHeight="1" x14ac:dyDescent="0.15">
      <c r="A679" s="42" t="s">
        <v>0</v>
      </c>
      <c r="B679" s="43" t="str">
        <f>IF(HLOOKUP($E668,TKBLop_chieu!$C$4:$BR$34,2,0)&lt;&gt;"",HLOOKUP($E668,TKBLop_chieu!$C$4:$BR$34,2,0),"")</f>
        <v>ANH-PHÚC</v>
      </c>
      <c r="C679" s="43" t="str">
        <f>IF(HLOOKUP($E668,TKBLop_chieu!$C$4:$BR$34,7,0)&lt;&gt;"",HLOOKUP($E668,TKBLop_chieu!$C$4:$BR$34,7,0),"")</f>
        <v>ANH-PHÚC</v>
      </c>
      <c r="D679" s="43" t="str">
        <f>IF(HLOOKUP($E668,TKBLop_chieu!$C$4:$BR$34,12,0)&lt;&gt;"",HLOOKUP($E668,TKBLop_chieu!$C$4:$BR$34,12,0),"")</f>
        <v>TOAN-HÀ.NT</v>
      </c>
      <c r="E679" s="43" t="str">
        <f>IF(HLOOKUP($E668,TKBLop_chieu!$C$4:$BR$34,17,0)&lt;&gt;"",HLOOKUP($E668,TKBLop_chieu!$C$4:$BR$34,17,0),"")</f>
        <v>HƯỚNG  NGHIỆP</v>
      </c>
      <c r="F679" s="43" t="str">
        <f>IF(HLOOKUP($E668,TKBLop_chieu!$C$4:$BR$34,22,0)&lt;&gt;"",HLOOKUP($E668,TKBLop_chieu!$C$4:$BR$34,22,0),"")</f>
        <v>VĂN-TTT.HÀ</v>
      </c>
      <c r="G679" s="43" t="str">
        <f>IF(HLOOKUP($E668,TKBLop_chieu!$C$4:$BR$34,27,0)&lt;&gt;"",HLOOKUP($E668,TKBLop_chieu!$C$4:$BR$34,27,0),"")</f>
        <v/>
      </c>
    </row>
    <row r="680" spans="1:7" ht="24.75" customHeight="1" x14ac:dyDescent="0.15">
      <c r="A680" s="42" t="s">
        <v>37</v>
      </c>
      <c r="B680" s="43" t="str">
        <f>IF(HLOOKUP($E668,TKBLop_chieu!$C$4:$BR$34,3,0)&lt;&gt;"",HLOOKUP($E668,TKBLop_chieu!$C$4:$BR$34,3,0),"")</f>
        <v>LÝ-TIẾN.P</v>
      </c>
      <c r="C680" s="43" t="str">
        <f>IF(HLOOKUP($E668,TKBLop_chieu!$C$4:$BR$34,8,0)&lt;&gt;"",HLOOKUP($E668,TKBLop_chieu!$C$4:$BR$34,8,0),"")</f>
        <v>HÓA-PHƯỢNG</v>
      </c>
      <c r="D680" s="43" t="str">
        <f>IF(HLOOKUP($E668,TKBLop_chieu!$C$4:$BR$34,13,0)&lt;&gt;"",HLOOKUP($E668,TKBLop_chieu!$C$4:$BR$34,13,0),"")</f>
        <v>SINH-PHƯƠNG.Đ</v>
      </c>
      <c r="E680" s="43" t="str">
        <f>IF(HLOOKUP($E668,TKBLop_chieu!$C$4:$BR$34,18,0)&lt;&gt;"",HLOOKUP($E668,TKBLop_chieu!$C$4:$BR$34,18,0),"")</f>
        <v>HÓA-PHƯỢNG</v>
      </c>
      <c r="F680" s="43" t="str">
        <f>IF(HLOOKUP($E668,TKBLop_chieu!$C$4:$BR$34,23,0)&lt;&gt;"",HLOOKUP($E668,TKBLop_chieu!$C$4:$BR$34,23,0),"")</f>
        <v>VĂN-TTT.HÀ</v>
      </c>
      <c r="G680" s="43" t="str">
        <f>IF(HLOOKUP($E668,TKBLop_chieu!$C$4:$BR$34,28,0)&lt;&gt;"",HLOOKUP($E668,TKBLop_chieu!$C$4:$BR$34,28,0),"")</f>
        <v/>
      </c>
    </row>
    <row r="681" spans="1:7" ht="24.75" customHeight="1" x14ac:dyDescent="0.15">
      <c r="A681" s="42" t="s">
        <v>38</v>
      </c>
      <c r="B681" s="43" t="str">
        <f>IF(HLOOKUP($E668,TKBLop_chieu!$C$4:$BR$34,4,0)&lt;&gt;"",HLOOKUP($E668,TKBLop_chieu!$C$4:$BR$34,4,0),"")</f>
        <v>TOAN-HÀ.NT</v>
      </c>
      <c r="C681" s="43" t="str">
        <f>IF(HLOOKUP($E668,TKBLop_chieu!$C$4:$BR$34,9,0)&lt;&gt;"",HLOOKUP($E668,TKBLop_chieu!$C$4:$BR$34,9,0),"")</f>
        <v>HÓA-PHƯỢNG</v>
      </c>
      <c r="D681" s="43" t="str">
        <f>IF(HLOOKUP($E668,TKBLop_chieu!$C$4:$BR$34,14,0)&lt;&gt;"",HLOOKUP($E668,TKBLop_chieu!$C$4:$BR$34,14,0),"")</f>
        <v>GDCD-CHÍNH</v>
      </c>
      <c r="E681" s="43" t="str">
        <f>IF(HLOOKUP($E668,TKBLop_chieu!$C$4:$BR$34,19,0)&lt;&gt;"",HLOOKUP($E668,TKBLop_chieu!$C$4:$BR$34,19,0),"")</f>
        <v>TOAN-HÀ.NT</v>
      </c>
      <c r="F681" s="43" t="str">
        <f>IF(HLOOKUP($E668,TKBLop_chieu!$C$4:$BR$34,24,0)&lt;&gt;"",HLOOKUP($E668,TKBLop_chieu!$C$4:$BR$34,24,0),"")</f>
        <v>SỬ-HIÊN</v>
      </c>
      <c r="G681" s="43" t="str">
        <f>IF(HLOOKUP($E668,TKBLop_chieu!$C$4:$BR$34,29,0)&lt;&gt;"",HLOOKUP($E668,TKBLop_chieu!$C$4:$BR$34,29,0),"")</f>
        <v/>
      </c>
    </row>
    <row r="682" spans="1:7" ht="24.75" customHeight="1" x14ac:dyDescent="0.1">
      <c r="A682" s="42" t="s">
        <v>39</v>
      </c>
      <c r="B682" s="43" t="str">
        <f>IF(HLOOKUP($E668,TKBLop_chieu!$C$4:$BR$34,5,0)&lt;&gt;"",HLOOKUP($E668,TKBLop_chieu!$C$4:$BR$34,5,0),"")</f>
        <v/>
      </c>
      <c r="C682" s="43" t="str">
        <f>IF(HLOOKUP($E668,TKBLop_chieu!$C$4:$BR$34,10,0)&lt;&gt;"",HLOOKUP($E668,TKBLop_chieu!$C$4:$BR$34,10,0),"")</f>
        <v/>
      </c>
      <c r="D682" s="43" t="str">
        <f>IF(HLOOKUP($E668,TKBLop_chieu!$C$4:$BR$34,15,0)&lt;&gt;"",HLOOKUP($E668,TKBLop_chieu!$C$4:$BR$34,15,0),"")</f>
        <v/>
      </c>
      <c r="E682" s="43" t="str">
        <f>IF(HLOOKUP($E668,TKBLop_chieu!$C$4:$BR$34,20,0)&lt;&gt;"",HLOOKUP($E668,TKBLop_chieu!$C$4:$BR$34,20,0),"")</f>
        <v/>
      </c>
      <c r="F682" s="43" t="str">
        <f>IF(HLOOKUP($E668,TKBLop_chieu!$C$4:$BR$34,25,0)&lt;&gt;"",HLOOKUP($E668,TKBLop_chieu!$C$4:$BR$34,25,0),"")</f>
        <v/>
      </c>
      <c r="G682" s="43" t="str">
        <f>IF(HLOOKUP($E668,TKBLop_chieu!$C$4:$BR$34,30,0)&lt;&gt;"",HLOOKUP($E668,TKBLop_chieu!$C$4:$BR$34,30,0),"")</f>
        <v/>
      </c>
    </row>
    <row r="683" spans="1:7" ht="24.75" customHeight="1" x14ac:dyDescent="0.1">
      <c r="A683" s="42" t="s">
        <v>40</v>
      </c>
      <c r="B683" s="43" t="str">
        <f>IF(HLOOKUP($E668,TKBLop_chieu!$C$4:$BR$34,6,0)&lt;&gt;"",HLOOKUP($E668,TKBLop_chieu!$C$4:$BR$34,6,0),"")</f>
        <v/>
      </c>
      <c r="C683" s="43" t="str">
        <f>IF(HLOOKUP($E668,TKBLop_chieu!$C$4:$BR$34,11,0)&lt;&gt;"",HLOOKUP($E668,TKBLop_chieu!$C$4:$BR$34,11,0),"")</f>
        <v/>
      </c>
      <c r="D683" s="43" t="str">
        <f>IF(HLOOKUP($E668,TKBLop_chieu!$C$4:$BR$34,16,0)&lt;&gt;"",HLOOKUP($E668,TKBLop_chieu!$C$4:$BR$34,16,0),"")</f>
        <v/>
      </c>
      <c r="E683" s="43" t="str">
        <f>IF(HLOOKUP($E668,TKBLop_chieu!$C$4:$BR$34,21,0)&lt;&gt;"",HLOOKUP($E668,TKBLop_chieu!$C$4:$BR$34,21,0),"")</f>
        <v/>
      </c>
      <c r="F683" s="43" t="str">
        <f>IF(HLOOKUP($E668,TKBLop_chieu!$C$4:$BR$34,26,0)&lt;&gt;"",HLOOKUP($E668,TKBLop_chieu!$C$4:$BR$34,26,0),"")</f>
        <v/>
      </c>
      <c r="G683" s="43" t="str">
        <f>IF(HLOOKUP($E668,TKBLop_chieu!$C$4:$BR$34,31,0)&lt;&gt;"",HLOOKUP($E668,TKBLop_chieu!$C$4:$BR$34,31,0),"")</f>
        <v/>
      </c>
    </row>
    <row r="684" spans="1:7" ht="24.75" customHeight="1" x14ac:dyDescent="0.1">
      <c r="A684" s="53"/>
      <c r="B684" s="56"/>
      <c r="C684" s="56"/>
      <c r="D684" s="56"/>
      <c r="E684" s="56"/>
      <c r="F684" s="56"/>
      <c r="G684" s="56"/>
    </row>
    <row r="685" spans="1:7" s="75" customFormat="1" ht="43.5" customHeight="1" x14ac:dyDescent="0.25">
      <c r="A685" s="72">
        <v>41</v>
      </c>
      <c r="B685" s="73"/>
      <c r="C685" s="73"/>
      <c r="D685" s="73" t="s">
        <v>114</v>
      </c>
      <c r="E685" s="74" t="str">
        <f>VLOOKUP($A685,Objects!$A$6:$B$60,2,1)</f>
        <v>12A14</v>
      </c>
      <c r="F685" s="73"/>
      <c r="G685" s="73"/>
    </row>
    <row r="686" spans="1:7" s="75" customFormat="1" ht="43.5" customHeight="1" x14ac:dyDescent="0.1">
      <c r="A686" s="73"/>
      <c r="B686" s="73"/>
      <c r="C686" s="73"/>
      <c r="D686" s="73"/>
      <c r="E686" s="73"/>
      <c r="F686" s="73"/>
      <c r="G686" s="73"/>
    </row>
    <row r="687" spans="1:7" s="75" customFormat="1" ht="43.5" customHeight="1" x14ac:dyDescent="0.25">
      <c r="A687" s="73" t="s">
        <v>121</v>
      </c>
      <c r="B687" s="73"/>
      <c r="C687" s="73"/>
      <c r="D687" s="73"/>
      <c r="E687" s="73"/>
      <c r="F687" s="73"/>
      <c r="G687" s="73"/>
    </row>
    <row r="688" spans="1:7" ht="24.75" customHeight="1" x14ac:dyDescent="0.1">
      <c r="A688" s="55"/>
      <c r="B688" s="42" t="s">
        <v>115</v>
      </c>
      <c r="C688" s="42" t="s">
        <v>116</v>
      </c>
      <c r="D688" s="42" t="s">
        <v>117</v>
      </c>
      <c r="E688" s="42" t="s">
        <v>118</v>
      </c>
      <c r="F688" s="42" t="s">
        <v>119</v>
      </c>
      <c r="G688" s="42" t="s">
        <v>120</v>
      </c>
    </row>
    <row r="689" spans="1:7" ht="24.75" customHeight="1" x14ac:dyDescent="0.15">
      <c r="A689" s="42" t="s">
        <v>0</v>
      </c>
      <c r="B689" s="43" t="str">
        <f>IF(HLOOKUP($E685,TKBLop_sang!$C$4:$BS$34,2,0)&lt;&gt;"",HLOOKUP($E685,TKBLop_sang!$C$4:$BS$34,2,0),"")</f>
        <v>CHÀO CỜ</v>
      </c>
      <c r="C689" s="43" t="str">
        <f>IF(HLOOKUP($E685,TKBLop_sang!$C$4:$BS$34,7,0)&lt;&gt;"",HLOOKUP($E685,TKBLop_sang!$C$4:$BS$34,7,0),"")</f>
        <v>VĂN-HIỀN.NT</v>
      </c>
      <c r="D689" s="43" t="str">
        <f>IF(HLOOKUP($E685,TKBLop_sang!$C$4:$BS$34,12,0)&lt;&gt;"",HLOOKUP($E685,TKBLop_sang!$C$4:$BS$34,12,0),"")</f>
        <v>GDQP-QUANG.ĐV</v>
      </c>
      <c r="E689" s="43" t="str">
        <f>IF(HLOOKUP($E685,TKBLop_sang!$C$4:$BS$34,17,0)&lt;&gt;"",HLOOKUP($E685,TKBLop_sang!$C$4:$BS$34,17,0),"")</f>
        <v>GDCD-CHÍNH</v>
      </c>
      <c r="F689" s="43" t="str">
        <f>IF(HLOOKUP($E685,TKBLop_sang!$C$4:$BS$34,22,0)&lt;&gt;"",HLOOKUP($E685,TKBLop_sang!$C$4:$BS$34,22,0),"")</f>
        <v>TD-TỐ ANH</v>
      </c>
      <c r="G689" s="43" t="str">
        <f>IF(HLOOKUP($E685,TKBLop_sang!$C$4:$BS$34,27,0)&lt;&gt;"",HLOOKUP($E685,TKBLop_sang!$C$4:$BS$34,27,0),"")</f>
        <v/>
      </c>
    </row>
    <row r="690" spans="1:7" ht="24.75" customHeight="1" x14ac:dyDescent="0.15">
      <c r="A690" s="42" t="s">
        <v>37</v>
      </c>
      <c r="B690" s="43" t="str">
        <f>IF(HLOOKUP($E685,TKBLop_sang!$C$4:$BS$34,3,0)&lt;&gt;"",HLOOKUP($E685,TKBLop_sang!$C$4:$BS$34,3,0),"")</f>
        <v>SHCN-MINH.TT</v>
      </c>
      <c r="C690" s="43" t="str">
        <f>IF(HLOOKUP($E685,TKBLop_sang!$C$4:$BS$34,8,0)&lt;&gt;"",HLOOKUP($E685,TKBLop_sang!$C$4:$BS$34,8,0),"")</f>
        <v>VĂN-HIỀN.NT</v>
      </c>
      <c r="D690" s="43" t="str">
        <f>IF(HLOOKUP($E685,TKBLop_sang!$C$4:$BS$34,13,0)&lt;&gt;"",HLOOKUP($E685,TKBLop_sang!$C$4:$BS$34,13,0),"")</f>
        <v>ANH-SƠN.P</v>
      </c>
      <c r="E690" s="43" t="str">
        <f>IF(HLOOKUP($E685,TKBLop_sang!$C$4:$BS$34,18,0)&lt;&gt;"",HLOOKUP($E685,TKBLop_sang!$C$4:$BS$34,18,0),"")</f>
        <v>HÓA-PHƯỢNG</v>
      </c>
      <c r="F690" s="43" t="str">
        <f>IF(HLOOKUP($E685,TKBLop_sang!$C$4:$BS$34,23,0)&lt;&gt;"",HLOOKUP($E685,TKBLop_sang!$C$4:$BS$34,23,0),"")</f>
        <v>TD-TỐ ANH</v>
      </c>
      <c r="G690" s="43" t="str">
        <f>IF(HLOOKUP($E685,TKBLop_sang!$C$4:$BS$34,28,0)&lt;&gt;"",HLOOKUP($E685,TKBLop_sang!$C$4:$BS$34,28,0),"")</f>
        <v/>
      </c>
    </row>
    <row r="691" spans="1:7" ht="24.75" customHeight="1" x14ac:dyDescent="0.15">
      <c r="A691" s="42" t="s">
        <v>38</v>
      </c>
      <c r="B691" s="43" t="str">
        <f>IF(HLOOKUP($E685,TKBLop_sang!$C$4:$BS$34,4,0)&lt;&gt;"",HLOOKUP($E685,TKBLop_sang!$C$4:$BS$34,4,0),"")</f>
        <v>TOAN-MINH.TT</v>
      </c>
      <c r="C691" s="43" t="str">
        <f>IF(HLOOKUP($E685,TKBLop_sang!$C$4:$BS$34,9,0)&lt;&gt;"",HLOOKUP($E685,TKBLop_sang!$C$4:$BS$34,9,0),"")</f>
        <v>LÝ-ANH.M</v>
      </c>
      <c r="D691" s="43" t="str">
        <f>IF(HLOOKUP($E685,TKBLop_sang!$C$4:$BS$34,14,0)&lt;&gt;"",HLOOKUP($E685,TKBLop_sang!$C$4:$BS$34,14,0),"")</f>
        <v>TOAN-MINH.TT</v>
      </c>
      <c r="E691" s="43" t="str">
        <f>IF(HLOOKUP($E685,TKBLop_sang!$C$4:$BS$34,19,0)&lt;&gt;"",HLOOKUP($E685,TKBLop_sang!$C$4:$BS$34,19,0),"")</f>
        <v>ĐỊA-TRANG</v>
      </c>
      <c r="F691" s="43" t="str">
        <f>IF(HLOOKUP($E685,TKBLop_sang!$C$4:$BS$34,24,0)&lt;&gt;"",HLOOKUP($E685,TKBLop_sang!$C$4:$BS$34,24,0),"")</f>
        <v>SỬ-HIÊN</v>
      </c>
      <c r="G691" s="43" t="str">
        <f>IF(HLOOKUP($E685,TKBLop_sang!$C$4:$BS$34,29,0)&lt;&gt;"",HLOOKUP($E685,TKBLop_sang!$C$4:$BS$34,29,0),"")</f>
        <v/>
      </c>
    </row>
    <row r="692" spans="1:7" ht="24.75" customHeight="1" x14ac:dyDescent="0.15">
      <c r="A692" s="42" t="s">
        <v>39</v>
      </c>
      <c r="B692" s="43" t="str">
        <f>IF(HLOOKUP($E685,TKBLop_sang!$C$4:$BS$34,5,0)&lt;&gt;"",HLOOKUP($E685,TKBLop_sang!$C$4:$BS$34,5,0),"")</f>
        <v>LÝ-ANH.M</v>
      </c>
      <c r="C692" s="43" t="str">
        <f>IF(HLOOKUP($E685,TKBLop_sang!$C$4:$BS$34,10,0)&lt;&gt;"",HLOOKUP($E685,TKBLop_sang!$C$4:$BS$34,10,0),"")</f>
        <v>TIN-TIẾN</v>
      </c>
      <c r="D692" s="43" t="str">
        <f>IF(HLOOKUP($E685,TKBLop_sang!$C$4:$BS$34,15,0)&lt;&gt;"",HLOOKUP($E685,TKBLop_sang!$C$4:$BS$34,15,0),"")</f>
        <v>TOAN-MINH.TT</v>
      </c>
      <c r="E692" s="43" t="str">
        <f>IF(HLOOKUP($E685,TKBLop_sang!$C$4:$BS$34,20,0)&lt;&gt;"",HLOOKUP($E685,TKBLop_sang!$C$4:$BS$34,20,0),"")</f>
        <v>ANH-SƠN.P</v>
      </c>
      <c r="F692" s="43" t="str">
        <f>IF(HLOOKUP($E685,TKBLop_sang!$C$4:$BS$34,25,0)&lt;&gt;"",HLOOKUP($E685,TKBLop_sang!$C$4:$BS$34,25,0),"")</f>
        <v>CNGH-QUANG</v>
      </c>
      <c r="G692" s="43" t="str">
        <f>IF(HLOOKUP($E685,TKBLop_sang!$C$4:$BS$34,30,0)&lt;&gt;"",HLOOKUP($E685,TKBLop_sang!$C$4:$BS$34,30,0),"")</f>
        <v/>
      </c>
    </row>
    <row r="693" spans="1:7" ht="24.75" customHeight="1" x14ac:dyDescent="0.15">
      <c r="A693" s="42" t="s">
        <v>40</v>
      </c>
      <c r="B693" s="43" t="str">
        <f>IF(HLOOKUP($E685,TKBLop_sang!$C$4:$BS$34,6,0)&lt;&gt;"",HLOOKUP($E685,TKBLop_sang!$C$4:$BS$34,6,0),"")</f>
        <v>SINH-PHƯƠNG.Đ</v>
      </c>
      <c r="C693" s="43" t="str">
        <f>IF(HLOOKUP($E685,TKBLop_sang!$C$4:$BS$34,11,0)&lt;&gt;"",HLOOKUP($E685,TKBLop_sang!$C$4:$BS$34,11,0),"")</f>
        <v>HÓA-PHƯỢNG</v>
      </c>
      <c r="D693" s="43" t="str">
        <f>IF(HLOOKUP($E685,TKBLop_sang!$C$4:$BS$34,16,0)&lt;&gt;"",HLOOKUP($E685,TKBLop_sang!$C$4:$BS$34,16,0),"")</f>
        <v>SINH-PHƯƠNG.Đ</v>
      </c>
      <c r="E693" s="43" t="str">
        <f>IF(HLOOKUP($E685,TKBLop_sang!$C$4:$BS$34,21,0)&lt;&gt;"",HLOOKUP($E685,TKBLop_sang!$C$4:$BS$34,21,0),"")</f>
        <v>ANH-SƠN.P</v>
      </c>
      <c r="F693" s="43" t="str">
        <f>IF(HLOOKUP($E685,TKBLop_sang!$C$4:$BS$34,26,0)&lt;&gt;"",HLOOKUP($E685,TKBLop_sang!$C$4:$BS$34,26,0),"")</f>
        <v>LÝ-ANH.M</v>
      </c>
      <c r="G693" s="43" t="str">
        <f>IF(HLOOKUP($E685,TKBLop_sang!$C$4:$BS$34,31,0)&lt;&gt;"",HLOOKUP($E685,TKBLop_sang!$C$4:$BS$34,31,0),"")</f>
        <v/>
      </c>
    </row>
    <row r="694" spans="1:7" ht="24.75" customHeight="1" x14ac:dyDescent="0.1">
      <c r="A694" s="53" t="s">
        <v>122</v>
      </c>
      <c r="B694" s="77"/>
      <c r="C694" s="77"/>
      <c r="D694" s="77"/>
      <c r="E694" s="77"/>
      <c r="F694" s="77"/>
      <c r="G694" s="77"/>
    </row>
    <row r="695" spans="1:7" ht="24.75" customHeight="1" x14ac:dyDescent="0.1">
      <c r="A695" s="55"/>
      <c r="B695" s="78" t="s">
        <v>115</v>
      </c>
      <c r="C695" s="78" t="s">
        <v>116</v>
      </c>
      <c r="D695" s="78" t="s">
        <v>117</v>
      </c>
      <c r="E695" s="78" t="s">
        <v>118</v>
      </c>
      <c r="F695" s="78" t="s">
        <v>119</v>
      </c>
      <c r="G695" s="78" t="s">
        <v>120</v>
      </c>
    </row>
    <row r="696" spans="1:7" ht="24.75" customHeight="1" x14ac:dyDescent="0.15">
      <c r="A696" s="42" t="s">
        <v>0</v>
      </c>
      <c r="B696" s="43" t="str">
        <f>IF(HLOOKUP($E685,TKBLop_chieu!$C$4:$BR$34,2,0)&lt;&gt;"",HLOOKUP($E685,TKBLop_chieu!$C$4:$BR$34,2,0),"")</f>
        <v>VĂN-HIỀN.NT</v>
      </c>
      <c r="C696" s="43" t="str">
        <f>IF(HLOOKUP($E685,TKBLop_chieu!$C$4:$BR$34,7,0)&lt;&gt;"",HLOOKUP($E685,TKBLop_chieu!$C$4:$BR$34,7,0),"")</f>
        <v>ANH-SƠN.P</v>
      </c>
      <c r="D696" s="43" t="str">
        <f>IF(HLOOKUP($E685,TKBLop_chieu!$C$4:$BR$34,12,0)&lt;&gt;"",HLOOKUP($E685,TKBLop_chieu!$C$4:$BR$34,12,0),"")</f>
        <v>ANH-SƠN.P</v>
      </c>
      <c r="E696" s="43" t="str">
        <f>IF(HLOOKUP($E685,TKBLop_chieu!$C$4:$BR$34,17,0)&lt;&gt;"",HLOOKUP($E685,TKBLop_chieu!$C$4:$BR$34,17,0),"")</f>
        <v>HƯỚNG  NGHIỆP</v>
      </c>
      <c r="F696" s="43" t="str">
        <f>IF(HLOOKUP($E685,TKBLop_chieu!$C$4:$BR$34,22,0)&lt;&gt;"",HLOOKUP($E685,TKBLop_chieu!$C$4:$BR$34,22,0),"")</f>
        <v>VĂN-HIỀN.NT</v>
      </c>
      <c r="G696" s="43" t="str">
        <f>IF(HLOOKUP($E685,TKBLop_chieu!$C$4:$BR$34,27,0)&lt;&gt;"",HLOOKUP($E685,TKBLop_chieu!$C$4:$BR$34,27,0),"")</f>
        <v/>
      </c>
    </row>
    <row r="697" spans="1:7" ht="24.75" customHeight="1" x14ac:dyDescent="0.15">
      <c r="A697" s="42" t="s">
        <v>37</v>
      </c>
      <c r="B697" s="43" t="str">
        <f>IF(HLOOKUP($E685,TKBLop_chieu!$C$4:$BR$34,3,0)&lt;&gt;"",HLOOKUP($E685,TKBLop_chieu!$C$4:$BR$34,3,0),"")</f>
        <v>VĂN-HIỀN.NT</v>
      </c>
      <c r="C697" s="43" t="str">
        <f>IF(HLOOKUP($E685,TKBLop_chieu!$C$4:$BR$34,8,0)&lt;&gt;"",HLOOKUP($E685,TKBLop_chieu!$C$4:$BR$34,8,0),"")</f>
        <v>SINH-PHƯƠNG.Đ</v>
      </c>
      <c r="D697" s="43" t="str">
        <f>IF(HLOOKUP($E685,TKBLop_chieu!$C$4:$BR$34,13,0)&lt;&gt;"",HLOOKUP($E685,TKBLop_chieu!$C$4:$BR$34,13,0),"")</f>
        <v>ĐỊA-TRANG</v>
      </c>
      <c r="E697" s="43" t="str">
        <f>IF(HLOOKUP($E685,TKBLop_chieu!$C$4:$BR$34,18,0)&lt;&gt;"",HLOOKUP($E685,TKBLop_chieu!$C$4:$BR$34,18,0),"")</f>
        <v>ANH-SƠN.P</v>
      </c>
      <c r="F697" s="43" t="str">
        <f>IF(HLOOKUP($E685,TKBLop_chieu!$C$4:$BR$34,23,0)&lt;&gt;"",HLOOKUP($E685,TKBLop_chieu!$C$4:$BR$34,23,0),"")</f>
        <v>TOAN-MINH.TT</v>
      </c>
      <c r="G697" s="43" t="str">
        <f>IF(HLOOKUP($E685,TKBLop_chieu!$C$4:$BR$34,28,0)&lt;&gt;"",HLOOKUP($E685,TKBLop_chieu!$C$4:$BR$34,28,0),"")</f>
        <v/>
      </c>
    </row>
    <row r="698" spans="1:7" ht="24.75" customHeight="1" x14ac:dyDescent="0.15">
      <c r="A698" s="42" t="s">
        <v>38</v>
      </c>
      <c r="B698" s="43" t="str">
        <f>IF(HLOOKUP($E685,TKBLop_chieu!$C$4:$BR$34,4,0)&lt;&gt;"",HLOOKUP($E685,TKBLop_chieu!$C$4:$BR$34,4,0),"")</f>
        <v>TOAN-MINH.TT</v>
      </c>
      <c r="C698" s="43" t="str">
        <f>IF(HLOOKUP($E685,TKBLop_chieu!$C$4:$BR$34,9,0)&lt;&gt;"",HLOOKUP($E685,TKBLop_chieu!$C$4:$BR$34,9,0),"")</f>
        <v>VĂN-HIỀN.NT</v>
      </c>
      <c r="D698" s="43" t="str">
        <f>IF(HLOOKUP($E685,TKBLop_chieu!$C$4:$BR$34,14,0)&lt;&gt;"",HLOOKUP($E685,TKBLop_chieu!$C$4:$BR$34,14,0),"")</f>
        <v>TOAN-MINH.TT</v>
      </c>
      <c r="E698" s="43" t="str">
        <f>IF(HLOOKUP($E685,TKBLop_chieu!$C$4:$BR$34,19,0)&lt;&gt;"",HLOOKUP($E685,TKBLop_chieu!$C$4:$BR$34,19,0),"")</f>
        <v>HÓA-PHƯỢNG</v>
      </c>
      <c r="F698" s="43" t="str">
        <f>IF(HLOOKUP($E685,TKBLop_chieu!$C$4:$BR$34,24,0)&lt;&gt;"",HLOOKUP($E685,TKBLop_chieu!$C$4:$BR$34,24,0),"")</f>
        <v>TOAN-MINH.TT</v>
      </c>
      <c r="G698" s="43" t="str">
        <f>IF(HLOOKUP($E685,TKBLop_chieu!$C$4:$BR$34,29,0)&lt;&gt;"",HLOOKUP($E685,TKBLop_chieu!$C$4:$BR$34,29,0),"")</f>
        <v/>
      </c>
    </row>
    <row r="699" spans="1:7" ht="24.75" customHeight="1" x14ac:dyDescent="0.1">
      <c r="A699" s="42" t="s">
        <v>39</v>
      </c>
      <c r="B699" s="43" t="str">
        <f>IF(HLOOKUP($E685,TKBLop_chieu!$C$4:$BR$34,5,0)&lt;&gt;"",HLOOKUP($E685,TKBLop_chieu!$C$4:$BR$34,5,0),"")</f>
        <v/>
      </c>
      <c r="C699" s="43" t="str">
        <f>IF(HLOOKUP($E685,TKBLop_chieu!$C$4:$BR$34,10,0)&lt;&gt;"",HLOOKUP($E685,TKBLop_chieu!$C$4:$BR$34,10,0),"")</f>
        <v/>
      </c>
      <c r="D699" s="43" t="str">
        <f>IF(HLOOKUP($E685,TKBLop_chieu!$C$4:$BR$34,15,0)&lt;&gt;"",HLOOKUP($E685,TKBLop_chieu!$C$4:$BR$34,15,0),"")</f>
        <v/>
      </c>
      <c r="E699" s="43" t="str">
        <f>IF(HLOOKUP($E685,TKBLop_chieu!$C$4:$BR$34,20,0)&lt;&gt;"",HLOOKUP($E685,TKBLop_chieu!$C$4:$BR$34,20,0),"")</f>
        <v/>
      </c>
      <c r="F699" s="43" t="str">
        <f>IF(HLOOKUP($E685,TKBLop_chieu!$C$4:$BR$34,25,0)&lt;&gt;"",HLOOKUP($E685,TKBLop_chieu!$C$4:$BR$34,25,0),"")</f>
        <v/>
      </c>
      <c r="G699" s="43" t="str">
        <f>IF(HLOOKUP($E685,TKBLop_chieu!$C$4:$BR$34,30,0)&lt;&gt;"",HLOOKUP($E685,TKBLop_chieu!$C$4:$BR$34,30,0),"")</f>
        <v/>
      </c>
    </row>
    <row r="700" spans="1:7" ht="24.75" customHeight="1" x14ac:dyDescent="0.1">
      <c r="A700" s="42" t="s">
        <v>40</v>
      </c>
      <c r="B700" s="43" t="str">
        <f>IF(HLOOKUP($E685,TKBLop_chieu!$C$4:$BR$34,6,0)&lt;&gt;"",HLOOKUP($E685,TKBLop_chieu!$C$4:$BR$34,6,0),"")</f>
        <v/>
      </c>
      <c r="C700" s="43" t="str">
        <f>IF(HLOOKUP($E685,TKBLop_chieu!$C$4:$BR$34,11,0)&lt;&gt;"",HLOOKUP($E685,TKBLop_chieu!$C$4:$BR$34,11,0),"")</f>
        <v/>
      </c>
      <c r="D700" s="43" t="str">
        <f>IF(HLOOKUP($E685,TKBLop_chieu!$C$4:$BR$34,16,0)&lt;&gt;"",HLOOKUP($E685,TKBLop_chieu!$C$4:$BR$34,16,0),"")</f>
        <v/>
      </c>
      <c r="E700" s="43" t="str">
        <f>IF(HLOOKUP($E685,TKBLop_chieu!$C$4:$BR$34,21,0)&lt;&gt;"",HLOOKUP($E685,TKBLop_chieu!$C$4:$BR$34,21,0),"")</f>
        <v/>
      </c>
      <c r="F700" s="43" t="str">
        <f>IF(HLOOKUP($E685,TKBLop_chieu!$C$4:$BR$34,26,0)&lt;&gt;"",HLOOKUP($E685,TKBLop_chieu!$C$4:$BR$34,26,0),"")</f>
        <v/>
      </c>
      <c r="G700" s="43" t="str">
        <f>IF(HLOOKUP($E685,TKBLop_chieu!$C$4:$BR$34,31,0)&lt;&gt;"",HLOOKUP($E685,TKBLop_chieu!$C$4:$BR$34,31,0),"")</f>
        <v/>
      </c>
    </row>
    <row r="701" spans="1:7" ht="24.75" customHeight="1" x14ac:dyDescent="0.1">
      <c r="A701" s="53"/>
      <c r="B701" s="56"/>
      <c r="C701" s="56"/>
      <c r="D701" s="56"/>
      <c r="E701" s="56"/>
      <c r="F701" s="56"/>
      <c r="G701" s="56"/>
    </row>
    <row r="702" spans="1:7" s="75" customFormat="1" ht="43.5" customHeight="1" x14ac:dyDescent="0.25">
      <c r="A702" s="72">
        <v>42</v>
      </c>
      <c r="B702" s="73"/>
      <c r="C702" s="73"/>
      <c r="D702" s="73" t="s">
        <v>114</v>
      </c>
      <c r="E702" s="74">
        <f>VLOOKUP($A702,Objects!$A$6:$B$60,2,1)</f>
        <v>0</v>
      </c>
      <c r="F702" s="73"/>
      <c r="G702" s="73"/>
    </row>
    <row r="703" spans="1:7" s="75" customFormat="1" ht="43.5" customHeight="1" x14ac:dyDescent="0.1">
      <c r="A703" s="73"/>
      <c r="B703" s="73"/>
      <c r="C703" s="73"/>
      <c r="D703" s="73"/>
      <c r="E703" s="73"/>
      <c r="F703" s="73"/>
      <c r="G703" s="73"/>
    </row>
    <row r="704" spans="1:7" s="75" customFormat="1" ht="43.5" customHeight="1" x14ac:dyDescent="0.25">
      <c r="A704" s="73" t="s">
        <v>121</v>
      </c>
      <c r="B704" s="73"/>
      <c r="C704" s="73"/>
      <c r="D704" s="73"/>
      <c r="E704" s="73"/>
      <c r="F704" s="73"/>
      <c r="G704" s="73"/>
    </row>
    <row r="705" spans="1:7" ht="24.75" customHeight="1" x14ac:dyDescent="0.1">
      <c r="A705" s="55"/>
      <c r="B705" s="42" t="s">
        <v>115</v>
      </c>
      <c r="C705" s="42" t="s">
        <v>116</v>
      </c>
      <c r="D705" s="42" t="s">
        <v>117</v>
      </c>
      <c r="E705" s="42" t="s">
        <v>118</v>
      </c>
      <c r="F705" s="42" t="s">
        <v>119</v>
      </c>
      <c r="G705" s="42" t="s">
        <v>120</v>
      </c>
    </row>
    <row r="706" spans="1:7" ht="24.75" customHeight="1" x14ac:dyDescent="0.1">
      <c r="A706" s="42" t="s">
        <v>0</v>
      </c>
      <c r="B706" s="43" t="e">
        <f>IF(HLOOKUP($E702,TKBLop_sang!$C$4:$BS$34,2,0)&lt;&gt;"",HLOOKUP($E702,TKBLop_sang!$C$4:$BS$34,2,0),"")</f>
        <v>#N/A</v>
      </c>
      <c r="C706" s="43" t="e">
        <f>IF(HLOOKUP($E702,TKBLop_sang!$C$4:$BS$34,7,0)&lt;&gt;"",HLOOKUP($E702,TKBLop_sang!$C$4:$BS$34,7,0),"")</f>
        <v>#N/A</v>
      </c>
      <c r="D706" s="43" t="e">
        <f>IF(HLOOKUP($E702,TKBLop_sang!$C$4:$BS$34,12,0)&lt;&gt;"",HLOOKUP($E702,TKBLop_sang!$C$4:$BS$34,12,0),"")</f>
        <v>#N/A</v>
      </c>
      <c r="E706" s="43" t="e">
        <f>IF(HLOOKUP($E702,TKBLop_sang!$C$4:$BS$34,17,0)&lt;&gt;"",HLOOKUP($E702,TKBLop_sang!$C$4:$BS$34,17,0),"")</f>
        <v>#N/A</v>
      </c>
      <c r="F706" s="43" t="e">
        <f>IF(HLOOKUP($E702,TKBLop_sang!$C$4:$BS$34,22,0)&lt;&gt;"",HLOOKUP($E702,TKBLop_sang!$C$4:$BS$34,22,0),"")</f>
        <v>#N/A</v>
      </c>
      <c r="G706" s="43" t="e">
        <f>IF(HLOOKUP($E702,TKBLop_sang!$C$4:$BS$34,27,0)&lt;&gt;"",HLOOKUP($E702,TKBLop_sang!$C$4:$BS$34,27,0),"")</f>
        <v>#N/A</v>
      </c>
    </row>
    <row r="707" spans="1:7" ht="24.75" customHeight="1" x14ac:dyDescent="0.1">
      <c r="A707" s="42" t="s">
        <v>37</v>
      </c>
      <c r="B707" s="43" t="e">
        <f>IF(HLOOKUP($E702,TKBLop_sang!$C$4:$BS$34,3,0)&lt;&gt;"",HLOOKUP($E702,TKBLop_sang!$C$4:$BS$34,3,0),"")</f>
        <v>#N/A</v>
      </c>
      <c r="C707" s="43" t="e">
        <f>IF(HLOOKUP($E702,TKBLop_sang!$C$4:$BS$34,8,0)&lt;&gt;"",HLOOKUP($E702,TKBLop_sang!$C$4:$BS$34,8,0),"")</f>
        <v>#N/A</v>
      </c>
      <c r="D707" s="43" t="e">
        <f>IF(HLOOKUP($E702,TKBLop_sang!$C$4:$BS$34,13,0)&lt;&gt;"",HLOOKUP($E702,TKBLop_sang!$C$4:$BS$34,13,0),"")</f>
        <v>#N/A</v>
      </c>
      <c r="E707" s="43" t="e">
        <f>IF(HLOOKUP($E702,TKBLop_sang!$C$4:$BS$34,18,0)&lt;&gt;"",HLOOKUP($E702,TKBLop_sang!$C$4:$BS$34,18,0),"")</f>
        <v>#N/A</v>
      </c>
      <c r="F707" s="43" t="e">
        <f>IF(HLOOKUP($E702,TKBLop_sang!$C$4:$BS$34,23,0)&lt;&gt;"",HLOOKUP($E702,TKBLop_sang!$C$4:$BS$34,23,0),"")</f>
        <v>#N/A</v>
      </c>
      <c r="G707" s="43" t="e">
        <f>IF(HLOOKUP($E702,TKBLop_sang!$C$4:$BS$34,28,0)&lt;&gt;"",HLOOKUP($E702,TKBLop_sang!$C$4:$BS$34,28,0),"")</f>
        <v>#N/A</v>
      </c>
    </row>
    <row r="708" spans="1:7" ht="24.75" customHeight="1" x14ac:dyDescent="0.1">
      <c r="A708" s="42" t="s">
        <v>38</v>
      </c>
      <c r="B708" s="43" t="e">
        <f>IF(HLOOKUP($E702,TKBLop_sang!$C$4:$BS$34,4,0)&lt;&gt;"",HLOOKUP($E702,TKBLop_sang!$C$4:$BS$34,4,0),"")</f>
        <v>#N/A</v>
      </c>
      <c r="C708" s="43" t="e">
        <f>IF(HLOOKUP($E702,TKBLop_sang!$C$4:$BS$34,9,0)&lt;&gt;"",HLOOKUP($E702,TKBLop_sang!$C$4:$BS$34,9,0),"")</f>
        <v>#N/A</v>
      </c>
      <c r="D708" s="43" t="e">
        <f>IF(HLOOKUP($E702,TKBLop_sang!$C$4:$BS$34,14,0)&lt;&gt;"",HLOOKUP($E702,TKBLop_sang!$C$4:$BS$34,14,0),"")</f>
        <v>#N/A</v>
      </c>
      <c r="E708" s="43" t="e">
        <f>IF(HLOOKUP($E702,TKBLop_sang!$C$4:$BS$34,19,0)&lt;&gt;"",HLOOKUP($E702,TKBLop_sang!$C$4:$BS$34,19,0),"")</f>
        <v>#N/A</v>
      </c>
      <c r="F708" s="43" t="e">
        <f>IF(HLOOKUP($E702,TKBLop_sang!$C$4:$BS$34,24,0)&lt;&gt;"",HLOOKUP($E702,TKBLop_sang!$C$4:$BS$34,24,0),"")</f>
        <v>#N/A</v>
      </c>
      <c r="G708" s="43" t="e">
        <f>IF(HLOOKUP($E702,TKBLop_sang!$C$4:$BS$34,29,0)&lt;&gt;"",HLOOKUP($E702,TKBLop_sang!$C$4:$BS$34,29,0),"")</f>
        <v>#N/A</v>
      </c>
    </row>
    <row r="709" spans="1:7" ht="24.75" customHeight="1" x14ac:dyDescent="0.1">
      <c r="A709" s="42" t="s">
        <v>39</v>
      </c>
      <c r="B709" s="43" t="e">
        <f>IF(HLOOKUP($E702,TKBLop_sang!$C$4:$BS$34,5,0)&lt;&gt;"",HLOOKUP($E702,TKBLop_sang!$C$4:$BS$34,5,0),"")</f>
        <v>#N/A</v>
      </c>
      <c r="C709" s="43" t="e">
        <f>IF(HLOOKUP($E702,TKBLop_sang!$C$4:$BS$34,10,0)&lt;&gt;"",HLOOKUP($E702,TKBLop_sang!$C$4:$BS$34,10,0),"")</f>
        <v>#N/A</v>
      </c>
      <c r="D709" s="43" t="e">
        <f>IF(HLOOKUP($E702,TKBLop_sang!$C$4:$BS$34,15,0)&lt;&gt;"",HLOOKUP($E702,TKBLop_sang!$C$4:$BS$34,15,0),"")</f>
        <v>#N/A</v>
      </c>
      <c r="E709" s="43" t="e">
        <f>IF(HLOOKUP($E702,TKBLop_sang!$C$4:$BS$34,20,0)&lt;&gt;"",HLOOKUP($E702,TKBLop_sang!$C$4:$BS$34,20,0),"")</f>
        <v>#N/A</v>
      </c>
      <c r="F709" s="43" t="e">
        <f>IF(HLOOKUP($E702,TKBLop_sang!$C$4:$BS$34,25,0)&lt;&gt;"",HLOOKUP($E702,TKBLop_sang!$C$4:$BS$34,25,0),"")</f>
        <v>#N/A</v>
      </c>
      <c r="G709" s="43" t="e">
        <f>IF(HLOOKUP($E702,TKBLop_sang!$C$4:$BS$34,30,0)&lt;&gt;"",HLOOKUP($E702,TKBLop_sang!$C$4:$BS$34,30,0),"")</f>
        <v>#N/A</v>
      </c>
    </row>
    <row r="710" spans="1:7" ht="24.75" customHeight="1" x14ac:dyDescent="0.1">
      <c r="A710" s="42" t="s">
        <v>40</v>
      </c>
      <c r="B710" s="43" t="e">
        <f>IF(HLOOKUP($E702,TKBLop_sang!$C$4:$BS$34,6,0)&lt;&gt;"",HLOOKUP($E702,TKBLop_sang!$C$4:$BS$34,6,0),"")</f>
        <v>#N/A</v>
      </c>
      <c r="C710" s="43" t="e">
        <f>IF(HLOOKUP($E702,TKBLop_sang!$C$4:$BS$34,11,0)&lt;&gt;"",HLOOKUP($E702,TKBLop_sang!$C$4:$BS$34,11,0),"")</f>
        <v>#N/A</v>
      </c>
      <c r="D710" s="43" t="e">
        <f>IF(HLOOKUP($E702,TKBLop_sang!$C$4:$BS$34,16,0)&lt;&gt;"",HLOOKUP($E702,TKBLop_sang!$C$4:$BS$34,16,0),"")</f>
        <v>#N/A</v>
      </c>
      <c r="E710" s="43" t="e">
        <f>IF(HLOOKUP($E702,TKBLop_sang!$C$4:$BS$34,21,0)&lt;&gt;"",HLOOKUP($E702,TKBLop_sang!$C$4:$BS$34,21,0),"")</f>
        <v>#N/A</v>
      </c>
      <c r="F710" s="43" t="e">
        <f>IF(HLOOKUP($E702,TKBLop_sang!$C$4:$BS$34,26,0)&lt;&gt;"",HLOOKUP($E702,TKBLop_sang!$C$4:$BS$34,26,0),"")</f>
        <v>#N/A</v>
      </c>
      <c r="G710" s="43" t="e">
        <f>IF(HLOOKUP($E702,TKBLop_sang!$C$4:$BS$34,31,0)&lt;&gt;"",HLOOKUP($E702,TKBLop_sang!$C$4:$BS$34,31,0),"")</f>
        <v>#N/A</v>
      </c>
    </row>
    <row r="711" spans="1:7" ht="24.75" customHeight="1" x14ac:dyDescent="0.1">
      <c r="A711" s="53" t="s">
        <v>122</v>
      </c>
      <c r="B711" s="77"/>
      <c r="C711" s="77"/>
      <c r="D711" s="77"/>
      <c r="E711" s="77"/>
      <c r="F711" s="77"/>
      <c r="G711" s="77"/>
    </row>
    <row r="712" spans="1:7" ht="24.75" customHeight="1" x14ac:dyDescent="0.1">
      <c r="A712" s="55"/>
      <c r="B712" s="78" t="s">
        <v>115</v>
      </c>
      <c r="C712" s="78" t="s">
        <v>116</v>
      </c>
      <c r="D712" s="78" t="s">
        <v>117</v>
      </c>
      <c r="E712" s="78" t="s">
        <v>118</v>
      </c>
      <c r="F712" s="78" t="s">
        <v>119</v>
      </c>
      <c r="G712" s="78" t="s">
        <v>120</v>
      </c>
    </row>
    <row r="713" spans="1:7" ht="24.75" customHeight="1" x14ac:dyDescent="0.1">
      <c r="A713" s="42" t="s">
        <v>0</v>
      </c>
      <c r="B713" s="43" t="e">
        <f>IF(HLOOKUP($E702,TKBLop_chieu!$C$4:$BR$34,2,0)&lt;&gt;"",HLOOKUP($E702,TKBLop_chieu!$C$4:$BR$34,2,0),"")</f>
        <v>#N/A</v>
      </c>
      <c r="C713" s="43" t="e">
        <f>IF(HLOOKUP($E702,TKBLop_chieu!$C$4:$BR$34,7,0)&lt;&gt;"",HLOOKUP($E702,TKBLop_chieu!$C$4:$BR$34,7,0),"")</f>
        <v>#N/A</v>
      </c>
      <c r="D713" s="43" t="e">
        <f>IF(HLOOKUP($E702,TKBLop_chieu!$C$4:$BR$34,12,0)&lt;&gt;"",HLOOKUP($E702,TKBLop_chieu!$C$4:$BR$34,12,0),"")</f>
        <v>#N/A</v>
      </c>
      <c r="E713" s="43" t="e">
        <f>IF(HLOOKUP($E702,TKBLop_chieu!$C$4:$BR$34,17,0)&lt;&gt;"",HLOOKUP($E702,TKBLop_chieu!$C$4:$BR$34,17,0),"")</f>
        <v>#N/A</v>
      </c>
      <c r="F713" s="43" t="e">
        <f>IF(HLOOKUP($E702,TKBLop_chieu!$C$4:$BR$34,22,0)&lt;&gt;"",HLOOKUP($E702,TKBLop_chieu!$C$4:$BR$34,22,0),"")</f>
        <v>#N/A</v>
      </c>
      <c r="G713" s="43" t="e">
        <f>IF(HLOOKUP($E702,TKBLop_chieu!$C$4:$BR$34,27,0)&lt;&gt;"",HLOOKUP($E702,TKBLop_chieu!$C$4:$BR$34,27,0),"")</f>
        <v>#N/A</v>
      </c>
    </row>
    <row r="714" spans="1:7" ht="24.75" customHeight="1" x14ac:dyDescent="0.1">
      <c r="A714" s="42" t="s">
        <v>37</v>
      </c>
      <c r="B714" s="43" t="e">
        <f>IF(HLOOKUP($E702,TKBLop_chieu!$C$4:$BR$34,3,0)&lt;&gt;"",HLOOKUP($E702,TKBLop_chieu!$C$4:$BR$34,3,0),"")</f>
        <v>#N/A</v>
      </c>
      <c r="C714" s="43" t="e">
        <f>IF(HLOOKUP($E702,TKBLop_chieu!$C$4:$BR$34,8,0)&lt;&gt;"",HLOOKUP($E702,TKBLop_chieu!$C$4:$BR$34,8,0),"")</f>
        <v>#N/A</v>
      </c>
      <c r="D714" s="43" t="e">
        <f>IF(HLOOKUP($E702,TKBLop_chieu!$C$4:$BR$34,13,0)&lt;&gt;"",HLOOKUP($E702,TKBLop_chieu!$C$4:$BR$34,13,0),"")</f>
        <v>#N/A</v>
      </c>
      <c r="E714" s="43" t="e">
        <f>IF(HLOOKUP($E702,TKBLop_chieu!$C$4:$BR$34,18,0)&lt;&gt;"",HLOOKUP($E702,TKBLop_chieu!$C$4:$BR$34,18,0),"")</f>
        <v>#N/A</v>
      </c>
      <c r="F714" s="43" t="e">
        <f>IF(HLOOKUP($E702,TKBLop_chieu!$C$4:$BR$34,23,0)&lt;&gt;"",HLOOKUP($E702,TKBLop_chieu!$C$4:$BR$34,23,0),"")</f>
        <v>#N/A</v>
      </c>
      <c r="G714" s="43" t="e">
        <f>IF(HLOOKUP($E702,TKBLop_chieu!$C$4:$BR$34,28,0)&lt;&gt;"",HLOOKUP($E702,TKBLop_chieu!$C$4:$BR$34,28,0),"")</f>
        <v>#N/A</v>
      </c>
    </row>
    <row r="715" spans="1:7" ht="24.75" customHeight="1" x14ac:dyDescent="0.1">
      <c r="A715" s="42" t="s">
        <v>38</v>
      </c>
      <c r="B715" s="43" t="e">
        <f>IF(HLOOKUP($E702,TKBLop_chieu!$C$4:$BR$34,4,0)&lt;&gt;"",HLOOKUP($E702,TKBLop_chieu!$C$4:$BR$34,4,0),"")</f>
        <v>#N/A</v>
      </c>
      <c r="C715" s="43" t="e">
        <f>IF(HLOOKUP($E702,TKBLop_chieu!$C$4:$BR$34,9,0)&lt;&gt;"",HLOOKUP($E702,TKBLop_chieu!$C$4:$BR$34,9,0),"")</f>
        <v>#N/A</v>
      </c>
      <c r="D715" s="43" t="e">
        <f>IF(HLOOKUP($E702,TKBLop_chieu!$C$4:$BR$34,14,0)&lt;&gt;"",HLOOKUP($E702,TKBLop_chieu!$C$4:$BR$34,14,0),"")</f>
        <v>#N/A</v>
      </c>
      <c r="E715" s="43" t="e">
        <f>IF(HLOOKUP($E702,TKBLop_chieu!$C$4:$BR$34,19,0)&lt;&gt;"",HLOOKUP($E702,TKBLop_chieu!$C$4:$BR$34,19,0),"")</f>
        <v>#N/A</v>
      </c>
      <c r="F715" s="43" t="e">
        <f>IF(HLOOKUP($E702,TKBLop_chieu!$C$4:$BR$34,24,0)&lt;&gt;"",HLOOKUP($E702,TKBLop_chieu!$C$4:$BR$34,24,0),"")</f>
        <v>#N/A</v>
      </c>
      <c r="G715" s="43" t="e">
        <f>IF(HLOOKUP($E702,TKBLop_chieu!$C$4:$BR$34,29,0)&lt;&gt;"",HLOOKUP($E702,TKBLop_chieu!$C$4:$BR$34,29,0),"")</f>
        <v>#N/A</v>
      </c>
    </row>
    <row r="716" spans="1:7" ht="24.75" customHeight="1" x14ac:dyDescent="0.1">
      <c r="A716" s="42" t="s">
        <v>39</v>
      </c>
      <c r="B716" s="43" t="e">
        <f>IF(HLOOKUP($E702,TKBLop_chieu!$C$4:$BR$34,5,0)&lt;&gt;"",HLOOKUP($E702,TKBLop_chieu!$C$4:$BR$34,5,0),"")</f>
        <v>#N/A</v>
      </c>
      <c r="C716" s="43" t="e">
        <f>IF(HLOOKUP($E702,TKBLop_chieu!$C$4:$BR$34,10,0)&lt;&gt;"",HLOOKUP($E702,TKBLop_chieu!$C$4:$BR$34,10,0),"")</f>
        <v>#N/A</v>
      </c>
      <c r="D716" s="43" t="e">
        <f>IF(HLOOKUP($E702,TKBLop_chieu!$C$4:$BR$34,15,0)&lt;&gt;"",HLOOKUP($E702,TKBLop_chieu!$C$4:$BR$34,15,0),"")</f>
        <v>#N/A</v>
      </c>
      <c r="E716" s="43" t="e">
        <f>IF(HLOOKUP($E702,TKBLop_chieu!$C$4:$BR$34,20,0)&lt;&gt;"",HLOOKUP($E702,TKBLop_chieu!$C$4:$BR$34,20,0),"")</f>
        <v>#N/A</v>
      </c>
      <c r="F716" s="43" t="e">
        <f>IF(HLOOKUP($E702,TKBLop_chieu!$C$4:$BR$34,25,0)&lt;&gt;"",HLOOKUP($E702,TKBLop_chieu!$C$4:$BR$34,25,0),"")</f>
        <v>#N/A</v>
      </c>
      <c r="G716" s="43" t="e">
        <f>IF(HLOOKUP($E702,TKBLop_chieu!$C$4:$BR$34,30,0)&lt;&gt;"",HLOOKUP($E702,TKBLop_chieu!$C$4:$BR$34,30,0),"")</f>
        <v>#N/A</v>
      </c>
    </row>
    <row r="717" spans="1:7" ht="24.75" customHeight="1" x14ac:dyDescent="0.1">
      <c r="A717" s="42" t="s">
        <v>40</v>
      </c>
      <c r="B717" s="43" t="e">
        <f>IF(HLOOKUP($E702,TKBLop_chieu!$C$4:$BR$34,6,0)&lt;&gt;"",HLOOKUP($E702,TKBLop_chieu!$C$4:$BR$34,6,0),"")</f>
        <v>#N/A</v>
      </c>
      <c r="C717" s="43" t="e">
        <f>IF(HLOOKUP($E702,TKBLop_chieu!$C$4:$BR$34,11,0)&lt;&gt;"",HLOOKUP($E702,TKBLop_chieu!$C$4:$BR$34,11,0),"")</f>
        <v>#N/A</v>
      </c>
      <c r="D717" s="43" t="e">
        <f>IF(HLOOKUP($E702,TKBLop_chieu!$C$4:$BR$34,16,0)&lt;&gt;"",HLOOKUP($E702,TKBLop_chieu!$C$4:$BR$34,16,0),"")</f>
        <v>#N/A</v>
      </c>
      <c r="E717" s="43" t="e">
        <f>IF(HLOOKUP($E702,TKBLop_chieu!$C$4:$BR$34,21,0)&lt;&gt;"",HLOOKUP($E702,TKBLop_chieu!$C$4:$BR$34,21,0),"")</f>
        <v>#N/A</v>
      </c>
      <c r="F717" s="43" t="e">
        <f>IF(HLOOKUP($E702,TKBLop_chieu!$C$4:$BR$34,26,0)&lt;&gt;"",HLOOKUP($E702,TKBLop_chieu!$C$4:$BR$34,26,0),"")</f>
        <v>#N/A</v>
      </c>
      <c r="G717" s="43" t="e">
        <f>IF(HLOOKUP($E702,TKBLop_chieu!$C$4:$BR$34,31,0)&lt;&gt;"",HLOOKUP($E702,TKBLop_chieu!$C$4:$BR$34,31,0),"")</f>
        <v>#N/A</v>
      </c>
    </row>
    <row r="718" spans="1:7" ht="24.75" customHeight="1" x14ac:dyDescent="0.1">
      <c r="A718" s="53"/>
      <c r="B718" s="56"/>
      <c r="C718" s="56"/>
      <c r="D718" s="56"/>
      <c r="E718" s="56"/>
      <c r="F718" s="56"/>
      <c r="G718" s="56"/>
    </row>
    <row r="719" spans="1:7" s="75" customFormat="1" ht="43.5" customHeight="1" x14ac:dyDescent="0.25">
      <c r="A719" s="72">
        <v>43</v>
      </c>
      <c r="B719" s="73"/>
      <c r="C719" s="73"/>
      <c r="D719" s="73" t="s">
        <v>114</v>
      </c>
      <c r="E719" s="74">
        <f>VLOOKUP($A719,Objects!$A$6:$B$60,2,1)</f>
        <v>0</v>
      </c>
      <c r="F719" s="73"/>
      <c r="G719" s="73"/>
    </row>
    <row r="720" spans="1:7" s="75" customFormat="1" ht="43.5" customHeight="1" x14ac:dyDescent="0.1">
      <c r="A720" s="73"/>
      <c r="B720" s="73"/>
      <c r="C720" s="73"/>
      <c r="D720" s="73"/>
      <c r="E720" s="73"/>
      <c r="F720" s="73"/>
      <c r="G720" s="73"/>
    </row>
    <row r="721" spans="1:7" s="75" customFormat="1" ht="43.5" customHeight="1" x14ac:dyDescent="0.25">
      <c r="A721" s="73" t="s">
        <v>121</v>
      </c>
      <c r="B721" s="73"/>
      <c r="C721" s="73"/>
      <c r="D721" s="73"/>
      <c r="E721" s="73"/>
      <c r="F721" s="73"/>
      <c r="G721" s="73"/>
    </row>
    <row r="722" spans="1:7" ht="24.75" customHeight="1" x14ac:dyDescent="0.1">
      <c r="A722" s="55"/>
      <c r="B722" s="42" t="s">
        <v>115</v>
      </c>
      <c r="C722" s="42" t="s">
        <v>116</v>
      </c>
      <c r="D722" s="42" t="s">
        <v>117</v>
      </c>
      <c r="E722" s="42" t="s">
        <v>118</v>
      </c>
      <c r="F722" s="42" t="s">
        <v>119</v>
      </c>
      <c r="G722" s="42" t="s">
        <v>120</v>
      </c>
    </row>
    <row r="723" spans="1:7" ht="24.75" customHeight="1" x14ac:dyDescent="0.1">
      <c r="A723" s="42" t="s">
        <v>0</v>
      </c>
      <c r="B723" s="43" t="e">
        <f>IF(HLOOKUP($E719,TKBLop_sang!$C$4:$BS$34,2,0)&lt;&gt;"",HLOOKUP($E719,TKBLop_sang!$C$4:$BS$34,2,0),"")</f>
        <v>#N/A</v>
      </c>
      <c r="C723" s="43" t="e">
        <f>IF(HLOOKUP($E719,TKBLop_sang!$C$4:$BS$34,7,0)&lt;&gt;"",HLOOKUP($E719,TKBLop_sang!$C$4:$BS$34,7,0),"")</f>
        <v>#N/A</v>
      </c>
      <c r="D723" s="43" t="e">
        <f>IF(HLOOKUP($E719,TKBLop_sang!$C$4:$BS$34,12,0)&lt;&gt;"",HLOOKUP($E719,TKBLop_sang!$C$4:$BS$34,12,0),"")</f>
        <v>#N/A</v>
      </c>
      <c r="E723" s="43" t="e">
        <f>IF(HLOOKUP($E719,TKBLop_sang!$C$4:$BS$34,17,0)&lt;&gt;"",HLOOKUP($E719,TKBLop_sang!$C$4:$BS$34,17,0),"")</f>
        <v>#N/A</v>
      </c>
      <c r="F723" s="43" t="e">
        <f>IF(HLOOKUP($E719,TKBLop_sang!$C$4:$BS$34,22,0)&lt;&gt;"",HLOOKUP($E719,TKBLop_sang!$C$4:$BS$34,22,0),"")</f>
        <v>#N/A</v>
      </c>
      <c r="G723" s="43" t="e">
        <f>IF(HLOOKUP($E719,TKBLop_sang!$C$4:$BS$34,27,0)&lt;&gt;"",HLOOKUP($E719,TKBLop_sang!$C$4:$BS$34,27,0),"")</f>
        <v>#N/A</v>
      </c>
    </row>
    <row r="724" spans="1:7" ht="24.75" customHeight="1" x14ac:dyDescent="0.1">
      <c r="A724" s="42" t="s">
        <v>37</v>
      </c>
      <c r="B724" s="43" t="e">
        <f>IF(HLOOKUP($E719,TKBLop_sang!$C$4:$BS$34,3,0)&lt;&gt;"",HLOOKUP($E719,TKBLop_sang!$C$4:$BS$34,3,0),"")</f>
        <v>#N/A</v>
      </c>
      <c r="C724" s="43" t="e">
        <f>IF(HLOOKUP($E719,TKBLop_sang!$C$4:$BS$34,8,0)&lt;&gt;"",HLOOKUP($E719,TKBLop_sang!$C$4:$BS$34,8,0),"")</f>
        <v>#N/A</v>
      </c>
      <c r="D724" s="43" t="e">
        <f>IF(HLOOKUP($E719,TKBLop_sang!$C$4:$BS$34,13,0)&lt;&gt;"",HLOOKUP($E719,TKBLop_sang!$C$4:$BS$34,13,0),"")</f>
        <v>#N/A</v>
      </c>
      <c r="E724" s="43" t="e">
        <f>IF(HLOOKUP($E719,TKBLop_sang!$C$4:$BS$34,18,0)&lt;&gt;"",HLOOKUP($E719,TKBLop_sang!$C$4:$BS$34,18,0),"")</f>
        <v>#N/A</v>
      </c>
      <c r="F724" s="43" t="e">
        <f>IF(HLOOKUP($E719,TKBLop_sang!$C$4:$BS$34,23,0)&lt;&gt;"",HLOOKUP($E719,TKBLop_sang!$C$4:$BS$34,23,0),"")</f>
        <v>#N/A</v>
      </c>
      <c r="G724" s="43" t="e">
        <f>IF(HLOOKUP($E719,TKBLop_sang!$C$4:$BS$34,28,0)&lt;&gt;"",HLOOKUP($E719,TKBLop_sang!$C$4:$BS$34,28,0),"")</f>
        <v>#N/A</v>
      </c>
    </row>
    <row r="725" spans="1:7" ht="24.75" customHeight="1" x14ac:dyDescent="0.1">
      <c r="A725" s="42" t="s">
        <v>38</v>
      </c>
      <c r="B725" s="43" t="e">
        <f>IF(HLOOKUP($E719,TKBLop_sang!$C$4:$BS$34,4,0)&lt;&gt;"",HLOOKUP($E719,TKBLop_sang!$C$4:$BS$34,4,0),"")</f>
        <v>#N/A</v>
      </c>
      <c r="C725" s="43" t="e">
        <f>IF(HLOOKUP($E719,TKBLop_sang!$C$4:$BS$34,9,0)&lt;&gt;"",HLOOKUP($E719,TKBLop_sang!$C$4:$BS$34,9,0),"")</f>
        <v>#N/A</v>
      </c>
      <c r="D725" s="43" t="e">
        <f>IF(HLOOKUP($E719,TKBLop_sang!$C$4:$BS$34,14,0)&lt;&gt;"",HLOOKUP($E719,TKBLop_sang!$C$4:$BS$34,14,0),"")</f>
        <v>#N/A</v>
      </c>
      <c r="E725" s="43" t="e">
        <f>IF(HLOOKUP($E719,TKBLop_sang!$C$4:$BS$34,19,0)&lt;&gt;"",HLOOKUP($E719,TKBLop_sang!$C$4:$BS$34,19,0),"")</f>
        <v>#N/A</v>
      </c>
      <c r="F725" s="43" t="e">
        <f>IF(HLOOKUP($E719,TKBLop_sang!$C$4:$BS$34,24,0)&lt;&gt;"",HLOOKUP($E719,TKBLop_sang!$C$4:$BS$34,24,0),"")</f>
        <v>#N/A</v>
      </c>
      <c r="G725" s="43" t="e">
        <f>IF(HLOOKUP($E719,TKBLop_sang!$C$4:$BS$34,29,0)&lt;&gt;"",HLOOKUP($E719,TKBLop_sang!$C$4:$BS$34,29,0),"")</f>
        <v>#N/A</v>
      </c>
    </row>
    <row r="726" spans="1:7" ht="24.75" customHeight="1" x14ac:dyDescent="0.1">
      <c r="A726" s="42" t="s">
        <v>39</v>
      </c>
      <c r="B726" s="43" t="e">
        <f>IF(HLOOKUP($E719,TKBLop_sang!$C$4:$BS$34,5,0)&lt;&gt;"",HLOOKUP($E719,TKBLop_sang!$C$4:$BS$34,5,0),"")</f>
        <v>#N/A</v>
      </c>
      <c r="C726" s="43" t="e">
        <f>IF(HLOOKUP($E719,TKBLop_sang!$C$4:$BS$34,10,0)&lt;&gt;"",HLOOKUP($E719,TKBLop_sang!$C$4:$BS$34,10,0),"")</f>
        <v>#N/A</v>
      </c>
      <c r="D726" s="43" t="e">
        <f>IF(HLOOKUP($E719,TKBLop_sang!$C$4:$BS$34,15,0)&lt;&gt;"",HLOOKUP($E719,TKBLop_sang!$C$4:$BS$34,15,0),"")</f>
        <v>#N/A</v>
      </c>
      <c r="E726" s="43" t="e">
        <f>IF(HLOOKUP($E719,TKBLop_sang!$C$4:$BS$34,20,0)&lt;&gt;"",HLOOKUP($E719,TKBLop_sang!$C$4:$BS$34,20,0),"")</f>
        <v>#N/A</v>
      </c>
      <c r="F726" s="43" t="e">
        <f>IF(HLOOKUP($E719,TKBLop_sang!$C$4:$BS$34,25,0)&lt;&gt;"",HLOOKUP($E719,TKBLop_sang!$C$4:$BS$34,25,0),"")</f>
        <v>#N/A</v>
      </c>
      <c r="G726" s="43" t="e">
        <f>IF(HLOOKUP($E719,TKBLop_sang!$C$4:$BS$34,30,0)&lt;&gt;"",HLOOKUP($E719,TKBLop_sang!$C$4:$BS$34,30,0),"")</f>
        <v>#N/A</v>
      </c>
    </row>
    <row r="727" spans="1:7" ht="24.75" customHeight="1" x14ac:dyDescent="0.1">
      <c r="A727" s="42" t="s">
        <v>40</v>
      </c>
      <c r="B727" s="43" t="e">
        <f>IF(HLOOKUP($E719,TKBLop_sang!$C$4:$BS$34,6,0)&lt;&gt;"",HLOOKUP($E719,TKBLop_sang!$C$4:$BS$34,6,0),"")</f>
        <v>#N/A</v>
      </c>
      <c r="C727" s="43" t="e">
        <f>IF(HLOOKUP($E719,TKBLop_sang!$C$4:$BS$34,11,0)&lt;&gt;"",HLOOKUP($E719,TKBLop_sang!$C$4:$BS$34,11,0),"")</f>
        <v>#N/A</v>
      </c>
      <c r="D727" s="43" t="e">
        <f>IF(HLOOKUP($E719,TKBLop_sang!$C$4:$BS$34,16,0)&lt;&gt;"",HLOOKUP($E719,TKBLop_sang!$C$4:$BS$34,16,0),"")</f>
        <v>#N/A</v>
      </c>
      <c r="E727" s="43" t="e">
        <f>IF(HLOOKUP($E719,TKBLop_sang!$C$4:$BS$34,21,0)&lt;&gt;"",HLOOKUP($E719,TKBLop_sang!$C$4:$BS$34,21,0),"")</f>
        <v>#N/A</v>
      </c>
      <c r="F727" s="43" t="e">
        <f>IF(HLOOKUP($E719,TKBLop_sang!$C$4:$BS$34,26,0)&lt;&gt;"",HLOOKUP($E719,TKBLop_sang!$C$4:$BS$34,26,0),"")</f>
        <v>#N/A</v>
      </c>
      <c r="G727" s="43" t="e">
        <f>IF(HLOOKUP($E719,TKBLop_sang!$C$4:$BS$34,31,0)&lt;&gt;"",HLOOKUP($E719,TKBLop_sang!$C$4:$BS$34,31,0),"")</f>
        <v>#N/A</v>
      </c>
    </row>
    <row r="728" spans="1:7" ht="24.75" customHeight="1" x14ac:dyDescent="0.1">
      <c r="A728" s="53" t="s">
        <v>122</v>
      </c>
      <c r="B728" s="77"/>
      <c r="C728" s="77"/>
      <c r="D728" s="77"/>
      <c r="E728" s="77"/>
      <c r="F728" s="77"/>
      <c r="G728" s="77"/>
    </row>
    <row r="729" spans="1:7" ht="24.75" customHeight="1" x14ac:dyDescent="0.1">
      <c r="A729" s="55"/>
      <c r="B729" s="78" t="s">
        <v>115</v>
      </c>
      <c r="C729" s="78" t="s">
        <v>116</v>
      </c>
      <c r="D729" s="78" t="s">
        <v>117</v>
      </c>
      <c r="E729" s="78" t="s">
        <v>118</v>
      </c>
      <c r="F729" s="78" t="s">
        <v>119</v>
      </c>
      <c r="G729" s="78" t="s">
        <v>120</v>
      </c>
    </row>
    <row r="730" spans="1:7" ht="24.75" customHeight="1" x14ac:dyDescent="0.1">
      <c r="A730" s="42" t="s">
        <v>0</v>
      </c>
      <c r="B730" s="43" t="e">
        <f>IF(HLOOKUP($E719,TKBLop_chieu!$C$4:$BR$34,2,0)&lt;&gt;"",HLOOKUP($E719,TKBLop_chieu!$C$4:$BR$34,2,0),"")</f>
        <v>#N/A</v>
      </c>
      <c r="C730" s="43" t="e">
        <f>IF(HLOOKUP($E719,TKBLop_chieu!$C$4:$BR$34,7,0)&lt;&gt;"",HLOOKUP($E719,TKBLop_chieu!$C$4:$BR$34,7,0),"")</f>
        <v>#N/A</v>
      </c>
      <c r="D730" s="43" t="e">
        <f>IF(HLOOKUP($E719,TKBLop_chieu!$C$4:$BR$34,12,0)&lt;&gt;"",HLOOKUP($E719,TKBLop_chieu!$C$4:$BR$34,12,0),"")</f>
        <v>#N/A</v>
      </c>
      <c r="E730" s="43" t="e">
        <f>IF(HLOOKUP($E719,TKBLop_chieu!$C$4:$BR$34,17,0)&lt;&gt;"",HLOOKUP($E719,TKBLop_chieu!$C$4:$BR$34,17,0),"")</f>
        <v>#N/A</v>
      </c>
      <c r="F730" s="43" t="e">
        <f>IF(HLOOKUP($E719,TKBLop_chieu!$C$4:$BR$34,22,0)&lt;&gt;"",HLOOKUP($E719,TKBLop_chieu!$C$4:$BR$34,22,0),"")</f>
        <v>#N/A</v>
      </c>
      <c r="G730" s="43" t="e">
        <f>IF(HLOOKUP($E719,TKBLop_chieu!$C$4:$BR$34,27,0)&lt;&gt;"",HLOOKUP($E719,TKBLop_chieu!$C$4:$BR$34,27,0),"")</f>
        <v>#N/A</v>
      </c>
    </row>
    <row r="731" spans="1:7" ht="24.75" customHeight="1" x14ac:dyDescent="0.1">
      <c r="A731" s="42" t="s">
        <v>37</v>
      </c>
      <c r="B731" s="43" t="e">
        <f>IF(HLOOKUP($E719,TKBLop_chieu!$C$4:$BR$34,3,0)&lt;&gt;"",HLOOKUP($E719,TKBLop_chieu!$C$4:$BR$34,3,0),"")</f>
        <v>#N/A</v>
      </c>
      <c r="C731" s="43" t="e">
        <f>IF(HLOOKUP($E719,TKBLop_chieu!$C$4:$BR$34,8,0)&lt;&gt;"",HLOOKUP($E719,TKBLop_chieu!$C$4:$BR$34,8,0),"")</f>
        <v>#N/A</v>
      </c>
      <c r="D731" s="43" t="e">
        <f>IF(HLOOKUP($E719,TKBLop_chieu!$C$4:$BR$34,13,0)&lt;&gt;"",HLOOKUP($E719,TKBLop_chieu!$C$4:$BR$34,13,0),"")</f>
        <v>#N/A</v>
      </c>
      <c r="E731" s="43" t="e">
        <f>IF(HLOOKUP($E719,TKBLop_chieu!$C$4:$BR$34,18,0)&lt;&gt;"",HLOOKUP($E719,TKBLop_chieu!$C$4:$BR$34,18,0),"")</f>
        <v>#N/A</v>
      </c>
      <c r="F731" s="43" t="e">
        <f>IF(HLOOKUP($E719,TKBLop_chieu!$C$4:$BR$34,23,0)&lt;&gt;"",HLOOKUP($E719,TKBLop_chieu!$C$4:$BR$34,23,0),"")</f>
        <v>#N/A</v>
      </c>
      <c r="G731" s="43" t="e">
        <f>IF(HLOOKUP($E719,TKBLop_chieu!$C$4:$BR$34,28,0)&lt;&gt;"",HLOOKUP($E719,TKBLop_chieu!$C$4:$BR$34,28,0),"")</f>
        <v>#N/A</v>
      </c>
    </row>
    <row r="732" spans="1:7" ht="24.75" customHeight="1" x14ac:dyDescent="0.1">
      <c r="A732" s="42" t="s">
        <v>38</v>
      </c>
      <c r="B732" s="43" t="e">
        <f>IF(HLOOKUP($E719,TKBLop_chieu!$C$4:$BR$34,4,0)&lt;&gt;"",HLOOKUP($E719,TKBLop_chieu!$C$4:$BR$34,4,0),"")</f>
        <v>#N/A</v>
      </c>
      <c r="C732" s="43" t="e">
        <f>IF(HLOOKUP($E719,TKBLop_chieu!$C$4:$BR$34,9,0)&lt;&gt;"",HLOOKUP($E719,TKBLop_chieu!$C$4:$BR$34,9,0),"")</f>
        <v>#N/A</v>
      </c>
      <c r="D732" s="43" t="e">
        <f>IF(HLOOKUP($E719,TKBLop_chieu!$C$4:$BR$34,14,0)&lt;&gt;"",HLOOKUP($E719,TKBLop_chieu!$C$4:$BR$34,14,0),"")</f>
        <v>#N/A</v>
      </c>
      <c r="E732" s="43" t="e">
        <f>IF(HLOOKUP($E719,TKBLop_chieu!$C$4:$BR$34,19,0)&lt;&gt;"",HLOOKUP($E719,TKBLop_chieu!$C$4:$BR$34,19,0),"")</f>
        <v>#N/A</v>
      </c>
      <c r="F732" s="43" t="e">
        <f>IF(HLOOKUP($E719,TKBLop_chieu!$C$4:$BR$34,24,0)&lt;&gt;"",HLOOKUP($E719,TKBLop_chieu!$C$4:$BR$34,24,0),"")</f>
        <v>#N/A</v>
      </c>
      <c r="G732" s="43" t="e">
        <f>IF(HLOOKUP($E719,TKBLop_chieu!$C$4:$BR$34,29,0)&lt;&gt;"",HLOOKUP($E719,TKBLop_chieu!$C$4:$BR$34,29,0),"")</f>
        <v>#N/A</v>
      </c>
    </row>
    <row r="733" spans="1:7" ht="24.75" customHeight="1" x14ac:dyDescent="0.1">
      <c r="A733" s="42" t="s">
        <v>39</v>
      </c>
      <c r="B733" s="43" t="e">
        <f>IF(HLOOKUP($E719,TKBLop_chieu!$C$4:$BR$34,5,0)&lt;&gt;"",HLOOKUP($E719,TKBLop_chieu!$C$4:$BR$34,5,0),"")</f>
        <v>#N/A</v>
      </c>
      <c r="C733" s="43" t="e">
        <f>IF(HLOOKUP($E719,TKBLop_chieu!$C$4:$BR$34,10,0)&lt;&gt;"",HLOOKUP($E719,TKBLop_chieu!$C$4:$BR$34,10,0),"")</f>
        <v>#N/A</v>
      </c>
      <c r="D733" s="43" t="e">
        <f>IF(HLOOKUP($E719,TKBLop_chieu!$C$4:$BR$34,15,0)&lt;&gt;"",HLOOKUP($E719,TKBLop_chieu!$C$4:$BR$34,15,0),"")</f>
        <v>#N/A</v>
      </c>
      <c r="E733" s="43" t="e">
        <f>IF(HLOOKUP($E719,TKBLop_chieu!$C$4:$BR$34,20,0)&lt;&gt;"",HLOOKUP($E719,TKBLop_chieu!$C$4:$BR$34,20,0),"")</f>
        <v>#N/A</v>
      </c>
      <c r="F733" s="43" t="e">
        <f>IF(HLOOKUP($E719,TKBLop_chieu!$C$4:$BR$34,25,0)&lt;&gt;"",HLOOKUP($E719,TKBLop_chieu!$C$4:$BR$34,25,0),"")</f>
        <v>#N/A</v>
      </c>
      <c r="G733" s="43" t="e">
        <f>IF(HLOOKUP($E719,TKBLop_chieu!$C$4:$BR$34,30,0)&lt;&gt;"",HLOOKUP($E719,TKBLop_chieu!$C$4:$BR$34,30,0),"")</f>
        <v>#N/A</v>
      </c>
    </row>
    <row r="734" spans="1:7" ht="24.75" customHeight="1" x14ac:dyDescent="0.1">
      <c r="A734" s="42" t="s">
        <v>40</v>
      </c>
      <c r="B734" s="43" t="e">
        <f>IF(HLOOKUP($E719,TKBLop_chieu!$C$4:$BR$34,6,0)&lt;&gt;"",HLOOKUP($E719,TKBLop_chieu!$C$4:$BR$34,6,0),"")</f>
        <v>#N/A</v>
      </c>
      <c r="C734" s="43" t="e">
        <f>IF(HLOOKUP($E719,TKBLop_chieu!$C$4:$BR$34,11,0)&lt;&gt;"",HLOOKUP($E719,TKBLop_chieu!$C$4:$BR$34,11,0),"")</f>
        <v>#N/A</v>
      </c>
      <c r="D734" s="43" t="e">
        <f>IF(HLOOKUP($E719,TKBLop_chieu!$C$4:$BR$34,16,0)&lt;&gt;"",HLOOKUP($E719,TKBLop_chieu!$C$4:$BR$34,16,0),"")</f>
        <v>#N/A</v>
      </c>
      <c r="E734" s="43" t="e">
        <f>IF(HLOOKUP($E719,TKBLop_chieu!$C$4:$BR$34,21,0)&lt;&gt;"",HLOOKUP($E719,TKBLop_chieu!$C$4:$BR$34,21,0),"")</f>
        <v>#N/A</v>
      </c>
      <c r="F734" s="43" t="e">
        <f>IF(HLOOKUP($E719,TKBLop_chieu!$C$4:$BR$34,26,0)&lt;&gt;"",HLOOKUP($E719,TKBLop_chieu!$C$4:$BR$34,26,0),"")</f>
        <v>#N/A</v>
      </c>
      <c r="G734" s="43" t="e">
        <f>IF(HLOOKUP($E719,TKBLop_chieu!$C$4:$BR$34,31,0)&lt;&gt;"",HLOOKUP($E719,TKBLop_chieu!$C$4:$BR$34,31,0),"")</f>
        <v>#N/A</v>
      </c>
    </row>
    <row r="735" spans="1:7" ht="24.75" customHeight="1" x14ac:dyDescent="0.1">
      <c r="A735" s="53"/>
      <c r="B735" s="56"/>
      <c r="C735" s="56"/>
      <c r="D735" s="56"/>
      <c r="E735" s="56"/>
      <c r="F735" s="56"/>
      <c r="G735" s="56"/>
    </row>
    <row r="736" spans="1:7" s="75" customFormat="1" ht="43.5" customHeight="1" x14ac:dyDescent="0.25">
      <c r="A736" s="72">
        <v>44</v>
      </c>
      <c r="B736" s="73"/>
      <c r="C736" s="73"/>
      <c r="D736" s="73" t="s">
        <v>114</v>
      </c>
      <c r="E736" s="74">
        <f>VLOOKUP($A736,Objects!$A$6:$B$60,2,1)</f>
        <v>0</v>
      </c>
      <c r="F736" s="73"/>
      <c r="G736" s="73"/>
    </row>
    <row r="737" spans="1:7" s="75" customFormat="1" ht="43.5" customHeight="1" x14ac:dyDescent="0.1">
      <c r="A737" s="73"/>
      <c r="B737" s="73"/>
      <c r="C737" s="73"/>
      <c r="D737" s="73"/>
      <c r="E737" s="73"/>
      <c r="F737" s="73"/>
      <c r="G737" s="73"/>
    </row>
    <row r="738" spans="1:7" s="75" customFormat="1" ht="43.5" customHeight="1" x14ac:dyDescent="0.25">
      <c r="A738" s="73" t="s">
        <v>121</v>
      </c>
      <c r="B738" s="73"/>
      <c r="C738" s="73"/>
      <c r="D738" s="73"/>
      <c r="E738" s="73"/>
      <c r="F738" s="73"/>
      <c r="G738" s="73"/>
    </row>
    <row r="739" spans="1:7" ht="24.75" customHeight="1" x14ac:dyDescent="0.1">
      <c r="A739" s="55"/>
      <c r="B739" s="42" t="s">
        <v>115</v>
      </c>
      <c r="C739" s="42" t="s">
        <v>116</v>
      </c>
      <c r="D739" s="42" t="s">
        <v>117</v>
      </c>
      <c r="E739" s="42" t="s">
        <v>118</v>
      </c>
      <c r="F739" s="42" t="s">
        <v>119</v>
      </c>
      <c r="G739" s="42" t="s">
        <v>120</v>
      </c>
    </row>
    <row r="740" spans="1:7" ht="24.75" customHeight="1" x14ac:dyDescent="0.1">
      <c r="A740" s="42" t="s">
        <v>0</v>
      </c>
      <c r="B740" s="43" t="e">
        <f>IF(HLOOKUP($E736,TKBLop_sang!$C$4:$BS$34,2,0)&lt;&gt;"",HLOOKUP($E736,TKBLop_sang!$C$4:$BS$34,2,0),"")</f>
        <v>#N/A</v>
      </c>
      <c r="C740" s="43" t="e">
        <f>IF(HLOOKUP($E736,TKBLop_sang!$C$4:$BS$34,7,0)&lt;&gt;"",HLOOKUP($E736,TKBLop_sang!$C$4:$BS$34,7,0),"")</f>
        <v>#N/A</v>
      </c>
      <c r="D740" s="43" t="e">
        <f>IF(HLOOKUP($E736,TKBLop_sang!$C$4:$BS$34,12,0)&lt;&gt;"",HLOOKUP($E736,TKBLop_sang!$C$4:$BS$34,12,0),"")</f>
        <v>#N/A</v>
      </c>
      <c r="E740" s="43" t="e">
        <f>IF(HLOOKUP($E736,TKBLop_sang!$C$4:$BS$34,17,0)&lt;&gt;"",HLOOKUP($E736,TKBLop_sang!$C$4:$BS$34,17,0),"")</f>
        <v>#N/A</v>
      </c>
      <c r="F740" s="43" t="e">
        <f>IF(HLOOKUP($E736,TKBLop_sang!$C$4:$BS$34,22,0)&lt;&gt;"",HLOOKUP($E736,TKBLop_sang!$C$4:$BS$34,22,0),"")</f>
        <v>#N/A</v>
      </c>
      <c r="G740" s="43" t="e">
        <f>IF(HLOOKUP($E736,TKBLop_sang!$C$4:$BS$34,27,0)&lt;&gt;"",HLOOKUP($E736,TKBLop_sang!$C$4:$BS$34,27,0),"")</f>
        <v>#N/A</v>
      </c>
    </row>
    <row r="741" spans="1:7" ht="24.75" customHeight="1" x14ac:dyDescent="0.1">
      <c r="A741" s="42" t="s">
        <v>37</v>
      </c>
      <c r="B741" s="43" t="e">
        <f>IF(HLOOKUP($E736,TKBLop_sang!$C$4:$BS$34,3,0)&lt;&gt;"",HLOOKUP($E736,TKBLop_sang!$C$4:$BS$34,3,0),"")</f>
        <v>#N/A</v>
      </c>
      <c r="C741" s="43" t="e">
        <f>IF(HLOOKUP($E736,TKBLop_sang!$C$4:$BS$34,8,0)&lt;&gt;"",HLOOKUP($E736,TKBLop_sang!$C$4:$BS$34,8,0),"")</f>
        <v>#N/A</v>
      </c>
      <c r="D741" s="43" t="e">
        <f>IF(HLOOKUP($E736,TKBLop_sang!$C$4:$BS$34,13,0)&lt;&gt;"",HLOOKUP($E736,TKBLop_sang!$C$4:$BS$34,13,0),"")</f>
        <v>#N/A</v>
      </c>
      <c r="E741" s="43" t="e">
        <f>IF(HLOOKUP($E736,TKBLop_sang!$C$4:$BS$34,18,0)&lt;&gt;"",HLOOKUP($E736,TKBLop_sang!$C$4:$BS$34,18,0),"")</f>
        <v>#N/A</v>
      </c>
      <c r="F741" s="43" t="e">
        <f>IF(HLOOKUP($E736,TKBLop_sang!$C$4:$BS$34,23,0)&lt;&gt;"",HLOOKUP($E736,TKBLop_sang!$C$4:$BS$34,23,0),"")</f>
        <v>#N/A</v>
      </c>
      <c r="G741" s="43" t="e">
        <f>IF(HLOOKUP($E736,TKBLop_sang!$C$4:$BS$34,28,0)&lt;&gt;"",HLOOKUP($E736,TKBLop_sang!$C$4:$BS$34,28,0),"")</f>
        <v>#N/A</v>
      </c>
    </row>
    <row r="742" spans="1:7" ht="24.75" customHeight="1" x14ac:dyDescent="0.1">
      <c r="A742" s="42" t="s">
        <v>38</v>
      </c>
      <c r="B742" s="43" t="e">
        <f>IF(HLOOKUP($E736,TKBLop_sang!$C$4:$BS$34,4,0)&lt;&gt;"",HLOOKUP($E736,TKBLop_sang!$C$4:$BS$34,4,0),"")</f>
        <v>#N/A</v>
      </c>
      <c r="C742" s="43" t="e">
        <f>IF(HLOOKUP($E736,TKBLop_sang!$C$4:$BS$34,9,0)&lt;&gt;"",HLOOKUP($E736,TKBLop_sang!$C$4:$BS$34,9,0),"")</f>
        <v>#N/A</v>
      </c>
      <c r="D742" s="43" t="e">
        <f>IF(HLOOKUP($E736,TKBLop_sang!$C$4:$BS$34,14,0)&lt;&gt;"",HLOOKUP($E736,TKBLop_sang!$C$4:$BS$34,14,0),"")</f>
        <v>#N/A</v>
      </c>
      <c r="E742" s="43" t="e">
        <f>IF(HLOOKUP($E736,TKBLop_sang!$C$4:$BS$34,19,0)&lt;&gt;"",HLOOKUP($E736,TKBLop_sang!$C$4:$BS$34,19,0),"")</f>
        <v>#N/A</v>
      </c>
      <c r="F742" s="43" t="e">
        <f>IF(HLOOKUP($E736,TKBLop_sang!$C$4:$BS$34,24,0)&lt;&gt;"",HLOOKUP($E736,TKBLop_sang!$C$4:$BS$34,24,0),"")</f>
        <v>#N/A</v>
      </c>
      <c r="G742" s="43" t="e">
        <f>IF(HLOOKUP($E736,TKBLop_sang!$C$4:$BS$34,29,0)&lt;&gt;"",HLOOKUP($E736,TKBLop_sang!$C$4:$BS$34,29,0),"")</f>
        <v>#N/A</v>
      </c>
    </row>
    <row r="743" spans="1:7" ht="24.75" customHeight="1" x14ac:dyDescent="0.1">
      <c r="A743" s="42" t="s">
        <v>39</v>
      </c>
      <c r="B743" s="43" t="e">
        <f>IF(HLOOKUP($E736,TKBLop_sang!$C$4:$BS$34,5,0)&lt;&gt;"",HLOOKUP($E736,TKBLop_sang!$C$4:$BS$34,5,0),"")</f>
        <v>#N/A</v>
      </c>
      <c r="C743" s="43" t="e">
        <f>IF(HLOOKUP($E736,TKBLop_sang!$C$4:$BS$34,10,0)&lt;&gt;"",HLOOKUP($E736,TKBLop_sang!$C$4:$BS$34,10,0),"")</f>
        <v>#N/A</v>
      </c>
      <c r="D743" s="43" t="e">
        <f>IF(HLOOKUP($E736,TKBLop_sang!$C$4:$BS$34,15,0)&lt;&gt;"",HLOOKUP($E736,TKBLop_sang!$C$4:$BS$34,15,0),"")</f>
        <v>#N/A</v>
      </c>
      <c r="E743" s="43" t="e">
        <f>IF(HLOOKUP($E736,TKBLop_sang!$C$4:$BS$34,20,0)&lt;&gt;"",HLOOKUP($E736,TKBLop_sang!$C$4:$BS$34,20,0),"")</f>
        <v>#N/A</v>
      </c>
      <c r="F743" s="43" t="e">
        <f>IF(HLOOKUP($E736,TKBLop_sang!$C$4:$BS$34,25,0)&lt;&gt;"",HLOOKUP($E736,TKBLop_sang!$C$4:$BS$34,25,0),"")</f>
        <v>#N/A</v>
      </c>
      <c r="G743" s="43" t="e">
        <f>IF(HLOOKUP($E736,TKBLop_sang!$C$4:$BS$34,30,0)&lt;&gt;"",HLOOKUP($E736,TKBLop_sang!$C$4:$BS$34,30,0),"")</f>
        <v>#N/A</v>
      </c>
    </row>
    <row r="744" spans="1:7" ht="24.75" customHeight="1" x14ac:dyDescent="0.1">
      <c r="A744" s="42" t="s">
        <v>40</v>
      </c>
      <c r="B744" s="43" t="e">
        <f>IF(HLOOKUP($E736,TKBLop_sang!$C$4:$BS$34,6,0)&lt;&gt;"",HLOOKUP($E736,TKBLop_sang!$C$4:$BS$34,6,0),"")</f>
        <v>#N/A</v>
      </c>
      <c r="C744" s="43" t="e">
        <f>IF(HLOOKUP($E736,TKBLop_sang!$C$4:$BS$34,11,0)&lt;&gt;"",HLOOKUP($E736,TKBLop_sang!$C$4:$BS$34,11,0),"")</f>
        <v>#N/A</v>
      </c>
      <c r="D744" s="43" t="e">
        <f>IF(HLOOKUP($E736,TKBLop_sang!$C$4:$BS$34,16,0)&lt;&gt;"",HLOOKUP($E736,TKBLop_sang!$C$4:$BS$34,16,0),"")</f>
        <v>#N/A</v>
      </c>
      <c r="E744" s="43" t="e">
        <f>IF(HLOOKUP($E736,TKBLop_sang!$C$4:$BS$34,21,0)&lt;&gt;"",HLOOKUP($E736,TKBLop_sang!$C$4:$BS$34,21,0),"")</f>
        <v>#N/A</v>
      </c>
      <c r="F744" s="43" t="e">
        <f>IF(HLOOKUP($E736,TKBLop_sang!$C$4:$BS$34,26,0)&lt;&gt;"",HLOOKUP($E736,TKBLop_sang!$C$4:$BS$34,26,0),"")</f>
        <v>#N/A</v>
      </c>
      <c r="G744" s="43" t="e">
        <f>IF(HLOOKUP($E736,TKBLop_sang!$C$4:$BS$34,31,0)&lt;&gt;"",HLOOKUP($E736,TKBLop_sang!$C$4:$BS$34,31,0),"")</f>
        <v>#N/A</v>
      </c>
    </row>
    <row r="745" spans="1:7" ht="24.75" customHeight="1" x14ac:dyDescent="0.1">
      <c r="A745" s="53" t="s">
        <v>122</v>
      </c>
      <c r="B745" s="77"/>
      <c r="C745" s="77"/>
      <c r="D745" s="77"/>
      <c r="E745" s="77"/>
      <c r="F745" s="77"/>
      <c r="G745" s="77"/>
    </row>
    <row r="746" spans="1:7" ht="24.75" customHeight="1" x14ac:dyDescent="0.1">
      <c r="A746" s="55"/>
      <c r="B746" s="78" t="s">
        <v>115</v>
      </c>
      <c r="C746" s="78" t="s">
        <v>116</v>
      </c>
      <c r="D746" s="78" t="s">
        <v>117</v>
      </c>
      <c r="E746" s="78" t="s">
        <v>118</v>
      </c>
      <c r="F746" s="78" t="s">
        <v>119</v>
      </c>
      <c r="G746" s="78" t="s">
        <v>120</v>
      </c>
    </row>
    <row r="747" spans="1:7" ht="24.75" customHeight="1" x14ac:dyDescent="0.1">
      <c r="A747" s="42" t="s">
        <v>0</v>
      </c>
      <c r="B747" s="43" t="e">
        <f>IF(HLOOKUP($E736,TKBLop_chieu!$C$4:$BR$34,2,0)&lt;&gt;"",HLOOKUP($E736,TKBLop_chieu!$C$4:$BR$34,2,0),"")</f>
        <v>#N/A</v>
      </c>
      <c r="C747" s="43" t="e">
        <f>IF(HLOOKUP($E736,TKBLop_chieu!$C$4:$BR$34,7,0)&lt;&gt;"",HLOOKUP($E736,TKBLop_chieu!$C$4:$BR$34,7,0),"")</f>
        <v>#N/A</v>
      </c>
      <c r="D747" s="43" t="e">
        <f>IF(HLOOKUP($E736,TKBLop_chieu!$C$4:$BR$34,12,0)&lt;&gt;"",HLOOKUP($E736,TKBLop_chieu!$C$4:$BR$34,12,0),"")</f>
        <v>#N/A</v>
      </c>
      <c r="E747" s="43" t="e">
        <f>IF(HLOOKUP($E736,TKBLop_chieu!$C$4:$BR$34,17,0)&lt;&gt;"",HLOOKUP($E736,TKBLop_chieu!$C$4:$BR$34,17,0),"")</f>
        <v>#N/A</v>
      </c>
      <c r="F747" s="43" t="e">
        <f>IF(HLOOKUP($E736,TKBLop_chieu!$C$4:$BR$34,22,0)&lt;&gt;"",HLOOKUP($E736,TKBLop_chieu!$C$4:$BR$34,22,0),"")</f>
        <v>#N/A</v>
      </c>
      <c r="G747" s="43" t="e">
        <f>IF(HLOOKUP($E736,TKBLop_chieu!$C$4:$BR$34,27,0)&lt;&gt;"",HLOOKUP($E736,TKBLop_chieu!$C$4:$BR$34,27,0),"")</f>
        <v>#N/A</v>
      </c>
    </row>
    <row r="748" spans="1:7" ht="24.75" customHeight="1" x14ac:dyDescent="0.1">
      <c r="A748" s="42" t="s">
        <v>37</v>
      </c>
      <c r="B748" s="43" t="e">
        <f>IF(HLOOKUP($E736,TKBLop_chieu!$C$4:$BR$34,3,0)&lt;&gt;"",HLOOKUP($E736,TKBLop_chieu!$C$4:$BR$34,3,0),"")</f>
        <v>#N/A</v>
      </c>
      <c r="C748" s="43" t="e">
        <f>IF(HLOOKUP($E736,TKBLop_chieu!$C$4:$BR$34,8,0)&lt;&gt;"",HLOOKUP($E736,TKBLop_chieu!$C$4:$BR$34,8,0),"")</f>
        <v>#N/A</v>
      </c>
      <c r="D748" s="43" t="e">
        <f>IF(HLOOKUP($E736,TKBLop_chieu!$C$4:$BR$34,13,0)&lt;&gt;"",HLOOKUP($E736,TKBLop_chieu!$C$4:$BR$34,13,0),"")</f>
        <v>#N/A</v>
      </c>
      <c r="E748" s="43" t="e">
        <f>IF(HLOOKUP($E736,TKBLop_chieu!$C$4:$BR$34,18,0)&lt;&gt;"",HLOOKUP($E736,TKBLop_chieu!$C$4:$BR$34,18,0),"")</f>
        <v>#N/A</v>
      </c>
      <c r="F748" s="43" t="e">
        <f>IF(HLOOKUP($E736,TKBLop_chieu!$C$4:$BR$34,23,0)&lt;&gt;"",HLOOKUP($E736,TKBLop_chieu!$C$4:$BR$34,23,0),"")</f>
        <v>#N/A</v>
      </c>
      <c r="G748" s="43" t="e">
        <f>IF(HLOOKUP($E736,TKBLop_chieu!$C$4:$BR$34,28,0)&lt;&gt;"",HLOOKUP($E736,TKBLop_chieu!$C$4:$BR$34,28,0),"")</f>
        <v>#N/A</v>
      </c>
    </row>
    <row r="749" spans="1:7" ht="24.75" customHeight="1" x14ac:dyDescent="0.1">
      <c r="A749" s="42" t="s">
        <v>38</v>
      </c>
      <c r="B749" s="43" t="e">
        <f>IF(HLOOKUP($E736,TKBLop_chieu!$C$4:$BR$34,4,0)&lt;&gt;"",HLOOKUP($E736,TKBLop_chieu!$C$4:$BR$34,4,0),"")</f>
        <v>#N/A</v>
      </c>
      <c r="C749" s="43" t="e">
        <f>IF(HLOOKUP($E736,TKBLop_chieu!$C$4:$BR$34,9,0)&lt;&gt;"",HLOOKUP($E736,TKBLop_chieu!$C$4:$BR$34,9,0),"")</f>
        <v>#N/A</v>
      </c>
      <c r="D749" s="43" t="e">
        <f>IF(HLOOKUP($E736,TKBLop_chieu!$C$4:$BR$34,14,0)&lt;&gt;"",HLOOKUP($E736,TKBLop_chieu!$C$4:$BR$34,14,0),"")</f>
        <v>#N/A</v>
      </c>
      <c r="E749" s="43" t="e">
        <f>IF(HLOOKUP($E736,TKBLop_chieu!$C$4:$BR$34,19,0)&lt;&gt;"",HLOOKUP($E736,TKBLop_chieu!$C$4:$BR$34,19,0),"")</f>
        <v>#N/A</v>
      </c>
      <c r="F749" s="43" t="e">
        <f>IF(HLOOKUP($E736,TKBLop_chieu!$C$4:$BR$34,24,0)&lt;&gt;"",HLOOKUP($E736,TKBLop_chieu!$C$4:$BR$34,24,0),"")</f>
        <v>#N/A</v>
      </c>
      <c r="G749" s="43" t="e">
        <f>IF(HLOOKUP($E736,TKBLop_chieu!$C$4:$BR$34,29,0)&lt;&gt;"",HLOOKUP($E736,TKBLop_chieu!$C$4:$BR$34,29,0),"")</f>
        <v>#N/A</v>
      </c>
    </row>
    <row r="750" spans="1:7" ht="24.75" customHeight="1" x14ac:dyDescent="0.1">
      <c r="A750" s="42" t="s">
        <v>39</v>
      </c>
      <c r="B750" s="43" t="e">
        <f>IF(HLOOKUP($E736,TKBLop_chieu!$C$4:$BR$34,5,0)&lt;&gt;"",HLOOKUP($E736,TKBLop_chieu!$C$4:$BR$34,5,0),"")</f>
        <v>#N/A</v>
      </c>
      <c r="C750" s="43" t="e">
        <f>IF(HLOOKUP($E736,TKBLop_chieu!$C$4:$BR$34,10,0)&lt;&gt;"",HLOOKUP($E736,TKBLop_chieu!$C$4:$BR$34,10,0),"")</f>
        <v>#N/A</v>
      </c>
      <c r="D750" s="43" t="e">
        <f>IF(HLOOKUP($E736,TKBLop_chieu!$C$4:$BR$34,15,0)&lt;&gt;"",HLOOKUP($E736,TKBLop_chieu!$C$4:$BR$34,15,0),"")</f>
        <v>#N/A</v>
      </c>
      <c r="E750" s="43" t="e">
        <f>IF(HLOOKUP($E736,TKBLop_chieu!$C$4:$BR$34,20,0)&lt;&gt;"",HLOOKUP($E736,TKBLop_chieu!$C$4:$BR$34,20,0),"")</f>
        <v>#N/A</v>
      </c>
      <c r="F750" s="43" t="e">
        <f>IF(HLOOKUP($E736,TKBLop_chieu!$C$4:$BR$34,25,0)&lt;&gt;"",HLOOKUP($E736,TKBLop_chieu!$C$4:$BR$34,25,0),"")</f>
        <v>#N/A</v>
      </c>
      <c r="G750" s="43" t="e">
        <f>IF(HLOOKUP($E736,TKBLop_chieu!$C$4:$BR$34,30,0)&lt;&gt;"",HLOOKUP($E736,TKBLop_chieu!$C$4:$BR$34,30,0),"")</f>
        <v>#N/A</v>
      </c>
    </row>
    <row r="751" spans="1:7" ht="24.75" customHeight="1" x14ac:dyDescent="0.1">
      <c r="A751" s="42" t="s">
        <v>40</v>
      </c>
      <c r="B751" s="43" t="e">
        <f>IF(HLOOKUP($E736,TKBLop_chieu!$C$4:$BR$34,6,0)&lt;&gt;"",HLOOKUP($E736,TKBLop_chieu!$C$4:$BR$34,6,0),"")</f>
        <v>#N/A</v>
      </c>
      <c r="C751" s="43" t="e">
        <f>IF(HLOOKUP($E736,TKBLop_chieu!$C$4:$BR$34,11,0)&lt;&gt;"",HLOOKUP($E736,TKBLop_chieu!$C$4:$BR$34,11,0),"")</f>
        <v>#N/A</v>
      </c>
      <c r="D751" s="43" t="e">
        <f>IF(HLOOKUP($E736,TKBLop_chieu!$C$4:$BR$34,16,0)&lt;&gt;"",HLOOKUP($E736,TKBLop_chieu!$C$4:$BR$34,16,0),"")</f>
        <v>#N/A</v>
      </c>
      <c r="E751" s="43" t="e">
        <f>IF(HLOOKUP($E736,TKBLop_chieu!$C$4:$BR$34,21,0)&lt;&gt;"",HLOOKUP($E736,TKBLop_chieu!$C$4:$BR$34,21,0),"")</f>
        <v>#N/A</v>
      </c>
      <c r="F751" s="43" t="e">
        <f>IF(HLOOKUP($E736,TKBLop_chieu!$C$4:$BR$34,26,0)&lt;&gt;"",HLOOKUP($E736,TKBLop_chieu!$C$4:$BR$34,26,0),"")</f>
        <v>#N/A</v>
      </c>
      <c r="G751" s="43" t="e">
        <f>IF(HLOOKUP($E736,TKBLop_chieu!$C$4:$BR$34,31,0)&lt;&gt;"",HLOOKUP($E736,TKBLop_chieu!$C$4:$BR$34,31,0),"")</f>
        <v>#N/A</v>
      </c>
    </row>
    <row r="752" spans="1:7" ht="24.75" customHeight="1" x14ac:dyDescent="0.1">
      <c r="A752" s="53"/>
      <c r="B752" s="56"/>
      <c r="C752" s="56"/>
      <c r="D752" s="56"/>
      <c r="E752" s="56"/>
      <c r="F752" s="56"/>
      <c r="G752" s="56"/>
    </row>
    <row r="753" spans="1:7" s="75" customFormat="1" ht="43.5" customHeight="1" x14ac:dyDescent="0.25">
      <c r="A753" s="72">
        <v>45</v>
      </c>
      <c r="B753" s="73"/>
      <c r="C753" s="73"/>
      <c r="D753" s="73" t="s">
        <v>114</v>
      </c>
      <c r="E753" s="74">
        <f>VLOOKUP($A753,Objects!$A$6:$B$60,2,1)</f>
        <v>0</v>
      </c>
      <c r="F753" s="73"/>
      <c r="G753" s="73"/>
    </row>
    <row r="754" spans="1:7" s="75" customFormat="1" ht="43.5" customHeight="1" x14ac:dyDescent="0.1">
      <c r="A754" s="73"/>
      <c r="B754" s="73"/>
      <c r="C754" s="73"/>
      <c r="D754" s="73"/>
      <c r="E754" s="73"/>
      <c r="F754" s="73"/>
      <c r="G754" s="73"/>
    </row>
    <row r="755" spans="1:7" s="75" customFormat="1" ht="43.5" customHeight="1" x14ac:dyDescent="0.25">
      <c r="A755" s="73" t="s">
        <v>121</v>
      </c>
      <c r="B755" s="73"/>
      <c r="C755" s="73"/>
      <c r="D755" s="73"/>
      <c r="E755" s="73"/>
      <c r="F755" s="73"/>
      <c r="G755" s="73"/>
    </row>
    <row r="756" spans="1:7" ht="24.75" customHeight="1" x14ac:dyDescent="0.1">
      <c r="A756" s="55"/>
      <c r="B756" s="42" t="s">
        <v>115</v>
      </c>
      <c r="C756" s="42" t="s">
        <v>116</v>
      </c>
      <c r="D756" s="42" t="s">
        <v>117</v>
      </c>
      <c r="E756" s="42" t="s">
        <v>118</v>
      </c>
      <c r="F756" s="42" t="s">
        <v>119</v>
      </c>
      <c r="G756" s="42" t="s">
        <v>120</v>
      </c>
    </row>
    <row r="757" spans="1:7" ht="24.75" customHeight="1" x14ac:dyDescent="0.1">
      <c r="A757" s="42" t="s">
        <v>0</v>
      </c>
      <c r="B757" s="43" t="e">
        <f>IF(HLOOKUP($E753,TKBLop_sang!$C$4:$BS$34,2,0)&lt;&gt;"",HLOOKUP($E753,TKBLop_sang!$C$4:$BS$34,2,0),"")</f>
        <v>#N/A</v>
      </c>
      <c r="C757" s="43" t="e">
        <f>IF(HLOOKUP($E753,TKBLop_sang!$C$4:$BS$34,7,0)&lt;&gt;"",HLOOKUP($E753,TKBLop_sang!$C$4:$BS$34,7,0),"")</f>
        <v>#N/A</v>
      </c>
      <c r="D757" s="43" t="e">
        <f>IF(HLOOKUP($E753,TKBLop_sang!$C$4:$BS$34,12,0)&lt;&gt;"",HLOOKUP($E753,TKBLop_sang!$C$4:$BS$34,12,0),"")</f>
        <v>#N/A</v>
      </c>
      <c r="E757" s="43" t="e">
        <f>IF(HLOOKUP($E753,TKBLop_sang!$C$4:$BS$34,17,0)&lt;&gt;"",HLOOKUP($E753,TKBLop_sang!$C$4:$BS$34,17,0),"")</f>
        <v>#N/A</v>
      </c>
      <c r="F757" s="43" t="e">
        <f>IF(HLOOKUP($E753,TKBLop_sang!$C$4:$BS$34,22,0)&lt;&gt;"",HLOOKUP($E753,TKBLop_sang!$C$4:$BS$34,22,0),"")</f>
        <v>#N/A</v>
      </c>
      <c r="G757" s="43" t="e">
        <f>IF(HLOOKUP($E753,TKBLop_sang!$C$4:$BS$34,27,0)&lt;&gt;"",HLOOKUP($E753,TKBLop_sang!$C$4:$BS$34,27,0),"")</f>
        <v>#N/A</v>
      </c>
    </row>
    <row r="758" spans="1:7" ht="24.75" customHeight="1" x14ac:dyDescent="0.1">
      <c r="A758" s="42" t="s">
        <v>37</v>
      </c>
      <c r="B758" s="43" t="e">
        <f>IF(HLOOKUP($E753,TKBLop_sang!$C$4:$BS$34,3,0)&lt;&gt;"",HLOOKUP($E753,TKBLop_sang!$C$4:$BS$34,3,0),"")</f>
        <v>#N/A</v>
      </c>
      <c r="C758" s="43" t="e">
        <f>IF(HLOOKUP($E753,TKBLop_sang!$C$4:$BS$34,8,0)&lt;&gt;"",HLOOKUP($E753,TKBLop_sang!$C$4:$BS$34,8,0),"")</f>
        <v>#N/A</v>
      </c>
      <c r="D758" s="43" t="e">
        <f>IF(HLOOKUP($E753,TKBLop_sang!$C$4:$BS$34,13,0)&lt;&gt;"",HLOOKUP($E753,TKBLop_sang!$C$4:$BS$34,13,0),"")</f>
        <v>#N/A</v>
      </c>
      <c r="E758" s="43" t="e">
        <f>IF(HLOOKUP($E753,TKBLop_sang!$C$4:$BS$34,18,0)&lt;&gt;"",HLOOKUP($E753,TKBLop_sang!$C$4:$BS$34,18,0),"")</f>
        <v>#N/A</v>
      </c>
      <c r="F758" s="43" t="e">
        <f>IF(HLOOKUP($E753,TKBLop_sang!$C$4:$BS$34,23,0)&lt;&gt;"",HLOOKUP($E753,TKBLop_sang!$C$4:$BS$34,23,0),"")</f>
        <v>#N/A</v>
      </c>
      <c r="G758" s="43" t="e">
        <f>IF(HLOOKUP($E753,TKBLop_sang!$C$4:$BS$34,28,0)&lt;&gt;"",HLOOKUP($E753,TKBLop_sang!$C$4:$BS$34,28,0),"")</f>
        <v>#N/A</v>
      </c>
    </row>
    <row r="759" spans="1:7" ht="24.75" customHeight="1" x14ac:dyDescent="0.1">
      <c r="A759" s="42" t="s">
        <v>38</v>
      </c>
      <c r="B759" s="43" t="e">
        <f>IF(HLOOKUP($E753,TKBLop_sang!$C$4:$BS$34,4,0)&lt;&gt;"",HLOOKUP($E753,TKBLop_sang!$C$4:$BS$34,4,0),"")</f>
        <v>#N/A</v>
      </c>
      <c r="C759" s="43" t="e">
        <f>IF(HLOOKUP($E753,TKBLop_sang!$C$4:$BS$34,9,0)&lt;&gt;"",HLOOKUP($E753,TKBLop_sang!$C$4:$BS$34,9,0),"")</f>
        <v>#N/A</v>
      </c>
      <c r="D759" s="43" t="e">
        <f>IF(HLOOKUP($E753,TKBLop_sang!$C$4:$BS$34,14,0)&lt;&gt;"",HLOOKUP($E753,TKBLop_sang!$C$4:$BS$34,14,0),"")</f>
        <v>#N/A</v>
      </c>
      <c r="E759" s="43" t="e">
        <f>IF(HLOOKUP($E753,TKBLop_sang!$C$4:$BS$34,19,0)&lt;&gt;"",HLOOKUP($E753,TKBLop_sang!$C$4:$BS$34,19,0),"")</f>
        <v>#N/A</v>
      </c>
      <c r="F759" s="43" t="e">
        <f>IF(HLOOKUP($E753,TKBLop_sang!$C$4:$BS$34,24,0)&lt;&gt;"",HLOOKUP($E753,TKBLop_sang!$C$4:$BS$34,24,0),"")</f>
        <v>#N/A</v>
      </c>
      <c r="G759" s="43" t="e">
        <f>IF(HLOOKUP($E753,TKBLop_sang!$C$4:$BS$34,29,0)&lt;&gt;"",HLOOKUP($E753,TKBLop_sang!$C$4:$BS$34,29,0),"")</f>
        <v>#N/A</v>
      </c>
    </row>
    <row r="760" spans="1:7" ht="24.75" customHeight="1" x14ac:dyDescent="0.1">
      <c r="A760" s="42" t="s">
        <v>39</v>
      </c>
      <c r="B760" s="43" t="e">
        <f>IF(HLOOKUP($E753,TKBLop_sang!$C$4:$BS$34,5,0)&lt;&gt;"",HLOOKUP($E753,TKBLop_sang!$C$4:$BS$34,5,0),"")</f>
        <v>#N/A</v>
      </c>
      <c r="C760" s="43" t="e">
        <f>IF(HLOOKUP($E753,TKBLop_sang!$C$4:$BS$34,10,0)&lt;&gt;"",HLOOKUP($E753,TKBLop_sang!$C$4:$BS$34,10,0),"")</f>
        <v>#N/A</v>
      </c>
      <c r="D760" s="43" t="e">
        <f>IF(HLOOKUP($E753,TKBLop_sang!$C$4:$BS$34,15,0)&lt;&gt;"",HLOOKUP($E753,TKBLop_sang!$C$4:$BS$34,15,0),"")</f>
        <v>#N/A</v>
      </c>
      <c r="E760" s="43" t="e">
        <f>IF(HLOOKUP($E753,TKBLop_sang!$C$4:$BS$34,20,0)&lt;&gt;"",HLOOKUP($E753,TKBLop_sang!$C$4:$BS$34,20,0),"")</f>
        <v>#N/A</v>
      </c>
      <c r="F760" s="43" t="e">
        <f>IF(HLOOKUP($E753,TKBLop_sang!$C$4:$BS$34,25,0)&lt;&gt;"",HLOOKUP($E753,TKBLop_sang!$C$4:$BS$34,25,0),"")</f>
        <v>#N/A</v>
      </c>
      <c r="G760" s="43" t="e">
        <f>IF(HLOOKUP($E753,TKBLop_sang!$C$4:$BS$34,30,0)&lt;&gt;"",HLOOKUP($E753,TKBLop_sang!$C$4:$BS$34,30,0),"")</f>
        <v>#N/A</v>
      </c>
    </row>
    <row r="761" spans="1:7" ht="24.75" customHeight="1" x14ac:dyDescent="0.1">
      <c r="A761" s="42" t="s">
        <v>40</v>
      </c>
      <c r="B761" s="43" t="e">
        <f>IF(HLOOKUP($E753,TKBLop_sang!$C$4:$BS$34,6,0)&lt;&gt;"",HLOOKUP($E753,TKBLop_sang!$C$4:$BS$34,6,0),"")</f>
        <v>#N/A</v>
      </c>
      <c r="C761" s="43" t="e">
        <f>IF(HLOOKUP($E753,TKBLop_sang!$C$4:$BS$34,11,0)&lt;&gt;"",HLOOKUP($E753,TKBLop_sang!$C$4:$BS$34,11,0),"")</f>
        <v>#N/A</v>
      </c>
      <c r="D761" s="43" t="e">
        <f>IF(HLOOKUP($E753,TKBLop_sang!$C$4:$BS$34,16,0)&lt;&gt;"",HLOOKUP($E753,TKBLop_sang!$C$4:$BS$34,16,0),"")</f>
        <v>#N/A</v>
      </c>
      <c r="E761" s="43" t="e">
        <f>IF(HLOOKUP($E753,TKBLop_sang!$C$4:$BS$34,21,0)&lt;&gt;"",HLOOKUP($E753,TKBLop_sang!$C$4:$BS$34,21,0),"")</f>
        <v>#N/A</v>
      </c>
      <c r="F761" s="43" t="e">
        <f>IF(HLOOKUP($E753,TKBLop_sang!$C$4:$BS$34,26,0)&lt;&gt;"",HLOOKUP($E753,TKBLop_sang!$C$4:$BS$34,26,0),"")</f>
        <v>#N/A</v>
      </c>
      <c r="G761" s="43" t="e">
        <f>IF(HLOOKUP($E753,TKBLop_sang!$C$4:$BS$34,31,0)&lt;&gt;"",HLOOKUP($E753,TKBLop_sang!$C$4:$BS$34,31,0),"")</f>
        <v>#N/A</v>
      </c>
    </row>
    <row r="762" spans="1:7" ht="24.75" customHeight="1" x14ac:dyDescent="0.1">
      <c r="A762" s="53" t="s">
        <v>122</v>
      </c>
      <c r="B762" s="77"/>
      <c r="C762" s="77"/>
      <c r="D762" s="77"/>
      <c r="E762" s="77"/>
      <c r="F762" s="77"/>
      <c r="G762" s="77"/>
    </row>
    <row r="763" spans="1:7" ht="24.75" customHeight="1" x14ac:dyDescent="0.1">
      <c r="A763" s="55"/>
      <c r="B763" s="78" t="s">
        <v>115</v>
      </c>
      <c r="C763" s="78" t="s">
        <v>116</v>
      </c>
      <c r="D763" s="78" t="s">
        <v>117</v>
      </c>
      <c r="E763" s="78" t="s">
        <v>118</v>
      </c>
      <c r="F763" s="78" t="s">
        <v>119</v>
      </c>
      <c r="G763" s="78" t="s">
        <v>120</v>
      </c>
    </row>
    <row r="764" spans="1:7" ht="24.75" customHeight="1" x14ac:dyDescent="0.1">
      <c r="A764" s="42" t="s">
        <v>0</v>
      </c>
      <c r="B764" s="43" t="e">
        <f>IF(HLOOKUP($E753,TKBLop_chieu!$C$4:$BR$34,2,0)&lt;&gt;"",HLOOKUP($E753,TKBLop_chieu!$C$4:$BR$34,2,0),"")</f>
        <v>#N/A</v>
      </c>
      <c r="C764" s="43" t="e">
        <f>IF(HLOOKUP($E753,TKBLop_chieu!$C$4:$BR$34,7,0)&lt;&gt;"",HLOOKUP($E753,TKBLop_chieu!$C$4:$BR$34,7,0),"")</f>
        <v>#N/A</v>
      </c>
      <c r="D764" s="43" t="e">
        <f>IF(HLOOKUP($E753,TKBLop_chieu!$C$4:$BR$34,12,0)&lt;&gt;"",HLOOKUP($E753,TKBLop_chieu!$C$4:$BR$34,12,0),"")</f>
        <v>#N/A</v>
      </c>
      <c r="E764" s="43" t="e">
        <f>IF(HLOOKUP($E753,TKBLop_chieu!$C$4:$BR$34,17,0)&lt;&gt;"",HLOOKUP($E753,TKBLop_chieu!$C$4:$BR$34,17,0),"")</f>
        <v>#N/A</v>
      </c>
      <c r="F764" s="43" t="e">
        <f>IF(HLOOKUP($E753,TKBLop_chieu!$C$4:$BR$34,22,0)&lt;&gt;"",HLOOKUP($E753,TKBLop_chieu!$C$4:$BR$34,22,0),"")</f>
        <v>#N/A</v>
      </c>
      <c r="G764" s="43" t="e">
        <f>IF(HLOOKUP($E753,TKBLop_chieu!$C$4:$BR$34,27,0)&lt;&gt;"",HLOOKUP($E753,TKBLop_chieu!$C$4:$BR$34,27,0),"")</f>
        <v>#N/A</v>
      </c>
    </row>
    <row r="765" spans="1:7" ht="24.75" customHeight="1" x14ac:dyDescent="0.1">
      <c r="A765" s="42" t="s">
        <v>37</v>
      </c>
      <c r="B765" s="43" t="e">
        <f>IF(HLOOKUP($E753,TKBLop_chieu!$C$4:$BR$34,3,0)&lt;&gt;"",HLOOKUP($E753,TKBLop_chieu!$C$4:$BR$34,3,0),"")</f>
        <v>#N/A</v>
      </c>
      <c r="C765" s="43" t="e">
        <f>IF(HLOOKUP($E753,TKBLop_chieu!$C$4:$BR$34,8,0)&lt;&gt;"",HLOOKUP($E753,TKBLop_chieu!$C$4:$BR$34,8,0),"")</f>
        <v>#N/A</v>
      </c>
      <c r="D765" s="43" t="e">
        <f>IF(HLOOKUP($E753,TKBLop_chieu!$C$4:$BR$34,13,0)&lt;&gt;"",HLOOKUP($E753,TKBLop_chieu!$C$4:$BR$34,13,0),"")</f>
        <v>#N/A</v>
      </c>
      <c r="E765" s="43" t="e">
        <f>IF(HLOOKUP($E753,TKBLop_chieu!$C$4:$BR$34,18,0)&lt;&gt;"",HLOOKUP($E753,TKBLop_chieu!$C$4:$BR$34,18,0),"")</f>
        <v>#N/A</v>
      </c>
      <c r="F765" s="43" t="e">
        <f>IF(HLOOKUP($E753,TKBLop_chieu!$C$4:$BR$34,23,0)&lt;&gt;"",HLOOKUP($E753,TKBLop_chieu!$C$4:$BR$34,23,0),"")</f>
        <v>#N/A</v>
      </c>
      <c r="G765" s="43" t="e">
        <f>IF(HLOOKUP($E753,TKBLop_chieu!$C$4:$BR$34,28,0)&lt;&gt;"",HLOOKUP($E753,TKBLop_chieu!$C$4:$BR$34,28,0),"")</f>
        <v>#N/A</v>
      </c>
    </row>
    <row r="766" spans="1:7" ht="24.75" customHeight="1" x14ac:dyDescent="0.1">
      <c r="A766" s="42" t="s">
        <v>38</v>
      </c>
      <c r="B766" s="43" t="e">
        <f>IF(HLOOKUP($E753,TKBLop_chieu!$C$4:$BR$34,4,0)&lt;&gt;"",HLOOKUP($E753,TKBLop_chieu!$C$4:$BR$34,4,0),"")</f>
        <v>#N/A</v>
      </c>
      <c r="C766" s="43" t="e">
        <f>IF(HLOOKUP($E753,TKBLop_chieu!$C$4:$BR$34,9,0)&lt;&gt;"",HLOOKUP($E753,TKBLop_chieu!$C$4:$BR$34,9,0),"")</f>
        <v>#N/A</v>
      </c>
      <c r="D766" s="43" t="e">
        <f>IF(HLOOKUP($E753,TKBLop_chieu!$C$4:$BR$34,14,0)&lt;&gt;"",HLOOKUP($E753,TKBLop_chieu!$C$4:$BR$34,14,0),"")</f>
        <v>#N/A</v>
      </c>
      <c r="E766" s="43" t="e">
        <f>IF(HLOOKUP($E753,TKBLop_chieu!$C$4:$BR$34,19,0)&lt;&gt;"",HLOOKUP($E753,TKBLop_chieu!$C$4:$BR$34,19,0),"")</f>
        <v>#N/A</v>
      </c>
      <c r="F766" s="43" t="e">
        <f>IF(HLOOKUP($E753,TKBLop_chieu!$C$4:$BR$34,24,0)&lt;&gt;"",HLOOKUP($E753,TKBLop_chieu!$C$4:$BR$34,24,0),"")</f>
        <v>#N/A</v>
      </c>
      <c r="G766" s="43" t="e">
        <f>IF(HLOOKUP($E753,TKBLop_chieu!$C$4:$BR$34,29,0)&lt;&gt;"",HLOOKUP($E753,TKBLop_chieu!$C$4:$BR$34,29,0),"")</f>
        <v>#N/A</v>
      </c>
    </row>
    <row r="767" spans="1:7" ht="24.75" customHeight="1" x14ac:dyDescent="0.1">
      <c r="A767" s="42" t="s">
        <v>39</v>
      </c>
      <c r="B767" s="43" t="e">
        <f>IF(HLOOKUP($E753,TKBLop_chieu!$C$4:$BR$34,5,0)&lt;&gt;"",HLOOKUP($E753,TKBLop_chieu!$C$4:$BR$34,5,0),"")</f>
        <v>#N/A</v>
      </c>
      <c r="C767" s="43" t="e">
        <f>IF(HLOOKUP($E753,TKBLop_chieu!$C$4:$BR$34,10,0)&lt;&gt;"",HLOOKUP($E753,TKBLop_chieu!$C$4:$BR$34,10,0),"")</f>
        <v>#N/A</v>
      </c>
      <c r="D767" s="43" t="e">
        <f>IF(HLOOKUP($E753,TKBLop_chieu!$C$4:$BR$34,15,0)&lt;&gt;"",HLOOKUP($E753,TKBLop_chieu!$C$4:$BR$34,15,0),"")</f>
        <v>#N/A</v>
      </c>
      <c r="E767" s="43" t="e">
        <f>IF(HLOOKUP($E753,TKBLop_chieu!$C$4:$BR$34,20,0)&lt;&gt;"",HLOOKUP($E753,TKBLop_chieu!$C$4:$BR$34,20,0),"")</f>
        <v>#N/A</v>
      </c>
      <c r="F767" s="43" t="e">
        <f>IF(HLOOKUP($E753,TKBLop_chieu!$C$4:$BR$34,25,0)&lt;&gt;"",HLOOKUP($E753,TKBLop_chieu!$C$4:$BR$34,25,0),"")</f>
        <v>#N/A</v>
      </c>
      <c r="G767" s="43" t="e">
        <f>IF(HLOOKUP($E753,TKBLop_chieu!$C$4:$BR$34,30,0)&lt;&gt;"",HLOOKUP($E753,TKBLop_chieu!$C$4:$BR$34,30,0),"")</f>
        <v>#N/A</v>
      </c>
    </row>
    <row r="768" spans="1:7" ht="24.75" customHeight="1" x14ac:dyDescent="0.1">
      <c r="A768" s="42" t="s">
        <v>40</v>
      </c>
      <c r="B768" s="43" t="e">
        <f>IF(HLOOKUP($E753,TKBLop_chieu!$C$4:$BR$34,6,0)&lt;&gt;"",HLOOKUP($E753,TKBLop_chieu!$C$4:$BR$34,6,0),"")</f>
        <v>#N/A</v>
      </c>
      <c r="C768" s="43" t="e">
        <f>IF(HLOOKUP($E753,TKBLop_chieu!$C$4:$BR$34,11,0)&lt;&gt;"",HLOOKUP($E753,TKBLop_chieu!$C$4:$BR$34,11,0),"")</f>
        <v>#N/A</v>
      </c>
      <c r="D768" s="43" t="e">
        <f>IF(HLOOKUP($E753,TKBLop_chieu!$C$4:$BR$34,16,0)&lt;&gt;"",HLOOKUP($E753,TKBLop_chieu!$C$4:$BR$34,16,0),"")</f>
        <v>#N/A</v>
      </c>
      <c r="E768" s="43" t="e">
        <f>IF(HLOOKUP($E753,TKBLop_chieu!$C$4:$BR$34,21,0)&lt;&gt;"",HLOOKUP($E753,TKBLop_chieu!$C$4:$BR$34,21,0),"")</f>
        <v>#N/A</v>
      </c>
      <c r="F768" s="43" t="e">
        <f>IF(HLOOKUP($E753,TKBLop_chieu!$C$4:$BR$34,26,0)&lt;&gt;"",HLOOKUP($E753,TKBLop_chieu!$C$4:$BR$34,26,0),"")</f>
        <v>#N/A</v>
      </c>
      <c r="G768" s="43" t="e">
        <f>IF(HLOOKUP($E753,TKBLop_chieu!$C$4:$BR$34,31,0)&lt;&gt;"",HLOOKUP($E753,TKBLop_chieu!$C$4:$BR$34,31,0),"")</f>
        <v>#N/A</v>
      </c>
    </row>
    <row r="769" spans="1:7" ht="24.75" customHeight="1" x14ac:dyDescent="0.1">
      <c r="A769" s="53"/>
      <c r="B769" s="56"/>
      <c r="C769" s="56"/>
      <c r="D769" s="56"/>
      <c r="E769" s="56"/>
      <c r="F769" s="56"/>
      <c r="G769" s="56"/>
    </row>
    <row r="770" spans="1:7" s="75" customFormat="1" ht="43.5" customHeight="1" x14ac:dyDescent="0.25">
      <c r="A770" s="72">
        <v>46</v>
      </c>
      <c r="B770" s="73"/>
      <c r="C770" s="73"/>
      <c r="D770" s="73" t="s">
        <v>114</v>
      </c>
      <c r="E770" s="74">
        <f>VLOOKUP($A770,Objects!$A$6:$B$60,2,1)</f>
        <v>0</v>
      </c>
      <c r="F770" s="73"/>
      <c r="G770" s="73"/>
    </row>
    <row r="771" spans="1:7" s="75" customFormat="1" ht="43.5" customHeight="1" x14ac:dyDescent="0.1">
      <c r="A771" s="73"/>
      <c r="B771" s="73"/>
      <c r="C771" s="73"/>
      <c r="D771" s="73"/>
      <c r="E771" s="73"/>
      <c r="F771" s="73"/>
      <c r="G771" s="73"/>
    </row>
    <row r="772" spans="1:7" s="75" customFormat="1" ht="43.5" customHeight="1" x14ac:dyDescent="0.25">
      <c r="A772" s="73" t="s">
        <v>121</v>
      </c>
      <c r="B772" s="73"/>
      <c r="C772" s="73"/>
      <c r="D772" s="73"/>
      <c r="E772" s="73"/>
      <c r="F772" s="73"/>
      <c r="G772" s="73"/>
    </row>
    <row r="773" spans="1:7" ht="24.75" customHeight="1" x14ac:dyDescent="0.1">
      <c r="A773" s="55"/>
      <c r="B773" s="42" t="s">
        <v>115</v>
      </c>
      <c r="C773" s="42" t="s">
        <v>116</v>
      </c>
      <c r="D773" s="42" t="s">
        <v>117</v>
      </c>
      <c r="E773" s="42" t="s">
        <v>118</v>
      </c>
      <c r="F773" s="42" t="s">
        <v>119</v>
      </c>
      <c r="G773" s="42" t="s">
        <v>120</v>
      </c>
    </row>
    <row r="774" spans="1:7" ht="24.75" customHeight="1" x14ac:dyDescent="0.1">
      <c r="A774" s="42" t="s">
        <v>0</v>
      </c>
      <c r="B774" s="43" t="e">
        <f>IF(HLOOKUP($E770,TKBLop_sang!$C$4:$BS$34,2,0)&lt;&gt;"",HLOOKUP($E770,TKBLop_sang!$C$4:$BS$34,2,0),"")</f>
        <v>#N/A</v>
      </c>
      <c r="C774" s="43" t="e">
        <f>IF(HLOOKUP($E770,TKBLop_sang!$C$4:$BS$34,7,0)&lt;&gt;"",HLOOKUP($E770,TKBLop_sang!$C$4:$BS$34,7,0),"")</f>
        <v>#N/A</v>
      </c>
      <c r="D774" s="43" t="e">
        <f>IF(HLOOKUP($E770,TKBLop_sang!$C$4:$BS$34,12,0)&lt;&gt;"",HLOOKUP($E770,TKBLop_sang!$C$4:$BS$34,12,0),"")</f>
        <v>#N/A</v>
      </c>
      <c r="E774" s="43" t="e">
        <f>IF(HLOOKUP($E770,TKBLop_sang!$C$4:$BS$34,17,0)&lt;&gt;"",HLOOKUP($E770,TKBLop_sang!$C$4:$BS$34,17,0),"")</f>
        <v>#N/A</v>
      </c>
      <c r="F774" s="43" t="e">
        <f>IF(HLOOKUP($E770,TKBLop_sang!$C$4:$BS$34,22,0)&lt;&gt;"",HLOOKUP($E770,TKBLop_sang!$C$4:$BS$34,22,0),"")</f>
        <v>#N/A</v>
      </c>
      <c r="G774" s="43" t="e">
        <f>IF(HLOOKUP($E770,TKBLop_sang!$C$4:$BS$34,27,0)&lt;&gt;"",HLOOKUP($E770,TKBLop_sang!$C$4:$BS$34,27,0),"")</f>
        <v>#N/A</v>
      </c>
    </row>
    <row r="775" spans="1:7" ht="24.75" customHeight="1" x14ac:dyDescent="0.1">
      <c r="A775" s="42" t="s">
        <v>37</v>
      </c>
      <c r="B775" s="43" t="e">
        <f>IF(HLOOKUP($E770,TKBLop_sang!$C$4:$BS$34,3,0)&lt;&gt;"",HLOOKUP($E770,TKBLop_sang!$C$4:$BS$34,3,0),"")</f>
        <v>#N/A</v>
      </c>
      <c r="C775" s="43" t="e">
        <f>IF(HLOOKUP($E770,TKBLop_sang!$C$4:$BS$34,8,0)&lt;&gt;"",HLOOKUP($E770,TKBLop_sang!$C$4:$BS$34,8,0),"")</f>
        <v>#N/A</v>
      </c>
      <c r="D775" s="43" t="e">
        <f>IF(HLOOKUP($E770,TKBLop_sang!$C$4:$BS$34,13,0)&lt;&gt;"",HLOOKUP($E770,TKBLop_sang!$C$4:$BS$34,13,0),"")</f>
        <v>#N/A</v>
      </c>
      <c r="E775" s="43" t="e">
        <f>IF(HLOOKUP($E770,TKBLop_sang!$C$4:$BS$34,18,0)&lt;&gt;"",HLOOKUP($E770,TKBLop_sang!$C$4:$BS$34,18,0),"")</f>
        <v>#N/A</v>
      </c>
      <c r="F775" s="43" t="e">
        <f>IF(HLOOKUP($E770,TKBLop_sang!$C$4:$BS$34,23,0)&lt;&gt;"",HLOOKUP($E770,TKBLop_sang!$C$4:$BS$34,23,0),"")</f>
        <v>#N/A</v>
      </c>
      <c r="G775" s="43" t="e">
        <f>IF(HLOOKUP($E770,TKBLop_sang!$C$4:$BS$34,28,0)&lt;&gt;"",HLOOKUP($E770,TKBLop_sang!$C$4:$BS$34,28,0),"")</f>
        <v>#N/A</v>
      </c>
    </row>
    <row r="776" spans="1:7" ht="24.75" customHeight="1" x14ac:dyDescent="0.1">
      <c r="A776" s="42" t="s">
        <v>38</v>
      </c>
      <c r="B776" s="43" t="e">
        <f>IF(HLOOKUP($E770,TKBLop_sang!$C$4:$BS$34,4,0)&lt;&gt;"",HLOOKUP($E770,TKBLop_sang!$C$4:$BS$34,4,0),"")</f>
        <v>#N/A</v>
      </c>
      <c r="C776" s="43" t="e">
        <f>IF(HLOOKUP($E770,TKBLop_sang!$C$4:$BS$34,9,0)&lt;&gt;"",HLOOKUP($E770,TKBLop_sang!$C$4:$BS$34,9,0),"")</f>
        <v>#N/A</v>
      </c>
      <c r="D776" s="43" t="e">
        <f>IF(HLOOKUP($E770,TKBLop_sang!$C$4:$BS$34,14,0)&lt;&gt;"",HLOOKUP($E770,TKBLop_sang!$C$4:$BS$34,14,0),"")</f>
        <v>#N/A</v>
      </c>
      <c r="E776" s="43" t="e">
        <f>IF(HLOOKUP($E770,TKBLop_sang!$C$4:$BS$34,19,0)&lt;&gt;"",HLOOKUP($E770,TKBLop_sang!$C$4:$BS$34,19,0),"")</f>
        <v>#N/A</v>
      </c>
      <c r="F776" s="43" t="e">
        <f>IF(HLOOKUP($E770,TKBLop_sang!$C$4:$BS$34,24,0)&lt;&gt;"",HLOOKUP($E770,TKBLop_sang!$C$4:$BS$34,24,0),"")</f>
        <v>#N/A</v>
      </c>
      <c r="G776" s="43" t="e">
        <f>IF(HLOOKUP($E770,TKBLop_sang!$C$4:$BS$34,29,0)&lt;&gt;"",HLOOKUP($E770,TKBLop_sang!$C$4:$BS$34,29,0),"")</f>
        <v>#N/A</v>
      </c>
    </row>
    <row r="777" spans="1:7" ht="24.75" customHeight="1" x14ac:dyDescent="0.1">
      <c r="A777" s="42" t="s">
        <v>39</v>
      </c>
      <c r="B777" s="43" t="e">
        <f>IF(HLOOKUP($E770,TKBLop_sang!$C$4:$BS$34,5,0)&lt;&gt;"",HLOOKUP($E770,TKBLop_sang!$C$4:$BS$34,5,0),"")</f>
        <v>#N/A</v>
      </c>
      <c r="C777" s="43" t="e">
        <f>IF(HLOOKUP($E770,TKBLop_sang!$C$4:$BS$34,10,0)&lt;&gt;"",HLOOKUP($E770,TKBLop_sang!$C$4:$BS$34,10,0),"")</f>
        <v>#N/A</v>
      </c>
      <c r="D777" s="43" t="e">
        <f>IF(HLOOKUP($E770,TKBLop_sang!$C$4:$BS$34,15,0)&lt;&gt;"",HLOOKUP($E770,TKBLop_sang!$C$4:$BS$34,15,0),"")</f>
        <v>#N/A</v>
      </c>
      <c r="E777" s="43" t="e">
        <f>IF(HLOOKUP($E770,TKBLop_sang!$C$4:$BS$34,20,0)&lt;&gt;"",HLOOKUP($E770,TKBLop_sang!$C$4:$BS$34,20,0),"")</f>
        <v>#N/A</v>
      </c>
      <c r="F777" s="43" t="e">
        <f>IF(HLOOKUP($E770,TKBLop_sang!$C$4:$BS$34,25,0)&lt;&gt;"",HLOOKUP($E770,TKBLop_sang!$C$4:$BS$34,25,0),"")</f>
        <v>#N/A</v>
      </c>
      <c r="G777" s="43" t="e">
        <f>IF(HLOOKUP($E770,TKBLop_sang!$C$4:$BS$34,30,0)&lt;&gt;"",HLOOKUP($E770,TKBLop_sang!$C$4:$BS$34,30,0),"")</f>
        <v>#N/A</v>
      </c>
    </row>
    <row r="778" spans="1:7" ht="24.75" customHeight="1" x14ac:dyDescent="0.1">
      <c r="A778" s="42" t="s">
        <v>40</v>
      </c>
      <c r="B778" s="43" t="e">
        <f>IF(HLOOKUP($E770,TKBLop_sang!$C$4:$BS$34,6,0)&lt;&gt;"",HLOOKUP($E770,TKBLop_sang!$C$4:$BS$34,6,0),"")</f>
        <v>#N/A</v>
      </c>
      <c r="C778" s="43" t="e">
        <f>IF(HLOOKUP($E770,TKBLop_sang!$C$4:$BS$34,11,0)&lt;&gt;"",HLOOKUP($E770,TKBLop_sang!$C$4:$BS$34,11,0),"")</f>
        <v>#N/A</v>
      </c>
      <c r="D778" s="43" t="e">
        <f>IF(HLOOKUP($E770,TKBLop_sang!$C$4:$BS$34,16,0)&lt;&gt;"",HLOOKUP($E770,TKBLop_sang!$C$4:$BS$34,16,0),"")</f>
        <v>#N/A</v>
      </c>
      <c r="E778" s="43" t="e">
        <f>IF(HLOOKUP($E770,TKBLop_sang!$C$4:$BS$34,21,0)&lt;&gt;"",HLOOKUP($E770,TKBLop_sang!$C$4:$BS$34,21,0),"")</f>
        <v>#N/A</v>
      </c>
      <c r="F778" s="43" t="e">
        <f>IF(HLOOKUP($E770,TKBLop_sang!$C$4:$BS$34,26,0)&lt;&gt;"",HLOOKUP($E770,TKBLop_sang!$C$4:$BS$34,26,0),"")</f>
        <v>#N/A</v>
      </c>
      <c r="G778" s="43" t="e">
        <f>IF(HLOOKUP($E770,TKBLop_sang!$C$4:$BS$34,31,0)&lt;&gt;"",HLOOKUP($E770,TKBLop_sang!$C$4:$BS$34,31,0),"")</f>
        <v>#N/A</v>
      </c>
    </row>
    <row r="779" spans="1:7" ht="24.75" customHeight="1" x14ac:dyDescent="0.1">
      <c r="A779" s="53" t="s">
        <v>122</v>
      </c>
      <c r="B779" s="77"/>
      <c r="C779" s="77"/>
      <c r="D779" s="77"/>
      <c r="E779" s="77"/>
      <c r="F779" s="77"/>
      <c r="G779" s="77"/>
    </row>
    <row r="780" spans="1:7" ht="24.75" customHeight="1" x14ac:dyDescent="0.1">
      <c r="A780" s="55"/>
      <c r="B780" s="78" t="s">
        <v>115</v>
      </c>
      <c r="C780" s="78" t="s">
        <v>116</v>
      </c>
      <c r="D780" s="78" t="s">
        <v>117</v>
      </c>
      <c r="E780" s="78" t="s">
        <v>118</v>
      </c>
      <c r="F780" s="78" t="s">
        <v>119</v>
      </c>
      <c r="G780" s="78" t="s">
        <v>120</v>
      </c>
    </row>
    <row r="781" spans="1:7" ht="24.75" customHeight="1" x14ac:dyDescent="0.1">
      <c r="A781" s="42" t="s">
        <v>0</v>
      </c>
      <c r="B781" s="43" t="e">
        <f>IF(HLOOKUP($E770,TKBLop_chieu!$C$4:$BR$34,2,0)&lt;&gt;"",HLOOKUP($E770,TKBLop_chieu!$C$4:$BR$34,2,0),"")</f>
        <v>#N/A</v>
      </c>
      <c r="C781" s="43" t="e">
        <f>IF(HLOOKUP($E770,TKBLop_chieu!$C$4:$BR$34,7,0)&lt;&gt;"",HLOOKUP($E770,TKBLop_chieu!$C$4:$BR$34,7,0),"")</f>
        <v>#N/A</v>
      </c>
      <c r="D781" s="43" t="e">
        <f>IF(HLOOKUP($E770,TKBLop_chieu!$C$4:$BR$34,12,0)&lt;&gt;"",HLOOKUP($E770,TKBLop_chieu!$C$4:$BR$34,12,0),"")</f>
        <v>#N/A</v>
      </c>
      <c r="E781" s="43" t="e">
        <f>IF(HLOOKUP($E770,TKBLop_chieu!$C$4:$BR$34,17,0)&lt;&gt;"",HLOOKUP($E770,TKBLop_chieu!$C$4:$BR$34,17,0),"")</f>
        <v>#N/A</v>
      </c>
      <c r="F781" s="43" t="e">
        <f>IF(HLOOKUP($E770,TKBLop_chieu!$C$4:$BR$34,22,0)&lt;&gt;"",HLOOKUP($E770,TKBLop_chieu!$C$4:$BR$34,22,0),"")</f>
        <v>#N/A</v>
      </c>
      <c r="G781" s="43" t="e">
        <f>IF(HLOOKUP($E770,TKBLop_chieu!$C$4:$BR$34,27,0)&lt;&gt;"",HLOOKUP($E770,TKBLop_chieu!$C$4:$BR$34,27,0),"")</f>
        <v>#N/A</v>
      </c>
    </row>
    <row r="782" spans="1:7" ht="24.75" customHeight="1" x14ac:dyDescent="0.1">
      <c r="A782" s="42" t="s">
        <v>37</v>
      </c>
      <c r="B782" s="43" t="e">
        <f>IF(HLOOKUP($E770,TKBLop_chieu!$C$4:$BR$34,3,0)&lt;&gt;"",HLOOKUP($E770,TKBLop_chieu!$C$4:$BR$34,3,0),"")</f>
        <v>#N/A</v>
      </c>
      <c r="C782" s="43" t="e">
        <f>IF(HLOOKUP($E770,TKBLop_chieu!$C$4:$BR$34,8,0)&lt;&gt;"",HLOOKUP($E770,TKBLop_chieu!$C$4:$BR$34,8,0),"")</f>
        <v>#N/A</v>
      </c>
      <c r="D782" s="43" t="e">
        <f>IF(HLOOKUP($E770,TKBLop_chieu!$C$4:$BR$34,13,0)&lt;&gt;"",HLOOKUP($E770,TKBLop_chieu!$C$4:$BR$34,13,0),"")</f>
        <v>#N/A</v>
      </c>
      <c r="E782" s="43" t="e">
        <f>IF(HLOOKUP($E770,TKBLop_chieu!$C$4:$BR$34,18,0)&lt;&gt;"",HLOOKUP($E770,TKBLop_chieu!$C$4:$BR$34,18,0),"")</f>
        <v>#N/A</v>
      </c>
      <c r="F782" s="43" t="e">
        <f>IF(HLOOKUP($E770,TKBLop_chieu!$C$4:$BR$34,23,0)&lt;&gt;"",HLOOKUP($E770,TKBLop_chieu!$C$4:$BR$34,23,0),"")</f>
        <v>#N/A</v>
      </c>
      <c r="G782" s="43" t="e">
        <f>IF(HLOOKUP($E770,TKBLop_chieu!$C$4:$BR$34,28,0)&lt;&gt;"",HLOOKUP($E770,TKBLop_chieu!$C$4:$BR$34,28,0),"")</f>
        <v>#N/A</v>
      </c>
    </row>
    <row r="783" spans="1:7" ht="24.75" customHeight="1" x14ac:dyDescent="0.1">
      <c r="A783" s="42" t="s">
        <v>38</v>
      </c>
      <c r="B783" s="43" t="e">
        <f>IF(HLOOKUP($E770,TKBLop_chieu!$C$4:$BR$34,4,0)&lt;&gt;"",HLOOKUP($E770,TKBLop_chieu!$C$4:$BR$34,4,0),"")</f>
        <v>#N/A</v>
      </c>
      <c r="C783" s="43" t="e">
        <f>IF(HLOOKUP($E770,TKBLop_chieu!$C$4:$BR$34,9,0)&lt;&gt;"",HLOOKUP($E770,TKBLop_chieu!$C$4:$BR$34,9,0),"")</f>
        <v>#N/A</v>
      </c>
      <c r="D783" s="43" t="e">
        <f>IF(HLOOKUP($E770,TKBLop_chieu!$C$4:$BR$34,14,0)&lt;&gt;"",HLOOKUP($E770,TKBLop_chieu!$C$4:$BR$34,14,0),"")</f>
        <v>#N/A</v>
      </c>
      <c r="E783" s="43" t="e">
        <f>IF(HLOOKUP($E770,TKBLop_chieu!$C$4:$BR$34,19,0)&lt;&gt;"",HLOOKUP($E770,TKBLop_chieu!$C$4:$BR$34,19,0),"")</f>
        <v>#N/A</v>
      </c>
      <c r="F783" s="43" t="e">
        <f>IF(HLOOKUP($E770,TKBLop_chieu!$C$4:$BR$34,24,0)&lt;&gt;"",HLOOKUP($E770,TKBLop_chieu!$C$4:$BR$34,24,0),"")</f>
        <v>#N/A</v>
      </c>
      <c r="G783" s="43" t="e">
        <f>IF(HLOOKUP($E770,TKBLop_chieu!$C$4:$BR$34,29,0)&lt;&gt;"",HLOOKUP($E770,TKBLop_chieu!$C$4:$BR$34,29,0),"")</f>
        <v>#N/A</v>
      </c>
    </row>
    <row r="784" spans="1:7" ht="24.75" customHeight="1" x14ac:dyDescent="0.1">
      <c r="A784" s="42" t="s">
        <v>39</v>
      </c>
      <c r="B784" s="43" t="e">
        <f>IF(HLOOKUP($E770,TKBLop_chieu!$C$4:$BR$34,5,0)&lt;&gt;"",HLOOKUP($E770,TKBLop_chieu!$C$4:$BR$34,5,0),"")</f>
        <v>#N/A</v>
      </c>
      <c r="C784" s="43" t="e">
        <f>IF(HLOOKUP($E770,TKBLop_chieu!$C$4:$BR$34,10,0)&lt;&gt;"",HLOOKUP($E770,TKBLop_chieu!$C$4:$BR$34,10,0),"")</f>
        <v>#N/A</v>
      </c>
      <c r="D784" s="43" t="e">
        <f>IF(HLOOKUP($E770,TKBLop_chieu!$C$4:$BR$34,15,0)&lt;&gt;"",HLOOKUP($E770,TKBLop_chieu!$C$4:$BR$34,15,0),"")</f>
        <v>#N/A</v>
      </c>
      <c r="E784" s="43" t="e">
        <f>IF(HLOOKUP($E770,TKBLop_chieu!$C$4:$BR$34,20,0)&lt;&gt;"",HLOOKUP($E770,TKBLop_chieu!$C$4:$BR$34,20,0),"")</f>
        <v>#N/A</v>
      </c>
      <c r="F784" s="43" t="e">
        <f>IF(HLOOKUP($E770,TKBLop_chieu!$C$4:$BR$34,25,0)&lt;&gt;"",HLOOKUP($E770,TKBLop_chieu!$C$4:$BR$34,25,0),"")</f>
        <v>#N/A</v>
      </c>
      <c r="G784" s="43" t="e">
        <f>IF(HLOOKUP($E770,TKBLop_chieu!$C$4:$BR$34,30,0)&lt;&gt;"",HLOOKUP($E770,TKBLop_chieu!$C$4:$BR$34,30,0),"")</f>
        <v>#N/A</v>
      </c>
    </row>
    <row r="785" spans="1:7" ht="24.75" customHeight="1" x14ac:dyDescent="0.1">
      <c r="A785" s="42" t="s">
        <v>40</v>
      </c>
      <c r="B785" s="43" t="e">
        <f>IF(HLOOKUP($E770,TKBLop_chieu!$C$4:$BR$34,6,0)&lt;&gt;"",HLOOKUP($E770,TKBLop_chieu!$C$4:$BR$34,6,0),"")</f>
        <v>#N/A</v>
      </c>
      <c r="C785" s="43" t="e">
        <f>IF(HLOOKUP($E770,TKBLop_chieu!$C$4:$BR$34,11,0)&lt;&gt;"",HLOOKUP($E770,TKBLop_chieu!$C$4:$BR$34,11,0),"")</f>
        <v>#N/A</v>
      </c>
      <c r="D785" s="43" t="e">
        <f>IF(HLOOKUP($E770,TKBLop_chieu!$C$4:$BR$34,16,0)&lt;&gt;"",HLOOKUP($E770,TKBLop_chieu!$C$4:$BR$34,16,0),"")</f>
        <v>#N/A</v>
      </c>
      <c r="E785" s="43" t="e">
        <f>IF(HLOOKUP($E770,TKBLop_chieu!$C$4:$BR$34,21,0)&lt;&gt;"",HLOOKUP($E770,TKBLop_chieu!$C$4:$BR$34,21,0),"")</f>
        <v>#N/A</v>
      </c>
      <c r="F785" s="43" t="e">
        <f>IF(HLOOKUP($E770,TKBLop_chieu!$C$4:$BR$34,26,0)&lt;&gt;"",HLOOKUP($E770,TKBLop_chieu!$C$4:$BR$34,26,0),"")</f>
        <v>#N/A</v>
      </c>
      <c r="G785" s="43" t="e">
        <f>IF(HLOOKUP($E770,TKBLop_chieu!$C$4:$BR$34,31,0)&lt;&gt;"",HLOOKUP($E770,TKBLop_chieu!$C$4:$BR$34,31,0),"")</f>
        <v>#N/A</v>
      </c>
    </row>
  </sheetData>
  <mergeCells count="1">
    <mergeCell ref="D1:F2"/>
  </mergeCells>
  <phoneticPr fontId="0" type="noConversion"/>
  <printOptions headings="1" gridLines="1"/>
  <pageMargins left="0.75" right="0.75" top="1" bottom="0" header="0" footer="0"/>
  <pageSetup orientation="portrait" blackAndWhite="1" cellComments="asDisplayed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51"/>
  <sheetViews>
    <sheetView topLeftCell="A680" zoomScale="110" zoomScaleNormal="110" workbookViewId="0" xr3:uid="{85D5C41F-068E-5C55-9968-509E7C2A5619}">
      <selection activeCell="F683" sqref="F683"/>
    </sheetView>
  </sheetViews>
  <sheetFormatPr defaultColWidth="9.26953125" defaultRowHeight="28.5" customHeight="1" x14ac:dyDescent="0.1"/>
  <cols>
    <col min="1" max="1" width="12.3046875" style="87" customWidth="1"/>
    <col min="2" max="7" width="24.609375" style="87" customWidth="1"/>
    <col min="8" max="16384" width="9.26953125" style="87"/>
  </cols>
  <sheetData>
    <row r="1" spans="1:7" s="83" customFormat="1" ht="28.5" customHeight="1" x14ac:dyDescent="0.1">
      <c r="B1" s="83" t="s">
        <v>42</v>
      </c>
      <c r="D1" s="154" t="s">
        <v>43</v>
      </c>
      <c r="E1" s="154" t="s">
        <v>43</v>
      </c>
      <c r="F1" s="154"/>
    </row>
    <row r="2" spans="1:7" s="83" customFormat="1" ht="28.5" customHeight="1" x14ac:dyDescent="0.1">
      <c r="B2" s="83" t="s">
        <v>436</v>
      </c>
      <c r="D2" s="154"/>
      <c r="E2" s="154"/>
      <c r="F2" s="154"/>
    </row>
    <row r="3" spans="1:7" s="83" customFormat="1" ht="28.5" customHeight="1" x14ac:dyDescent="0.1">
      <c r="E3" s="84" t="s">
        <v>1496</v>
      </c>
    </row>
    <row r="5" spans="1:7" ht="25.5" customHeight="1" x14ac:dyDescent="0.1">
      <c r="A5" s="85">
        <v>1</v>
      </c>
      <c r="B5" s="85"/>
      <c r="C5" s="85" t="s">
        <v>123</v>
      </c>
      <c r="D5" s="86" t="str">
        <f>VLOOKUP($A5,Objects!$D$7:$F$120,3,1)</f>
        <v>NGUYỄN THỊ KIM CẨN</v>
      </c>
      <c r="E5" s="85"/>
      <c r="F5" s="85"/>
      <c r="G5" s="85"/>
    </row>
    <row r="6" spans="1:7" ht="25.5" customHeight="1" x14ac:dyDescent="0.1">
      <c r="A6" s="85"/>
      <c r="B6" s="85"/>
      <c r="C6" s="85"/>
      <c r="D6" s="85"/>
      <c r="E6" s="88"/>
      <c r="F6" s="85"/>
      <c r="G6" s="85"/>
    </row>
    <row r="7" spans="1:7" ht="25.5" customHeight="1" x14ac:dyDescent="0.1">
      <c r="A7" s="85"/>
      <c r="B7" s="85"/>
      <c r="C7" s="85" t="s">
        <v>121</v>
      </c>
      <c r="D7" s="85"/>
      <c r="E7" s="85"/>
      <c r="F7" s="85"/>
      <c r="G7" s="85"/>
    </row>
    <row r="8" spans="1:7" ht="25.5" customHeight="1" x14ac:dyDescent="0.1">
      <c r="A8" s="89"/>
      <c r="B8" s="90" t="s">
        <v>115</v>
      </c>
      <c r="C8" s="90" t="s">
        <v>116</v>
      </c>
      <c r="D8" s="90" t="s">
        <v>117</v>
      </c>
      <c r="E8" s="90" t="s">
        <v>118</v>
      </c>
      <c r="F8" s="90" t="s">
        <v>119</v>
      </c>
      <c r="G8" s="90" t="s">
        <v>120</v>
      </c>
    </row>
    <row r="9" spans="1:7" ht="25.5" customHeight="1" x14ac:dyDescent="0.1">
      <c r="A9" s="91">
        <v>1</v>
      </c>
      <c r="B9" s="92" t="str">
        <f>IF(VLOOKUP($D5,TKBGV_sang!$A$6:$AE$130,2,0)&lt;&gt;"",VLOOKUP($D5,TKBGV_sang!$A$6:$AE$130,2,0),"")</f>
        <v/>
      </c>
      <c r="C9" s="92" t="str">
        <f>IF(VLOOKUP($D5,TKBGV_sang!$A$6:$AE$130,7,0)&lt;&gt;"",VLOOKUP($D5,TKBGV_sang!$A$6:$AE$130,7,0),"")</f>
        <v>10A08 - ANH</v>
      </c>
      <c r="D9" s="92" t="str">
        <f>IF(VLOOKUP($D5,TKBGV_sang!$A$6:$AE$130,12,0)&lt;&gt;"",VLOOKUP($D5,TKBGV_sang!$A$6:$AE$130,12,0),"")</f>
        <v>12A01 - ANH</v>
      </c>
      <c r="E9" s="92" t="str">
        <f>IF(VLOOKUP($D5,TKBGV_sang!$A$6:$AE$130,17,0)&lt;&gt;"",VLOOKUP($D5,TKBGV_sang!$A$6:$AE$130,17,0),"")</f>
        <v>12A05 - ANH</v>
      </c>
      <c r="F9" s="92" t="str">
        <f>IF(VLOOKUP($D5,TKBGV_sang!$A$6:$AE$130,22,0)&lt;&gt;"",VLOOKUP($D5,TKBGV_sang!$A$6:$AE$130,22,0),"")</f>
        <v/>
      </c>
      <c r="G9" s="92" t="str">
        <f>IF(VLOOKUP($D5,TKBGV_sang!$A$6:$AE$130,27,0)&lt;&gt;"",VLOOKUP($D5,TKBGV_sang!$A$6:$AE$130,27,0),"")</f>
        <v/>
      </c>
    </row>
    <row r="10" spans="1:7" ht="25.5" customHeight="1" x14ac:dyDescent="0.1">
      <c r="A10" s="91">
        <v>2</v>
      </c>
      <c r="B10" s="92" t="str">
        <f>IF(VLOOKUP($D5,TKBGV_sang!$A$6:$AE$130,3,0)&lt;&gt;"",VLOOKUP($D5,TKBGV_sang!$A$6:$AE$130,3,0),"")</f>
        <v/>
      </c>
      <c r="C10" s="92" t="str">
        <f>IF(VLOOKUP($D5,TKBGV_sang!$A$6:$AE$130,8,0)&lt;&gt;"",VLOOKUP($D5,TKBGV_sang!$A$6:$AE$130,8,0),"")</f>
        <v>10A08 - ANH</v>
      </c>
      <c r="D10" s="92" t="str">
        <f>IF(VLOOKUP($D5,TKBGV_sang!$A$6:$AE$130,13,0)&lt;&gt;"",VLOOKUP($D5,TKBGV_sang!$A$6:$AE$130,13,0),"")</f>
        <v>12A01 - ANH</v>
      </c>
      <c r="E10" s="92" t="str">
        <f>IF(VLOOKUP($D5,TKBGV_sang!$A$6:$AE$130,18,0)&lt;&gt;"",VLOOKUP($D5,TKBGV_sang!$A$6:$AE$130,18,0),"")</f>
        <v>12A05 - ANH</v>
      </c>
      <c r="F10" s="92" t="str">
        <f>IF(VLOOKUP($D5,TKBGV_sang!$A$6:$AE$130,23,0)&lt;&gt;"",VLOOKUP($D5,TKBGV_sang!$A$6:$AE$130,23,0),"")</f>
        <v/>
      </c>
      <c r="G10" s="92" t="str">
        <f>IF(VLOOKUP($D5,TKBGV_sang!$A$6:$AE$130,28,0)&lt;&gt;"",VLOOKUP($D5,TKBGV_sang!$A$6:$AE$130,28,0),"")</f>
        <v/>
      </c>
    </row>
    <row r="11" spans="1:7" ht="25.5" customHeight="1" x14ac:dyDescent="0.1">
      <c r="A11" s="91">
        <v>3</v>
      </c>
      <c r="B11" s="92" t="str">
        <f>IF(VLOOKUP($D5,TKBGV_sang!$A$6:$AE$130,4,0)&lt;&gt;"",VLOOKUP($D5,TKBGV_sang!$A$6:$AE$130,4,0),"")</f>
        <v>12A05 - ANH</v>
      </c>
      <c r="C11" s="92" t="str">
        <f>IF(VLOOKUP($D5,TKBGV_sang!$A$6:$AE$130,9,0)&lt;&gt;"",VLOOKUP($D5,TKBGV_sang!$A$6:$AE$130,9,0),"")</f>
        <v>10A03 - ANH</v>
      </c>
      <c r="D11" s="92" t="str">
        <f>IF(VLOOKUP($D5,TKBGV_sang!$A$6:$AE$130,14,0)&lt;&gt;"",VLOOKUP($D5,TKBGV_sang!$A$6:$AE$130,14,0),"")</f>
        <v>12A05 - ANH</v>
      </c>
      <c r="E11" s="92" t="str">
        <f>IF(VLOOKUP($D5,TKBGV_sang!$A$6:$AE$130,19,0)&lt;&gt;"",VLOOKUP($D5,TKBGV_sang!$A$6:$AE$130,19,0),"")</f>
        <v>10A03 - ANH</v>
      </c>
      <c r="F11" s="92" t="str">
        <f>IF(VLOOKUP($D5,TKBGV_sang!$A$6:$AE$130,24,0)&lt;&gt;"",VLOOKUP($D5,TKBGV_sang!$A$6:$AE$130,24,0),"")</f>
        <v/>
      </c>
      <c r="G11" s="92" t="str">
        <f>IF(VLOOKUP($D5,TKBGV_sang!$A$6:$AE$130,29,0)&lt;&gt;"",VLOOKUP($D5,TKBGV_sang!$A$6:$AE$130,29,0),"")</f>
        <v/>
      </c>
    </row>
    <row r="12" spans="1:7" ht="25.5" customHeight="1" x14ac:dyDescent="0.1">
      <c r="A12" s="91">
        <v>4</v>
      </c>
      <c r="B12" s="92" t="str">
        <f>IF(VLOOKUP($D5,TKBGV_sang!$A$6:$AE$130,5,0)&lt;&gt;"",VLOOKUP($D5,TKBGV_sang!$A$6:$AE$130,5,0),"")</f>
        <v>10A08 - ANH</v>
      </c>
      <c r="C12" s="92" t="str">
        <f>IF(VLOOKUP($D5,TKBGV_sang!$A$6:$AE$130,10,0)&lt;&gt;"",VLOOKUP($D5,TKBGV_sang!$A$6:$AE$130,10,0),"")</f>
        <v>12A01 - ANH</v>
      </c>
      <c r="D12" s="92" t="str">
        <f>IF(VLOOKUP($D5,TKBGV_sang!$A$6:$AE$130,15,0)&lt;&gt;"",VLOOKUP($D5,TKBGV_sang!$A$6:$AE$130,15,0),"")</f>
        <v/>
      </c>
      <c r="E12" s="92" t="str">
        <f>IF(VLOOKUP($D5,TKBGV_sang!$A$6:$AE$130,20,0)&lt;&gt;"",VLOOKUP($D5,TKBGV_sang!$A$6:$AE$130,20,0),"")</f>
        <v>10A03 - ANH</v>
      </c>
      <c r="F12" s="92" t="str">
        <f>IF(VLOOKUP($D5,TKBGV_sang!$A$6:$AE$130,25,0)&lt;&gt;"",VLOOKUP($D5,TKBGV_sang!$A$6:$AE$130,25,0),"")</f>
        <v/>
      </c>
      <c r="G12" s="92" t="str">
        <f>IF(VLOOKUP($D5,TKBGV_sang!$A$6:$AE$130,30,0)&lt;&gt;"",VLOOKUP($D5,TKBGV_sang!$A$6:$AE$130,30,0),"")</f>
        <v/>
      </c>
    </row>
    <row r="13" spans="1:7" ht="25.5" customHeight="1" x14ac:dyDescent="0.1">
      <c r="A13" s="91">
        <v>5</v>
      </c>
      <c r="B13" s="92" t="str">
        <f>IF(VLOOKUP($D5,TKBGV_sang!$A$6:$AE$130,6,0)&lt;&gt;"",VLOOKUP($D5,TKBGV_sang!$A$6:$AE$130,6,0),"")</f>
        <v/>
      </c>
      <c r="C13" s="92" t="str">
        <f>IF(VLOOKUP($D5,TKBGV_sang!$A$6:$AE$130,11,0)&lt;&gt;"",VLOOKUP($D5,TKBGV_sang!$A$6:$AE$130,11,0),"")</f>
        <v>12A01 - ANH</v>
      </c>
      <c r="D13" s="92" t="str">
        <f>IF(VLOOKUP($D5,TKBGV_sang!$A$6:$AE$130,16,0)&lt;&gt;"",VLOOKUP($D5,TKBGV_sang!$A$6:$AE$130,16,0),"")</f>
        <v>10A03 - ANH</v>
      </c>
      <c r="E13" s="92" t="str">
        <f>IF(VLOOKUP($D5,TKBGV_sang!$A$6:$AE$130,21,0)&lt;&gt;"",VLOOKUP($D5,TKBGV_sang!$A$6:$AE$130,21,0),"")</f>
        <v>10A08 - ANH</v>
      </c>
      <c r="F13" s="92" t="str">
        <f>IF(VLOOKUP($D5,TKBGV_sang!$A$6:$AE$130,26,0)&lt;&gt;"",VLOOKUP($D5,TKBGV_sang!$A$6:$AE$130,26,0),"")</f>
        <v/>
      </c>
      <c r="G13" s="92" t="str">
        <f>IF(VLOOKUP($D5,TKBGV_sang!$A$6:$AE$130,31,0)&lt;&gt;"",VLOOKUP($D5,TKBGV_sang!$A$6:$AE$130,31,0),"")</f>
        <v/>
      </c>
    </row>
    <row r="14" spans="1:7" ht="25.5" customHeight="1" x14ac:dyDescent="0.1">
      <c r="A14" s="85"/>
      <c r="B14" s="85"/>
      <c r="C14" s="85" t="s">
        <v>122</v>
      </c>
      <c r="D14" s="85"/>
      <c r="E14" s="85"/>
      <c r="F14" s="85"/>
      <c r="G14" s="85"/>
    </row>
    <row r="15" spans="1:7" ht="25.5" customHeight="1" x14ac:dyDescent="0.1">
      <c r="A15" s="89"/>
      <c r="B15" s="90" t="s">
        <v>115</v>
      </c>
      <c r="C15" s="90" t="s">
        <v>116</v>
      </c>
      <c r="D15" s="90" t="s">
        <v>117</v>
      </c>
      <c r="E15" s="90" t="s">
        <v>118</v>
      </c>
      <c r="F15" s="90" t="s">
        <v>119</v>
      </c>
      <c r="G15" s="90" t="s">
        <v>120</v>
      </c>
    </row>
    <row r="16" spans="1:7" ht="25.5" customHeight="1" x14ac:dyDescent="0.1">
      <c r="A16" s="91">
        <v>1</v>
      </c>
      <c r="B16" s="92" t="str">
        <f>IF(VLOOKUP($D5,TKBGV_chieu!$A$6:$AE$130,2,0)&lt;&gt;"",VLOOKUP($D5,TKBGV_chieu!$A$6:$AE$130,2,0),"")</f>
        <v/>
      </c>
      <c r="C16" s="92" t="str">
        <f>IF(VLOOKUP($D5,TKBGV_chieu!$A$6:$AE$130,7,0)&lt;&gt;"",VLOOKUP($D5,TKBGV_chieu!$A$6:$AE$130,7,0),"")</f>
        <v>12A05 - ANH</v>
      </c>
      <c r="D16" s="92" t="str">
        <f>IF(VLOOKUP($D5,TKBGV_chieu!$A$6:$AE$130,12,0)&lt;&gt;"",VLOOKUP($D5,TKBGV_chieu!$A$6:$AE$130,12,0),"")</f>
        <v/>
      </c>
      <c r="E16" s="92" t="str">
        <f>IF(VLOOKUP($D5,TKBGV_chieu!$A$6:$AE$130,17,0)&lt;&gt;"",VLOOKUP($D5,TKBGV_chieu!$A$6:$AE$130,17,0),"")</f>
        <v>12A01 - ANH</v>
      </c>
      <c r="F16" s="92" t="str">
        <f>IF(VLOOKUP($D5,TKBGV_chieu!$A$6:$AE$130,22,0)&lt;&gt;"",VLOOKUP($D5,TKBGV_chieu!$A$6:$AE$130,22,0),"")</f>
        <v/>
      </c>
      <c r="G16" s="92" t="str">
        <f>IF(VLOOKUP($D5,TKBGV_chieu!$A$6:$AE$130,27,0)&lt;&gt;"",VLOOKUP($D5,TKBGV_chieu!$A$6:$AE$130,27,0),"")</f>
        <v/>
      </c>
    </row>
    <row r="17" spans="1:7" ht="25.5" customHeight="1" x14ac:dyDescent="0.1">
      <c r="A17" s="91">
        <v>2</v>
      </c>
      <c r="B17" s="92" t="str">
        <f>IF(VLOOKUP($D5,TKBGV_chieu!$A$6:$AE$130,3,0)&lt;&gt;"",VLOOKUP($D5,TKBGV_chieu!$A$6:$AE$130,3,0),"")</f>
        <v/>
      </c>
      <c r="C17" s="92" t="str">
        <f>IF(VLOOKUP($D5,TKBGV_chieu!$A$6:$AE$130,8,0)&lt;&gt;"",VLOOKUP($D5,TKBGV_chieu!$A$6:$AE$130,8,0),"")</f>
        <v>12A05 - ANH</v>
      </c>
      <c r="D17" s="92" t="str">
        <f>IF(VLOOKUP($D5,TKBGV_chieu!$A$6:$AE$130,13,0)&lt;&gt;"",VLOOKUP($D5,TKBGV_chieu!$A$6:$AE$130,13,0),"")</f>
        <v>10A03 - ANH</v>
      </c>
      <c r="E17" s="92" t="str">
        <f>IF(VLOOKUP($D5,TKBGV_chieu!$A$6:$AE$130,18,0)&lt;&gt;"",VLOOKUP($D5,TKBGV_chieu!$A$6:$AE$130,18,0),"")</f>
        <v>12A01 - ANH</v>
      </c>
      <c r="F17" s="92" t="str">
        <f>IF(VLOOKUP($D5,TKBGV_chieu!$A$6:$AE$130,23,0)&lt;&gt;"",VLOOKUP($D5,TKBGV_chieu!$A$6:$AE$130,23,0),"")</f>
        <v/>
      </c>
      <c r="G17" s="92" t="str">
        <f>IF(VLOOKUP($D5,TKBGV_chieu!$A$6:$AE$130,28,0)&lt;&gt;"",VLOOKUP($D5,TKBGV_chieu!$A$6:$AE$130,28,0),"")</f>
        <v/>
      </c>
    </row>
    <row r="18" spans="1:7" ht="25.5" customHeight="1" x14ac:dyDescent="0.1">
      <c r="A18" s="91">
        <v>3</v>
      </c>
      <c r="B18" s="92" t="str">
        <f>IF(VLOOKUP($D5,TKBGV_chieu!$A$6:$AE$130,4,0)&lt;&gt;"",VLOOKUP($D5,TKBGV_chieu!$A$6:$AE$130,4,0),"")</f>
        <v/>
      </c>
      <c r="C18" s="92" t="str">
        <f>IF(VLOOKUP($D5,TKBGV_chieu!$A$6:$AE$130,9,0)&lt;&gt;"",VLOOKUP($D5,TKBGV_chieu!$A$6:$AE$130,9,0),"")</f>
        <v>10A08 - ANH</v>
      </c>
      <c r="D18" s="92" t="str">
        <f>IF(VLOOKUP($D5,TKBGV_chieu!$A$6:$AE$130,14,0)&lt;&gt;"",VLOOKUP($D5,TKBGV_chieu!$A$6:$AE$130,14,0),"")</f>
        <v>10A08 - ANH</v>
      </c>
      <c r="E18" s="92" t="str">
        <f>IF(VLOOKUP($D5,TKBGV_chieu!$A$6:$AE$130,19,0)&lt;&gt;"",VLOOKUP($D5,TKBGV_chieu!$A$6:$AE$130,19,0),"")</f>
        <v>10A03 - ANH</v>
      </c>
      <c r="F18" s="92" t="str">
        <f>IF(VLOOKUP($D5,TKBGV_chieu!$A$6:$AE$130,24,0)&lt;&gt;"",VLOOKUP($D5,TKBGV_chieu!$A$6:$AE$130,24,0),"")</f>
        <v/>
      </c>
      <c r="G18" s="92" t="str">
        <f>IF(VLOOKUP($D5,TKBGV_chieu!$A$6:$AE$130,29,0)&lt;&gt;"",VLOOKUP($D5,TKBGV_chieu!$A$6:$AE$130,29,0),"")</f>
        <v/>
      </c>
    </row>
    <row r="19" spans="1:7" ht="25.5" customHeight="1" x14ac:dyDescent="0.1">
      <c r="A19" s="91">
        <v>4</v>
      </c>
      <c r="B19" s="92" t="str">
        <f>IF(VLOOKUP($D5,TKBGV_chieu!$A$6:$AE$130,5,0)&lt;&gt;"",VLOOKUP($D5,TKBGV_chieu!$A$6:$AE$130,5,0),"")</f>
        <v/>
      </c>
      <c r="C19" s="92" t="str">
        <f>IF(VLOOKUP($D5,TKBGV_chieu!$A$6:$AE$130,10,0)&lt;&gt;"",VLOOKUP($D5,TKBGV_chieu!$A$6:$AE$130,10,0),"")</f>
        <v/>
      </c>
      <c r="D19" s="92" t="str">
        <f>IF(VLOOKUP($D5,TKBGV_chieu!$A$6:$AE$130,15,0)&lt;&gt;"",VLOOKUP($D5,TKBGV_chieu!$A$6:$AE$130,15,0),"")</f>
        <v/>
      </c>
      <c r="E19" s="92" t="str">
        <f>IF(VLOOKUP($D5,TKBGV_chieu!$A$6:$AE$130,20,0)&lt;&gt;"",VLOOKUP($D5,TKBGV_chieu!$A$6:$AE$130,20,0),"")</f>
        <v/>
      </c>
      <c r="F19" s="92" t="str">
        <f>IF(VLOOKUP($D5,TKBGV_chieu!$A$6:$AE$130,25,0)&lt;&gt;"",VLOOKUP($D5,TKBGV_chieu!$A$6:$AE$130,25,0),"")</f>
        <v/>
      </c>
      <c r="G19" s="92" t="str">
        <f>IF(VLOOKUP($D5,TKBGV_chieu!$A$6:$AE$130,30,0)&lt;&gt;"",VLOOKUP($D5,TKBGV_chieu!$A$6:$AE$130,30,0),"")</f>
        <v/>
      </c>
    </row>
    <row r="20" spans="1:7" ht="25.5" customHeight="1" x14ac:dyDescent="0.1">
      <c r="A20" s="91">
        <v>5</v>
      </c>
      <c r="B20" s="92" t="str">
        <f>IF(VLOOKUP($D5,TKBGV_chieu!$A$6:$AE$130,6,0)&lt;&gt;"",VLOOKUP($D5,TKBGV_chieu!$A$6:$AE$130,6,0),"")</f>
        <v/>
      </c>
      <c r="C20" s="92" t="str">
        <f>IF(VLOOKUP($D5,TKBGV_chieu!$A$6:$AE$130,11,0)&lt;&gt;"",VLOOKUP($D5,TKBGV_chieu!$A$6:$AE$130,11,0),"")</f>
        <v/>
      </c>
      <c r="D20" s="92" t="str">
        <f>IF(VLOOKUP($D5,TKBGV_chieu!$A$6:$AE$130,16,0)&lt;&gt;"",VLOOKUP($D5,TKBGV_chieu!$A$6:$AE$130,16,0),"")</f>
        <v/>
      </c>
      <c r="E20" s="92" t="str">
        <f>IF(VLOOKUP($D5,TKBGV_chieu!$A$6:$AE$130,21,0)&lt;&gt;"",VLOOKUP($D5,TKBGV_chieu!$A$6:$AE$130,21,0),"")</f>
        <v/>
      </c>
      <c r="F20" s="92" t="str">
        <f>IF(VLOOKUP($D5,TKBGV_chieu!$A$6:$AE$130,26,0)&lt;&gt;"",VLOOKUP($D5,TKBGV_chieu!$A$6:$AE$130,26,0),"")</f>
        <v/>
      </c>
      <c r="G20" s="92" t="str">
        <f>IF(VLOOKUP($D5,TKBGV_chieu!$A$6:$AE$130,31,0)&lt;&gt;"",VLOOKUP($D5,TKBGV_chieu!$A$6:$AE$130,31,0),"")</f>
        <v/>
      </c>
    </row>
    <row r="21" spans="1:7" ht="25.5" customHeight="1" x14ac:dyDescent="0.1">
      <c r="A21" s="85"/>
      <c r="B21" s="93"/>
      <c r="C21" s="93"/>
      <c r="D21" s="93"/>
      <c r="E21" s="93"/>
      <c r="F21" s="93"/>
      <c r="G21" s="93"/>
    </row>
    <row r="22" spans="1:7" ht="25.5" customHeight="1" x14ac:dyDescent="0.1">
      <c r="A22" s="85">
        <v>2</v>
      </c>
      <c r="B22" s="85"/>
      <c r="C22" s="85" t="s">
        <v>123</v>
      </c>
      <c r="D22" s="86" t="str">
        <f>VLOOKUP($A22,Objects!$D$7:$F$120,3,1)</f>
        <v>PHẠM NGUYỄN MỸ AN</v>
      </c>
      <c r="E22" s="85"/>
      <c r="F22" s="85"/>
      <c r="G22" s="85"/>
    </row>
    <row r="23" spans="1:7" ht="25.5" customHeight="1" x14ac:dyDescent="0.1">
      <c r="A23" s="85"/>
      <c r="B23" s="85"/>
      <c r="C23" s="85"/>
      <c r="D23" s="85"/>
      <c r="E23" s="88"/>
      <c r="F23" s="85"/>
      <c r="G23" s="85"/>
    </row>
    <row r="24" spans="1:7" ht="25.5" customHeight="1" x14ac:dyDescent="0.1">
      <c r="A24" s="85"/>
      <c r="B24" s="85"/>
      <c r="C24" s="85" t="s">
        <v>121</v>
      </c>
      <c r="D24" s="85"/>
      <c r="E24" s="85"/>
      <c r="F24" s="85"/>
      <c r="G24" s="85"/>
    </row>
    <row r="25" spans="1:7" ht="25.5" customHeight="1" x14ac:dyDescent="0.1">
      <c r="A25" s="89"/>
      <c r="B25" s="90" t="s">
        <v>115</v>
      </c>
      <c r="C25" s="90" t="s">
        <v>116</v>
      </c>
      <c r="D25" s="90" t="s">
        <v>117</v>
      </c>
      <c r="E25" s="90" t="s">
        <v>118</v>
      </c>
      <c r="F25" s="90" t="s">
        <v>119</v>
      </c>
      <c r="G25" s="90" t="s">
        <v>120</v>
      </c>
    </row>
    <row r="26" spans="1:7" ht="25.5" customHeight="1" x14ac:dyDescent="0.1">
      <c r="A26" s="91">
        <v>1</v>
      </c>
      <c r="B26" s="92" t="str">
        <f>IF(VLOOKUP($D22,TKBGV_sang!$A$6:$AE$130,2,0)&lt;&gt;"",VLOOKUP($D22,TKBGV_sang!$A$6:$AE$130,2,0),"")</f>
        <v/>
      </c>
      <c r="C26" s="92" t="str">
        <f>IF(VLOOKUP($D22,TKBGV_sang!$A$6:$AE$130,7,0)&lt;&gt;"",VLOOKUP($D22,TKBGV_sang!$A$6:$AE$130,7,0),"")</f>
        <v>12A09 - ANH</v>
      </c>
      <c r="D26" s="92" t="str">
        <f>IF(VLOOKUP($D22,TKBGV_sang!$A$6:$AE$130,12,0)&lt;&gt;"",VLOOKUP($D22,TKBGV_sang!$A$6:$AE$130,12,0),"")</f>
        <v>12A02 - ANH</v>
      </c>
      <c r="E26" s="92" t="str">
        <f>IF(VLOOKUP($D22,TKBGV_sang!$A$6:$AE$130,17,0)&lt;&gt;"",VLOOKUP($D22,TKBGV_sang!$A$6:$AE$130,17,0),"")</f>
        <v/>
      </c>
      <c r="F26" s="92" t="str">
        <f>IF(VLOOKUP($D22,TKBGV_sang!$A$6:$AE$130,22,0)&lt;&gt;"",VLOOKUP($D22,TKBGV_sang!$A$6:$AE$130,22,0),"")</f>
        <v/>
      </c>
      <c r="G26" s="92" t="str">
        <f>IF(VLOOKUP($D22,TKBGV_sang!$A$6:$AE$130,27,0)&lt;&gt;"",VLOOKUP($D22,TKBGV_sang!$A$6:$AE$130,27,0),"")</f>
        <v/>
      </c>
    </row>
    <row r="27" spans="1:7" ht="25.5" customHeight="1" x14ac:dyDescent="0.1">
      <c r="A27" s="91">
        <v>2</v>
      </c>
      <c r="B27" s="92" t="str">
        <f>IF(VLOOKUP($D22,TKBGV_sang!$A$6:$AE$130,3,0)&lt;&gt;"",VLOOKUP($D22,TKBGV_sang!$A$6:$AE$130,3,0),"")</f>
        <v>12A09 - SHCN</v>
      </c>
      <c r="C27" s="92" t="str">
        <f>IF(VLOOKUP($D22,TKBGV_sang!$A$6:$AE$130,8,0)&lt;&gt;"",VLOOKUP($D22,TKBGV_sang!$A$6:$AE$130,8,0),"")</f>
        <v>12A09 - ANH</v>
      </c>
      <c r="D27" s="92" t="str">
        <f>IF(VLOOKUP($D22,TKBGV_sang!$A$6:$AE$130,13,0)&lt;&gt;"",VLOOKUP($D22,TKBGV_sang!$A$6:$AE$130,13,0),"")</f>
        <v/>
      </c>
      <c r="E27" s="92" t="str">
        <f>IF(VLOOKUP($D22,TKBGV_sang!$A$6:$AE$130,18,0)&lt;&gt;"",VLOOKUP($D22,TKBGV_sang!$A$6:$AE$130,18,0),"")</f>
        <v/>
      </c>
      <c r="F27" s="92" t="str">
        <f>IF(VLOOKUP($D22,TKBGV_sang!$A$6:$AE$130,23,0)&lt;&gt;"",VLOOKUP($D22,TKBGV_sang!$A$6:$AE$130,23,0),"")</f>
        <v/>
      </c>
      <c r="G27" s="92" t="str">
        <f>IF(VLOOKUP($D22,TKBGV_sang!$A$6:$AE$130,28,0)&lt;&gt;"",VLOOKUP($D22,TKBGV_sang!$A$6:$AE$130,28,0),"")</f>
        <v/>
      </c>
    </row>
    <row r="28" spans="1:7" ht="25.5" customHeight="1" x14ac:dyDescent="0.1">
      <c r="A28" s="91">
        <v>3</v>
      </c>
      <c r="B28" s="92" t="str">
        <f>IF(VLOOKUP($D22,TKBGV_sang!$A$6:$AE$130,4,0)&lt;&gt;"",VLOOKUP($D22,TKBGV_sang!$A$6:$AE$130,4,0),"")</f>
        <v>10A04 - ANH</v>
      </c>
      <c r="C28" s="92" t="str">
        <f>IF(VLOOKUP($D22,TKBGV_sang!$A$6:$AE$130,9,0)&lt;&gt;"",VLOOKUP($D22,TKBGV_sang!$A$6:$AE$130,9,0),"")</f>
        <v>10A04 - ANH</v>
      </c>
      <c r="D28" s="92" t="str">
        <f>IF(VLOOKUP($D22,TKBGV_sang!$A$6:$AE$130,14,0)&lt;&gt;"",VLOOKUP($D22,TKBGV_sang!$A$6:$AE$130,14,0),"")</f>
        <v>10A07 - ANH</v>
      </c>
      <c r="E28" s="92" t="str">
        <f>IF(VLOOKUP($D22,TKBGV_sang!$A$6:$AE$130,19,0)&lt;&gt;"",VLOOKUP($D22,TKBGV_sang!$A$6:$AE$130,19,0),"")</f>
        <v>10A04 - ANH</v>
      </c>
      <c r="F28" s="92" t="str">
        <f>IF(VLOOKUP($D22,TKBGV_sang!$A$6:$AE$130,24,0)&lt;&gt;"",VLOOKUP($D22,TKBGV_sang!$A$6:$AE$130,24,0),"")</f>
        <v/>
      </c>
      <c r="G28" s="92" t="str">
        <f>IF(VLOOKUP($D22,TKBGV_sang!$A$6:$AE$130,29,0)&lt;&gt;"",VLOOKUP($D22,TKBGV_sang!$A$6:$AE$130,29,0),"")</f>
        <v/>
      </c>
    </row>
    <row r="29" spans="1:7" ht="25.5" customHeight="1" x14ac:dyDescent="0.1">
      <c r="A29" s="91">
        <v>4</v>
      </c>
      <c r="B29" s="92" t="str">
        <f>IF(VLOOKUP($D22,TKBGV_sang!$A$6:$AE$130,5,0)&lt;&gt;"",VLOOKUP($D22,TKBGV_sang!$A$6:$AE$130,5,0),"")</f>
        <v>10A04 - ANH</v>
      </c>
      <c r="C29" s="92" t="str">
        <f>IF(VLOOKUP($D22,TKBGV_sang!$A$6:$AE$130,10,0)&lt;&gt;"",VLOOKUP($D22,TKBGV_sang!$A$6:$AE$130,10,0),"")</f>
        <v>12A02 - ANH</v>
      </c>
      <c r="D29" s="92" t="str">
        <f>IF(VLOOKUP($D22,TKBGV_sang!$A$6:$AE$130,15,0)&lt;&gt;"",VLOOKUP($D22,TKBGV_sang!$A$6:$AE$130,15,0),"")</f>
        <v>10A07 - ANH</v>
      </c>
      <c r="E29" s="92" t="str">
        <f>IF(VLOOKUP($D22,TKBGV_sang!$A$6:$AE$130,20,0)&lt;&gt;"",VLOOKUP($D22,TKBGV_sang!$A$6:$AE$130,20,0),"")</f>
        <v/>
      </c>
      <c r="F29" s="92" t="str">
        <f>IF(VLOOKUP($D22,TKBGV_sang!$A$6:$AE$130,25,0)&lt;&gt;"",VLOOKUP($D22,TKBGV_sang!$A$6:$AE$130,25,0),"")</f>
        <v/>
      </c>
      <c r="G29" s="92" t="str">
        <f>IF(VLOOKUP($D22,TKBGV_sang!$A$6:$AE$130,30,0)&lt;&gt;"",VLOOKUP($D22,TKBGV_sang!$A$6:$AE$130,30,0),"")</f>
        <v/>
      </c>
    </row>
    <row r="30" spans="1:7" ht="25.5" customHeight="1" x14ac:dyDescent="0.1">
      <c r="A30" s="91">
        <v>5</v>
      </c>
      <c r="B30" s="92" t="str">
        <f>IF(VLOOKUP($D22,TKBGV_sang!$A$6:$AE$130,6,0)&lt;&gt;"",VLOOKUP($D22,TKBGV_sang!$A$6:$AE$130,6,0),"")</f>
        <v/>
      </c>
      <c r="C30" s="92" t="str">
        <f>IF(VLOOKUP($D22,TKBGV_sang!$A$6:$AE$130,11,0)&lt;&gt;"",VLOOKUP($D22,TKBGV_sang!$A$6:$AE$130,11,0),"")</f>
        <v>12A02 - ANH</v>
      </c>
      <c r="D30" s="92" t="str">
        <f>IF(VLOOKUP($D22,TKBGV_sang!$A$6:$AE$130,16,0)&lt;&gt;"",VLOOKUP($D22,TKBGV_sang!$A$6:$AE$130,16,0),"")</f>
        <v>12A09 - ANH</v>
      </c>
      <c r="E30" s="92" t="str">
        <f>IF(VLOOKUP($D22,TKBGV_sang!$A$6:$AE$130,21,0)&lt;&gt;"",VLOOKUP($D22,TKBGV_sang!$A$6:$AE$130,21,0),"")</f>
        <v>10A07 - ANH</v>
      </c>
      <c r="F30" s="92" t="str">
        <f>IF(VLOOKUP($D22,TKBGV_sang!$A$6:$AE$130,26,0)&lt;&gt;"",VLOOKUP($D22,TKBGV_sang!$A$6:$AE$130,26,0),"")</f>
        <v/>
      </c>
      <c r="G30" s="92" t="str">
        <f>IF(VLOOKUP($D22,TKBGV_sang!$A$6:$AE$130,31,0)&lt;&gt;"",VLOOKUP($D22,TKBGV_sang!$A$6:$AE$130,31,0),"")</f>
        <v/>
      </c>
    </row>
    <row r="31" spans="1:7" ht="25.5" customHeight="1" x14ac:dyDescent="0.1">
      <c r="A31" s="85"/>
      <c r="B31" s="85"/>
      <c r="C31" s="85" t="s">
        <v>122</v>
      </c>
      <c r="D31" s="85"/>
      <c r="E31" s="85"/>
      <c r="F31" s="85"/>
      <c r="G31" s="85"/>
    </row>
    <row r="32" spans="1:7" ht="25.5" customHeight="1" x14ac:dyDescent="0.1">
      <c r="A32" s="89"/>
      <c r="B32" s="90" t="s">
        <v>115</v>
      </c>
      <c r="C32" s="90" t="s">
        <v>116</v>
      </c>
      <c r="D32" s="90" t="s">
        <v>117</v>
      </c>
      <c r="E32" s="90" t="s">
        <v>118</v>
      </c>
      <c r="F32" s="90" t="s">
        <v>119</v>
      </c>
      <c r="G32" s="90" t="s">
        <v>120</v>
      </c>
    </row>
    <row r="33" spans="1:7" ht="25.5" customHeight="1" x14ac:dyDescent="0.1">
      <c r="A33" s="91">
        <v>1</v>
      </c>
      <c r="B33" s="92" t="str">
        <f>IF(VLOOKUP($D22,TKBGV_chieu!$A$6:$AE$130,2,0)&lt;&gt;"",VLOOKUP($D22,TKBGV_chieu!$A$6:$AE$130,2,0),"")</f>
        <v>12A02 - ANH</v>
      </c>
      <c r="C33" s="92" t="str">
        <f>IF(VLOOKUP($D22,TKBGV_chieu!$A$6:$AE$130,7,0)&lt;&gt;"",VLOOKUP($D22,TKBGV_chieu!$A$6:$AE$130,7,0),"")</f>
        <v>12A02 - ANH</v>
      </c>
      <c r="D33" s="92" t="str">
        <f>IF(VLOOKUP($D22,TKBGV_chieu!$A$6:$AE$130,12,0)&lt;&gt;"",VLOOKUP($D22,TKBGV_chieu!$A$6:$AE$130,12,0),"")</f>
        <v>12A09 - ANH</v>
      </c>
      <c r="E33" s="92" t="str">
        <f>IF(VLOOKUP($D22,TKBGV_chieu!$A$6:$AE$130,17,0)&lt;&gt;"",VLOOKUP($D22,TKBGV_chieu!$A$6:$AE$130,17,0),"")</f>
        <v>10A07 - ANH</v>
      </c>
      <c r="F33" s="92" t="str">
        <f>IF(VLOOKUP($D22,TKBGV_chieu!$A$6:$AE$130,22,0)&lt;&gt;"",VLOOKUP($D22,TKBGV_chieu!$A$6:$AE$130,22,0),"")</f>
        <v/>
      </c>
      <c r="G33" s="92" t="str">
        <f>IF(VLOOKUP($D22,TKBGV_chieu!$A$6:$AE$130,27,0)&lt;&gt;"",VLOOKUP($D22,TKBGV_chieu!$A$6:$AE$130,27,0),"")</f>
        <v/>
      </c>
    </row>
    <row r="34" spans="1:7" ht="25.5" customHeight="1" x14ac:dyDescent="0.1">
      <c r="A34" s="91">
        <v>2</v>
      </c>
      <c r="B34" s="92" t="str">
        <f>IF(VLOOKUP($D22,TKBGV_chieu!$A$6:$AE$130,3,0)&lt;&gt;"",VLOOKUP($D22,TKBGV_chieu!$A$6:$AE$130,3,0),"")</f>
        <v>10A07 - ANH</v>
      </c>
      <c r="C34" s="92" t="str">
        <f>IF(VLOOKUP($D22,TKBGV_chieu!$A$6:$AE$130,8,0)&lt;&gt;"",VLOOKUP($D22,TKBGV_chieu!$A$6:$AE$130,8,0),"")</f>
        <v/>
      </c>
      <c r="D34" s="92" t="str">
        <f>IF(VLOOKUP($D22,TKBGV_chieu!$A$6:$AE$130,13,0)&lt;&gt;"",VLOOKUP($D22,TKBGV_chieu!$A$6:$AE$130,13,0),"")</f>
        <v>12A09 - ANH</v>
      </c>
      <c r="E34" s="92" t="str">
        <f>IF(VLOOKUP($D22,TKBGV_chieu!$A$6:$AE$130,18,0)&lt;&gt;"",VLOOKUP($D22,TKBGV_chieu!$A$6:$AE$130,18,0),"")</f>
        <v>10A04 - ANH</v>
      </c>
      <c r="F34" s="92" t="str">
        <f>IF(VLOOKUP($D22,TKBGV_chieu!$A$6:$AE$130,23,0)&lt;&gt;"",VLOOKUP($D22,TKBGV_chieu!$A$6:$AE$130,23,0),"")</f>
        <v/>
      </c>
      <c r="G34" s="92" t="str">
        <f>IF(VLOOKUP($D22,TKBGV_chieu!$A$6:$AE$130,28,0)&lt;&gt;"",VLOOKUP($D22,TKBGV_chieu!$A$6:$AE$130,28,0),"")</f>
        <v/>
      </c>
    </row>
    <row r="35" spans="1:7" ht="25.5" customHeight="1" x14ac:dyDescent="0.1">
      <c r="A35" s="91">
        <v>3</v>
      </c>
      <c r="B35" s="92" t="str">
        <f>IF(VLOOKUP($D22,TKBGV_chieu!$A$6:$AE$130,4,0)&lt;&gt;"",VLOOKUP($D22,TKBGV_chieu!$A$6:$AE$130,4,0),"")</f>
        <v>10A07 - ANH</v>
      </c>
      <c r="C35" s="92" t="str">
        <f>IF(VLOOKUP($D22,TKBGV_chieu!$A$6:$AE$130,9,0)&lt;&gt;"",VLOOKUP($D22,TKBGV_chieu!$A$6:$AE$130,9,0),"")</f>
        <v>12A09 - ANH</v>
      </c>
      <c r="D35" s="92" t="str">
        <f>IF(VLOOKUP($D22,TKBGV_chieu!$A$6:$AE$130,14,0)&lt;&gt;"",VLOOKUP($D22,TKBGV_chieu!$A$6:$AE$130,14,0),"")</f>
        <v>12A02 - ANH</v>
      </c>
      <c r="E35" s="92" t="str">
        <f>IF(VLOOKUP($D22,TKBGV_chieu!$A$6:$AE$130,19,0)&lt;&gt;"",VLOOKUP($D22,TKBGV_chieu!$A$6:$AE$130,19,0),"")</f>
        <v>10A04 - ANH</v>
      </c>
      <c r="F35" s="92" t="str">
        <f>IF(VLOOKUP($D22,TKBGV_chieu!$A$6:$AE$130,24,0)&lt;&gt;"",VLOOKUP($D22,TKBGV_chieu!$A$6:$AE$130,24,0),"")</f>
        <v/>
      </c>
      <c r="G35" s="92" t="str">
        <f>IF(VLOOKUP($D22,TKBGV_chieu!$A$6:$AE$130,29,0)&lt;&gt;"",VLOOKUP($D22,TKBGV_chieu!$A$6:$AE$130,29,0),"")</f>
        <v/>
      </c>
    </row>
    <row r="36" spans="1:7" ht="25.5" customHeight="1" x14ac:dyDescent="0.1">
      <c r="A36" s="91">
        <v>4</v>
      </c>
      <c r="B36" s="92" t="str">
        <f>IF(VLOOKUP($D22,TKBGV_chieu!$A$6:$AE$130,5,0)&lt;&gt;"",VLOOKUP($D22,TKBGV_chieu!$A$6:$AE$130,5,0),"")</f>
        <v/>
      </c>
      <c r="C36" s="92" t="str">
        <f>IF(VLOOKUP($D22,TKBGV_chieu!$A$6:$AE$130,10,0)&lt;&gt;"",VLOOKUP($D22,TKBGV_chieu!$A$6:$AE$130,10,0),"")</f>
        <v/>
      </c>
      <c r="D36" s="92" t="str">
        <f>IF(VLOOKUP($D22,TKBGV_chieu!$A$6:$AE$130,15,0)&lt;&gt;"",VLOOKUP($D22,TKBGV_chieu!$A$6:$AE$130,15,0),"")</f>
        <v/>
      </c>
      <c r="E36" s="92" t="str">
        <f>IF(VLOOKUP($D22,TKBGV_chieu!$A$6:$AE$130,20,0)&lt;&gt;"",VLOOKUP($D22,TKBGV_chieu!$A$6:$AE$130,20,0),"")</f>
        <v/>
      </c>
      <c r="F36" s="92" t="str">
        <f>IF(VLOOKUP($D22,TKBGV_chieu!$A$6:$AE$130,25,0)&lt;&gt;"",VLOOKUP($D22,TKBGV_chieu!$A$6:$AE$130,25,0),"")</f>
        <v/>
      </c>
      <c r="G36" s="92" t="str">
        <f>IF(VLOOKUP($D22,TKBGV_chieu!$A$6:$AE$130,30,0)&lt;&gt;"",VLOOKUP($D22,TKBGV_chieu!$A$6:$AE$130,30,0),"")</f>
        <v/>
      </c>
    </row>
    <row r="37" spans="1:7" ht="25.5" customHeight="1" x14ac:dyDescent="0.1">
      <c r="A37" s="91">
        <v>5</v>
      </c>
      <c r="B37" s="92" t="str">
        <f>IF(VLOOKUP($D22,TKBGV_chieu!$A$6:$AE$130,6,0)&lt;&gt;"",VLOOKUP($D22,TKBGV_chieu!$A$6:$AE$130,6,0),"")</f>
        <v/>
      </c>
      <c r="C37" s="92" t="str">
        <f>IF(VLOOKUP($D22,TKBGV_chieu!$A$6:$AE$130,11,0)&lt;&gt;"",VLOOKUP($D22,TKBGV_chieu!$A$6:$AE$130,11,0),"")</f>
        <v/>
      </c>
      <c r="D37" s="92" t="str">
        <f>IF(VLOOKUP($D22,TKBGV_chieu!$A$6:$AE$130,16,0)&lt;&gt;"",VLOOKUP($D22,TKBGV_chieu!$A$6:$AE$130,16,0),"")</f>
        <v/>
      </c>
      <c r="E37" s="92" t="str">
        <f>IF(VLOOKUP($D22,TKBGV_chieu!$A$6:$AE$130,21,0)&lt;&gt;"",VLOOKUP($D22,TKBGV_chieu!$A$6:$AE$130,21,0),"")</f>
        <v/>
      </c>
      <c r="F37" s="92" t="str">
        <f>IF(VLOOKUP($D22,TKBGV_chieu!$A$6:$AE$130,26,0)&lt;&gt;"",VLOOKUP($D22,TKBGV_chieu!$A$6:$AE$130,26,0),"")</f>
        <v/>
      </c>
      <c r="G37" s="92" t="str">
        <f>IF(VLOOKUP($D22,TKBGV_chieu!$A$6:$AE$130,31,0)&lt;&gt;"",VLOOKUP($D22,TKBGV_chieu!$A$6:$AE$130,31,0),"")</f>
        <v/>
      </c>
    </row>
    <row r="38" spans="1:7" ht="25.5" customHeight="1" x14ac:dyDescent="0.1">
      <c r="A38" s="85"/>
      <c r="B38" s="93"/>
      <c r="C38" s="93"/>
      <c r="D38" s="93"/>
      <c r="E38" s="93"/>
      <c r="F38" s="93"/>
      <c r="G38" s="93"/>
    </row>
    <row r="39" spans="1:7" ht="25.5" customHeight="1" x14ac:dyDescent="0.1">
      <c r="A39" s="85">
        <v>3</v>
      </c>
      <c r="B39" s="85"/>
      <c r="C39" s="85" t="s">
        <v>123</v>
      </c>
      <c r="D39" s="86" t="str">
        <f>VLOOKUP($A39,Objects!$D$7:$F$120,3,1)</f>
        <v>PHAN THỊ THU HẰNG</v>
      </c>
      <c r="E39" s="85"/>
      <c r="F39" s="85"/>
      <c r="G39" s="85"/>
    </row>
    <row r="40" spans="1:7" ht="25.5" customHeight="1" x14ac:dyDescent="0.1">
      <c r="A40" s="85"/>
      <c r="B40" s="85"/>
      <c r="C40" s="85"/>
      <c r="D40" s="85"/>
      <c r="E40" s="88"/>
      <c r="F40" s="85"/>
      <c r="G40" s="85"/>
    </row>
    <row r="41" spans="1:7" ht="25.5" customHeight="1" x14ac:dyDescent="0.1">
      <c r="A41" s="85"/>
      <c r="B41" s="85"/>
      <c r="C41" s="85" t="s">
        <v>121</v>
      </c>
      <c r="D41" s="85"/>
      <c r="E41" s="85"/>
      <c r="F41" s="85"/>
      <c r="G41" s="85"/>
    </row>
    <row r="42" spans="1:7" ht="25.5" customHeight="1" x14ac:dyDescent="0.1">
      <c r="A42" s="89"/>
      <c r="B42" s="90" t="s">
        <v>115</v>
      </c>
      <c r="C42" s="90" t="s">
        <v>116</v>
      </c>
      <c r="D42" s="90" t="s">
        <v>117</v>
      </c>
      <c r="E42" s="90" t="s">
        <v>118</v>
      </c>
      <c r="F42" s="90" t="s">
        <v>119</v>
      </c>
      <c r="G42" s="90" t="s">
        <v>120</v>
      </c>
    </row>
    <row r="43" spans="1:7" ht="25.5" customHeight="1" x14ac:dyDescent="0.1">
      <c r="A43" s="91">
        <v>1</v>
      </c>
      <c r="B43" s="92" t="str">
        <f>IF(VLOOKUP($D39,TKBGV_sang!$A$6:$AE$130,2,0)&lt;&gt;"",VLOOKUP($D39,TKBGV_sang!$A$6:$AE$130,2,0),"")</f>
        <v/>
      </c>
      <c r="C43" s="92" t="str">
        <f>IF(VLOOKUP($D39,TKBGV_sang!$A$6:$AE$130,7,0)&lt;&gt;"",VLOOKUP($D39,TKBGV_sang!$A$6:$AE$130,7,0),"")</f>
        <v/>
      </c>
      <c r="D43" s="92" t="str">
        <f>IF(VLOOKUP($D39,TKBGV_sang!$A$6:$AE$130,12,0)&lt;&gt;"",VLOOKUP($D39,TKBGV_sang!$A$6:$AE$130,12,0),"")</f>
        <v/>
      </c>
      <c r="E43" s="92" t="str">
        <f>IF(VLOOKUP($D39,TKBGV_sang!$A$6:$AE$130,17,0)&lt;&gt;"",VLOOKUP($D39,TKBGV_sang!$A$6:$AE$130,17,0),"")</f>
        <v/>
      </c>
      <c r="F43" s="92" t="str">
        <f>IF(VLOOKUP($D39,TKBGV_sang!$A$6:$AE$130,22,0)&lt;&gt;"",VLOOKUP($D39,TKBGV_sang!$A$6:$AE$130,22,0),"")</f>
        <v/>
      </c>
      <c r="G43" s="92" t="str">
        <f>IF(VLOOKUP($D39,TKBGV_sang!$A$6:$AE$130,27,0)&lt;&gt;"",VLOOKUP($D39,TKBGV_sang!$A$6:$AE$130,27,0),"")</f>
        <v/>
      </c>
    </row>
    <row r="44" spans="1:7" ht="25.5" customHeight="1" x14ac:dyDescent="0.1">
      <c r="A44" s="91">
        <v>2</v>
      </c>
      <c r="B44" s="92" t="str">
        <f>IF(VLOOKUP($D39,TKBGV_sang!$A$6:$AE$130,3,0)&lt;&gt;"",VLOOKUP($D39,TKBGV_sang!$A$6:$AE$130,3,0),"")</f>
        <v>11A12 - SHCN</v>
      </c>
      <c r="C44" s="92" t="str">
        <f>IF(VLOOKUP($D39,TKBGV_sang!$A$6:$AE$130,8,0)&lt;&gt;"",VLOOKUP($D39,TKBGV_sang!$A$6:$AE$130,8,0),"")</f>
        <v>12A11 - ANH</v>
      </c>
      <c r="D44" s="92" t="str">
        <f>IF(VLOOKUP($D39,TKBGV_sang!$A$6:$AE$130,13,0)&lt;&gt;"",VLOOKUP($D39,TKBGV_sang!$A$6:$AE$130,13,0),"")</f>
        <v>12A11 - ANH</v>
      </c>
      <c r="E44" s="92" t="str">
        <f>IF(VLOOKUP($D39,TKBGV_sang!$A$6:$AE$130,18,0)&lt;&gt;"",VLOOKUP($D39,TKBGV_sang!$A$6:$AE$130,18,0),"")</f>
        <v/>
      </c>
      <c r="F44" s="92" t="str">
        <f>IF(VLOOKUP($D39,TKBGV_sang!$A$6:$AE$130,23,0)&lt;&gt;"",VLOOKUP($D39,TKBGV_sang!$A$6:$AE$130,23,0),"")</f>
        <v/>
      </c>
      <c r="G44" s="92" t="str">
        <f>IF(VLOOKUP($D39,TKBGV_sang!$A$6:$AE$130,28,0)&lt;&gt;"",VLOOKUP($D39,TKBGV_sang!$A$6:$AE$130,28,0),"")</f>
        <v/>
      </c>
    </row>
    <row r="45" spans="1:7" ht="25.5" customHeight="1" x14ac:dyDescent="0.1">
      <c r="A45" s="91">
        <v>3</v>
      </c>
      <c r="B45" s="92" t="str">
        <f>IF(VLOOKUP($D39,TKBGV_sang!$A$6:$AE$130,4,0)&lt;&gt;"",VLOOKUP($D39,TKBGV_sang!$A$6:$AE$130,4,0),"")</f>
        <v>11A12 - ANH</v>
      </c>
      <c r="C45" s="92" t="str">
        <f>IF(VLOOKUP($D39,TKBGV_sang!$A$6:$AE$130,9,0)&lt;&gt;"",VLOOKUP($D39,TKBGV_sang!$A$6:$AE$130,9,0),"")</f>
        <v/>
      </c>
      <c r="D45" s="92" t="str">
        <f>IF(VLOOKUP($D39,TKBGV_sang!$A$6:$AE$130,14,0)&lt;&gt;"",VLOOKUP($D39,TKBGV_sang!$A$6:$AE$130,14,0),"")</f>
        <v>12A11 - ANH</v>
      </c>
      <c r="E45" s="92" t="str">
        <f>IF(VLOOKUP($D39,TKBGV_sang!$A$6:$AE$130,19,0)&lt;&gt;"",VLOOKUP($D39,TKBGV_sang!$A$6:$AE$130,19,0),"")</f>
        <v/>
      </c>
      <c r="F45" s="92" t="str">
        <f>IF(VLOOKUP($D39,TKBGV_sang!$A$6:$AE$130,24,0)&lt;&gt;"",VLOOKUP($D39,TKBGV_sang!$A$6:$AE$130,24,0),"")</f>
        <v/>
      </c>
      <c r="G45" s="92" t="str">
        <f>IF(VLOOKUP($D39,TKBGV_sang!$A$6:$AE$130,29,0)&lt;&gt;"",VLOOKUP($D39,TKBGV_sang!$A$6:$AE$130,29,0),"")</f>
        <v/>
      </c>
    </row>
    <row r="46" spans="1:7" ht="25.5" customHeight="1" x14ac:dyDescent="0.1">
      <c r="A46" s="91">
        <v>4</v>
      </c>
      <c r="B46" s="92" t="str">
        <f>IF(VLOOKUP($D39,TKBGV_sang!$A$6:$AE$130,5,0)&lt;&gt;"",VLOOKUP($D39,TKBGV_sang!$A$6:$AE$130,5,0),"")</f>
        <v>12A12 - ANH</v>
      </c>
      <c r="C46" s="92" t="str">
        <f>IF(VLOOKUP($D39,TKBGV_sang!$A$6:$AE$130,10,0)&lt;&gt;"",VLOOKUP($D39,TKBGV_sang!$A$6:$AE$130,10,0),"")</f>
        <v>11A02 - ANH</v>
      </c>
      <c r="D46" s="92" t="str">
        <f>IF(VLOOKUP($D39,TKBGV_sang!$A$6:$AE$130,15,0)&lt;&gt;"",VLOOKUP($D39,TKBGV_sang!$A$6:$AE$130,15,0),"")</f>
        <v>12A12 - ANH</v>
      </c>
      <c r="E46" s="92" t="str">
        <f>IF(VLOOKUP($D39,TKBGV_sang!$A$6:$AE$130,20,0)&lt;&gt;"",VLOOKUP($D39,TKBGV_sang!$A$6:$AE$130,20,0),"")</f>
        <v>11A12 - ANH</v>
      </c>
      <c r="F46" s="92" t="str">
        <f>IF(VLOOKUP($D39,TKBGV_sang!$A$6:$AE$130,25,0)&lt;&gt;"",VLOOKUP($D39,TKBGV_sang!$A$6:$AE$130,25,0),"")</f>
        <v/>
      </c>
      <c r="G46" s="92" t="str">
        <f>IF(VLOOKUP($D39,TKBGV_sang!$A$6:$AE$130,30,0)&lt;&gt;"",VLOOKUP($D39,TKBGV_sang!$A$6:$AE$130,30,0),"")</f>
        <v/>
      </c>
    </row>
    <row r="47" spans="1:7" ht="25.5" customHeight="1" x14ac:dyDescent="0.1">
      <c r="A47" s="91">
        <v>5</v>
      </c>
      <c r="B47" s="92" t="str">
        <f>IF(VLOOKUP($D39,TKBGV_sang!$A$6:$AE$130,6,0)&lt;&gt;"",VLOOKUP($D39,TKBGV_sang!$A$6:$AE$130,6,0),"")</f>
        <v>11A02 - ANH</v>
      </c>
      <c r="C47" s="92" t="str">
        <f>IF(VLOOKUP($D39,TKBGV_sang!$A$6:$AE$130,11,0)&lt;&gt;"",VLOOKUP($D39,TKBGV_sang!$A$6:$AE$130,11,0),"")</f>
        <v>11A02 - ANH</v>
      </c>
      <c r="D47" s="92" t="str">
        <f>IF(VLOOKUP($D39,TKBGV_sang!$A$6:$AE$130,16,0)&lt;&gt;"",VLOOKUP($D39,TKBGV_sang!$A$6:$AE$130,16,0),"")</f>
        <v>12A12 - ANH</v>
      </c>
      <c r="E47" s="92" t="str">
        <f>IF(VLOOKUP($D39,TKBGV_sang!$A$6:$AE$130,21,0)&lt;&gt;"",VLOOKUP($D39,TKBGV_sang!$A$6:$AE$130,21,0),"")</f>
        <v>11A12 - ANH</v>
      </c>
      <c r="F47" s="92" t="str">
        <f>IF(VLOOKUP($D39,TKBGV_sang!$A$6:$AE$130,26,0)&lt;&gt;"",VLOOKUP($D39,TKBGV_sang!$A$6:$AE$130,26,0),"")</f>
        <v/>
      </c>
      <c r="G47" s="92" t="str">
        <f>IF(VLOOKUP($D39,TKBGV_sang!$A$6:$AE$130,31,0)&lt;&gt;"",VLOOKUP($D39,TKBGV_sang!$A$6:$AE$130,31,0),"")</f>
        <v/>
      </c>
    </row>
    <row r="48" spans="1:7" ht="25.5" customHeight="1" x14ac:dyDescent="0.1">
      <c r="A48" s="85"/>
      <c r="B48" s="85"/>
      <c r="C48" s="85" t="s">
        <v>122</v>
      </c>
      <c r="D48" s="85"/>
      <c r="E48" s="85"/>
      <c r="F48" s="85"/>
      <c r="G48" s="85"/>
    </row>
    <row r="49" spans="1:7" ht="25.5" customHeight="1" x14ac:dyDescent="0.1">
      <c r="A49" s="89"/>
      <c r="B49" s="90" t="s">
        <v>115</v>
      </c>
      <c r="C49" s="90" t="s">
        <v>116</v>
      </c>
      <c r="D49" s="90" t="s">
        <v>117</v>
      </c>
      <c r="E49" s="90" t="s">
        <v>118</v>
      </c>
      <c r="F49" s="90" t="s">
        <v>119</v>
      </c>
      <c r="G49" s="90" t="s">
        <v>120</v>
      </c>
    </row>
    <row r="50" spans="1:7" ht="25.5" customHeight="1" x14ac:dyDescent="0.1">
      <c r="A50" s="91">
        <v>1</v>
      </c>
      <c r="B50" s="92" t="str">
        <f>IF(VLOOKUP($D39,TKBGV_chieu!$A$6:$AE$130,2,0)&lt;&gt;"",VLOOKUP($D39,TKBGV_chieu!$A$6:$AE$130,2,0),"")</f>
        <v>11A02 - ANH</v>
      </c>
      <c r="C50" s="92" t="str">
        <f>IF(VLOOKUP($D39,TKBGV_chieu!$A$6:$AE$130,7,0)&lt;&gt;"",VLOOKUP($D39,TKBGV_chieu!$A$6:$AE$130,7,0),"")</f>
        <v>11A12 - ANH</v>
      </c>
      <c r="D50" s="92" t="str">
        <f>IF(VLOOKUP($D39,TKBGV_chieu!$A$6:$AE$130,12,0)&lt;&gt;"",VLOOKUP($D39,TKBGV_chieu!$A$6:$AE$130,12,0),"")</f>
        <v>12A12 - ANH</v>
      </c>
      <c r="E50" s="92" t="str">
        <f>IF(VLOOKUP($D39,TKBGV_chieu!$A$6:$AE$130,17,0)&lt;&gt;"",VLOOKUP($D39,TKBGV_chieu!$A$6:$AE$130,17,0),"")</f>
        <v>12A11 - ANH</v>
      </c>
      <c r="F50" s="92" t="str">
        <f>IF(VLOOKUP($D39,TKBGV_chieu!$A$6:$AE$130,22,0)&lt;&gt;"",VLOOKUP($D39,TKBGV_chieu!$A$6:$AE$130,22,0),"")</f>
        <v/>
      </c>
      <c r="G50" s="92" t="str">
        <f>IF(VLOOKUP($D39,TKBGV_chieu!$A$6:$AE$130,27,0)&lt;&gt;"",VLOOKUP($D39,TKBGV_chieu!$A$6:$AE$130,27,0),"")</f>
        <v/>
      </c>
    </row>
    <row r="51" spans="1:7" ht="25.5" customHeight="1" x14ac:dyDescent="0.1">
      <c r="A51" s="91">
        <v>2</v>
      </c>
      <c r="B51" s="92" t="str">
        <f>IF(VLOOKUP($D39,TKBGV_chieu!$A$6:$AE$130,3,0)&lt;&gt;"",VLOOKUP($D39,TKBGV_chieu!$A$6:$AE$130,3,0),"")</f>
        <v>11A12 - ANH</v>
      </c>
      <c r="C51" s="92" t="str">
        <f>IF(VLOOKUP($D39,TKBGV_chieu!$A$6:$AE$130,8,0)&lt;&gt;"",VLOOKUP($D39,TKBGV_chieu!$A$6:$AE$130,8,0),"")</f>
        <v>11A12 - ANH</v>
      </c>
      <c r="D51" s="92" t="str">
        <f>IF(VLOOKUP($D39,TKBGV_chieu!$A$6:$AE$130,13,0)&lt;&gt;"",VLOOKUP($D39,TKBGV_chieu!$A$6:$AE$130,13,0),"")</f>
        <v>12A12 - ANH</v>
      </c>
      <c r="E51" s="92" t="str">
        <f>IF(VLOOKUP($D39,TKBGV_chieu!$A$6:$AE$130,18,0)&lt;&gt;"",VLOOKUP($D39,TKBGV_chieu!$A$6:$AE$130,18,0),"")</f>
        <v>12A11 - ANH</v>
      </c>
      <c r="F51" s="92" t="str">
        <f>IF(VLOOKUP($D39,TKBGV_chieu!$A$6:$AE$130,23,0)&lt;&gt;"",VLOOKUP($D39,TKBGV_chieu!$A$6:$AE$130,23,0),"")</f>
        <v/>
      </c>
      <c r="G51" s="92" t="str">
        <f>IF(VLOOKUP($D39,TKBGV_chieu!$A$6:$AE$130,28,0)&lt;&gt;"",VLOOKUP($D39,TKBGV_chieu!$A$6:$AE$130,28,0),"")</f>
        <v/>
      </c>
    </row>
    <row r="52" spans="1:7" ht="25.5" customHeight="1" x14ac:dyDescent="0.1">
      <c r="A52" s="91">
        <v>3</v>
      </c>
      <c r="B52" s="92" t="str">
        <f>IF(VLOOKUP($D39,TKBGV_chieu!$A$6:$AE$130,4,0)&lt;&gt;"",VLOOKUP($D39,TKBGV_chieu!$A$6:$AE$130,4,0),"")</f>
        <v>12A11 - ANH</v>
      </c>
      <c r="C52" s="92" t="str">
        <f>IF(VLOOKUP($D39,TKBGV_chieu!$A$6:$AE$130,9,0)&lt;&gt;"",VLOOKUP($D39,TKBGV_chieu!$A$6:$AE$130,9,0),"")</f>
        <v>12A12 - ANH</v>
      </c>
      <c r="D52" s="92" t="str">
        <f>IF(VLOOKUP($D39,TKBGV_chieu!$A$6:$AE$130,14,0)&lt;&gt;"",VLOOKUP($D39,TKBGV_chieu!$A$6:$AE$130,14,0),"")</f>
        <v>11A02 - ANH</v>
      </c>
      <c r="E52" s="92" t="str">
        <f>IF(VLOOKUP($D39,TKBGV_chieu!$A$6:$AE$130,19,0)&lt;&gt;"",VLOOKUP($D39,TKBGV_chieu!$A$6:$AE$130,19,0),"")</f>
        <v>11A02 - ANH</v>
      </c>
      <c r="F52" s="92" t="str">
        <f>IF(VLOOKUP($D39,TKBGV_chieu!$A$6:$AE$130,24,0)&lt;&gt;"",VLOOKUP($D39,TKBGV_chieu!$A$6:$AE$130,24,0),"")</f>
        <v/>
      </c>
      <c r="G52" s="92" t="str">
        <f>IF(VLOOKUP($D39,TKBGV_chieu!$A$6:$AE$130,29,0)&lt;&gt;"",VLOOKUP($D39,TKBGV_chieu!$A$6:$AE$130,29,0),"")</f>
        <v/>
      </c>
    </row>
    <row r="53" spans="1:7" ht="25.5" customHeight="1" x14ac:dyDescent="0.1">
      <c r="A53" s="91">
        <v>4</v>
      </c>
      <c r="B53" s="92" t="str">
        <f>IF(VLOOKUP($D39,TKBGV_chieu!$A$6:$AE$130,5,0)&lt;&gt;"",VLOOKUP($D39,TKBGV_chieu!$A$6:$AE$130,5,0),"")</f>
        <v/>
      </c>
      <c r="C53" s="92" t="str">
        <f>IF(VLOOKUP($D39,TKBGV_chieu!$A$6:$AE$130,10,0)&lt;&gt;"",VLOOKUP($D39,TKBGV_chieu!$A$6:$AE$130,10,0),"")</f>
        <v/>
      </c>
      <c r="D53" s="92" t="str">
        <f>IF(VLOOKUP($D39,TKBGV_chieu!$A$6:$AE$130,15,0)&lt;&gt;"",VLOOKUP($D39,TKBGV_chieu!$A$6:$AE$130,15,0),"")</f>
        <v/>
      </c>
      <c r="E53" s="92" t="str">
        <f>IF(VLOOKUP($D39,TKBGV_chieu!$A$6:$AE$130,20,0)&lt;&gt;"",VLOOKUP($D39,TKBGV_chieu!$A$6:$AE$130,20,0),"")</f>
        <v/>
      </c>
      <c r="F53" s="92" t="str">
        <f>IF(VLOOKUP($D39,TKBGV_chieu!$A$6:$AE$130,25,0)&lt;&gt;"",VLOOKUP($D39,TKBGV_chieu!$A$6:$AE$130,25,0),"")</f>
        <v/>
      </c>
      <c r="G53" s="92" t="str">
        <f>IF(VLOOKUP($D39,TKBGV_chieu!$A$6:$AE$130,30,0)&lt;&gt;"",VLOOKUP($D39,TKBGV_chieu!$A$6:$AE$130,30,0),"")</f>
        <v/>
      </c>
    </row>
    <row r="54" spans="1:7" ht="25.5" customHeight="1" x14ac:dyDescent="0.1">
      <c r="A54" s="91">
        <v>5</v>
      </c>
      <c r="B54" s="92" t="str">
        <f>IF(VLOOKUP($D39,TKBGV_chieu!$A$6:$AE$130,6,0)&lt;&gt;"",VLOOKUP($D39,TKBGV_chieu!$A$6:$AE$130,6,0),"")</f>
        <v/>
      </c>
      <c r="C54" s="92" t="str">
        <f>IF(VLOOKUP($D39,TKBGV_chieu!$A$6:$AE$130,11,0)&lt;&gt;"",VLOOKUP($D39,TKBGV_chieu!$A$6:$AE$130,11,0),"")</f>
        <v/>
      </c>
      <c r="D54" s="92" t="str">
        <f>IF(VLOOKUP($D39,TKBGV_chieu!$A$6:$AE$130,16,0)&lt;&gt;"",VLOOKUP($D39,TKBGV_chieu!$A$6:$AE$130,16,0),"")</f>
        <v/>
      </c>
      <c r="E54" s="92" t="str">
        <f>IF(VLOOKUP($D39,TKBGV_chieu!$A$6:$AE$130,21,0)&lt;&gt;"",VLOOKUP($D39,TKBGV_chieu!$A$6:$AE$130,21,0),"")</f>
        <v/>
      </c>
      <c r="F54" s="92" t="str">
        <f>IF(VLOOKUP($D39,TKBGV_chieu!$A$6:$AE$130,26,0)&lt;&gt;"",VLOOKUP($D39,TKBGV_chieu!$A$6:$AE$130,26,0),"")</f>
        <v/>
      </c>
      <c r="G54" s="92" t="str">
        <f>IF(VLOOKUP($D39,TKBGV_chieu!$A$6:$AE$130,31,0)&lt;&gt;"",VLOOKUP($D39,TKBGV_chieu!$A$6:$AE$130,31,0),"")</f>
        <v/>
      </c>
    </row>
    <row r="55" spans="1:7" ht="25.5" customHeight="1" x14ac:dyDescent="0.1">
      <c r="A55" s="85"/>
      <c r="B55" s="93"/>
      <c r="C55" s="93"/>
      <c r="D55" s="93"/>
      <c r="E55" s="93"/>
      <c r="F55" s="93"/>
      <c r="G55" s="93"/>
    </row>
    <row r="56" spans="1:7" ht="25.5" customHeight="1" x14ac:dyDescent="0.1">
      <c r="A56" s="85">
        <v>4</v>
      </c>
      <c r="B56" s="85"/>
      <c r="C56" s="85" t="s">
        <v>123</v>
      </c>
      <c r="D56" s="86" t="str">
        <f>VLOOKUP($A56,Objects!$D$7:$F$120,3,1)</f>
        <v>TRẦN THỊ NGỌC</v>
      </c>
      <c r="E56" s="85"/>
      <c r="F56" s="85"/>
      <c r="G56" s="85"/>
    </row>
    <row r="57" spans="1:7" ht="25.5" customHeight="1" x14ac:dyDescent="0.1">
      <c r="A57" s="85"/>
      <c r="B57" s="85"/>
      <c r="C57" s="85"/>
      <c r="D57" s="85"/>
      <c r="E57" s="88"/>
      <c r="F57" s="85"/>
      <c r="G57" s="85"/>
    </row>
    <row r="58" spans="1:7" ht="25.5" customHeight="1" x14ac:dyDescent="0.1">
      <c r="A58" s="85"/>
      <c r="B58" s="85"/>
      <c r="C58" s="85" t="s">
        <v>121</v>
      </c>
      <c r="D58" s="85"/>
      <c r="E58" s="85"/>
      <c r="F58" s="85"/>
      <c r="G58" s="85"/>
    </row>
    <row r="59" spans="1:7" ht="25.5" customHeight="1" x14ac:dyDescent="0.1">
      <c r="A59" s="89"/>
      <c r="B59" s="90" t="s">
        <v>115</v>
      </c>
      <c r="C59" s="90" t="s">
        <v>116</v>
      </c>
      <c r="D59" s="90" t="s">
        <v>117</v>
      </c>
      <c r="E59" s="90" t="s">
        <v>118</v>
      </c>
      <c r="F59" s="90" t="s">
        <v>119</v>
      </c>
      <c r="G59" s="90" t="s">
        <v>120</v>
      </c>
    </row>
    <row r="60" spans="1:7" ht="25.5" customHeight="1" x14ac:dyDescent="0.1">
      <c r="A60" s="91">
        <v>1</v>
      </c>
      <c r="B60" s="92" t="str">
        <f>IF(VLOOKUP($D56,TKBGV_sang!$A$6:$AE$130,2,0)&lt;&gt;"",VLOOKUP($D56,TKBGV_sang!$A$6:$AE$130,2,0),"")</f>
        <v/>
      </c>
      <c r="C60" s="92" t="str">
        <f>IF(VLOOKUP($D56,TKBGV_sang!$A$6:$AE$130,7,0)&lt;&gt;"",VLOOKUP($D56,TKBGV_sang!$A$6:$AE$130,7,0),"")</f>
        <v/>
      </c>
      <c r="D60" s="92" t="str">
        <f>IF(VLOOKUP($D56,TKBGV_sang!$A$6:$AE$130,12,0)&lt;&gt;"",VLOOKUP($D56,TKBGV_sang!$A$6:$AE$130,12,0),"")</f>
        <v>11A11 - ANH</v>
      </c>
      <c r="E60" s="92" t="str">
        <f>IF(VLOOKUP($D56,TKBGV_sang!$A$6:$AE$130,17,0)&lt;&gt;"",VLOOKUP($D56,TKBGV_sang!$A$6:$AE$130,17,0),"")</f>
        <v>11A01 - ANH</v>
      </c>
      <c r="F60" s="92" t="str">
        <f>IF(VLOOKUP($D56,TKBGV_sang!$A$6:$AE$130,22,0)&lt;&gt;"",VLOOKUP($D56,TKBGV_sang!$A$6:$AE$130,22,0),"")</f>
        <v/>
      </c>
      <c r="G60" s="92" t="str">
        <f>IF(VLOOKUP($D56,TKBGV_sang!$A$6:$AE$130,27,0)&lt;&gt;"",VLOOKUP($D56,TKBGV_sang!$A$6:$AE$130,27,0),"")</f>
        <v/>
      </c>
    </row>
    <row r="61" spans="1:7" ht="25.5" customHeight="1" x14ac:dyDescent="0.1">
      <c r="A61" s="91">
        <v>2</v>
      </c>
      <c r="B61" s="92" t="str">
        <f>IF(VLOOKUP($D56,TKBGV_sang!$A$6:$AE$130,3,0)&lt;&gt;"",VLOOKUP($D56,TKBGV_sang!$A$6:$AE$130,3,0),"")</f>
        <v>11A10 - SHCN</v>
      </c>
      <c r="C61" s="92" t="str">
        <f>IF(VLOOKUP($D56,TKBGV_sang!$A$6:$AE$130,8,0)&lt;&gt;"",VLOOKUP($D56,TKBGV_sang!$A$6:$AE$130,8,0),"")</f>
        <v>11A10 - ANH</v>
      </c>
      <c r="D61" s="92" t="str">
        <f>IF(VLOOKUP($D56,TKBGV_sang!$A$6:$AE$130,13,0)&lt;&gt;"",VLOOKUP($D56,TKBGV_sang!$A$6:$AE$130,13,0),"")</f>
        <v>11A11 - ANH</v>
      </c>
      <c r="E61" s="92" t="str">
        <f>IF(VLOOKUP($D56,TKBGV_sang!$A$6:$AE$130,18,0)&lt;&gt;"",VLOOKUP($D56,TKBGV_sang!$A$6:$AE$130,18,0),"")</f>
        <v>11A01 - ANH</v>
      </c>
      <c r="F61" s="92" t="str">
        <f>IF(VLOOKUP($D56,TKBGV_sang!$A$6:$AE$130,23,0)&lt;&gt;"",VLOOKUP($D56,TKBGV_sang!$A$6:$AE$130,23,0),"")</f>
        <v/>
      </c>
      <c r="G61" s="92" t="str">
        <f>IF(VLOOKUP($D56,TKBGV_sang!$A$6:$AE$130,28,0)&lt;&gt;"",VLOOKUP($D56,TKBGV_sang!$A$6:$AE$130,28,0),"")</f>
        <v/>
      </c>
    </row>
    <row r="62" spans="1:7" ht="25.5" customHeight="1" x14ac:dyDescent="0.1">
      <c r="A62" s="91">
        <v>3</v>
      </c>
      <c r="B62" s="92" t="str">
        <f>IF(VLOOKUP($D56,TKBGV_sang!$A$6:$AE$130,4,0)&lt;&gt;"",VLOOKUP($D56,TKBGV_sang!$A$6:$AE$130,4,0),"")</f>
        <v>11A01 - ANH</v>
      </c>
      <c r="C62" s="92" t="str">
        <f>IF(VLOOKUP($D56,TKBGV_sang!$A$6:$AE$130,9,0)&lt;&gt;"",VLOOKUP($D56,TKBGV_sang!$A$6:$AE$130,9,0),"")</f>
        <v/>
      </c>
      <c r="D62" s="92" t="str">
        <f>IF(VLOOKUP($D56,TKBGV_sang!$A$6:$AE$130,14,0)&lt;&gt;"",VLOOKUP($D56,TKBGV_sang!$A$6:$AE$130,14,0),"")</f>
        <v>11A01 - ANH</v>
      </c>
      <c r="E62" s="92" t="str">
        <f>IF(VLOOKUP($D56,TKBGV_sang!$A$6:$AE$130,19,0)&lt;&gt;"",VLOOKUP($D56,TKBGV_sang!$A$6:$AE$130,19,0),"")</f>
        <v>10A11 - ANH</v>
      </c>
      <c r="F62" s="92" t="str">
        <f>IF(VLOOKUP($D56,TKBGV_sang!$A$6:$AE$130,24,0)&lt;&gt;"",VLOOKUP($D56,TKBGV_sang!$A$6:$AE$130,24,0),"")</f>
        <v/>
      </c>
      <c r="G62" s="92" t="str">
        <f>IF(VLOOKUP($D56,TKBGV_sang!$A$6:$AE$130,29,0)&lt;&gt;"",VLOOKUP($D56,TKBGV_sang!$A$6:$AE$130,29,0),"")</f>
        <v/>
      </c>
    </row>
    <row r="63" spans="1:7" ht="25.5" customHeight="1" x14ac:dyDescent="0.1">
      <c r="A63" s="91">
        <v>4</v>
      </c>
      <c r="B63" s="92" t="str">
        <f>IF(VLOOKUP($D56,TKBGV_sang!$A$6:$AE$130,5,0)&lt;&gt;"",VLOOKUP($D56,TKBGV_sang!$A$6:$AE$130,5,0),"")</f>
        <v>10A11 - ANH</v>
      </c>
      <c r="C63" s="92" t="str">
        <f>IF(VLOOKUP($D56,TKBGV_sang!$A$6:$AE$130,10,0)&lt;&gt;"",VLOOKUP($D56,TKBGV_sang!$A$6:$AE$130,10,0),"")</f>
        <v>10A11 - ANH</v>
      </c>
      <c r="D63" s="92" t="str">
        <f>IF(VLOOKUP($D56,TKBGV_sang!$A$6:$AE$130,15,0)&lt;&gt;"",VLOOKUP($D56,TKBGV_sang!$A$6:$AE$130,15,0),"")</f>
        <v>11A10 - ANH</v>
      </c>
      <c r="E63" s="92" t="str">
        <f>IF(VLOOKUP($D56,TKBGV_sang!$A$6:$AE$130,20,0)&lt;&gt;"",VLOOKUP($D56,TKBGV_sang!$A$6:$AE$130,20,0),"")</f>
        <v>11A11 - ANH</v>
      </c>
      <c r="F63" s="92" t="str">
        <f>IF(VLOOKUP($D56,TKBGV_sang!$A$6:$AE$130,25,0)&lt;&gt;"",VLOOKUP($D56,TKBGV_sang!$A$6:$AE$130,25,0),"")</f>
        <v/>
      </c>
      <c r="G63" s="92" t="str">
        <f>IF(VLOOKUP($D56,TKBGV_sang!$A$6:$AE$130,30,0)&lt;&gt;"",VLOOKUP($D56,TKBGV_sang!$A$6:$AE$130,30,0),"")</f>
        <v/>
      </c>
    </row>
    <row r="64" spans="1:7" ht="25.5" customHeight="1" x14ac:dyDescent="0.1">
      <c r="A64" s="91">
        <v>5</v>
      </c>
      <c r="B64" s="92" t="str">
        <f>IF(VLOOKUP($D56,TKBGV_sang!$A$6:$AE$130,6,0)&lt;&gt;"",VLOOKUP($D56,TKBGV_sang!$A$6:$AE$130,6,0),"")</f>
        <v/>
      </c>
      <c r="C64" s="92" t="str">
        <f>IF(VLOOKUP($D56,TKBGV_sang!$A$6:$AE$130,11,0)&lt;&gt;"",VLOOKUP($D56,TKBGV_sang!$A$6:$AE$130,11,0),"")</f>
        <v>10A11 - ANH</v>
      </c>
      <c r="D64" s="92" t="str">
        <f>IF(VLOOKUP($D56,TKBGV_sang!$A$6:$AE$130,16,0)&lt;&gt;"",VLOOKUP($D56,TKBGV_sang!$A$6:$AE$130,16,0),"")</f>
        <v>11A10 - ANH</v>
      </c>
      <c r="E64" s="92" t="str">
        <f>IF(VLOOKUP($D56,TKBGV_sang!$A$6:$AE$130,21,0)&lt;&gt;"",VLOOKUP($D56,TKBGV_sang!$A$6:$AE$130,21,0),"")</f>
        <v>11A11 - ANH</v>
      </c>
      <c r="F64" s="92" t="str">
        <f>IF(VLOOKUP($D56,TKBGV_sang!$A$6:$AE$130,26,0)&lt;&gt;"",VLOOKUP($D56,TKBGV_sang!$A$6:$AE$130,26,0),"")</f>
        <v/>
      </c>
      <c r="G64" s="92" t="str">
        <f>IF(VLOOKUP($D56,TKBGV_sang!$A$6:$AE$130,31,0)&lt;&gt;"",VLOOKUP($D56,TKBGV_sang!$A$6:$AE$130,31,0),"")</f>
        <v/>
      </c>
    </row>
    <row r="65" spans="1:7" ht="25.5" customHeight="1" x14ac:dyDescent="0.1">
      <c r="A65" s="85"/>
      <c r="B65" s="85"/>
      <c r="C65" s="85" t="s">
        <v>122</v>
      </c>
      <c r="D65" s="85"/>
      <c r="E65" s="85"/>
      <c r="F65" s="85"/>
      <c r="G65" s="85"/>
    </row>
    <row r="66" spans="1:7" ht="25.5" customHeight="1" x14ac:dyDescent="0.1">
      <c r="A66" s="89"/>
      <c r="B66" s="90" t="s">
        <v>115</v>
      </c>
      <c r="C66" s="90" t="s">
        <v>116</v>
      </c>
      <c r="D66" s="90" t="s">
        <v>117</v>
      </c>
      <c r="E66" s="90" t="s">
        <v>118</v>
      </c>
      <c r="F66" s="90" t="s">
        <v>119</v>
      </c>
      <c r="G66" s="90" t="s">
        <v>120</v>
      </c>
    </row>
    <row r="67" spans="1:7" ht="25.5" customHeight="1" x14ac:dyDescent="0.1">
      <c r="A67" s="91">
        <v>1</v>
      </c>
      <c r="B67" s="92" t="str">
        <f>IF(VLOOKUP($D56,TKBGV_chieu!$A$6:$AE$130,2,0)&lt;&gt;"",VLOOKUP($D56,TKBGV_chieu!$A$6:$AE$130,2,0),"")</f>
        <v>11A11 - ANH</v>
      </c>
      <c r="C67" s="92" t="str">
        <f>IF(VLOOKUP($D56,TKBGV_chieu!$A$6:$AE$130,7,0)&lt;&gt;"",VLOOKUP($D56,TKBGV_chieu!$A$6:$AE$130,7,0),"")</f>
        <v/>
      </c>
      <c r="D67" s="92" t="str">
        <f>IF(VLOOKUP($D56,TKBGV_chieu!$A$6:$AE$130,12,0)&lt;&gt;"",VLOOKUP($D56,TKBGV_chieu!$A$6:$AE$130,12,0),"")</f>
        <v>10A11 - ANH</v>
      </c>
      <c r="E67" s="92" t="str">
        <f>IF(VLOOKUP($D56,TKBGV_chieu!$A$6:$AE$130,17,0)&lt;&gt;"",VLOOKUP($D56,TKBGV_chieu!$A$6:$AE$130,17,0),"")</f>
        <v>11A10 - ANH</v>
      </c>
      <c r="F67" s="92" t="str">
        <f>IF(VLOOKUP($D56,TKBGV_chieu!$A$6:$AE$130,22,0)&lt;&gt;"",VLOOKUP($D56,TKBGV_chieu!$A$6:$AE$130,22,0),"")</f>
        <v/>
      </c>
      <c r="G67" s="92" t="str">
        <f>IF(VLOOKUP($D56,TKBGV_chieu!$A$6:$AE$130,27,0)&lt;&gt;"",VLOOKUP($D56,TKBGV_chieu!$A$6:$AE$130,27,0),"")</f>
        <v/>
      </c>
    </row>
    <row r="68" spans="1:7" ht="25.5" customHeight="1" x14ac:dyDescent="0.1">
      <c r="A68" s="91">
        <v>2</v>
      </c>
      <c r="B68" s="92" t="str">
        <f>IF(VLOOKUP($D56,TKBGV_chieu!$A$6:$AE$130,3,0)&lt;&gt;"",VLOOKUP($D56,TKBGV_chieu!$A$6:$AE$130,3,0),"")</f>
        <v>11A11 - ANH</v>
      </c>
      <c r="C68" s="92" t="str">
        <f>IF(VLOOKUP($D56,TKBGV_chieu!$A$6:$AE$130,8,0)&lt;&gt;"",VLOOKUP($D56,TKBGV_chieu!$A$6:$AE$130,8,0),"")</f>
        <v/>
      </c>
      <c r="D68" s="92" t="str">
        <f>IF(VLOOKUP($D56,TKBGV_chieu!$A$6:$AE$130,13,0)&lt;&gt;"",VLOOKUP($D56,TKBGV_chieu!$A$6:$AE$130,13,0),"")</f>
        <v>10A11 - ANH</v>
      </c>
      <c r="E68" s="92" t="str">
        <f>IF(VLOOKUP($D56,TKBGV_chieu!$A$6:$AE$130,18,0)&lt;&gt;"",VLOOKUP($D56,TKBGV_chieu!$A$6:$AE$130,18,0),"")</f>
        <v>11A10 - ANH</v>
      </c>
      <c r="F68" s="92" t="str">
        <f>IF(VLOOKUP($D56,TKBGV_chieu!$A$6:$AE$130,23,0)&lt;&gt;"",VLOOKUP($D56,TKBGV_chieu!$A$6:$AE$130,23,0),"")</f>
        <v/>
      </c>
      <c r="G68" s="92" t="str">
        <f>IF(VLOOKUP($D56,TKBGV_chieu!$A$6:$AE$130,28,0)&lt;&gt;"",VLOOKUP($D56,TKBGV_chieu!$A$6:$AE$130,28,0),"")</f>
        <v/>
      </c>
    </row>
    <row r="69" spans="1:7" ht="25.5" customHeight="1" x14ac:dyDescent="0.1">
      <c r="A69" s="91">
        <v>3</v>
      </c>
      <c r="B69" s="92" t="str">
        <f>IF(VLOOKUP($D56,TKBGV_chieu!$A$6:$AE$130,4,0)&lt;&gt;"",VLOOKUP($D56,TKBGV_chieu!$A$6:$AE$130,4,0),"")</f>
        <v>11A10 - ANH</v>
      </c>
      <c r="C69" s="92" t="str">
        <f>IF(VLOOKUP($D56,TKBGV_chieu!$A$6:$AE$130,9,0)&lt;&gt;"",VLOOKUP($D56,TKBGV_chieu!$A$6:$AE$130,9,0),"")</f>
        <v/>
      </c>
      <c r="D69" s="92" t="str">
        <f>IF(VLOOKUP($D56,TKBGV_chieu!$A$6:$AE$130,14,0)&lt;&gt;"",VLOOKUP($D56,TKBGV_chieu!$A$6:$AE$130,14,0),"")</f>
        <v>11A01 - ANH</v>
      </c>
      <c r="E69" s="92" t="str">
        <f>IF(VLOOKUP($D56,TKBGV_chieu!$A$6:$AE$130,19,0)&lt;&gt;"",VLOOKUP($D56,TKBGV_chieu!$A$6:$AE$130,19,0),"")</f>
        <v>11A01 - ANH</v>
      </c>
      <c r="F69" s="92" t="str">
        <f>IF(VLOOKUP($D56,TKBGV_chieu!$A$6:$AE$130,24,0)&lt;&gt;"",VLOOKUP($D56,TKBGV_chieu!$A$6:$AE$130,24,0),"")</f>
        <v/>
      </c>
      <c r="G69" s="92" t="str">
        <f>IF(VLOOKUP($D56,TKBGV_chieu!$A$6:$AE$130,29,0)&lt;&gt;"",VLOOKUP($D56,TKBGV_chieu!$A$6:$AE$130,29,0),"")</f>
        <v/>
      </c>
    </row>
    <row r="70" spans="1:7" ht="25.5" customHeight="1" x14ac:dyDescent="0.1">
      <c r="A70" s="91">
        <v>4</v>
      </c>
      <c r="B70" s="92" t="str">
        <f>IF(VLOOKUP($D56,TKBGV_chieu!$A$6:$AE$130,5,0)&lt;&gt;"",VLOOKUP($D56,TKBGV_chieu!$A$6:$AE$130,5,0),"")</f>
        <v/>
      </c>
      <c r="C70" s="92" t="str">
        <f>IF(VLOOKUP($D56,TKBGV_chieu!$A$6:$AE$130,10,0)&lt;&gt;"",VLOOKUP($D56,TKBGV_chieu!$A$6:$AE$130,10,0),"")</f>
        <v/>
      </c>
      <c r="D70" s="92" t="str">
        <f>IF(VLOOKUP($D56,TKBGV_chieu!$A$6:$AE$130,15,0)&lt;&gt;"",VLOOKUP($D56,TKBGV_chieu!$A$6:$AE$130,15,0),"")</f>
        <v/>
      </c>
      <c r="E70" s="92" t="str">
        <f>IF(VLOOKUP($D56,TKBGV_chieu!$A$6:$AE$130,20,0)&lt;&gt;"",VLOOKUP($D56,TKBGV_chieu!$A$6:$AE$130,20,0),"")</f>
        <v/>
      </c>
      <c r="F70" s="92" t="str">
        <f>IF(VLOOKUP($D56,TKBGV_chieu!$A$6:$AE$130,25,0)&lt;&gt;"",VLOOKUP($D56,TKBGV_chieu!$A$6:$AE$130,25,0),"")</f>
        <v/>
      </c>
      <c r="G70" s="92" t="str">
        <f>IF(VLOOKUP($D56,TKBGV_chieu!$A$6:$AE$130,30,0)&lt;&gt;"",VLOOKUP($D56,TKBGV_chieu!$A$6:$AE$130,30,0),"")</f>
        <v/>
      </c>
    </row>
    <row r="71" spans="1:7" ht="25.5" customHeight="1" x14ac:dyDescent="0.1">
      <c r="A71" s="91">
        <v>5</v>
      </c>
      <c r="B71" s="92" t="str">
        <f>IF(VLOOKUP($D56,TKBGV_chieu!$A$6:$AE$130,6,0)&lt;&gt;"",VLOOKUP($D56,TKBGV_chieu!$A$6:$AE$130,6,0),"")</f>
        <v/>
      </c>
      <c r="C71" s="92" t="str">
        <f>IF(VLOOKUP($D56,TKBGV_chieu!$A$6:$AE$130,11,0)&lt;&gt;"",VLOOKUP($D56,TKBGV_chieu!$A$6:$AE$130,11,0),"")</f>
        <v/>
      </c>
      <c r="D71" s="92" t="str">
        <f>IF(VLOOKUP($D56,TKBGV_chieu!$A$6:$AE$130,16,0)&lt;&gt;"",VLOOKUP($D56,TKBGV_chieu!$A$6:$AE$130,16,0),"")</f>
        <v/>
      </c>
      <c r="E71" s="92" t="str">
        <f>IF(VLOOKUP($D56,TKBGV_chieu!$A$6:$AE$130,21,0)&lt;&gt;"",VLOOKUP($D56,TKBGV_chieu!$A$6:$AE$130,21,0),"")</f>
        <v/>
      </c>
      <c r="F71" s="92" t="str">
        <f>IF(VLOOKUP($D56,TKBGV_chieu!$A$6:$AE$130,26,0)&lt;&gt;"",VLOOKUP($D56,TKBGV_chieu!$A$6:$AE$130,26,0),"")</f>
        <v/>
      </c>
      <c r="G71" s="92" t="str">
        <f>IF(VLOOKUP($D56,TKBGV_chieu!$A$6:$AE$130,31,0)&lt;&gt;"",VLOOKUP($D56,TKBGV_chieu!$A$6:$AE$130,31,0),"")</f>
        <v/>
      </c>
    </row>
    <row r="72" spans="1:7" ht="25.5" customHeight="1" x14ac:dyDescent="0.1">
      <c r="A72" s="85"/>
      <c r="B72" s="93"/>
      <c r="C72" s="93"/>
      <c r="D72" s="93"/>
      <c r="E72" s="93"/>
      <c r="F72" s="93"/>
      <c r="G72" s="93"/>
    </row>
    <row r="73" spans="1:7" ht="25.5" customHeight="1" x14ac:dyDescent="0.1">
      <c r="A73" s="85">
        <v>5</v>
      </c>
      <c r="B73" s="85"/>
      <c r="C73" s="85" t="s">
        <v>123</v>
      </c>
      <c r="D73" s="86" t="str">
        <f>VLOOKUP($A73,Objects!$D$7:$F$120,3,1)</f>
        <v>LƯƠNG THỊ MINH NGUYỆT</v>
      </c>
      <c r="E73" s="85"/>
      <c r="F73" s="85"/>
      <c r="G73" s="85"/>
    </row>
    <row r="74" spans="1:7" ht="25.5" customHeight="1" x14ac:dyDescent="0.1">
      <c r="A74" s="85"/>
      <c r="B74" s="85"/>
      <c r="C74" s="85"/>
      <c r="D74" s="85"/>
      <c r="E74" s="88"/>
      <c r="F74" s="85"/>
      <c r="G74" s="85"/>
    </row>
    <row r="75" spans="1:7" ht="25.5" customHeight="1" x14ac:dyDescent="0.1">
      <c r="A75" s="85"/>
      <c r="B75" s="85"/>
      <c r="C75" s="85" t="s">
        <v>121</v>
      </c>
      <c r="D75" s="85"/>
      <c r="E75" s="85"/>
      <c r="F75" s="85"/>
      <c r="G75" s="85"/>
    </row>
    <row r="76" spans="1:7" ht="25.5" customHeight="1" x14ac:dyDescent="0.1">
      <c r="A76" s="89"/>
      <c r="B76" s="90" t="s">
        <v>115</v>
      </c>
      <c r="C76" s="90" t="s">
        <v>116</v>
      </c>
      <c r="D76" s="90" t="s">
        <v>117</v>
      </c>
      <c r="E76" s="90" t="s">
        <v>118</v>
      </c>
      <c r="F76" s="90" t="s">
        <v>119</v>
      </c>
      <c r="G76" s="90" t="s">
        <v>120</v>
      </c>
    </row>
    <row r="77" spans="1:7" ht="25.5" customHeight="1" x14ac:dyDescent="0.1">
      <c r="A77" s="91">
        <v>1</v>
      </c>
      <c r="B77" s="92" t="str">
        <f>IF(VLOOKUP($D73,TKBGV_sang!$A$6:$AE$130,2,0)&lt;&gt;"",VLOOKUP($D73,TKBGV_sang!$A$6:$AE$130,2,0),"")</f>
        <v/>
      </c>
      <c r="C77" s="92" t="str">
        <f>IF(VLOOKUP($D73,TKBGV_sang!$A$6:$AE$130,7,0)&lt;&gt;"",VLOOKUP($D73,TKBGV_sang!$A$6:$AE$130,7,0),"")</f>
        <v>12A03 - ANH</v>
      </c>
      <c r="D77" s="92" t="str">
        <f>IF(VLOOKUP($D73,TKBGV_sang!$A$6:$AE$130,12,0)&lt;&gt;"",VLOOKUP($D73,TKBGV_sang!$A$6:$AE$130,12,0),"")</f>
        <v>12A03 - ANH</v>
      </c>
      <c r="E77" s="92" t="str">
        <f>IF(VLOOKUP($D73,TKBGV_sang!$A$6:$AE$130,17,0)&lt;&gt;"",VLOOKUP($D73,TKBGV_sang!$A$6:$AE$130,17,0),"")</f>
        <v>10A10 - ANH</v>
      </c>
      <c r="F77" s="92" t="str">
        <f>IF(VLOOKUP($D73,TKBGV_sang!$A$6:$AE$130,22,0)&lt;&gt;"",VLOOKUP($D73,TKBGV_sang!$A$6:$AE$130,22,0),"")</f>
        <v/>
      </c>
      <c r="G77" s="92" t="str">
        <f>IF(VLOOKUP($D73,TKBGV_sang!$A$6:$AE$130,27,0)&lt;&gt;"",VLOOKUP($D73,TKBGV_sang!$A$6:$AE$130,27,0),"")</f>
        <v/>
      </c>
    </row>
    <row r="78" spans="1:7" ht="25.5" customHeight="1" x14ac:dyDescent="0.1">
      <c r="A78" s="91">
        <v>2</v>
      </c>
      <c r="B78" s="92" t="str">
        <f>IF(VLOOKUP($D73,TKBGV_sang!$A$6:$AE$130,3,0)&lt;&gt;"",VLOOKUP($D73,TKBGV_sang!$A$6:$AE$130,3,0),"")</f>
        <v/>
      </c>
      <c r="C78" s="92" t="str">
        <f>IF(VLOOKUP($D73,TKBGV_sang!$A$6:$AE$130,8,0)&lt;&gt;"",VLOOKUP($D73,TKBGV_sang!$A$6:$AE$130,8,0),"")</f>
        <v/>
      </c>
      <c r="D78" s="92" t="str">
        <f>IF(VLOOKUP($D73,TKBGV_sang!$A$6:$AE$130,13,0)&lt;&gt;"",VLOOKUP($D73,TKBGV_sang!$A$6:$AE$130,13,0),"")</f>
        <v>12A03 - ANH</v>
      </c>
      <c r="E78" s="92" t="str">
        <f>IF(VLOOKUP($D73,TKBGV_sang!$A$6:$AE$130,18,0)&lt;&gt;"",VLOOKUP($D73,TKBGV_sang!$A$6:$AE$130,18,0),"")</f>
        <v>10A10 - ANH</v>
      </c>
      <c r="F78" s="92" t="str">
        <f>IF(VLOOKUP($D73,TKBGV_sang!$A$6:$AE$130,23,0)&lt;&gt;"",VLOOKUP($D73,TKBGV_sang!$A$6:$AE$130,23,0),"")</f>
        <v/>
      </c>
      <c r="G78" s="92" t="str">
        <f>IF(VLOOKUP($D73,TKBGV_sang!$A$6:$AE$130,28,0)&lt;&gt;"",VLOOKUP($D73,TKBGV_sang!$A$6:$AE$130,28,0),"")</f>
        <v/>
      </c>
    </row>
    <row r="79" spans="1:7" ht="25.5" customHeight="1" x14ac:dyDescent="0.1">
      <c r="A79" s="91">
        <v>3</v>
      </c>
      <c r="B79" s="92" t="str">
        <f>IF(VLOOKUP($D73,TKBGV_sang!$A$6:$AE$130,4,0)&lt;&gt;"",VLOOKUP($D73,TKBGV_sang!$A$6:$AE$130,4,0),"")</f>
        <v/>
      </c>
      <c r="C79" s="92" t="str">
        <f>IF(VLOOKUP($D73,TKBGV_sang!$A$6:$AE$130,9,0)&lt;&gt;"",VLOOKUP($D73,TKBGV_sang!$A$6:$AE$130,9,0),"")</f>
        <v>10A09 - ANH</v>
      </c>
      <c r="D79" s="92" t="str">
        <f>IF(VLOOKUP($D73,TKBGV_sang!$A$6:$AE$130,14,0)&lt;&gt;"",VLOOKUP($D73,TKBGV_sang!$A$6:$AE$130,14,0),"")</f>
        <v/>
      </c>
      <c r="E79" s="92" t="str">
        <f>IF(VLOOKUP($D73,TKBGV_sang!$A$6:$AE$130,19,0)&lt;&gt;"",VLOOKUP($D73,TKBGV_sang!$A$6:$AE$130,19,0),"")</f>
        <v>10A09 - ANH</v>
      </c>
      <c r="F79" s="92" t="str">
        <f>IF(VLOOKUP($D73,TKBGV_sang!$A$6:$AE$130,24,0)&lt;&gt;"",VLOOKUP($D73,TKBGV_sang!$A$6:$AE$130,24,0),"")</f>
        <v/>
      </c>
      <c r="G79" s="92" t="str">
        <f>IF(VLOOKUP($D73,TKBGV_sang!$A$6:$AE$130,29,0)&lt;&gt;"",VLOOKUP($D73,TKBGV_sang!$A$6:$AE$130,29,0),"")</f>
        <v/>
      </c>
    </row>
    <row r="80" spans="1:7" ht="25.5" customHeight="1" x14ac:dyDescent="0.1">
      <c r="A80" s="91">
        <v>4</v>
      </c>
      <c r="B80" s="92" t="str">
        <f>IF(VLOOKUP($D73,TKBGV_sang!$A$6:$AE$130,5,0)&lt;&gt;"",VLOOKUP($D73,TKBGV_sang!$A$6:$AE$130,5,0),"")</f>
        <v/>
      </c>
      <c r="C80" s="92" t="str">
        <f>IF(VLOOKUP($D73,TKBGV_sang!$A$6:$AE$130,10,0)&lt;&gt;"",VLOOKUP($D73,TKBGV_sang!$A$6:$AE$130,10,0),"")</f>
        <v>10A09 - ANH</v>
      </c>
      <c r="D80" s="92" t="str">
        <f>IF(VLOOKUP($D73,TKBGV_sang!$A$6:$AE$130,15,0)&lt;&gt;"",VLOOKUP($D73,TKBGV_sang!$A$6:$AE$130,15,0),"")</f>
        <v>12A10 - ANH</v>
      </c>
      <c r="E80" s="92" t="str">
        <f>IF(VLOOKUP($D73,TKBGV_sang!$A$6:$AE$130,20,0)&lt;&gt;"",VLOOKUP($D73,TKBGV_sang!$A$6:$AE$130,20,0),"")</f>
        <v>10A09 - ANH</v>
      </c>
      <c r="F80" s="92" t="str">
        <f>IF(VLOOKUP($D73,TKBGV_sang!$A$6:$AE$130,25,0)&lt;&gt;"",VLOOKUP($D73,TKBGV_sang!$A$6:$AE$130,25,0),"")</f>
        <v/>
      </c>
      <c r="G80" s="92" t="str">
        <f>IF(VLOOKUP($D73,TKBGV_sang!$A$6:$AE$130,30,0)&lt;&gt;"",VLOOKUP($D73,TKBGV_sang!$A$6:$AE$130,30,0),"")</f>
        <v/>
      </c>
    </row>
    <row r="81" spans="1:7" ht="25.5" customHeight="1" x14ac:dyDescent="0.1">
      <c r="A81" s="91">
        <v>5</v>
      </c>
      <c r="B81" s="92" t="str">
        <f>IF(VLOOKUP($D73,TKBGV_sang!$A$6:$AE$130,6,0)&lt;&gt;"",VLOOKUP($D73,TKBGV_sang!$A$6:$AE$130,6,0),"")</f>
        <v/>
      </c>
      <c r="C81" s="92" t="str">
        <f>IF(VLOOKUP($D73,TKBGV_sang!$A$6:$AE$130,11,0)&lt;&gt;"",VLOOKUP($D73,TKBGV_sang!$A$6:$AE$130,11,0),"")</f>
        <v/>
      </c>
      <c r="D81" s="92" t="str">
        <f>IF(VLOOKUP($D73,TKBGV_sang!$A$6:$AE$130,16,0)&lt;&gt;"",VLOOKUP($D73,TKBGV_sang!$A$6:$AE$130,16,0),"")</f>
        <v>12A10 - ANH</v>
      </c>
      <c r="E81" s="92" t="str">
        <f>IF(VLOOKUP($D73,TKBGV_sang!$A$6:$AE$130,21,0)&lt;&gt;"",VLOOKUP($D73,TKBGV_sang!$A$6:$AE$130,21,0),"")</f>
        <v>12A10 - ANH</v>
      </c>
      <c r="F81" s="92" t="str">
        <f>IF(VLOOKUP($D73,TKBGV_sang!$A$6:$AE$130,26,0)&lt;&gt;"",VLOOKUP($D73,TKBGV_sang!$A$6:$AE$130,26,0),"")</f>
        <v/>
      </c>
      <c r="G81" s="92" t="str">
        <f>IF(VLOOKUP($D73,TKBGV_sang!$A$6:$AE$130,31,0)&lt;&gt;"",VLOOKUP($D73,TKBGV_sang!$A$6:$AE$130,31,0),"")</f>
        <v/>
      </c>
    </row>
    <row r="82" spans="1:7" ht="25.5" customHeight="1" x14ac:dyDescent="0.1">
      <c r="A82" s="85"/>
      <c r="B82" s="85"/>
      <c r="C82" s="85" t="s">
        <v>122</v>
      </c>
      <c r="D82" s="85"/>
      <c r="E82" s="85"/>
      <c r="F82" s="85"/>
      <c r="G82" s="85"/>
    </row>
    <row r="83" spans="1:7" ht="25.5" customHeight="1" x14ac:dyDescent="0.1">
      <c r="A83" s="89"/>
      <c r="B83" s="90" t="s">
        <v>115</v>
      </c>
      <c r="C83" s="90" t="s">
        <v>116</v>
      </c>
      <c r="D83" s="90" t="s">
        <v>117</v>
      </c>
      <c r="E83" s="90" t="s">
        <v>118</v>
      </c>
      <c r="F83" s="90" t="s">
        <v>119</v>
      </c>
      <c r="G83" s="90" t="s">
        <v>120</v>
      </c>
    </row>
    <row r="84" spans="1:7" ht="25.5" customHeight="1" x14ac:dyDescent="0.1">
      <c r="A84" s="91">
        <v>1</v>
      </c>
      <c r="B84" s="92" t="str">
        <f>IF(VLOOKUP($D73,TKBGV_chieu!$A$6:$AE$130,2,0)&lt;&gt;"",VLOOKUP($D73,TKBGV_chieu!$A$6:$AE$130,2,0),"")</f>
        <v>12A10 - ANH</v>
      </c>
      <c r="C84" s="92" t="str">
        <f>IF(VLOOKUP($D73,TKBGV_chieu!$A$6:$AE$130,7,0)&lt;&gt;"",VLOOKUP($D73,TKBGV_chieu!$A$6:$AE$130,7,0),"")</f>
        <v>10A10 - ANH</v>
      </c>
      <c r="D84" s="92" t="str">
        <f>IF(VLOOKUP($D73,TKBGV_chieu!$A$6:$AE$130,12,0)&lt;&gt;"",VLOOKUP($D73,TKBGV_chieu!$A$6:$AE$130,12,0),"")</f>
        <v>10A10 - ANH</v>
      </c>
      <c r="E84" s="92" t="str">
        <f>IF(VLOOKUP($D73,TKBGV_chieu!$A$6:$AE$130,17,0)&lt;&gt;"",VLOOKUP($D73,TKBGV_chieu!$A$6:$AE$130,17,0),"")</f>
        <v>12A03 - ANH</v>
      </c>
      <c r="F84" s="92" t="str">
        <f>IF(VLOOKUP($D73,TKBGV_chieu!$A$6:$AE$130,22,0)&lt;&gt;"",VLOOKUP($D73,TKBGV_chieu!$A$6:$AE$130,22,0),"")</f>
        <v/>
      </c>
      <c r="G84" s="92" t="str">
        <f>IF(VLOOKUP($D73,TKBGV_chieu!$A$6:$AE$130,27,0)&lt;&gt;"",VLOOKUP($D73,TKBGV_chieu!$A$6:$AE$130,27,0),"")</f>
        <v/>
      </c>
    </row>
    <row r="85" spans="1:7" ht="25.5" customHeight="1" x14ac:dyDescent="0.1">
      <c r="A85" s="91">
        <v>2</v>
      </c>
      <c r="B85" s="92" t="str">
        <f>IF(VLOOKUP($D73,TKBGV_chieu!$A$6:$AE$130,3,0)&lt;&gt;"",VLOOKUP($D73,TKBGV_chieu!$A$6:$AE$130,3,0),"")</f>
        <v>12A10 - ANH</v>
      </c>
      <c r="C85" s="92" t="str">
        <f>IF(VLOOKUP($D73,TKBGV_chieu!$A$6:$AE$130,8,0)&lt;&gt;"",VLOOKUP($D73,TKBGV_chieu!$A$6:$AE$130,8,0),"")</f>
        <v>10A10 - ANH</v>
      </c>
      <c r="D85" s="92" t="str">
        <f>IF(VLOOKUP($D73,TKBGV_chieu!$A$6:$AE$130,13,0)&lt;&gt;"",VLOOKUP($D73,TKBGV_chieu!$A$6:$AE$130,13,0),"")</f>
        <v>10A10 - ANH</v>
      </c>
      <c r="E85" s="92" t="str">
        <f>IF(VLOOKUP($D73,TKBGV_chieu!$A$6:$AE$130,18,0)&lt;&gt;"",VLOOKUP($D73,TKBGV_chieu!$A$6:$AE$130,18,0),"")</f>
        <v>12A03 - ANH</v>
      </c>
      <c r="F85" s="92" t="str">
        <f>IF(VLOOKUP($D73,TKBGV_chieu!$A$6:$AE$130,23,0)&lt;&gt;"",VLOOKUP($D73,TKBGV_chieu!$A$6:$AE$130,23,0),"")</f>
        <v/>
      </c>
      <c r="G85" s="92" t="str">
        <f>IF(VLOOKUP($D73,TKBGV_chieu!$A$6:$AE$130,28,0)&lt;&gt;"",VLOOKUP($D73,TKBGV_chieu!$A$6:$AE$130,28,0),"")</f>
        <v/>
      </c>
    </row>
    <row r="86" spans="1:7" ht="25.5" customHeight="1" x14ac:dyDescent="0.1">
      <c r="A86" s="91">
        <v>3</v>
      </c>
      <c r="B86" s="92" t="str">
        <f>IF(VLOOKUP($D73,TKBGV_chieu!$A$6:$AE$130,4,0)&lt;&gt;"",VLOOKUP($D73,TKBGV_chieu!$A$6:$AE$130,4,0),"")</f>
        <v>10A09 - ANH</v>
      </c>
      <c r="C86" s="92" t="str">
        <f>IF(VLOOKUP($D73,TKBGV_chieu!$A$6:$AE$130,9,0)&lt;&gt;"",VLOOKUP($D73,TKBGV_chieu!$A$6:$AE$130,9,0),"")</f>
        <v>12A03 - ANH</v>
      </c>
      <c r="D86" s="92" t="str">
        <f>IF(VLOOKUP($D73,TKBGV_chieu!$A$6:$AE$130,14,0)&lt;&gt;"",VLOOKUP($D73,TKBGV_chieu!$A$6:$AE$130,14,0),"")</f>
        <v>10A09 - ANH</v>
      </c>
      <c r="E86" s="92" t="str">
        <f>IF(VLOOKUP($D73,TKBGV_chieu!$A$6:$AE$130,19,0)&lt;&gt;"",VLOOKUP($D73,TKBGV_chieu!$A$6:$AE$130,19,0),"")</f>
        <v>12A10 - ANH</v>
      </c>
      <c r="F86" s="92" t="str">
        <f>IF(VLOOKUP($D73,TKBGV_chieu!$A$6:$AE$130,24,0)&lt;&gt;"",VLOOKUP($D73,TKBGV_chieu!$A$6:$AE$130,24,0),"")</f>
        <v/>
      </c>
      <c r="G86" s="92" t="str">
        <f>IF(VLOOKUP($D73,TKBGV_chieu!$A$6:$AE$130,29,0)&lt;&gt;"",VLOOKUP($D73,TKBGV_chieu!$A$6:$AE$130,29,0),"")</f>
        <v/>
      </c>
    </row>
    <row r="87" spans="1:7" ht="25.5" customHeight="1" x14ac:dyDescent="0.1">
      <c r="A87" s="91">
        <v>4</v>
      </c>
      <c r="B87" s="92" t="str">
        <f>IF(VLOOKUP($D73,TKBGV_chieu!$A$6:$AE$130,5,0)&lt;&gt;"",VLOOKUP($D73,TKBGV_chieu!$A$6:$AE$130,5,0),"")</f>
        <v/>
      </c>
      <c r="C87" s="92" t="str">
        <f>IF(VLOOKUP($D73,TKBGV_chieu!$A$6:$AE$130,10,0)&lt;&gt;"",VLOOKUP($D73,TKBGV_chieu!$A$6:$AE$130,10,0),"")</f>
        <v/>
      </c>
      <c r="D87" s="92" t="str">
        <f>IF(VLOOKUP($D73,TKBGV_chieu!$A$6:$AE$130,15,0)&lt;&gt;"",VLOOKUP($D73,TKBGV_chieu!$A$6:$AE$130,15,0),"")</f>
        <v/>
      </c>
      <c r="E87" s="92" t="str">
        <f>IF(VLOOKUP($D73,TKBGV_chieu!$A$6:$AE$130,20,0)&lt;&gt;"",VLOOKUP($D73,TKBGV_chieu!$A$6:$AE$130,20,0),"")</f>
        <v/>
      </c>
      <c r="F87" s="92" t="str">
        <f>IF(VLOOKUP($D73,TKBGV_chieu!$A$6:$AE$130,25,0)&lt;&gt;"",VLOOKUP($D73,TKBGV_chieu!$A$6:$AE$130,25,0),"")</f>
        <v/>
      </c>
      <c r="G87" s="92" t="str">
        <f>IF(VLOOKUP($D73,TKBGV_chieu!$A$6:$AE$130,30,0)&lt;&gt;"",VLOOKUP($D73,TKBGV_chieu!$A$6:$AE$130,30,0),"")</f>
        <v/>
      </c>
    </row>
    <row r="88" spans="1:7" ht="25.5" customHeight="1" x14ac:dyDescent="0.1">
      <c r="A88" s="91">
        <v>5</v>
      </c>
      <c r="B88" s="92" t="str">
        <f>IF(VLOOKUP($D73,TKBGV_chieu!$A$6:$AE$130,6,0)&lt;&gt;"",VLOOKUP($D73,TKBGV_chieu!$A$6:$AE$130,6,0),"")</f>
        <v/>
      </c>
      <c r="C88" s="92" t="str">
        <f>IF(VLOOKUP($D73,TKBGV_chieu!$A$6:$AE$130,11,0)&lt;&gt;"",VLOOKUP($D73,TKBGV_chieu!$A$6:$AE$130,11,0),"")</f>
        <v/>
      </c>
      <c r="D88" s="92" t="str">
        <f>IF(VLOOKUP($D73,TKBGV_chieu!$A$6:$AE$130,16,0)&lt;&gt;"",VLOOKUP($D73,TKBGV_chieu!$A$6:$AE$130,16,0),"")</f>
        <v/>
      </c>
      <c r="E88" s="92" t="str">
        <f>IF(VLOOKUP($D73,TKBGV_chieu!$A$6:$AE$130,21,0)&lt;&gt;"",VLOOKUP($D73,TKBGV_chieu!$A$6:$AE$130,21,0),"")</f>
        <v/>
      </c>
      <c r="F88" s="92" t="str">
        <f>IF(VLOOKUP($D73,TKBGV_chieu!$A$6:$AE$130,26,0)&lt;&gt;"",VLOOKUP($D73,TKBGV_chieu!$A$6:$AE$130,26,0),"")</f>
        <v/>
      </c>
      <c r="G88" s="92" t="str">
        <f>IF(VLOOKUP($D73,TKBGV_chieu!$A$6:$AE$130,31,0)&lt;&gt;"",VLOOKUP($D73,TKBGV_chieu!$A$6:$AE$130,31,0),"")</f>
        <v/>
      </c>
    </row>
    <row r="89" spans="1:7" ht="25.5" customHeight="1" x14ac:dyDescent="0.1">
      <c r="A89" s="85"/>
      <c r="B89" s="93"/>
      <c r="C89" s="93"/>
      <c r="D89" s="93"/>
      <c r="E89" s="93"/>
      <c r="F89" s="93"/>
      <c r="G89" s="93"/>
    </row>
    <row r="90" spans="1:7" ht="25.5" customHeight="1" x14ac:dyDescent="0.1">
      <c r="A90" s="85">
        <v>6</v>
      </c>
      <c r="B90" s="85"/>
      <c r="C90" s="85" t="s">
        <v>123</v>
      </c>
      <c r="D90" s="86" t="str">
        <f>VLOOKUP($A90,Objects!$D$7:$F$120,3,1)</f>
        <v>PHAN PHI SƠN</v>
      </c>
      <c r="E90" s="85"/>
      <c r="F90" s="85"/>
      <c r="G90" s="85"/>
    </row>
    <row r="91" spans="1:7" ht="25.5" customHeight="1" x14ac:dyDescent="0.1">
      <c r="A91" s="85"/>
      <c r="B91" s="85"/>
      <c r="C91" s="85"/>
      <c r="D91" s="85"/>
      <c r="E91" s="88"/>
      <c r="F91" s="85"/>
      <c r="G91" s="85"/>
    </row>
    <row r="92" spans="1:7" ht="25.5" customHeight="1" x14ac:dyDescent="0.1">
      <c r="A92" s="85"/>
      <c r="B92" s="85"/>
      <c r="C92" s="85" t="s">
        <v>121</v>
      </c>
      <c r="D92" s="85"/>
      <c r="E92" s="85"/>
      <c r="F92" s="85"/>
      <c r="G92" s="85"/>
    </row>
    <row r="93" spans="1:7" ht="25.5" customHeight="1" x14ac:dyDescent="0.1">
      <c r="A93" s="89"/>
      <c r="B93" s="90" t="s">
        <v>115</v>
      </c>
      <c r="C93" s="90" t="s">
        <v>116</v>
      </c>
      <c r="D93" s="90" t="s">
        <v>117</v>
      </c>
      <c r="E93" s="90" t="s">
        <v>118</v>
      </c>
      <c r="F93" s="90" t="s">
        <v>119</v>
      </c>
      <c r="G93" s="90" t="s">
        <v>120</v>
      </c>
    </row>
    <row r="94" spans="1:7" ht="25.5" customHeight="1" x14ac:dyDescent="0.1">
      <c r="A94" s="91">
        <v>1</v>
      </c>
      <c r="B94" s="92" t="str">
        <f>IF(VLOOKUP($D90,TKBGV_sang!$A$6:$AE$130,2,0)&lt;&gt;"",VLOOKUP($D90,TKBGV_sang!$A$6:$AE$130,2,0),"")</f>
        <v/>
      </c>
      <c r="C94" s="92" t="str">
        <f>IF(VLOOKUP($D90,TKBGV_sang!$A$6:$AE$130,7,0)&lt;&gt;"",VLOOKUP($D90,TKBGV_sang!$A$6:$AE$130,7,0),"")</f>
        <v>11A04 - ANH</v>
      </c>
      <c r="D94" s="92" t="str">
        <f>IF(VLOOKUP($D90,TKBGV_sang!$A$6:$AE$130,12,0)&lt;&gt;"",VLOOKUP($D90,TKBGV_sang!$A$6:$AE$130,12,0),"")</f>
        <v>11A04 - ANH</v>
      </c>
      <c r="E94" s="92" t="str">
        <f>IF(VLOOKUP($D90,TKBGV_sang!$A$6:$AE$130,17,0)&lt;&gt;"",VLOOKUP($D90,TKBGV_sang!$A$6:$AE$130,17,0),"")</f>
        <v/>
      </c>
      <c r="F94" s="92" t="str">
        <f>IF(VLOOKUP($D90,TKBGV_sang!$A$6:$AE$130,22,0)&lt;&gt;"",VLOOKUP($D90,TKBGV_sang!$A$6:$AE$130,22,0),"")</f>
        <v/>
      </c>
      <c r="G94" s="92" t="str">
        <f>IF(VLOOKUP($D90,TKBGV_sang!$A$6:$AE$130,27,0)&lt;&gt;"",VLOOKUP($D90,TKBGV_sang!$A$6:$AE$130,27,0),"")</f>
        <v/>
      </c>
    </row>
    <row r="95" spans="1:7" ht="25.5" customHeight="1" x14ac:dyDescent="0.1">
      <c r="A95" s="91">
        <v>2</v>
      </c>
      <c r="B95" s="92" t="str">
        <f>IF(VLOOKUP($D90,TKBGV_sang!$A$6:$AE$130,3,0)&lt;&gt;"",VLOOKUP($D90,TKBGV_sang!$A$6:$AE$130,3,0),"")</f>
        <v/>
      </c>
      <c r="C95" s="92" t="str">
        <f>IF(VLOOKUP($D90,TKBGV_sang!$A$6:$AE$130,8,0)&lt;&gt;"",VLOOKUP($D90,TKBGV_sang!$A$6:$AE$130,8,0),"")</f>
        <v>11A04 - ANH</v>
      </c>
      <c r="D95" s="92" t="str">
        <f>IF(VLOOKUP($D90,TKBGV_sang!$A$6:$AE$130,13,0)&lt;&gt;"",VLOOKUP($D90,TKBGV_sang!$A$6:$AE$130,13,0),"")</f>
        <v>12A14 - ANH</v>
      </c>
      <c r="E95" s="92" t="str">
        <f>IF(VLOOKUP($D90,TKBGV_sang!$A$6:$AE$130,18,0)&lt;&gt;"",VLOOKUP($D90,TKBGV_sang!$A$6:$AE$130,18,0),"")</f>
        <v>11A15 - ANH</v>
      </c>
      <c r="F95" s="92" t="str">
        <f>IF(VLOOKUP($D90,TKBGV_sang!$A$6:$AE$130,23,0)&lt;&gt;"",VLOOKUP($D90,TKBGV_sang!$A$6:$AE$130,23,0),"")</f>
        <v/>
      </c>
      <c r="G95" s="92" t="str">
        <f>IF(VLOOKUP($D90,TKBGV_sang!$A$6:$AE$130,28,0)&lt;&gt;"",VLOOKUP($D90,TKBGV_sang!$A$6:$AE$130,28,0),"")</f>
        <v/>
      </c>
    </row>
    <row r="96" spans="1:7" ht="25.5" customHeight="1" x14ac:dyDescent="0.1">
      <c r="A96" s="91">
        <v>3</v>
      </c>
      <c r="B96" s="92" t="str">
        <f>IF(VLOOKUP($D90,TKBGV_sang!$A$6:$AE$130,4,0)&lt;&gt;"",VLOOKUP($D90,TKBGV_sang!$A$6:$AE$130,4,0),"")</f>
        <v/>
      </c>
      <c r="C96" s="92" t="str">
        <f>IF(VLOOKUP($D90,TKBGV_sang!$A$6:$AE$130,9,0)&lt;&gt;"",VLOOKUP($D90,TKBGV_sang!$A$6:$AE$130,9,0),"")</f>
        <v>12A08 - ANH</v>
      </c>
      <c r="D96" s="92" t="str">
        <f>IF(VLOOKUP($D90,TKBGV_sang!$A$6:$AE$130,14,0)&lt;&gt;"",VLOOKUP($D90,TKBGV_sang!$A$6:$AE$130,14,0),"")</f>
        <v>12A08 - ANH</v>
      </c>
      <c r="E96" s="92" t="str">
        <f>IF(VLOOKUP($D90,TKBGV_sang!$A$6:$AE$130,19,0)&lt;&gt;"",VLOOKUP($D90,TKBGV_sang!$A$6:$AE$130,19,0),"")</f>
        <v>11A15 - ANH</v>
      </c>
      <c r="F96" s="92" t="str">
        <f>IF(VLOOKUP($D90,TKBGV_sang!$A$6:$AE$130,24,0)&lt;&gt;"",VLOOKUP($D90,TKBGV_sang!$A$6:$AE$130,24,0),"")</f>
        <v/>
      </c>
      <c r="G96" s="92" t="str">
        <f>IF(VLOOKUP($D90,TKBGV_sang!$A$6:$AE$130,29,0)&lt;&gt;"",VLOOKUP($D90,TKBGV_sang!$A$6:$AE$130,29,0),"")</f>
        <v/>
      </c>
    </row>
    <row r="97" spans="1:7" ht="25.5" customHeight="1" x14ac:dyDescent="0.1">
      <c r="A97" s="91">
        <v>4</v>
      </c>
      <c r="B97" s="92" t="str">
        <f>IF(VLOOKUP($D90,TKBGV_sang!$A$6:$AE$130,5,0)&lt;&gt;"",VLOOKUP($D90,TKBGV_sang!$A$6:$AE$130,5,0),"")</f>
        <v/>
      </c>
      <c r="C97" s="92" t="str">
        <f>IF(VLOOKUP($D90,TKBGV_sang!$A$6:$AE$130,10,0)&lt;&gt;"",VLOOKUP($D90,TKBGV_sang!$A$6:$AE$130,10,0),"")</f>
        <v>12A08 - ANH</v>
      </c>
      <c r="D97" s="92" t="str">
        <f>IF(VLOOKUP($D90,TKBGV_sang!$A$6:$AE$130,15,0)&lt;&gt;"",VLOOKUP($D90,TKBGV_sang!$A$6:$AE$130,15,0),"")</f>
        <v>12A08 - ANH</v>
      </c>
      <c r="E97" s="92" t="str">
        <f>IF(VLOOKUP($D90,TKBGV_sang!$A$6:$AE$130,20,0)&lt;&gt;"",VLOOKUP($D90,TKBGV_sang!$A$6:$AE$130,20,0),"")</f>
        <v>12A14 - ANH</v>
      </c>
      <c r="F97" s="92" t="str">
        <f>IF(VLOOKUP($D90,TKBGV_sang!$A$6:$AE$130,25,0)&lt;&gt;"",VLOOKUP($D90,TKBGV_sang!$A$6:$AE$130,25,0),"")</f>
        <v/>
      </c>
      <c r="G97" s="92" t="str">
        <f>IF(VLOOKUP($D90,TKBGV_sang!$A$6:$AE$130,30,0)&lt;&gt;"",VLOOKUP($D90,TKBGV_sang!$A$6:$AE$130,30,0),"")</f>
        <v/>
      </c>
    </row>
    <row r="98" spans="1:7" ht="25.5" customHeight="1" x14ac:dyDescent="0.1">
      <c r="A98" s="91">
        <v>5</v>
      </c>
      <c r="B98" s="92" t="str">
        <f>IF(VLOOKUP($D90,TKBGV_sang!$A$6:$AE$130,6,0)&lt;&gt;"",VLOOKUP($D90,TKBGV_sang!$A$6:$AE$130,6,0),"")</f>
        <v/>
      </c>
      <c r="C98" s="92" t="str">
        <f>IF(VLOOKUP($D90,TKBGV_sang!$A$6:$AE$130,11,0)&lt;&gt;"",VLOOKUP($D90,TKBGV_sang!$A$6:$AE$130,11,0),"")</f>
        <v>11A15 - ANH</v>
      </c>
      <c r="D98" s="92" t="str">
        <f>IF(VLOOKUP($D90,TKBGV_sang!$A$6:$AE$130,16,0)&lt;&gt;"",VLOOKUP($D90,TKBGV_sang!$A$6:$AE$130,16,0),"")</f>
        <v>11A15 - ANH</v>
      </c>
      <c r="E98" s="92" t="str">
        <f>IF(VLOOKUP($D90,TKBGV_sang!$A$6:$AE$130,21,0)&lt;&gt;"",VLOOKUP($D90,TKBGV_sang!$A$6:$AE$130,21,0),"")</f>
        <v>12A14 - ANH</v>
      </c>
      <c r="F98" s="92" t="str">
        <f>IF(VLOOKUP($D90,TKBGV_sang!$A$6:$AE$130,26,0)&lt;&gt;"",VLOOKUP($D90,TKBGV_sang!$A$6:$AE$130,26,0),"")</f>
        <v/>
      </c>
      <c r="G98" s="92" t="str">
        <f>IF(VLOOKUP($D90,TKBGV_sang!$A$6:$AE$130,31,0)&lt;&gt;"",VLOOKUP($D90,TKBGV_sang!$A$6:$AE$130,31,0),"")</f>
        <v/>
      </c>
    </row>
    <row r="99" spans="1:7" ht="25.5" customHeight="1" x14ac:dyDescent="0.1">
      <c r="A99" s="85"/>
      <c r="B99" s="85"/>
      <c r="C99" s="85" t="s">
        <v>122</v>
      </c>
      <c r="D99" s="85"/>
      <c r="E99" s="85"/>
      <c r="F99" s="85"/>
      <c r="G99" s="85"/>
    </row>
    <row r="100" spans="1:7" ht="25.5" customHeight="1" x14ac:dyDescent="0.1">
      <c r="A100" s="89"/>
      <c r="B100" s="90" t="s">
        <v>115</v>
      </c>
      <c r="C100" s="90" t="s">
        <v>116</v>
      </c>
      <c r="D100" s="90" t="s">
        <v>117</v>
      </c>
      <c r="E100" s="90" t="s">
        <v>118</v>
      </c>
      <c r="F100" s="90" t="s">
        <v>119</v>
      </c>
      <c r="G100" s="90" t="s">
        <v>120</v>
      </c>
    </row>
    <row r="101" spans="1:7" ht="25.5" customHeight="1" x14ac:dyDescent="0.1">
      <c r="A101" s="91">
        <v>1</v>
      </c>
      <c r="B101" s="92" t="str">
        <f>IF(VLOOKUP($D90,TKBGV_chieu!$A$6:$AE$130,2,0)&lt;&gt;"",VLOOKUP($D90,TKBGV_chieu!$A$6:$AE$130,2,0),"")</f>
        <v>12A08 - ANH</v>
      </c>
      <c r="C101" s="92" t="str">
        <f>IF(VLOOKUP($D90,TKBGV_chieu!$A$6:$AE$130,7,0)&lt;&gt;"",VLOOKUP($D90,TKBGV_chieu!$A$6:$AE$130,7,0),"")</f>
        <v>12A14 - ANH</v>
      </c>
      <c r="D101" s="92" t="str">
        <f>IF(VLOOKUP($D90,TKBGV_chieu!$A$6:$AE$130,12,0)&lt;&gt;"",VLOOKUP($D90,TKBGV_chieu!$A$6:$AE$130,12,0),"")</f>
        <v>12A14 - ANH</v>
      </c>
      <c r="E101" s="92" t="str">
        <f>IF(VLOOKUP($D90,TKBGV_chieu!$A$6:$AE$130,17,0)&lt;&gt;"",VLOOKUP($D90,TKBGV_chieu!$A$6:$AE$130,17,0),"")</f>
        <v>11A04 - ANH</v>
      </c>
      <c r="F101" s="92" t="str">
        <f>IF(VLOOKUP($D90,TKBGV_chieu!$A$6:$AE$130,22,0)&lt;&gt;"",VLOOKUP($D90,TKBGV_chieu!$A$6:$AE$130,22,0),"")</f>
        <v/>
      </c>
      <c r="G101" s="92" t="str">
        <f>IF(VLOOKUP($D90,TKBGV_chieu!$A$6:$AE$130,27,0)&lt;&gt;"",VLOOKUP($D90,TKBGV_chieu!$A$6:$AE$130,27,0),"")</f>
        <v/>
      </c>
    </row>
    <row r="102" spans="1:7" ht="25.5" customHeight="1" x14ac:dyDescent="0.1">
      <c r="A102" s="91">
        <v>2</v>
      </c>
      <c r="B102" s="92" t="str">
        <f>IF(VLOOKUP($D90,TKBGV_chieu!$A$6:$AE$130,3,0)&lt;&gt;"",VLOOKUP($D90,TKBGV_chieu!$A$6:$AE$130,3,0),"")</f>
        <v>11A04 - ANH</v>
      </c>
      <c r="C102" s="92" t="str">
        <f>IF(VLOOKUP($D90,TKBGV_chieu!$A$6:$AE$130,8,0)&lt;&gt;"",VLOOKUP($D90,TKBGV_chieu!$A$6:$AE$130,8,0),"")</f>
        <v/>
      </c>
      <c r="D102" s="92" t="str">
        <f>IF(VLOOKUP($D90,TKBGV_chieu!$A$6:$AE$130,13,0)&lt;&gt;"",VLOOKUP($D90,TKBGV_chieu!$A$6:$AE$130,13,0),"")</f>
        <v>11A15 - ANH</v>
      </c>
      <c r="E102" s="92" t="str">
        <f>IF(VLOOKUP($D90,TKBGV_chieu!$A$6:$AE$130,18,0)&lt;&gt;"",VLOOKUP($D90,TKBGV_chieu!$A$6:$AE$130,18,0),"")</f>
        <v>12A14 - ANH</v>
      </c>
      <c r="F102" s="92" t="str">
        <f>IF(VLOOKUP($D90,TKBGV_chieu!$A$6:$AE$130,23,0)&lt;&gt;"",VLOOKUP($D90,TKBGV_chieu!$A$6:$AE$130,23,0),"")</f>
        <v/>
      </c>
      <c r="G102" s="92" t="str">
        <f>IF(VLOOKUP($D90,TKBGV_chieu!$A$6:$AE$130,28,0)&lt;&gt;"",VLOOKUP($D90,TKBGV_chieu!$A$6:$AE$130,28,0),"")</f>
        <v/>
      </c>
    </row>
    <row r="103" spans="1:7" ht="25.5" customHeight="1" x14ac:dyDescent="0.1">
      <c r="A103" s="91">
        <v>3</v>
      </c>
      <c r="B103" s="92" t="str">
        <f>IF(VLOOKUP($D90,TKBGV_chieu!$A$6:$AE$130,4,0)&lt;&gt;"",VLOOKUP($D90,TKBGV_chieu!$A$6:$AE$130,4,0),"")</f>
        <v>11A04 - ANH</v>
      </c>
      <c r="C103" s="92" t="str">
        <f>IF(VLOOKUP($D90,TKBGV_chieu!$A$6:$AE$130,9,0)&lt;&gt;"",VLOOKUP($D90,TKBGV_chieu!$A$6:$AE$130,9,0),"")</f>
        <v>12A08 - ANH</v>
      </c>
      <c r="D103" s="92" t="str">
        <f>IF(VLOOKUP($D90,TKBGV_chieu!$A$6:$AE$130,14,0)&lt;&gt;"",VLOOKUP($D90,TKBGV_chieu!$A$6:$AE$130,14,0),"")</f>
        <v>11A15 - ANH</v>
      </c>
      <c r="E103" s="92" t="str">
        <f>IF(VLOOKUP($D90,TKBGV_chieu!$A$6:$AE$130,19,0)&lt;&gt;"",VLOOKUP($D90,TKBGV_chieu!$A$6:$AE$130,19,0),"")</f>
        <v/>
      </c>
      <c r="F103" s="92" t="str">
        <f>IF(VLOOKUP($D90,TKBGV_chieu!$A$6:$AE$130,24,0)&lt;&gt;"",VLOOKUP($D90,TKBGV_chieu!$A$6:$AE$130,24,0),"")</f>
        <v/>
      </c>
      <c r="G103" s="92" t="str">
        <f>IF(VLOOKUP($D90,TKBGV_chieu!$A$6:$AE$130,29,0)&lt;&gt;"",VLOOKUP($D90,TKBGV_chieu!$A$6:$AE$130,29,0),"")</f>
        <v/>
      </c>
    </row>
    <row r="104" spans="1:7" ht="25.5" customHeight="1" x14ac:dyDescent="0.1">
      <c r="A104" s="91">
        <v>4</v>
      </c>
      <c r="B104" s="92" t="str">
        <f>IF(VLOOKUP($D90,TKBGV_chieu!$A$6:$AE$130,5,0)&lt;&gt;"",VLOOKUP($D90,TKBGV_chieu!$A$6:$AE$130,5,0),"")</f>
        <v/>
      </c>
      <c r="C104" s="92" t="str">
        <f>IF(VLOOKUP($D90,TKBGV_chieu!$A$6:$AE$130,10,0)&lt;&gt;"",VLOOKUP($D90,TKBGV_chieu!$A$6:$AE$130,10,0),"")</f>
        <v/>
      </c>
      <c r="D104" s="92" t="str">
        <f>IF(VLOOKUP($D90,TKBGV_chieu!$A$6:$AE$130,15,0)&lt;&gt;"",VLOOKUP($D90,TKBGV_chieu!$A$6:$AE$130,15,0),"")</f>
        <v/>
      </c>
      <c r="E104" s="92" t="str">
        <f>IF(VLOOKUP($D90,TKBGV_chieu!$A$6:$AE$130,20,0)&lt;&gt;"",VLOOKUP($D90,TKBGV_chieu!$A$6:$AE$130,20,0),"")</f>
        <v/>
      </c>
      <c r="F104" s="92" t="str">
        <f>IF(VLOOKUP($D90,TKBGV_chieu!$A$6:$AE$130,25,0)&lt;&gt;"",VLOOKUP($D90,TKBGV_chieu!$A$6:$AE$130,25,0),"")</f>
        <v/>
      </c>
      <c r="G104" s="92" t="str">
        <f>IF(VLOOKUP($D90,TKBGV_chieu!$A$6:$AE$130,30,0)&lt;&gt;"",VLOOKUP($D90,TKBGV_chieu!$A$6:$AE$130,30,0),"")</f>
        <v/>
      </c>
    </row>
    <row r="105" spans="1:7" ht="25.5" customHeight="1" x14ac:dyDescent="0.1">
      <c r="A105" s="91">
        <v>5</v>
      </c>
      <c r="B105" s="92" t="str">
        <f>IF(VLOOKUP($D90,TKBGV_chieu!$A$6:$AE$130,6,0)&lt;&gt;"",VLOOKUP($D90,TKBGV_chieu!$A$6:$AE$130,6,0),"")</f>
        <v/>
      </c>
      <c r="C105" s="92" t="str">
        <f>IF(VLOOKUP($D90,TKBGV_chieu!$A$6:$AE$130,11,0)&lt;&gt;"",VLOOKUP($D90,TKBGV_chieu!$A$6:$AE$130,11,0),"")</f>
        <v/>
      </c>
      <c r="D105" s="92" t="str">
        <f>IF(VLOOKUP($D90,TKBGV_chieu!$A$6:$AE$130,16,0)&lt;&gt;"",VLOOKUP($D90,TKBGV_chieu!$A$6:$AE$130,16,0),"")</f>
        <v/>
      </c>
      <c r="E105" s="92" t="str">
        <f>IF(VLOOKUP($D90,TKBGV_chieu!$A$6:$AE$130,21,0)&lt;&gt;"",VLOOKUP($D90,TKBGV_chieu!$A$6:$AE$130,21,0),"")</f>
        <v/>
      </c>
      <c r="F105" s="92" t="str">
        <f>IF(VLOOKUP($D90,TKBGV_chieu!$A$6:$AE$130,26,0)&lt;&gt;"",VLOOKUP($D90,TKBGV_chieu!$A$6:$AE$130,26,0),"")</f>
        <v/>
      </c>
      <c r="G105" s="92" t="str">
        <f>IF(VLOOKUP($D90,TKBGV_chieu!$A$6:$AE$130,31,0)&lt;&gt;"",VLOOKUP($D90,TKBGV_chieu!$A$6:$AE$130,31,0),"")</f>
        <v/>
      </c>
    </row>
    <row r="106" spans="1:7" ht="25.5" customHeight="1" x14ac:dyDescent="0.1">
      <c r="A106" s="85"/>
      <c r="B106" s="93"/>
      <c r="C106" s="93"/>
      <c r="D106" s="93"/>
      <c r="E106" s="93"/>
      <c r="F106" s="93"/>
      <c r="G106" s="93"/>
    </row>
    <row r="107" spans="1:7" ht="25.5" customHeight="1" x14ac:dyDescent="0.1">
      <c r="A107" s="85">
        <v>7</v>
      </c>
      <c r="B107" s="85"/>
      <c r="C107" s="85" t="s">
        <v>123</v>
      </c>
      <c r="D107" s="86" t="str">
        <f>VLOOKUP($A107,Objects!$D$7:$F$120,3,1)</f>
        <v>HUỲNH THỊ NHƯ PHÚC</v>
      </c>
      <c r="E107" s="85"/>
      <c r="F107" s="85"/>
      <c r="G107" s="85"/>
    </row>
    <row r="108" spans="1:7" ht="25.5" customHeight="1" x14ac:dyDescent="0.1">
      <c r="A108" s="85"/>
      <c r="B108" s="85"/>
      <c r="C108" s="85"/>
      <c r="D108" s="85"/>
      <c r="E108" s="88"/>
      <c r="F108" s="85"/>
      <c r="G108" s="85"/>
    </row>
    <row r="109" spans="1:7" ht="25.5" customHeight="1" x14ac:dyDescent="0.1">
      <c r="A109" s="85"/>
      <c r="B109" s="85"/>
      <c r="C109" s="85" t="s">
        <v>121</v>
      </c>
      <c r="D109" s="85"/>
      <c r="E109" s="85"/>
      <c r="F109" s="85"/>
      <c r="G109" s="85"/>
    </row>
    <row r="110" spans="1:7" ht="25.5" customHeight="1" x14ac:dyDescent="0.1">
      <c r="A110" s="89"/>
      <c r="B110" s="90" t="s">
        <v>115</v>
      </c>
      <c r="C110" s="90" t="s">
        <v>116</v>
      </c>
      <c r="D110" s="90" t="s">
        <v>117</v>
      </c>
      <c r="E110" s="90" t="s">
        <v>118</v>
      </c>
      <c r="F110" s="90" t="s">
        <v>119</v>
      </c>
      <c r="G110" s="90" t="s">
        <v>120</v>
      </c>
    </row>
    <row r="111" spans="1:7" ht="25.5" customHeight="1" x14ac:dyDescent="0.1">
      <c r="A111" s="91">
        <v>1</v>
      </c>
      <c r="B111" s="92" t="str">
        <f>IF(VLOOKUP($D107,TKBGV_sang!$A$6:$AE$130,2,0)&lt;&gt;"",VLOOKUP($D107,TKBGV_sang!$A$6:$AE$130,2,0),"")</f>
        <v/>
      </c>
      <c r="C111" s="92" t="str">
        <f>IF(VLOOKUP($D107,TKBGV_sang!$A$6:$AE$130,7,0)&lt;&gt;"",VLOOKUP($D107,TKBGV_sang!$A$6:$AE$130,7,0),"")</f>
        <v/>
      </c>
      <c r="D111" s="92" t="str">
        <f>IF(VLOOKUP($D107,TKBGV_sang!$A$6:$AE$130,12,0)&lt;&gt;"",VLOOKUP($D107,TKBGV_sang!$A$6:$AE$130,12,0),"")</f>
        <v>11A13 - ANH</v>
      </c>
      <c r="E111" s="92" t="str">
        <f>IF(VLOOKUP($D107,TKBGV_sang!$A$6:$AE$130,17,0)&lt;&gt;"",VLOOKUP($D107,TKBGV_sang!$A$6:$AE$130,17,0),"")</f>
        <v>12A13 - ANH</v>
      </c>
      <c r="F111" s="92" t="str">
        <f>IF(VLOOKUP($D107,TKBGV_sang!$A$6:$AE$130,22,0)&lt;&gt;"",VLOOKUP($D107,TKBGV_sang!$A$6:$AE$130,22,0),"")</f>
        <v/>
      </c>
      <c r="G111" s="92" t="str">
        <f>IF(VLOOKUP($D107,TKBGV_sang!$A$6:$AE$130,27,0)&lt;&gt;"",VLOOKUP($D107,TKBGV_sang!$A$6:$AE$130,27,0),"")</f>
        <v/>
      </c>
    </row>
    <row r="112" spans="1:7" ht="25.5" customHeight="1" x14ac:dyDescent="0.1">
      <c r="A112" s="91">
        <v>2</v>
      </c>
      <c r="B112" s="92" t="str">
        <f>IF(VLOOKUP($D107,TKBGV_sang!$A$6:$AE$130,3,0)&lt;&gt;"",VLOOKUP($D107,TKBGV_sang!$A$6:$AE$130,3,0),"")</f>
        <v>12A13 - SHCN</v>
      </c>
      <c r="C112" s="92" t="str">
        <f>IF(VLOOKUP($D107,TKBGV_sang!$A$6:$AE$130,8,0)&lt;&gt;"",VLOOKUP($D107,TKBGV_sang!$A$6:$AE$130,8,0),"")</f>
        <v/>
      </c>
      <c r="D112" s="92" t="str">
        <f>IF(VLOOKUP($D107,TKBGV_sang!$A$6:$AE$130,13,0)&lt;&gt;"",VLOOKUP($D107,TKBGV_sang!$A$6:$AE$130,13,0),"")</f>
        <v>11A13 - ANH</v>
      </c>
      <c r="E112" s="92" t="str">
        <f>IF(VLOOKUP($D107,TKBGV_sang!$A$6:$AE$130,18,0)&lt;&gt;"",VLOOKUP($D107,TKBGV_sang!$A$6:$AE$130,18,0),"")</f>
        <v>12A13 - ANH</v>
      </c>
      <c r="F112" s="92" t="str">
        <f>IF(VLOOKUP($D107,TKBGV_sang!$A$6:$AE$130,23,0)&lt;&gt;"",VLOOKUP($D107,TKBGV_sang!$A$6:$AE$130,23,0),"")</f>
        <v/>
      </c>
      <c r="G112" s="92" t="str">
        <f>IF(VLOOKUP($D107,TKBGV_sang!$A$6:$AE$130,28,0)&lt;&gt;"",VLOOKUP($D107,TKBGV_sang!$A$6:$AE$130,28,0),"")</f>
        <v/>
      </c>
    </row>
    <row r="113" spans="1:7" ht="25.5" customHeight="1" x14ac:dyDescent="0.1">
      <c r="A113" s="91">
        <v>3</v>
      </c>
      <c r="B113" s="92" t="str">
        <f>IF(VLOOKUP($D107,TKBGV_sang!$A$6:$AE$130,4,0)&lt;&gt;"",VLOOKUP($D107,TKBGV_sang!$A$6:$AE$130,4,0),"")</f>
        <v>12A04 - ANH</v>
      </c>
      <c r="C113" s="92" t="str">
        <f>IF(VLOOKUP($D107,TKBGV_sang!$A$6:$AE$130,9,0)&lt;&gt;"",VLOOKUP($D107,TKBGV_sang!$A$6:$AE$130,9,0),"")</f>
        <v>12A13 - ANH</v>
      </c>
      <c r="D113" s="92" t="str">
        <f>IF(VLOOKUP($D107,TKBGV_sang!$A$6:$AE$130,14,0)&lt;&gt;"",VLOOKUP($D107,TKBGV_sang!$A$6:$AE$130,14,0),"")</f>
        <v>12A04 - ANH</v>
      </c>
      <c r="E113" s="92" t="str">
        <f>IF(VLOOKUP($D107,TKBGV_sang!$A$6:$AE$130,19,0)&lt;&gt;"",VLOOKUP($D107,TKBGV_sang!$A$6:$AE$130,19,0),"")</f>
        <v>11A13 - ANH</v>
      </c>
      <c r="F113" s="92" t="str">
        <f>IF(VLOOKUP($D107,TKBGV_sang!$A$6:$AE$130,24,0)&lt;&gt;"",VLOOKUP($D107,TKBGV_sang!$A$6:$AE$130,24,0),"")</f>
        <v/>
      </c>
      <c r="G113" s="92" t="str">
        <f>IF(VLOOKUP($D107,TKBGV_sang!$A$6:$AE$130,29,0)&lt;&gt;"",VLOOKUP($D107,TKBGV_sang!$A$6:$AE$130,29,0),"")</f>
        <v/>
      </c>
    </row>
    <row r="114" spans="1:7" ht="25.5" customHeight="1" x14ac:dyDescent="0.1">
      <c r="A114" s="91">
        <v>4</v>
      </c>
      <c r="B114" s="92" t="str">
        <f>IF(VLOOKUP($D107,TKBGV_sang!$A$6:$AE$130,5,0)&lt;&gt;"",VLOOKUP($D107,TKBGV_sang!$A$6:$AE$130,5,0),"")</f>
        <v>12A04 - ANH</v>
      </c>
      <c r="C114" s="92" t="str">
        <f>IF(VLOOKUP($D107,TKBGV_sang!$A$6:$AE$130,10,0)&lt;&gt;"",VLOOKUP($D107,TKBGV_sang!$A$6:$AE$130,10,0),"")</f>
        <v>12A04 - ANH</v>
      </c>
      <c r="D114" s="92" t="str">
        <f>IF(VLOOKUP($D107,TKBGV_sang!$A$6:$AE$130,15,0)&lt;&gt;"",VLOOKUP($D107,TKBGV_sang!$A$6:$AE$130,15,0),"")</f>
        <v>11A09 - ANH</v>
      </c>
      <c r="E114" s="92" t="str">
        <f>IF(VLOOKUP($D107,TKBGV_sang!$A$6:$AE$130,20,0)&lt;&gt;"",VLOOKUP($D107,TKBGV_sang!$A$6:$AE$130,20,0),"")</f>
        <v/>
      </c>
      <c r="F114" s="92" t="str">
        <f>IF(VLOOKUP($D107,TKBGV_sang!$A$6:$AE$130,25,0)&lt;&gt;"",VLOOKUP($D107,TKBGV_sang!$A$6:$AE$130,25,0),"")</f>
        <v/>
      </c>
      <c r="G114" s="92" t="str">
        <f>IF(VLOOKUP($D107,TKBGV_sang!$A$6:$AE$130,30,0)&lt;&gt;"",VLOOKUP($D107,TKBGV_sang!$A$6:$AE$130,30,0),"")</f>
        <v/>
      </c>
    </row>
    <row r="115" spans="1:7" ht="25.5" customHeight="1" x14ac:dyDescent="0.1">
      <c r="A115" s="91">
        <v>5</v>
      </c>
      <c r="B115" s="92" t="str">
        <f>IF(VLOOKUP($D107,TKBGV_sang!$A$6:$AE$130,6,0)&lt;&gt;"",VLOOKUP($D107,TKBGV_sang!$A$6:$AE$130,6,0),"")</f>
        <v/>
      </c>
      <c r="C115" s="92" t="str">
        <f>IF(VLOOKUP($D107,TKBGV_sang!$A$6:$AE$130,11,0)&lt;&gt;"",VLOOKUP($D107,TKBGV_sang!$A$6:$AE$130,11,0),"")</f>
        <v>12A04 - ANH</v>
      </c>
      <c r="D115" s="92" t="str">
        <f>IF(VLOOKUP($D107,TKBGV_sang!$A$6:$AE$130,16,0)&lt;&gt;"",VLOOKUP($D107,TKBGV_sang!$A$6:$AE$130,16,0),"")</f>
        <v>12A13 - ANH</v>
      </c>
      <c r="E115" s="92" t="str">
        <f>IF(VLOOKUP($D107,TKBGV_sang!$A$6:$AE$130,21,0)&lt;&gt;"",VLOOKUP($D107,TKBGV_sang!$A$6:$AE$130,21,0),"")</f>
        <v>11A09 - ANH</v>
      </c>
      <c r="F115" s="92" t="str">
        <f>IF(VLOOKUP($D107,TKBGV_sang!$A$6:$AE$130,26,0)&lt;&gt;"",VLOOKUP($D107,TKBGV_sang!$A$6:$AE$130,26,0),"")</f>
        <v/>
      </c>
      <c r="G115" s="92" t="str">
        <f>IF(VLOOKUP($D107,TKBGV_sang!$A$6:$AE$130,31,0)&lt;&gt;"",VLOOKUP($D107,TKBGV_sang!$A$6:$AE$130,31,0),"")</f>
        <v/>
      </c>
    </row>
    <row r="116" spans="1:7" ht="25.5" customHeight="1" x14ac:dyDescent="0.1">
      <c r="A116" s="85"/>
      <c r="B116" s="85"/>
      <c r="C116" s="85" t="s">
        <v>122</v>
      </c>
      <c r="D116" s="85"/>
      <c r="E116" s="85"/>
      <c r="F116" s="85"/>
      <c r="G116" s="85"/>
    </row>
    <row r="117" spans="1:7" ht="25.5" customHeight="1" x14ac:dyDescent="0.1">
      <c r="A117" s="89"/>
      <c r="B117" s="90" t="s">
        <v>115</v>
      </c>
      <c r="C117" s="90" t="s">
        <v>116</v>
      </c>
      <c r="D117" s="90" t="s">
        <v>117</v>
      </c>
      <c r="E117" s="90" t="s">
        <v>118</v>
      </c>
      <c r="F117" s="90" t="s">
        <v>119</v>
      </c>
      <c r="G117" s="90" t="s">
        <v>120</v>
      </c>
    </row>
    <row r="118" spans="1:7" ht="25.5" customHeight="1" x14ac:dyDescent="0.1">
      <c r="A118" s="91">
        <v>1</v>
      </c>
      <c r="B118" s="92" t="str">
        <f>IF(VLOOKUP($D107,TKBGV_chieu!$A$6:$AE$130,2,0)&lt;&gt;"",VLOOKUP($D107,TKBGV_chieu!$A$6:$AE$130,2,0),"")</f>
        <v>12A13 - ANH</v>
      </c>
      <c r="C118" s="92" t="str">
        <f>IF(VLOOKUP($D107,TKBGV_chieu!$A$6:$AE$130,7,0)&lt;&gt;"",VLOOKUP($D107,TKBGV_chieu!$A$6:$AE$130,7,0),"")</f>
        <v>12A13 - ANH</v>
      </c>
      <c r="D118" s="92" t="str">
        <f>IF(VLOOKUP($D107,TKBGV_chieu!$A$6:$AE$130,12,0)&lt;&gt;"",VLOOKUP($D107,TKBGV_chieu!$A$6:$AE$130,12,0),"")</f>
        <v>11A09 - ANH</v>
      </c>
      <c r="E118" s="92" t="str">
        <f>IF(VLOOKUP($D107,TKBGV_chieu!$A$6:$AE$130,17,0)&lt;&gt;"",VLOOKUP($D107,TKBGV_chieu!$A$6:$AE$130,17,0),"")</f>
        <v>11A13 - ANH</v>
      </c>
      <c r="F118" s="92" t="str">
        <f>IF(VLOOKUP($D107,TKBGV_chieu!$A$6:$AE$130,22,0)&lt;&gt;"",VLOOKUP($D107,TKBGV_chieu!$A$6:$AE$130,22,0),"")</f>
        <v/>
      </c>
      <c r="G118" s="92" t="str">
        <f>IF(VLOOKUP($D107,TKBGV_chieu!$A$6:$AE$130,27,0)&lt;&gt;"",VLOOKUP($D107,TKBGV_chieu!$A$6:$AE$130,27,0),"")</f>
        <v/>
      </c>
    </row>
    <row r="119" spans="1:7" ht="25.5" customHeight="1" x14ac:dyDescent="0.1">
      <c r="A119" s="91">
        <v>2</v>
      </c>
      <c r="B119" s="92" t="str">
        <f>IF(VLOOKUP($D107,TKBGV_chieu!$A$6:$AE$130,3,0)&lt;&gt;"",VLOOKUP($D107,TKBGV_chieu!$A$6:$AE$130,3,0),"")</f>
        <v/>
      </c>
      <c r="C119" s="92" t="str">
        <f>IF(VLOOKUP($D107,TKBGV_chieu!$A$6:$AE$130,8,0)&lt;&gt;"",VLOOKUP($D107,TKBGV_chieu!$A$6:$AE$130,8,0),"")</f>
        <v>11A13 - ANH</v>
      </c>
      <c r="D119" s="92" t="str">
        <f>IF(VLOOKUP($D107,TKBGV_chieu!$A$6:$AE$130,13,0)&lt;&gt;"",VLOOKUP($D107,TKBGV_chieu!$A$6:$AE$130,13,0),"")</f>
        <v>11A09 - ANH</v>
      </c>
      <c r="E119" s="92" t="str">
        <f>IF(VLOOKUP($D107,TKBGV_chieu!$A$6:$AE$130,18,0)&lt;&gt;"",VLOOKUP($D107,TKBGV_chieu!$A$6:$AE$130,18,0),"")</f>
        <v>11A09 - ANH</v>
      </c>
      <c r="F119" s="92" t="str">
        <f>IF(VLOOKUP($D107,TKBGV_chieu!$A$6:$AE$130,23,0)&lt;&gt;"",VLOOKUP($D107,TKBGV_chieu!$A$6:$AE$130,23,0),"")</f>
        <v/>
      </c>
      <c r="G119" s="92" t="str">
        <f>IF(VLOOKUP($D107,TKBGV_chieu!$A$6:$AE$130,28,0)&lt;&gt;"",VLOOKUP($D107,TKBGV_chieu!$A$6:$AE$130,28,0),"")</f>
        <v/>
      </c>
    </row>
    <row r="120" spans="1:7" ht="25.5" customHeight="1" x14ac:dyDescent="0.1">
      <c r="A120" s="91">
        <v>3</v>
      </c>
      <c r="B120" s="92" t="str">
        <f>IF(VLOOKUP($D107,TKBGV_chieu!$A$6:$AE$130,4,0)&lt;&gt;"",VLOOKUP($D107,TKBGV_chieu!$A$6:$AE$130,4,0),"")</f>
        <v>12A04 - ANH</v>
      </c>
      <c r="C120" s="92" t="str">
        <f>IF(VLOOKUP($D107,TKBGV_chieu!$A$6:$AE$130,9,0)&lt;&gt;"",VLOOKUP($D107,TKBGV_chieu!$A$6:$AE$130,9,0),"")</f>
        <v>11A13 - ANH</v>
      </c>
      <c r="D120" s="92" t="str">
        <f>IF(VLOOKUP($D107,TKBGV_chieu!$A$6:$AE$130,14,0)&lt;&gt;"",VLOOKUP($D107,TKBGV_chieu!$A$6:$AE$130,14,0),"")</f>
        <v/>
      </c>
      <c r="E120" s="92" t="str">
        <f>IF(VLOOKUP($D107,TKBGV_chieu!$A$6:$AE$130,19,0)&lt;&gt;"",VLOOKUP($D107,TKBGV_chieu!$A$6:$AE$130,19,0),"")</f>
        <v>11A09 - ANH</v>
      </c>
      <c r="F120" s="92" t="str">
        <f>IF(VLOOKUP($D107,TKBGV_chieu!$A$6:$AE$130,24,0)&lt;&gt;"",VLOOKUP($D107,TKBGV_chieu!$A$6:$AE$130,24,0),"")</f>
        <v/>
      </c>
      <c r="G120" s="92" t="str">
        <f>IF(VLOOKUP($D107,TKBGV_chieu!$A$6:$AE$130,29,0)&lt;&gt;"",VLOOKUP($D107,TKBGV_chieu!$A$6:$AE$130,29,0),"")</f>
        <v/>
      </c>
    </row>
    <row r="121" spans="1:7" ht="25.5" customHeight="1" x14ac:dyDescent="0.1">
      <c r="A121" s="91">
        <v>4</v>
      </c>
      <c r="B121" s="92" t="str">
        <f>IF(VLOOKUP($D107,TKBGV_chieu!$A$6:$AE$130,5,0)&lt;&gt;"",VLOOKUP($D107,TKBGV_chieu!$A$6:$AE$130,5,0),"")</f>
        <v/>
      </c>
      <c r="C121" s="92" t="str">
        <f>IF(VLOOKUP($D107,TKBGV_chieu!$A$6:$AE$130,10,0)&lt;&gt;"",VLOOKUP($D107,TKBGV_chieu!$A$6:$AE$130,10,0),"")</f>
        <v/>
      </c>
      <c r="D121" s="92" t="str">
        <f>IF(VLOOKUP($D107,TKBGV_chieu!$A$6:$AE$130,15,0)&lt;&gt;"",VLOOKUP($D107,TKBGV_chieu!$A$6:$AE$130,15,0),"")</f>
        <v/>
      </c>
      <c r="E121" s="92" t="str">
        <f>IF(VLOOKUP($D107,TKBGV_chieu!$A$6:$AE$130,20,0)&lt;&gt;"",VLOOKUP($D107,TKBGV_chieu!$A$6:$AE$130,20,0),"")</f>
        <v/>
      </c>
      <c r="F121" s="92" t="str">
        <f>IF(VLOOKUP($D107,TKBGV_chieu!$A$6:$AE$130,25,0)&lt;&gt;"",VLOOKUP($D107,TKBGV_chieu!$A$6:$AE$130,25,0),"")</f>
        <v/>
      </c>
      <c r="G121" s="92" t="str">
        <f>IF(VLOOKUP($D107,TKBGV_chieu!$A$6:$AE$130,30,0)&lt;&gt;"",VLOOKUP($D107,TKBGV_chieu!$A$6:$AE$130,30,0),"")</f>
        <v/>
      </c>
    </row>
    <row r="122" spans="1:7" ht="25.5" customHeight="1" x14ac:dyDescent="0.1">
      <c r="A122" s="91">
        <v>5</v>
      </c>
      <c r="B122" s="92" t="str">
        <f>IF(VLOOKUP($D107,TKBGV_chieu!$A$6:$AE$130,6,0)&lt;&gt;"",VLOOKUP($D107,TKBGV_chieu!$A$6:$AE$130,6,0),"")</f>
        <v/>
      </c>
      <c r="C122" s="92" t="str">
        <f>IF(VLOOKUP($D107,TKBGV_chieu!$A$6:$AE$130,11,0)&lt;&gt;"",VLOOKUP($D107,TKBGV_chieu!$A$6:$AE$130,11,0),"")</f>
        <v/>
      </c>
      <c r="D122" s="92" t="str">
        <f>IF(VLOOKUP($D107,TKBGV_chieu!$A$6:$AE$130,16,0)&lt;&gt;"",VLOOKUP($D107,TKBGV_chieu!$A$6:$AE$130,16,0),"")</f>
        <v/>
      </c>
      <c r="E122" s="92" t="str">
        <f>IF(VLOOKUP($D107,TKBGV_chieu!$A$6:$AE$130,21,0)&lt;&gt;"",VLOOKUP($D107,TKBGV_chieu!$A$6:$AE$130,21,0),"")</f>
        <v/>
      </c>
      <c r="F122" s="92" t="str">
        <f>IF(VLOOKUP($D107,TKBGV_chieu!$A$6:$AE$130,26,0)&lt;&gt;"",VLOOKUP($D107,TKBGV_chieu!$A$6:$AE$130,26,0),"")</f>
        <v/>
      </c>
      <c r="G122" s="92" t="str">
        <f>IF(VLOOKUP($D107,TKBGV_chieu!$A$6:$AE$130,31,0)&lt;&gt;"",VLOOKUP($D107,TKBGV_chieu!$A$6:$AE$130,31,0),"")</f>
        <v/>
      </c>
    </row>
    <row r="123" spans="1:7" ht="25.5" customHeight="1" x14ac:dyDescent="0.1">
      <c r="A123" s="85"/>
      <c r="B123" s="93"/>
      <c r="C123" s="93"/>
      <c r="D123" s="93"/>
      <c r="E123" s="93"/>
      <c r="F123" s="93"/>
      <c r="G123" s="93"/>
    </row>
    <row r="124" spans="1:7" ht="25.5" customHeight="1" x14ac:dyDescent="0.1">
      <c r="A124" s="85">
        <v>8</v>
      </c>
      <c r="B124" s="85"/>
      <c r="C124" s="85" t="s">
        <v>123</v>
      </c>
      <c r="D124" s="86" t="str">
        <f>VLOOKUP($A124,Objects!$D$7:$F$120,3,1)</f>
        <v>TRẦN MINH KỲ</v>
      </c>
      <c r="E124" s="85"/>
      <c r="F124" s="85"/>
      <c r="G124" s="85"/>
    </row>
    <row r="125" spans="1:7" ht="25.5" customHeight="1" x14ac:dyDescent="0.1">
      <c r="A125" s="85"/>
      <c r="B125" s="85"/>
      <c r="C125" s="85"/>
      <c r="D125" s="85"/>
      <c r="E125" s="88"/>
      <c r="F125" s="85"/>
      <c r="G125" s="85"/>
    </row>
    <row r="126" spans="1:7" ht="25.5" customHeight="1" x14ac:dyDescent="0.1">
      <c r="A126" s="85"/>
      <c r="B126" s="85"/>
      <c r="C126" s="85" t="s">
        <v>121</v>
      </c>
      <c r="D126" s="85"/>
      <c r="E126" s="85"/>
      <c r="F126" s="85"/>
      <c r="G126" s="85"/>
    </row>
    <row r="127" spans="1:7" ht="25.5" customHeight="1" x14ac:dyDescent="0.1">
      <c r="A127" s="89"/>
      <c r="B127" s="90" t="s">
        <v>115</v>
      </c>
      <c r="C127" s="90" t="s">
        <v>116</v>
      </c>
      <c r="D127" s="90" t="s">
        <v>117</v>
      </c>
      <c r="E127" s="90" t="s">
        <v>118</v>
      </c>
      <c r="F127" s="90" t="s">
        <v>119</v>
      </c>
      <c r="G127" s="90" t="s">
        <v>120</v>
      </c>
    </row>
    <row r="128" spans="1:7" ht="25.5" customHeight="1" x14ac:dyDescent="0.1">
      <c r="A128" s="91">
        <v>1</v>
      </c>
      <c r="B128" s="92" t="str">
        <f>IF(VLOOKUP($D124,TKBGV_sang!$A$6:$AE$130,2,0)&lt;&gt;"",VLOOKUP($D124,TKBGV_sang!$A$6:$AE$130,2,0),"")</f>
        <v/>
      </c>
      <c r="C128" s="92" t="str">
        <f>IF(VLOOKUP($D124,TKBGV_sang!$A$6:$AE$130,7,0)&lt;&gt;"",VLOOKUP($D124,TKBGV_sang!$A$6:$AE$130,7,0),"")</f>
        <v>11A16 - ANH</v>
      </c>
      <c r="D128" s="92" t="str">
        <f>IF(VLOOKUP($D124,TKBGV_sang!$A$6:$AE$130,12,0)&lt;&gt;"",VLOOKUP($D124,TKBGV_sang!$A$6:$AE$130,12,0),"")</f>
        <v>11A14 - ANH</v>
      </c>
      <c r="E128" s="92" t="str">
        <f>IF(VLOOKUP($D124,TKBGV_sang!$A$6:$AE$130,17,0)&lt;&gt;"",VLOOKUP($D124,TKBGV_sang!$A$6:$AE$130,17,0),"")</f>
        <v>11A16 - ANH</v>
      </c>
      <c r="F128" s="92" t="str">
        <f>IF(VLOOKUP($D124,TKBGV_sang!$A$6:$AE$130,22,0)&lt;&gt;"",VLOOKUP($D124,TKBGV_sang!$A$6:$AE$130,22,0),"")</f>
        <v/>
      </c>
      <c r="G128" s="92" t="str">
        <f>IF(VLOOKUP($D124,TKBGV_sang!$A$6:$AE$130,27,0)&lt;&gt;"",VLOOKUP($D124,TKBGV_sang!$A$6:$AE$130,27,0),"")</f>
        <v/>
      </c>
    </row>
    <row r="129" spans="1:7" ht="25.5" customHeight="1" x14ac:dyDescent="0.1">
      <c r="A129" s="91">
        <v>2</v>
      </c>
      <c r="B129" s="92" t="str">
        <f>IF(VLOOKUP($D124,TKBGV_sang!$A$6:$AE$130,3,0)&lt;&gt;"",VLOOKUP($D124,TKBGV_sang!$A$6:$AE$130,3,0),"")</f>
        <v/>
      </c>
      <c r="C129" s="92" t="str">
        <f>IF(VLOOKUP($D124,TKBGV_sang!$A$6:$AE$130,8,0)&lt;&gt;"",VLOOKUP($D124,TKBGV_sang!$A$6:$AE$130,8,0),"")</f>
        <v>11A16 - ANH</v>
      </c>
      <c r="D129" s="92" t="str">
        <f>IF(VLOOKUP($D124,TKBGV_sang!$A$6:$AE$130,13,0)&lt;&gt;"",VLOOKUP($D124,TKBGV_sang!$A$6:$AE$130,13,0),"")</f>
        <v>11A14 - ANH</v>
      </c>
      <c r="E129" s="92" t="str">
        <f>IF(VLOOKUP($D124,TKBGV_sang!$A$6:$AE$130,18,0)&lt;&gt;"",VLOOKUP($D124,TKBGV_sang!$A$6:$AE$130,18,0),"")</f>
        <v>11A16 - ANH</v>
      </c>
      <c r="F129" s="92" t="str">
        <f>IF(VLOOKUP($D124,TKBGV_sang!$A$6:$AE$130,23,0)&lt;&gt;"",VLOOKUP($D124,TKBGV_sang!$A$6:$AE$130,23,0),"")</f>
        <v/>
      </c>
      <c r="G129" s="92" t="str">
        <f>IF(VLOOKUP($D124,TKBGV_sang!$A$6:$AE$130,28,0)&lt;&gt;"",VLOOKUP($D124,TKBGV_sang!$A$6:$AE$130,28,0),"")</f>
        <v/>
      </c>
    </row>
    <row r="130" spans="1:7" ht="25.5" customHeight="1" x14ac:dyDescent="0.1">
      <c r="A130" s="91">
        <v>3</v>
      </c>
      <c r="B130" s="92" t="str">
        <f>IF(VLOOKUP($D124,TKBGV_sang!$A$6:$AE$130,4,0)&lt;&gt;"",VLOOKUP($D124,TKBGV_sang!$A$6:$AE$130,4,0),"")</f>
        <v/>
      </c>
      <c r="C130" s="92" t="str">
        <f>IF(VLOOKUP($D124,TKBGV_sang!$A$6:$AE$130,9,0)&lt;&gt;"",VLOOKUP($D124,TKBGV_sang!$A$6:$AE$130,9,0),"")</f>
        <v/>
      </c>
      <c r="D130" s="92" t="str">
        <f>IF(VLOOKUP($D124,TKBGV_sang!$A$6:$AE$130,14,0)&lt;&gt;"",VLOOKUP($D124,TKBGV_sang!$A$6:$AE$130,14,0),"")</f>
        <v>10A06 - ANH</v>
      </c>
      <c r="E130" s="92" t="str">
        <f>IF(VLOOKUP($D124,TKBGV_sang!$A$6:$AE$130,19,0)&lt;&gt;"",VLOOKUP($D124,TKBGV_sang!$A$6:$AE$130,19,0),"")</f>
        <v>10A06 - ANH</v>
      </c>
      <c r="F130" s="92" t="str">
        <f>IF(VLOOKUP($D124,TKBGV_sang!$A$6:$AE$130,24,0)&lt;&gt;"",VLOOKUP($D124,TKBGV_sang!$A$6:$AE$130,24,0),"")</f>
        <v/>
      </c>
      <c r="G130" s="92" t="str">
        <f>IF(VLOOKUP($D124,TKBGV_sang!$A$6:$AE$130,29,0)&lt;&gt;"",VLOOKUP($D124,TKBGV_sang!$A$6:$AE$130,29,0),"")</f>
        <v/>
      </c>
    </row>
    <row r="131" spans="1:7" ht="25.5" customHeight="1" x14ac:dyDescent="0.1">
      <c r="A131" s="91">
        <v>4</v>
      </c>
      <c r="B131" s="92" t="str">
        <f>IF(VLOOKUP($D124,TKBGV_sang!$A$6:$AE$130,5,0)&lt;&gt;"",VLOOKUP($D124,TKBGV_sang!$A$6:$AE$130,5,0),"")</f>
        <v>10A05 - ANH</v>
      </c>
      <c r="C131" s="92" t="str">
        <f>IF(VLOOKUP($D124,TKBGV_sang!$A$6:$AE$130,10,0)&lt;&gt;"",VLOOKUP($D124,TKBGV_sang!$A$6:$AE$130,10,0),"")</f>
        <v>11A14 - ANH</v>
      </c>
      <c r="D131" s="92" t="str">
        <f>IF(VLOOKUP($D124,TKBGV_sang!$A$6:$AE$130,15,0)&lt;&gt;"",VLOOKUP($D124,TKBGV_sang!$A$6:$AE$130,15,0),"")</f>
        <v/>
      </c>
      <c r="E131" s="92" t="str">
        <f>IF(VLOOKUP($D124,TKBGV_sang!$A$6:$AE$130,20,0)&lt;&gt;"",VLOOKUP($D124,TKBGV_sang!$A$6:$AE$130,20,0),"")</f>
        <v>10A06 - ANH</v>
      </c>
      <c r="F131" s="92" t="str">
        <f>IF(VLOOKUP($D124,TKBGV_sang!$A$6:$AE$130,25,0)&lt;&gt;"",VLOOKUP($D124,TKBGV_sang!$A$6:$AE$130,25,0),"")</f>
        <v/>
      </c>
      <c r="G131" s="92" t="str">
        <f>IF(VLOOKUP($D124,TKBGV_sang!$A$6:$AE$130,30,0)&lt;&gt;"",VLOOKUP($D124,TKBGV_sang!$A$6:$AE$130,30,0),"")</f>
        <v/>
      </c>
    </row>
    <row r="132" spans="1:7" ht="25.5" customHeight="1" x14ac:dyDescent="0.1">
      <c r="A132" s="91">
        <v>5</v>
      </c>
      <c r="B132" s="92" t="str">
        <f>IF(VLOOKUP($D124,TKBGV_sang!$A$6:$AE$130,6,0)&lt;&gt;"",VLOOKUP($D124,TKBGV_sang!$A$6:$AE$130,6,0),"")</f>
        <v>10A05 - ANH</v>
      </c>
      <c r="C132" s="92" t="str">
        <f>IF(VLOOKUP($D124,TKBGV_sang!$A$6:$AE$130,11,0)&lt;&gt;"",VLOOKUP($D124,TKBGV_sang!$A$6:$AE$130,11,0),"")</f>
        <v>10A05 - ANH</v>
      </c>
      <c r="D132" s="92" t="str">
        <f>IF(VLOOKUP($D124,TKBGV_sang!$A$6:$AE$130,16,0)&lt;&gt;"",VLOOKUP($D124,TKBGV_sang!$A$6:$AE$130,16,0),"")</f>
        <v>10A05 - ANH</v>
      </c>
      <c r="E132" s="92" t="str">
        <f>IF(VLOOKUP($D124,TKBGV_sang!$A$6:$AE$130,21,0)&lt;&gt;"",VLOOKUP($D124,TKBGV_sang!$A$6:$AE$130,21,0),"")</f>
        <v>11A14 - ANH</v>
      </c>
      <c r="F132" s="92" t="str">
        <f>IF(VLOOKUP($D124,TKBGV_sang!$A$6:$AE$130,26,0)&lt;&gt;"",VLOOKUP($D124,TKBGV_sang!$A$6:$AE$130,26,0),"")</f>
        <v/>
      </c>
      <c r="G132" s="92" t="str">
        <f>IF(VLOOKUP($D124,TKBGV_sang!$A$6:$AE$130,31,0)&lt;&gt;"",VLOOKUP($D124,TKBGV_sang!$A$6:$AE$130,31,0),"")</f>
        <v/>
      </c>
    </row>
    <row r="133" spans="1:7" ht="25.5" customHeight="1" x14ac:dyDescent="0.1">
      <c r="A133" s="85"/>
      <c r="B133" s="85"/>
      <c r="C133" s="85" t="s">
        <v>122</v>
      </c>
      <c r="D133" s="85"/>
      <c r="E133" s="85"/>
      <c r="F133" s="85"/>
      <c r="G133" s="85"/>
    </row>
    <row r="134" spans="1:7" ht="25.5" customHeight="1" x14ac:dyDescent="0.1">
      <c r="A134" s="89"/>
      <c r="B134" s="90" t="s">
        <v>115</v>
      </c>
      <c r="C134" s="90" t="s">
        <v>116</v>
      </c>
      <c r="D134" s="90" t="s">
        <v>117</v>
      </c>
      <c r="E134" s="90" t="s">
        <v>118</v>
      </c>
      <c r="F134" s="90" t="s">
        <v>119</v>
      </c>
      <c r="G134" s="90" t="s">
        <v>120</v>
      </c>
    </row>
    <row r="135" spans="1:7" ht="25.5" customHeight="1" x14ac:dyDescent="0.1">
      <c r="A135" s="91">
        <v>1</v>
      </c>
      <c r="B135" s="92" t="str">
        <f>IF(VLOOKUP($D124,TKBGV_chieu!$A$6:$AE$130,2,0)&lt;&gt;"",VLOOKUP($D124,TKBGV_chieu!$A$6:$AE$130,2,0),"")</f>
        <v>11A16 - ANH</v>
      </c>
      <c r="C135" s="92" t="str">
        <f>IF(VLOOKUP($D124,TKBGV_chieu!$A$6:$AE$130,7,0)&lt;&gt;"",VLOOKUP($D124,TKBGV_chieu!$A$6:$AE$130,7,0),"")</f>
        <v/>
      </c>
      <c r="D135" s="92" t="str">
        <f>IF(VLOOKUP($D124,TKBGV_chieu!$A$6:$AE$130,12,0)&lt;&gt;"",VLOOKUP($D124,TKBGV_chieu!$A$6:$AE$130,12,0),"")</f>
        <v>10A06 - ANH</v>
      </c>
      <c r="E135" s="92" t="str">
        <f>IF(VLOOKUP($D124,TKBGV_chieu!$A$6:$AE$130,17,0)&lt;&gt;"",VLOOKUP($D124,TKBGV_chieu!$A$6:$AE$130,17,0),"")</f>
        <v>11A14 - ANH</v>
      </c>
      <c r="F135" s="92" t="str">
        <f>IF(VLOOKUP($D124,TKBGV_chieu!$A$6:$AE$130,22,0)&lt;&gt;"",VLOOKUP($D124,TKBGV_chieu!$A$6:$AE$130,22,0),"")</f>
        <v/>
      </c>
      <c r="G135" s="92" t="str">
        <f>IF(VLOOKUP($D124,TKBGV_chieu!$A$6:$AE$130,27,0)&lt;&gt;"",VLOOKUP($D124,TKBGV_chieu!$A$6:$AE$130,27,0),"")</f>
        <v/>
      </c>
    </row>
    <row r="136" spans="1:7" ht="25.5" customHeight="1" x14ac:dyDescent="0.1">
      <c r="A136" s="91">
        <v>2</v>
      </c>
      <c r="B136" s="92" t="str">
        <f>IF(VLOOKUP($D124,TKBGV_chieu!$A$6:$AE$130,3,0)&lt;&gt;"",VLOOKUP($D124,TKBGV_chieu!$A$6:$AE$130,3,0),"")</f>
        <v>10A06 - ANH</v>
      </c>
      <c r="C136" s="92" t="str">
        <f>IF(VLOOKUP($D124,TKBGV_chieu!$A$6:$AE$130,8,0)&lt;&gt;"",VLOOKUP($D124,TKBGV_chieu!$A$6:$AE$130,8,0),"")</f>
        <v/>
      </c>
      <c r="D136" s="92" t="str">
        <f>IF(VLOOKUP($D124,TKBGV_chieu!$A$6:$AE$130,13,0)&lt;&gt;"",VLOOKUP($D124,TKBGV_chieu!$A$6:$AE$130,13,0),"")</f>
        <v>10A05 - ANH</v>
      </c>
      <c r="E136" s="92" t="str">
        <f>IF(VLOOKUP($D124,TKBGV_chieu!$A$6:$AE$130,18,0)&lt;&gt;"",VLOOKUP($D124,TKBGV_chieu!$A$6:$AE$130,18,0),"")</f>
        <v>11A14 - ANH</v>
      </c>
      <c r="F136" s="92" t="str">
        <f>IF(VLOOKUP($D124,TKBGV_chieu!$A$6:$AE$130,23,0)&lt;&gt;"",VLOOKUP($D124,TKBGV_chieu!$A$6:$AE$130,23,0),"")</f>
        <v/>
      </c>
      <c r="G136" s="92" t="str">
        <f>IF(VLOOKUP($D124,TKBGV_chieu!$A$6:$AE$130,28,0)&lt;&gt;"",VLOOKUP($D124,TKBGV_chieu!$A$6:$AE$130,28,0),"")</f>
        <v/>
      </c>
    </row>
    <row r="137" spans="1:7" ht="25.5" customHeight="1" x14ac:dyDescent="0.1">
      <c r="A137" s="91">
        <v>3</v>
      </c>
      <c r="B137" s="92" t="str">
        <f>IF(VLOOKUP($D124,TKBGV_chieu!$A$6:$AE$130,4,0)&lt;&gt;"",VLOOKUP($D124,TKBGV_chieu!$A$6:$AE$130,4,0),"")</f>
        <v>10A06 - ANH</v>
      </c>
      <c r="C137" s="92" t="str">
        <f>IF(VLOOKUP($D124,TKBGV_chieu!$A$6:$AE$130,9,0)&lt;&gt;"",VLOOKUP($D124,TKBGV_chieu!$A$6:$AE$130,9,0),"")</f>
        <v/>
      </c>
      <c r="D137" s="92" t="str">
        <f>IF(VLOOKUP($D124,TKBGV_chieu!$A$6:$AE$130,14,0)&lt;&gt;"",VLOOKUP($D124,TKBGV_chieu!$A$6:$AE$130,14,0),"")</f>
        <v>10A05 - ANH</v>
      </c>
      <c r="E137" s="92" t="str">
        <f>IF(VLOOKUP($D124,TKBGV_chieu!$A$6:$AE$130,19,0)&lt;&gt;"",VLOOKUP($D124,TKBGV_chieu!$A$6:$AE$130,19,0),"")</f>
        <v>11A16 - ANH</v>
      </c>
      <c r="F137" s="92" t="str">
        <f>IF(VLOOKUP($D124,TKBGV_chieu!$A$6:$AE$130,24,0)&lt;&gt;"",VLOOKUP($D124,TKBGV_chieu!$A$6:$AE$130,24,0),"")</f>
        <v/>
      </c>
      <c r="G137" s="92" t="str">
        <f>IF(VLOOKUP($D124,TKBGV_chieu!$A$6:$AE$130,29,0)&lt;&gt;"",VLOOKUP($D124,TKBGV_chieu!$A$6:$AE$130,29,0),"")</f>
        <v/>
      </c>
    </row>
    <row r="138" spans="1:7" ht="25.5" customHeight="1" x14ac:dyDescent="0.1">
      <c r="A138" s="91">
        <v>4</v>
      </c>
      <c r="B138" s="92" t="str">
        <f>IF(VLOOKUP($D124,TKBGV_chieu!$A$6:$AE$130,5,0)&lt;&gt;"",VLOOKUP($D124,TKBGV_chieu!$A$6:$AE$130,5,0),"")</f>
        <v/>
      </c>
      <c r="C138" s="92" t="str">
        <f>IF(VLOOKUP($D124,TKBGV_chieu!$A$6:$AE$130,10,0)&lt;&gt;"",VLOOKUP($D124,TKBGV_chieu!$A$6:$AE$130,10,0),"")</f>
        <v/>
      </c>
      <c r="D138" s="92" t="str">
        <f>IF(VLOOKUP($D124,TKBGV_chieu!$A$6:$AE$130,15,0)&lt;&gt;"",VLOOKUP($D124,TKBGV_chieu!$A$6:$AE$130,15,0),"")</f>
        <v/>
      </c>
      <c r="E138" s="92" t="str">
        <f>IF(VLOOKUP($D124,TKBGV_chieu!$A$6:$AE$130,20,0)&lt;&gt;"",VLOOKUP($D124,TKBGV_chieu!$A$6:$AE$130,20,0),"")</f>
        <v/>
      </c>
      <c r="F138" s="92" t="str">
        <f>IF(VLOOKUP($D124,TKBGV_chieu!$A$6:$AE$130,25,0)&lt;&gt;"",VLOOKUP($D124,TKBGV_chieu!$A$6:$AE$130,25,0),"")</f>
        <v/>
      </c>
      <c r="G138" s="92" t="str">
        <f>IF(VLOOKUP($D124,TKBGV_chieu!$A$6:$AE$130,30,0)&lt;&gt;"",VLOOKUP($D124,TKBGV_chieu!$A$6:$AE$130,30,0),"")</f>
        <v/>
      </c>
    </row>
    <row r="139" spans="1:7" ht="25.5" customHeight="1" x14ac:dyDescent="0.1">
      <c r="A139" s="91">
        <v>5</v>
      </c>
      <c r="B139" s="92" t="str">
        <f>IF(VLOOKUP($D124,TKBGV_chieu!$A$6:$AE$130,6,0)&lt;&gt;"",VLOOKUP($D124,TKBGV_chieu!$A$6:$AE$130,6,0),"")</f>
        <v/>
      </c>
      <c r="C139" s="92" t="str">
        <f>IF(VLOOKUP($D124,TKBGV_chieu!$A$6:$AE$130,11,0)&lt;&gt;"",VLOOKUP($D124,TKBGV_chieu!$A$6:$AE$130,11,0),"")</f>
        <v/>
      </c>
      <c r="D139" s="92" t="str">
        <f>IF(VLOOKUP($D124,TKBGV_chieu!$A$6:$AE$130,16,0)&lt;&gt;"",VLOOKUP($D124,TKBGV_chieu!$A$6:$AE$130,16,0),"")</f>
        <v/>
      </c>
      <c r="E139" s="92" t="str">
        <f>IF(VLOOKUP($D124,TKBGV_chieu!$A$6:$AE$130,21,0)&lt;&gt;"",VLOOKUP($D124,TKBGV_chieu!$A$6:$AE$130,21,0),"")</f>
        <v/>
      </c>
      <c r="F139" s="92" t="str">
        <f>IF(VLOOKUP($D124,TKBGV_chieu!$A$6:$AE$130,26,0)&lt;&gt;"",VLOOKUP($D124,TKBGV_chieu!$A$6:$AE$130,26,0),"")</f>
        <v/>
      </c>
      <c r="G139" s="92" t="str">
        <f>IF(VLOOKUP($D124,TKBGV_chieu!$A$6:$AE$130,31,0)&lt;&gt;"",VLOOKUP($D124,TKBGV_chieu!$A$6:$AE$130,31,0),"")</f>
        <v/>
      </c>
    </row>
    <row r="140" spans="1:7" ht="25.5" customHeight="1" x14ac:dyDescent="0.1">
      <c r="A140" s="85"/>
      <c r="B140" s="93"/>
      <c r="C140" s="93"/>
      <c r="D140" s="93"/>
      <c r="E140" s="93"/>
      <c r="F140" s="93"/>
      <c r="G140" s="93"/>
    </row>
    <row r="141" spans="1:7" ht="25.5" customHeight="1" x14ac:dyDescent="0.1">
      <c r="A141" s="85">
        <v>9</v>
      </c>
      <c r="B141" s="85"/>
      <c r="C141" s="85" t="s">
        <v>123</v>
      </c>
      <c r="D141" s="86" t="str">
        <f>VLOOKUP($A141,Objects!$D$7:$F$120,3,1)</f>
        <v>VŨ THỊ HỒNG ĐÀO</v>
      </c>
      <c r="E141" s="85"/>
      <c r="F141" s="85"/>
      <c r="G141" s="85"/>
    </row>
    <row r="142" spans="1:7" ht="25.5" customHeight="1" x14ac:dyDescent="0.1">
      <c r="A142" s="85"/>
      <c r="B142" s="85"/>
      <c r="C142" s="85"/>
      <c r="D142" s="85"/>
      <c r="E142" s="88"/>
      <c r="F142" s="85"/>
      <c r="G142" s="85"/>
    </row>
    <row r="143" spans="1:7" ht="25.5" customHeight="1" x14ac:dyDescent="0.1">
      <c r="A143" s="85"/>
      <c r="B143" s="85"/>
      <c r="C143" s="85" t="s">
        <v>121</v>
      </c>
      <c r="D143" s="85"/>
      <c r="E143" s="85"/>
      <c r="F143" s="85"/>
      <c r="G143" s="85"/>
    </row>
    <row r="144" spans="1:7" ht="25.5" customHeight="1" x14ac:dyDescent="0.1">
      <c r="A144" s="89"/>
      <c r="B144" s="90" t="s">
        <v>115</v>
      </c>
      <c r="C144" s="90" t="s">
        <v>116</v>
      </c>
      <c r="D144" s="90" t="s">
        <v>117</v>
      </c>
      <c r="E144" s="90" t="s">
        <v>118</v>
      </c>
      <c r="F144" s="90" t="s">
        <v>119</v>
      </c>
      <c r="G144" s="90" t="s">
        <v>120</v>
      </c>
    </row>
    <row r="145" spans="1:7" ht="25.5" customHeight="1" x14ac:dyDescent="0.1">
      <c r="A145" s="91">
        <v>1</v>
      </c>
      <c r="B145" s="92" t="str">
        <f>IF(VLOOKUP($D141,TKBGV_sang!$A$6:$AE$130,2,0)&lt;&gt;"",VLOOKUP($D141,TKBGV_sang!$A$6:$AE$130,2,0),"")</f>
        <v/>
      </c>
      <c r="C145" s="92" t="str">
        <f>IF(VLOOKUP($D141,TKBGV_sang!$A$6:$AE$130,7,0)&lt;&gt;"",VLOOKUP($D141,TKBGV_sang!$A$6:$AE$130,7,0),"")</f>
        <v>11A05 - ANH</v>
      </c>
      <c r="D145" s="92" t="str">
        <f>IF(VLOOKUP($D141,TKBGV_sang!$A$6:$AE$130,12,0)&lt;&gt;"",VLOOKUP($D141,TKBGV_sang!$A$6:$AE$130,12,0),"")</f>
        <v>11A05 - ANH</v>
      </c>
      <c r="E145" s="92" t="str">
        <f>IF(VLOOKUP($D141,TKBGV_sang!$A$6:$AE$130,17,0)&lt;&gt;"",VLOOKUP($D141,TKBGV_sang!$A$6:$AE$130,17,0),"")</f>
        <v/>
      </c>
      <c r="F145" s="92" t="str">
        <f>IF(VLOOKUP($D141,TKBGV_sang!$A$6:$AE$130,22,0)&lt;&gt;"",VLOOKUP($D141,TKBGV_sang!$A$6:$AE$130,22,0),"")</f>
        <v/>
      </c>
      <c r="G145" s="92" t="str">
        <f>IF(VLOOKUP($D141,TKBGV_sang!$A$6:$AE$130,27,0)&lt;&gt;"",VLOOKUP($D141,TKBGV_sang!$A$6:$AE$130,27,0),"")</f>
        <v/>
      </c>
    </row>
    <row r="146" spans="1:7" ht="25.5" customHeight="1" x14ac:dyDescent="0.1">
      <c r="A146" s="91">
        <v>2</v>
      </c>
      <c r="B146" s="92" t="str">
        <f>IF(VLOOKUP($D141,TKBGV_sang!$A$6:$AE$130,3,0)&lt;&gt;"",VLOOKUP($D141,TKBGV_sang!$A$6:$AE$130,3,0),"")</f>
        <v/>
      </c>
      <c r="C146" s="92" t="str">
        <f>IF(VLOOKUP($D141,TKBGV_sang!$A$6:$AE$130,8,0)&lt;&gt;"",VLOOKUP($D141,TKBGV_sang!$A$6:$AE$130,8,0),"")</f>
        <v>10A02 - ANH</v>
      </c>
      <c r="D146" s="92" t="str">
        <f>IF(VLOOKUP($D141,TKBGV_sang!$A$6:$AE$130,13,0)&lt;&gt;"",VLOOKUP($D141,TKBGV_sang!$A$6:$AE$130,13,0),"")</f>
        <v>10A02 - ANH</v>
      </c>
      <c r="E146" s="92" t="str">
        <f>IF(VLOOKUP($D141,TKBGV_sang!$A$6:$AE$130,18,0)&lt;&gt;"",VLOOKUP($D141,TKBGV_sang!$A$6:$AE$130,18,0),"")</f>
        <v/>
      </c>
      <c r="F146" s="92" t="str">
        <f>IF(VLOOKUP($D141,TKBGV_sang!$A$6:$AE$130,23,0)&lt;&gt;"",VLOOKUP($D141,TKBGV_sang!$A$6:$AE$130,23,0),"")</f>
        <v/>
      </c>
      <c r="G146" s="92" t="str">
        <f>IF(VLOOKUP($D141,TKBGV_sang!$A$6:$AE$130,28,0)&lt;&gt;"",VLOOKUP($D141,TKBGV_sang!$A$6:$AE$130,28,0),"")</f>
        <v/>
      </c>
    </row>
    <row r="147" spans="1:7" ht="25.5" customHeight="1" x14ac:dyDescent="0.1">
      <c r="A147" s="91">
        <v>3</v>
      </c>
      <c r="B147" s="92" t="str">
        <f>IF(VLOOKUP($D141,TKBGV_sang!$A$6:$AE$130,4,0)&lt;&gt;"",VLOOKUP($D141,TKBGV_sang!$A$6:$AE$130,4,0),"")</f>
        <v>10A02 - ANH</v>
      </c>
      <c r="C147" s="92" t="str">
        <f>IF(VLOOKUP($D141,TKBGV_sang!$A$6:$AE$130,9,0)&lt;&gt;"",VLOOKUP($D141,TKBGV_sang!$A$6:$AE$130,9,0),"")</f>
        <v>10A01 - ANH</v>
      </c>
      <c r="D147" s="92" t="str">
        <f>IF(VLOOKUP($D141,TKBGV_sang!$A$6:$AE$130,14,0)&lt;&gt;"",VLOOKUP($D141,TKBGV_sang!$A$6:$AE$130,14,0),"")</f>
        <v/>
      </c>
      <c r="E147" s="92" t="str">
        <f>IF(VLOOKUP($D141,TKBGV_sang!$A$6:$AE$130,19,0)&lt;&gt;"",VLOOKUP($D141,TKBGV_sang!$A$6:$AE$130,19,0),"")</f>
        <v>10A02 - ANH</v>
      </c>
      <c r="F147" s="92" t="str">
        <f>IF(VLOOKUP($D141,TKBGV_sang!$A$6:$AE$130,24,0)&lt;&gt;"",VLOOKUP($D141,TKBGV_sang!$A$6:$AE$130,24,0),"")</f>
        <v/>
      </c>
      <c r="G147" s="92" t="str">
        <f>IF(VLOOKUP($D141,TKBGV_sang!$A$6:$AE$130,29,0)&lt;&gt;"",VLOOKUP($D141,TKBGV_sang!$A$6:$AE$130,29,0),"")</f>
        <v/>
      </c>
    </row>
    <row r="148" spans="1:7" ht="25.5" customHeight="1" x14ac:dyDescent="0.1">
      <c r="A148" s="91">
        <v>4</v>
      </c>
      <c r="B148" s="92" t="str">
        <f>IF(VLOOKUP($D141,TKBGV_sang!$A$6:$AE$130,5,0)&lt;&gt;"",VLOOKUP($D141,TKBGV_sang!$A$6:$AE$130,5,0),"")</f>
        <v>10A01 - ANH</v>
      </c>
      <c r="C148" s="92" t="str">
        <f>IF(VLOOKUP($D141,TKBGV_sang!$A$6:$AE$130,10,0)&lt;&gt;"",VLOOKUP($D141,TKBGV_sang!$A$6:$AE$130,10,0),"")</f>
        <v>10A01 - ANH</v>
      </c>
      <c r="D148" s="92" t="str">
        <f>IF(VLOOKUP($D141,TKBGV_sang!$A$6:$AE$130,15,0)&lt;&gt;"",VLOOKUP($D141,TKBGV_sang!$A$6:$AE$130,15,0),"")</f>
        <v>11A06 - ANH</v>
      </c>
      <c r="E148" s="92" t="str">
        <f>IF(VLOOKUP($D141,TKBGV_sang!$A$6:$AE$130,20,0)&lt;&gt;"",VLOOKUP($D141,TKBGV_sang!$A$6:$AE$130,20,0),"")</f>
        <v>11A06 - ANH</v>
      </c>
      <c r="F148" s="92" t="str">
        <f>IF(VLOOKUP($D141,TKBGV_sang!$A$6:$AE$130,25,0)&lt;&gt;"",VLOOKUP($D141,TKBGV_sang!$A$6:$AE$130,25,0),"")</f>
        <v/>
      </c>
      <c r="G148" s="92" t="str">
        <f>IF(VLOOKUP($D141,TKBGV_sang!$A$6:$AE$130,30,0)&lt;&gt;"",VLOOKUP($D141,TKBGV_sang!$A$6:$AE$130,30,0),"")</f>
        <v/>
      </c>
    </row>
    <row r="149" spans="1:7" ht="25.5" customHeight="1" x14ac:dyDescent="0.1">
      <c r="A149" s="91">
        <v>5</v>
      </c>
      <c r="B149" s="92" t="str">
        <f>IF(VLOOKUP($D141,TKBGV_sang!$A$6:$AE$130,6,0)&lt;&gt;"",VLOOKUP($D141,TKBGV_sang!$A$6:$AE$130,6,0),"")</f>
        <v>10A01 - ANH</v>
      </c>
      <c r="C149" s="92" t="str">
        <f>IF(VLOOKUP($D141,TKBGV_sang!$A$6:$AE$130,11,0)&lt;&gt;"",VLOOKUP($D141,TKBGV_sang!$A$6:$AE$130,11,0),"")</f>
        <v>11A06 - ANH</v>
      </c>
      <c r="D149" s="92" t="str">
        <f>IF(VLOOKUP($D141,TKBGV_sang!$A$6:$AE$130,16,0)&lt;&gt;"",VLOOKUP($D141,TKBGV_sang!$A$6:$AE$130,16,0),"")</f>
        <v>11A06 - ANH</v>
      </c>
      <c r="E149" s="92" t="str">
        <f>IF(VLOOKUP($D141,TKBGV_sang!$A$6:$AE$130,21,0)&lt;&gt;"",VLOOKUP($D141,TKBGV_sang!$A$6:$AE$130,21,0),"")</f>
        <v>11A06 - ANH</v>
      </c>
      <c r="F149" s="92" t="str">
        <f>IF(VLOOKUP($D141,TKBGV_sang!$A$6:$AE$130,26,0)&lt;&gt;"",VLOOKUP($D141,TKBGV_sang!$A$6:$AE$130,26,0),"")</f>
        <v/>
      </c>
      <c r="G149" s="92" t="str">
        <f>IF(VLOOKUP($D141,TKBGV_sang!$A$6:$AE$130,31,0)&lt;&gt;"",VLOOKUP($D141,TKBGV_sang!$A$6:$AE$130,31,0),"")</f>
        <v/>
      </c>
    </row>
    <row r="150" spans="1:7" ht="25.5" customHeight="1" x14ac:dyDescent="0.1">
      <c r="A150" s="85"/>
      <c r="B150" s="85"/>
      <c r="C150" s="85" t="s">
        <v>122</v>
      </c>
      <c r="D150" s="85"/>
      <c r="E150" s="85"/>
      <c r="F150" s="85"/>
      <c r="G150" s="85"/>
    </row>
    <row r="151" spans="1:7" ht="25.5" customHeight="1" x14ac:dyDescent="0.1">
      <c r="A151" s="89"/>
      <c r="B151" s="90" t="s">
        <v>115</v>
      </c>
      <c r="C151" s="90" t="s">
        <v>116</v>
      </c>
      <c r="D151" s="90" t="s">
        <v>117</v>
      </c>
      <c r="E151" s="90" t="s">
        <v>118</v>
      </c>
      <c r="F151" s="90" t="s">
        <v>119</v>
      </c>
      <c r="G151" s="90" t="s">
        <v>120</v>
      </c>
    </row>
    <row r="152" spans="1:7" ht="25.5" customHeight="1" x14ac:dyDescent="0.1">
      <c r="A152" s="91">
        <v>1</v>
      </c>
      <c r="B152" s="92" t="str">
        <f>IF(VLOOKUP($D141,TKBGV_chieu!$A$6:$AE$130,2,0)&lt;&gt;"",VLOOKUP($D141,TKBGV_chieu!$A$6:$AE$130,2,0),"")</f>
        <v/>
      </c>
      <c r="C152" s="92" t="str">
        <f>IF(VLOOKUP($D141,TKBGV_chieu!$A$6:$AE$130,7,0)&lt;&gt;"",VLOOKUP($D141,TKBGV_chieu!$A$6:$AE$130,7,0),"")</f>
        <v>11A05 - ANH</v>
      </c>
      <c r="D152" s="92" t="str">
        <f>IF(VLOOKUP($D141,TKBGV_chieu!$A$6:$AE$130,12,0)&lt;&gt;"",VLOOKUP($D141,TKBGV_chieu!$A$6:$AE$130,12,0),"")</f>
        <v>11A05 - ANH</v>
      </c>
      <c r="E152" s="92" t="str">
        <f>IF(VLOOKUP($D141,TKBGV_chieu!$A$6:$AE$130,17,0)&lt;&gt;"",VLOOKUP($D141,TKBGV_chieu!$A$6:$AE$130,17,0),"")</f>
        <v>11A05 - ANH</v>
      </c>
      <c r="F152" s="92" t="str">
        <f>IF(VLOOKUP($D141,TKBGV_chieu!$A$6:$AE$130,22,0)&lt;&gt;"",VLOOKUP($D141,TKBGV_chieu!$A$6:$AE$130,22,0),"")</f>
        <v/>
      </c>
      <c r="G152" s="92" t="str">
        <f>IF(VLOOKUP($D141,TKBGV_chieu!$A$6:$AE$130,27,0)&lt;&gt;"",VLOOKUP($D141,TKBGV_chieu!$A$6:$AE$130,27,0),"")</f>
        <v/>
      </c>
    </row>
    <row r="153" spans="1:7" ht="25.5" customHeight="1" x14ac:dyDescent="0.1">
      <c r="A153" s="91">
        <v>2</v>
      </c>
      <c r="B153" s="92" t="str">
        <f>IF(VLOOKUP($D141,TKBGV_chieu!$A$6:$AE$130,3,0)&lt;&gt;"",VLOOKUP($D141,TKBGV_chieu!$A$6:$AE$130,3,0),"")</f>
        <v/>
      </c>
      <c r="C153" s="92" t="str">
        <f>IF(VLOOKUP($D141,TKBGV_chieu!$A$6:$AE$130,8,0)&lt;&gt;"",VLOOKUP($D141,TKBGV_chieu!$A$6:$AE$130,8,0),"")</f>
        <v>10A02 - ANH</v>
      </c>
      <c r="D153" s="92" t="str">
        <f>IF(VLOOKUP($D141,TKBGV_chieu!$A$6:$AE$130,13,0)&lt;&gt;"",VLOOKUP($D141,TKBGV_chieu!$A$6:$AE$130,13,0),"")</f>
        <v>10A01 - ANH</v>
      </c>
      <c r="E153" s="92" t="str">
        <f>IF(VLOOKUP($D141,TKBGV_chieu!$A$6:$AE$130,18,0)&lt;&gt;"",VLOOKUP($D141,TKBGV_chieu!$A$6:$AE$130,18,0),"")</f>
        <v>11A05 - ANH</v>
      </c>
      <c r="F153" s="92" t="str">
        <f>IF(VLOOKUP($D141,TKBGV_chieu!$A$6:$AE$130,23,0)&lt;&gt;"",VLOOKUP($D141,TKBGV_chieu!$A$6:$AE$130,23,0),"")</f>
        <v/>
      </c>
      <c r="G153" s="92" t="str">
        <f>IF(VLOOKUP($D141,TKBGV_chieu!$A$6:$AE$130,28,0)&lt;&gt;"",VLOOKUP($D141,TKBGV_chieu!$A$6:$AE$130,28,0),"")</f>
        <v/>
      </c>
    </row>
    <row r="154" spans="1:7" ht="25.5" customHeight="1" x14ac:dyDescent="0.1">
      <c r="A154" s="91">
        <v>3</v>
      </c>
      <c r="B154" s="92" t="str">
        <f>IF(VLOOKUP($D141,TKBGV_chieu!$A$6:$AE$130,4,0)&lt;&gt;"",VLOOKUP($D141,TKBGV_chieu!$A$6:$AE$130,4,0),"")</f>
        <v/>
      </c>
      <c r="C154" s="92" t="str">
        <f>IF(VLOOKUP($D141,TKBGV_chieu!$A$6:$AE$130,9,0)&lt;&gt;"",VLOOKUP($D141,TKBGV_chieu!$A$6:$AE$130,9,0),"")</f>
        <v>10A02 - ANH</v>
      </c>
      <c r="D154" s="92" t="str">
        <f>IF(VLOOKUP($D141,TKBGV_chieu!$A$6:$AE$130,14,0)&lt;&gt;"",VLOOKUP($D141,TKBGV_chieu!$A$6:$AE$130,14,0),"")</f>
        <v>10A01 - ANH</v>
      </c>
      <c r="E154" s="92" t="str">
        <f>IF(VLOOKUP($D141,TKBGV_chieu!$A$6:$AE$130,19,0)&lt;&gt;"",VLOOKUP($D141,TKBGV_chieu!$A$6:$AE$130,19,0),"")</f>
        <v>11A06 - ANH</v>
      </c>
      <c r="F154" s="92" t="str">
        <f>IF(VLOOKUP($D141,TKBGV_chieu!$A$6:$AE$130,24,0)&lt;&gt;"",VLOOKUP($D141,TKBGV_chieu!$A$6:$AE$130,24,0),"")</f>
        <v/>
      </c>
      <c r="G154" s="92" t="str">
        <f>IF(VLOOKUP($D141,TKBGV_chieu!$A$6:$AE$130,29,0)&lt;&gt;"",VLOOKUP($D141,TKBGV_chieu!$A$6:$AE$130,29,0),"")</f>
        <v/>
      </c>
    </row>
    <row r="155" spans="1:7" ht="25.5" customHeight="1" x14ac:dyDescent="0.1">
      <c r="A155" s="91">
        <v>4</v>
      </c>
      <c r="B155" s="92" t="str">
        <f>IF(VLOOKUP($D141,TKBGV_chieu!$A$6:$AE$130,5,0)&lt;&gt;"",VLOOKUP($D141,TKBGV_chieu!$A$6:$AE$130,5,0),"")</f>
        <v/>
      </c>
      <c r="C155" s="92" t="str">
        <f>IF(VLOOKUP($D141,TKBGV_chieu!$A$6:$AE$130,10,0)&lt;&gt;"",VLOOKUP($D141,TKBGV_chieu!$A$6:$AE$130,10,0),"")</f>
        <v/>
      </c>
      <c r="D155" s="92" t="str">
        <f>IF(VLOOKUP($D141,TKBGV_chieu!$A$6:$AE$130,15,0)&lt;&gt;"",VLOOKUP($D141,TKBGV_chieu!$A$6:$AE$130,15,0),"")</f>
        <v/>
      </c>
      <c r="E155" s="92" t="str">
        <f>IF(VLOOKUP($D141,TKBGV_chieu!$A$6:$AE$130,20,0)&lt;&gt;"",VLOOKUP($D141,TKBGV_chieu!$A$6:$AE$130,20,0),"")</f>
        <v/>
      </c>
      <c r="F155" s="92" t="str">
        <f>IF(VLOOKUP($D141,TKBGV_chieu!$A$6:$AE$130,25,0)&lt;&gt;"",VLOOKUP($D141,TKBGV_chieu!$A$6:$AE$130,25,0),"")</f>
        <v/>
      </c>
      <c r="G155" s="92" t="str">
        <f>IF(VLOOKUP($D141,TKBGV_chieu!$A$6:$AE$130,30,0)&lt;&gt;"",VLOOKUP($D141,TKBGV_chieu!$A$6:$AE$130,30,0),"")</f>
        <v/>
      </c>
    </row>
    <row r="156" spans="1:7" ht="25.5" customHeight="1" x14ac:dyDescent="0.1">
      <c r="A156" s="91">
        <v>5</v>
      </c>
      <c r="B156" s="92" t="str">
        <f>IF(VLOOKUP($D141,TKBGV_chieu!$A$6:$AE$130,6,0)&lt;&gt;"",VLOOKUP($D141,TKBGV_chieu!$A$6:$AE$130,6,0),"")</f>
        <v/>
      </c>
      <c r="C156" s="92" t="str">
        <f>IF(VLOOKUP($D141,TKBGV_chieu!$A$6:$AE$130,11,0)&lt;&gt;"",VLOOKUP($D141,TKBGV_chieu!$A$6:$AE$130,11,0),"")</f>
        <v/>
      </c>
      <c r="D156" s="92" t="str">
        <f>IF(VLOOKUP($D141,TKBGV_chieu!$A$6:$AE$130,16,0)&lt;&gt;"",VLOOKUP($D141,TKBGV_chieu!$A$6:$AE$130,16,0),"")</f>
        <v/>
      </c>
      <c r="E156" s="92" t="str">
        <f>IF(VLOOKUP($D141,TKBGV_chieu!$A$6:$AE$130,21,0)&lt;&gt;"",VLOOKUP($D141,TKBGV_chieu!$A$6:$AE$130,21,0),"")</f>
        <v/>
      </c>
      <c r="F156" s="92" t="str">
        <f>IF(VLOOKUP($D141,TKBGV_chieu!$A$6:$AE$130,26,0)&lt;&gt;"",VLOOKUP($D141,TKBGV_chieu!$A$6:$AE$130,26,0),"")</f>
        <v/>
      </c>
      <c r="G156" s="92" t="str">
        <f>IF(VLOOKUP($D141,TKBGV_chieu!$A$6:$AE$130,31,0)&lt;&gt;"",VLOOKUP($D141,TKBGV_chieu!$A$6:$AE$130,31,0),"")</f>
        <v/>
      </c>
    </row>
    <row r="157" spans="1:7" ht="25.5" customHeight="1" x14ac:dyDescent="0.1">
      <c r="A157" s="85"/>
      <c r="B157" s="93"/>
      <c r="C157" s="93"/>
      <c r="D157" s="93"/>
      <c r="E157" s="93"/>
      <c r="F157" s="93"/>
      <c r="G157" s="93"/>
    </row>
    <row r="158" spans="1:7" ht="25.5" customHeight="1" x14ac:dyDescent="0.1">
      <c r="A158" s="85">
        <v>10</v>
      </c>
      <c r="B158" s="85"/>
      <c r="C158" s="85" t="s">
        <v>123</v>
      </c>
      <c r="D158" s="86" t="str">
        <f>VLOOKUP($A158,Objects!$D$7:$F$120,3,1)</f>
        <v>NGUYỄN THỊ TỐ NHƯ</v>
      </c>
      <c r="E158" s="85"/>
      <c r="F158" s="85"/>
      <c r="G158" s="85"/>
    </row>
    <row r="159" spans="1:7" ht="25.5" customHeight="1" x14ac:dyDescent="0.1">
      <c r="A159" s="85"/>
      <c r="B159" s="85"/>
      <c r="C159" s="85"/>
      <c r="D159" s="85"/>
      <c r="E159" s="88"/>
      <c r="F159" s="85"/>
      <c r="G159" s="85"/>
    </row>
    <row r="160" spans="1:7" ht="25.5" customHeight="1" x14ac:dyDescent="0.1">
      <c r="A160" s="85"/>
      <c r="B160" s="85"/>
      <c r="C160" s="85" t="s">
        <v>121</v>
      </c>
      <c r="D160" s="85"/>
      <c r="E160" s="85"/>
      <c r="F160" s="85"/>
      <c r="G160" s="85"/>
    </row>
    <row r="161" spans="1:7" ht="25.5" customHeight="1" x14ac:dyDescent="0.1">
      <c r="A161" s="89"/>
      <c r="B161" s="90" t="s">
        <v>115</v>
      </c>
      <c r="C161" s="90" t="s">
        <v>116</v>
      </c>
      <c r="D161" s="90" t="s">
        <v>117</v>
      </c>
      <c r="E161" s="90" t="s">
        <v>118</v>
      </c>
      <c r="F161" s="90" t="s">
        <v>119</v>
      </c>
      <c r="G161" s="90" t="s">
        <v>120</v>
      </c>
    </row>
    <row r="162" spans="1:7" ht="25.5" customHeight="1" x14ac:dyDescent="0.1">
      <c r="A162" s="91">
        <v>1</v>
      </c>
      <c r="B162" s="92" t="str">
        <f>IF(VLOOKUP($D158,TKBGV_sang!$A$6:$AE$130,2,0)&lt;&gt;"",VLOOKUP($D158,TKBGV_sang!$A$6:$AE$130,2,0),"")</f>
        <v/>
      </c>
      <c r="C162" s="92" t="str">
        <f>IF(VLOOKUP($D158,TKBGV_sang!$A$6:$AE$130,7,0)&lt;&gt;"",VLOOKUP($D158,TKBGV_sang!$A$6:$AE$130,7,0),"")</f>
        <v>12A06 - ANH</v>
      </c>
      <c r="D162" s="92" t="str">
        <f>IF(VLOOKUP($D158,TKBGV_sang!$A$6:$AE$130,12,0)&lt;&gt;"",VLOOKUP($D158,TKBGV_sang!$A$6:$AE$130,12,0),"")</f>
        <v>12A06 - ANH</v>
      </c>
      <c r="E162" s="92" t="str">
        <f>IF(VLOOKUP($D158,TKBGV_sang!$A$6:$AE$130,17,0)&lt;&gt;"",VLOOKUP($D158,TKBGV_sang!$A$6:$AE$130,17,0),"")</f>
        <v>11A03 - ANH</v>
      </c>
      <c r="F162" s="92" t="str">
        <f>IF(VLOOKUP($D158,TKBGV_sang!$A$6:$AE$130,22,0)&lt;&gt;"",VLOOKUP($D158,TKBGV_sang!$A$6:$AE$130,22,0),"")</f>
        <v/>
      </c>
      <c r="G162" s="92" t="str">
        <f>IF(VLOOKUP($D158,TKBGV_sang!$A$6:$AE$130,27,0)&lt;&gt;"",VLOOKUP($D158,TKBGV_sang!$A$6:$AE$130,27,0),"")</f>
        <v/>
      </c>
    </row>
    <row r="163" spans="1:7" ht="25.5" customHeight="1" x14ac:dyDescent="0.1">
      <c r="A163" s="91">
        <v>2</v>
      </c>
      <c r="B163" s="92" t="str">
        <f>IF(VLOOKUP($D158,TKBGV_sang!$A$6:$AE$130,3,0)&lt;&gt;"",VLOOKUP($D158,TKBGV_sang!$A$6:$AE$130,3,0),"")</f>
        <v/>
      </c>
      <c r="C163" s="92" t="str">
        <f>IF(VLOOKUP($D158,TKBGV_sang!$A$6:$AE$130,8,0)&lt;&gt;"",VLOOKUP($D158,TKBGV_sang!$A$6:$AE$130,8,0),"")</f>
        <v>12A07 - ANH</v>
      </c>
      <c r="D163" s="92" t="str">
        <f>IF(VLOOKUP($D158,TKBGV_sang!$A$6:$AE$130,13,0)&lt;&gt;"",VLOOKUP($D158,TKBGV_sang!$A$6:$AE$130,13,0),"")</f>
        <v>12A06 - ANH</v>
      </c>
      <c r="E163" s="92" t="str">
        <f>IF(VLOOKUP($D158,TKBGV_sang!$A$6:$AE$130,18,0)&lt;&gt;"",VLOOKUP($D158,TKBGV_sang!$A$6:$AE$130,18,0),"")</f>
        <v>11A03 - ANH</v>
      </c>
      <c r="F163" s="92" t="str">
        <f>IF(VLOOKUP($D158,TKBGV_sang!$A$6:$AE$130,23,0)&lt;&gt;"",VLOOKUP($D158,TKBGV_sang!$A$6:$AE$130,23,0),"")</f>
        <v/>
      </c>
      <c r="G163" s="92" t="str">
        <f>IF(VLOOKUP($D158,TKBGV_sang!$A$6:$AE$130,28,0)&lt;&gt;"",VLOOKUP($D158,TKBGV_sang!$A$6:$AE$130,28,0),"")</f>
        <v/>
      </c>
    </row>
    <row r="164" spans="1:7" ht="25.5" customHeight="1" x14ac:dyDescent="0.1">
      <c r="A164" s="91">
        <v>3</v>
      </c>
      <c r="B164" s="92" t="str">
        <f>IF(VLOOKUP($D158,TKBGV_sang!$A$6:$AE$130,4,0)&lt;&gt;"",VLOOKUP($D158,TKBGV_sang!$A$6:$AE$130,4,0),"")</f>
        <v>11A08 - ANH</v>
      </c>
      <c r="C164" s="92" t="str">
        <f>IF(VLOOKUP($D158,TKBGV_sang!$A$6:$AE$130,9,0)&lt;&gt;"",VLOOKUP($D158,TKBGV_sang!$A$6:$AE$130,9,0),"")</f>
        <v>11A07 - ANH</v>
      </c>
      <c r="D164" s="92" t="str">
        <f>IF(VLOOKUP($D158,TKBGV_sang!$A$6:$AE$130,14,0)&lt;&gt;"",VLOOKUP($D158,TKBGV_sang!$A$6:$AE$130,14,0),"")</f>
        <v>11A07 - ANH</v>
      </c>
      <c r="E164" s="92" t="str">
        <f>IF(VLOOKUP($D158,TKBGV_sang!$A$6:$AE$130,19,0)&lt;&gt;"",VLOOKUP($D158,TKBGV_sang!$A$6:$AE$130,19,0),"")</f>
        <v>12A07 - ANH</v>
      </c>
      <c r="F164" s="92" t="str">
        <f>IF(VLOOKUP($D158,TKBGV_sang!$A$6:$AE$130,24,0)&lt;&gt;"",VLOOKUP($D158,TKBGV_sang!$A$6:$AE$130,24,0),"")</f>
        <v/>
      </c>
      <c r="G164" s="92" t="str">
        <f>IF(VLOOKUP($D158,TKBGV_sang!$A$6:$AE$130,29,0)&lt;&gt;"",VLOOKUP($D158,TKBGV_sang!$A$6:$AE$130,29,0),"")</f>
        <v/>
      </c>
    </row>
    <row r="165" spans="1:7" ht="25.5" customHeight="1" x14ac:dyDescent="0.1">
      <c r="A165" s="91">
        <v>4</v>
      </c>
      <c r="B165" s="92" t="str">
        <f>IF(VLOOKUP($D158,TKBGV_sang!$A$6:$AE$130,5,0)&lt;&gt;"",VLOOKUP($D158,TKBGV_sang!$A$6:$AE$130,5,0),"")</f>
        <v>11A08 - ANH</v>
      </c>
      <c r="C165" s="92" t="str">
        <f>IF(VLOOKUP($D158,TKBGV_sang!$A$6:$AE$130,10,0)&lt;&gt;"",VLOOKUP($D158,TKBGV_sang!$A$6:$AE$130,10,0),"")</f>
        <v>11A07 - ANH</v>
      </c>
      <c r="D165" s="92" t="str">
        <f>IF(VLOOKUP($D158,TKBGV_sang!$A$6:$AE$130,15,0)&lt;&gt;"",VLOOKUP($D158,TKBGV_sang!$A$6:$AE$130,15,0),"")</f>
        <v>11A07 - ANH</v>
      </c>
      <c r="E165" s="92" t="str">
        <f>IF(VLOOKUP($D158,TKBGV_sang!$A$6:$AE$130,20,0)&lt;&gt;"",VLOOKUP($D158,TKBGV_sang!$A$6:$AE$130,20,0),"")</f>
        <v>11A08 - ANH</v>
      </c>
      <c r="F165" s="92" t="str">
        <f>IF(VLOOKUP($D158,TKBGV_sang!$A$6:$AE$130,25,0)&lt;&gt;"",VLOOKUP($D158,TKBGV_sang!$A$6:$AE$130,25,0),"")</f>
        <v/>
      </c>
      <c r="G165" s="92" t="str">
        <f>IF(VLOOKUP($D158,TKBGV_sang!$A$6:$AE$130,30,0)&lt;&gt;"",VLOOKUP($D158,TKBGV_sang!$A$6:$AE$130,30,0),"")</f>
        <v/>
      </c>
    </row>
    <row r="166" spans="1:7" ht="25.5" customHeight="1" x14ac:dyDescent="0.1">
      <c r="A166" s="91">
        <v>5</v>
      </c>
      <c r="B166" s="92" t="str">
        <f>IF(VLOOKUP($D158,TKBGV_sang!$A$6:$AE$130,6,0)&lt;&gt;"",VLOOKUP($D158,TKBGV_sang!$A$6:$AE$130,6,0),"")</f>
        <v>12A06 - ANH</v>
      </c>
      <c r="C166" s="92" t="str">
        <f>IF(VLOOKUP($D158,TKBGV_sang!$A$6:$AE$130,11,0)&lt;&gt;"",VLOOKUP($D158,TKBGV_sang!$A$6:$AE$130,11,0),"")</f>
        <v>11A03 - ANH</v>
      </c>
      <c r="D166" s="92" t="str">
        <f>IF(VLOOKUP($D158,TKBGV_sang!$A$6:$AE$130,16,0)&lt;&gt;"",VLOOKUP($D158,TKBGV_sang!$A$6:$AE$130,16,0),"")</f>
        <v>11A03 - ANH</v>
      </c>
      <c r="E166" s="92" t="str">
        <f>IF(VLOOKUP($D158,TKBGV_sang!$A$6:$AE$130,21,0)&lt;&gt;"",VLOOKUP($D158,TKBGV_sang!$A$6:$AE$130,21,0),"")</f>
        <v>11A08 - ANH</v>
      </c>
      <c r="F166" s="92" t="str">
        <f>IF(VLOOKUP($D158,TKBGV_sang!$A$6:$AE$130,26,0)&lt;&gt;"",VLOOKUP($D158,TKBGV_sang!$A$6:$AE$130,26,0),"")</f>
        <v/>
      </c>
      <c r="G166" s="92" t="str">
        <f>IF(VLOOKUP($D158,TKBGV_sang!$A$6:$AE$130,31,0)&lt;&gt;"",VLOOKUP($D158,TKBGV_sang!$A$6:$AE$130,31,0),"")</f>
        <v/>
      </c>
    </row>
    <row r="167" spans="1:7" ht="25.5" customHeight="1" x14ac:dyDescent="0.1">
      <c r="A167" s="85"/>
      <c r="B167" s="85"/>
      <c r="C167" s="85" t="s">
        <v>122</v>
      </c>
      <c r="D167" s="85"/>
      <c r="E167" s="85"/>
      <c r="F167" s="85"/>
      <c r="G167" s="85"/>
    </row>
    <row r="168" spans="1:7" ht="25.5" customHeight="1" x14ac:dyDescent="0.1">
      <c r="A168" s="89"/>
      <c r="B168" s="90" t="s">
        <v>115</v>
      </c>
      <c r="C168" s="90" t="s">
        <v>116</v>
      </c>
      <c r="D168" s="90" t="s">
        <v>117</v>
      </c>
      <c r="E168" s="90" t="s">
        <v>118</v>
      </c>
      <c r="F168" s="90" t="s">
        <v>119</v>
      </c>
      <c r="G168" s="90" t="s">
        <v>120</v>
      </c>
    </row>
    <row r="169" spans="1:7" ht="25.5" customHeight="1" x14ac:dyDescent="0.1">
      <c r="A169" s="91">
        <v>1</v>
      </c>
      <c r="B169" s="92" t="str">
        <f>IF(VLOOKUP($D158,TKBGV_chieu!$A$6:$AE$130,2,0)&lt;&gt;"",VLOOKUP($D158,TKBGV_chieu!$A$6:$AE$130,2,0),"")</f>
        <v>11A07 - ANH</v>
      </c>
      <c r="C169" s="92" t="str">
        <f>IF(VLOOKUP($D158,TKBGV_chieu!$A$6:$AE$130,7,0)&lt;&gt;"",VLOOKUP($D158,TKBGV_chieu!$A$6:$AE$130,7,0),"")</f>
        <v>12A07 - ANH</v>
      </c>
      <c r="D169" s="92" t="str">
        <f>IF(VLOOKUP($D158,TKBGV_chieu!$A$6:$AE$130,12,0)&lt;&gt;"",VLOOKUP($D158,TKBGV_chieu!$A$6:$AE$130,12,0),"")</f>
        <v>12A07 - ANH</v>
      </c>
      <c r="E169" s="92" t="str">
        <f>IF(VLOOKUP($D158,TKBGV_chieu!$A$6:$AE$130,17,0)&lt;&gt;"",VLOOKUP($D158,TKBGV_chieu!$A$6:$AE$130,17,0),"")</f>
        <v>12A06 - ANH</v>
      </c>
      <c r="F169" s="92" t="str">
        <f>IF(VLOOKUP($D158,TKBGV_chieu!$A$6:$AE$130,22,0)&lt;&gt;"",VLOOKUP($D158,TKBGV_chieu!$A$6:$AE$130,22,0),"")</f>
        <v/>
      </c>
      <c r="G169" s="92" t="str">
        <f>IF(VLOOKUP($D158,TKBGV_chieu!$A$6:$AE$130,27,0)&lt;&gt;"",VLOOKUP($D158,TKBGV_chieu!$A$6:$AE$130,27,0),"")</f>
        <v/>
      </c>
    </row>
    <row r="170" spans="1:7" ht="25.5" customHeight="1" x14ac:dyDescent="0.1">
      <c r="A170" s="91">
        <v>2</v>
      </c>
      <c r="B170" s="92" t="str">
        <f>IF(VLOOKUP($D158,TKBGV_chieu!$A$6:$AE$130,3,0)&lt;&gt;"",VLOOKUP($D158,TKBGV_chieu!$A$6:$AE$130,3,0),"")</f>
        <v>12A07 - ANH</v>
      </c>
      <c r="C170" s="92" t="str">
        <f>IF(VLOOKUP($D158,TKBGV_chieu!$A$6:$AE$130,8,0)&lt;&gt;"",VLOOKUP($D158,TKBGV_chieu!$A$6:$AE$130,8,0),"")</f>
        <v>11A08 - ANH</v>
      </c>
      <c r="D170" s="92" t="str">
        <f>IF(VLOOKUP($D158,TKBGV_chieu!$A$6:$AE$130,13,0)&lt;&gt;"",VLOOKUP($D158,TKBGV_chieu!$A$6:$AE$130,13,0),"")</f>
        <v>12A07 - ANH</v>
      </c>
      <c r="E170" s="92" t="str">
        <f>IF(VLOOKUP($D158,TKBGV_chieu!$A$6:$AE$130,18,0)&lt;&gt;"",VLOOKUP($D158,TKBGV_chieu!$A$6:$AE$130,18,0),"")</f>
        <v>12A06 - ANH</v>
      </c>
      <c r="F170" s="92" t="str">
        <f>IF(VLOOKUP($D158,TKBGV_chieu!$A$6:$AE$130,23,0)&lt;&gt;"",VLOOKUP($D158,TKBGV_chieu!$A$6:$AE$130,23,0),"")</f>
        <v/>
      </c>
      <c r="G170" s="92" t="str">
        <f>IF(VLOOKUP($D158,TKBGV_chieu!$A$6:$AE$130,28,0)&lt;&gt;"",VLOOKUP($D158,TKBGV_chieu!$A$6:$AE$130,28,0),"")</f>
        <v/>
      </c>
    </row>
    <row r="171" spans="1:7" ht="25.5" customHeight="1" x14ac:dyDescent="0.1">
      <c r="A171" s="91">
        <v>3</v>
      </c>
      <c r="B171" s="92" t="str">
        <f>IF(VLOOKUP($D158,TKBGV_chieu!$A$6:$AE$130,4,0)&lt;&gt;"",VLOOKUP($D158,TKBGV_chieu!$A$6:$AE$130,4,0),"")</f>
        <v>11A03 - ANH</v>
      </c>
      <c r="C171" s="92" t="str">
        <f>IF(VLOOKUP($D158,TKBGV_chieu!$A$6:$AE$130,9,0)&lt;&gt;"",VLOOKUP($D158,TKBGV_chieu!$A$6:$AE$130,9,0),"")</f>
        <v>11A08 - ANH</v>
      </c>
      <c r="D171" s="92" t="str">
        <f>IF(VLOOKUP($D158,TKBGV_chieu!$A$6:$AE$130,14,0)&lt;&gt;"",VLOOKUP($D158,TKBGV_chieu!$A$6:$AE$130,14,0),"")</f>
        <v>11A03 - ANH</v>
      </c>
      <c r="E171" s="92" t="str">
        <f>IF(VLOOKUP($D158,TKBGV_chieu!$A$6:$AE$130,19,0)&lt;&gt;"",VLOOKUP($D158,TKBGV_chieu!$A$6:$AE$130,19,0),"")</f>
        <v>11A07 - ANH</v>
      </c>
      <c r="F171" s="92" t="str">
        <f>IF(VLOOKUP($D158,TKBGV_chieu!$A$6:$AE$130,24,0)&lt;&gt;"",VLOOKUP($D158,TKBGV_chieu!$A$6:$AE$130,24,0),"")</f>
        <v/>
      </c>
      <c r="G171" s="92" t="str">
        <f>IF(VLOOKUP($D158,TKBGV_chieu!$A$6:$AE$130,29,0)&lt;&gt;"",VLOOKUP($D158,TKBGV_chieu!$A$6:$AE$130,29,0),"")</f>
        <v/>
      </c>
    </row>
    <row r="172" spans="1:7" ht="25.5" customHeight="1" x14ac:dyDescent="0.1">
      <c r="A172" s="91">
        <v>4</v>
      </c>
      <c r="B172" s="92" t="str">
        <f>IF(VLOOKUP($D158,TKBGV_chieu!$A$6:$AE$130,5,0)&lt;&gt;"",VLOOKUP($D158,TKBGV_chieu!$A$6:$AE$130,5,0),"")</f>
        <v/>
      </c>
      <c r="C172" s="92" t="str">
        <f>IF(VLOOKUP($D158,TKBGV_chieu!$A$6:$AE$130,10,0)&lt;&gt;"",VLOOKUP($D158,TKBGV_chieu!$A$6:$AE$130,10,0),"")</f>
        <v/>
      </c>
      <c r="D172" s="92" t="str">
        <f>IF(VLOOKUP($D158,TKBGV_chieu!$A$6:$AE$130,15,0)&lt;&gt;"",VLOOKUP($D158,TKBGV_chieu!$A$6:$AE$130,15,0),"")</f>
        <v/>
      </c>
      <c r="E172" s="92" t="str">
        <f>IF(VLOOKUP($D158,TKBGV_chieu!$A$6:$AE$130,20,0)&lt;&gt;"",VLOOKUP($D158,TKBGV_chieu!$A$6:$AE$130,20,0),"")</f>
        <v/>
      </c>
      <c r="F172" s="92" t="str">
        <f>IF(VLOOKUP($D158,TKBGV_chieu!$A$6:$AE$130,25,0)&lt;&gt;"",VLOOKUP($D158,TKBGV_chieu!$A$6:$AE$130,25,0),"")</f>
        <v/>
      </c>
      <c r="G172" s="92" t="str">
        <f>IF(VLOOKUP($D158,TKBGV_chieu!$A$6:$AE$130,30,0)&lt;&gt;"",VLOOKUP($D158,TKBGV_chieu!$A$6:$AE$130,30,0),"")</f>
        <v/>
      </c>
    </row>
    <row r="173" spans="1:7" ht="25.5" customHeight="1" x14ac:dyDescent="0.1">
      <c r="A173" s="91">
        <v>5</v>
      </c>
      <c r="B173" s="92" t="str">
        <f>IF(VLOOKUP($D158,TKBGV_chieu!$A$6:$AE$130,6,0)&lt;&gt;"",VLOOKUP($D158,TKBGV_chieu!$A$6:$AE$130,6,0),"")</f>
        <v/>
      </c>
      <c r="C173" s="92" t="str">
        <f>IF(VLOOKUP($D158,TKBGV_chieu!$A$6:$AE$130,11,0)&lt;&gt;"",VLOOKUP($D158,TKBGV_chieu!$A$6:$AE$130,11,0),"")</f>
        <v/>
      </c>
      <c r="D173" s="92" t="str">
        <f>IF(VLOOKUP($D158,TKBGV_chieu!$A$6:$AE$130,16,0)&lt;&gt;"",VLOOKUP($D158,TKBGV_chieu!$A$6:$AE$130,16,0),"")</f>
        <v/>
      </c>
      <c r="E173" s="92" t="str">
        <f>IF(VLOOKUP($D158,TKBGV_chieu!$A$6:$AE$130,21,0)&lt;&gt;"",VLOOKUP($D158,TKBGV_chieu!$A$6:$AE$130,21,0),"")</f>
        <v/>
      </c>
      <c r="F173" s="92" t="str">
        <f>IF(VLOOKUP($D158,TKBGV_chieu!$A$6:$AE$130,26,0)&lt;&gt;"",VLOOKUP($D158,TKBGV_chieu!$A$6:$AE$130,26,0),"")</f>
        <v/>
      </c>
      <c r="G173" s="92" t="str">
        <f>IF(VLOOKUP($D158,TKBGV_chieu!$A$6:$AE$130,31,0)&lt;&gt;"",VLOOKUP($D158,TKBGV_chieu!$A$6:$AE$130,31,0),"")</f>
        <v/>
      </c>
    </row>
    <row r="174" spans="1:7" ht="25.5" customHeight="1" x14ac:dyDescent="0.1">
      <c r="A174" s="85"/>
      <c r="B174" s="93"/>
      <c r="C174" s="93"/>
      <c r="D174" s="93"/>
      <c r="E174" s="93"/>
      <c r="F174" s="93"/>
      <c r="G174" s="93"/>
    </row>
    <row r="175" spans="1:7" ht="25.5" customHeight="1" x14ac:dyDescent="0.1">
      <c r="A175" s="85">
        <v>11</v>
      </c>
      <c r="B175" s="85"/>
      <c r="C175" s="85" t="s">
        <v>123</v>
      </c>
      <c r="D175" s="86" t="str">
        <f>VLOOKUP($A175,Objects!$D$7:$F$120,3,1)</f>
        <v>TRẦN THỊ THU TRANG</v>
      </c>
      <c r="E175" s="85"/>
      <c r="F175" s="85"/>
      <c r="G175" s="85"/>
    </row>
    <row r="176" spans="1:7" ht="25.5" customHeight="1" x14ac:dyDescent="0.1">
      <c r="A176" s="85"/>
      <c r="B176" s="85"/>
      <c r="C176" s="85"/>
      <c r="D176" s="85"/>
      <c r="E176" s="88"/>
      <c r="F176" s="85"/>
      <c r="G176" s="85"/>
    </row>
    <row r="177" spans="1:7" ht="25.5" customHeight="1" x14ac:dyDescent="0.1">
      <c r="A177" s="85"/>
      <c r="B177" s="85"/>
      <c r="C177" s="85" t="s">
        <v>121</v>
      </c>
      <c r="D177" s="85"/>
      <c r="E177" s="85"/>
      <c r="F177" s="85"/>
      <c r="G177" s="85"/>
    </row>
    <row r="178" spans="1:7" ht="25.5" customHeight="1" x14ac:dyDescent="0.1">
      <c r="A178" s="89"/>
      <c r="B178" s="90" t="s">
        <v>115</v>
      </c>
      <c r="C178" s="90" t="s">
        <v>116</v>
      </c>
      <c r="D178" s="90" t="s">
        <v>117</v>
      </c>
      <c r="E178" s="90" t="s">
        <v>118</v>
      </c>
      <c r="F178" s="90" t="s">
        <v>119</v>
      </c>
      <c r="G178" s="90" t="s">
        <v>120</v>
      </c>
    </row>
    <row r="179" spans="1:7" ht="25.5" customHeight="1" x14ac:dyDescent="0.15">
      <c r="A179" s="91">
        <v>1</v>
      </c>
      <c r="B179" s="92" t="str">
        <f>IF(VLOOKUP($D175,TKBGV_sang!$A$6:$AE$130,2,0)&lt;&gt;"",VLOOKUP($D175,TKBGV_sang!$A$6:$AE$130,2,0),"")</f>
        <v/>
      </c>
      <c r="C179" s="92" t="str">
        <f>IF(VLOOKUP($D175,TKBGV_sang!$A$6:$AE$130,7,0)&lt;&gt;"",VLOOKUP($D175,TKBGV_sang!$A$6:$AE$130,7,0),"")</f>
        <v/>
      </c>
      <c r="D179" s="92" t="str">
        <f>IF(VLOOKUP($D175,TKBGV_sang!$A$6:$AE$130,12,0)&lt;&gt;"",VLOOKUP($D175,TKBGV_sang!$A$6:$AE$130,12,0),"")</f>
        <v>11A01 - ĐỊA</v>
      </c>
      <c r="E179" s="92" t="str">
        <f>IF(VLOOKUP($D175,TKBGV_sang!$A$6:$AE$130,17,0)&lt;&gt;"",VLOOKUP($D175,TKBGV_sang!$A$6:$AE$130,17,0),"")</f>
        <v>11A12 - ĐỊA</v>
      </c>
      <c r="F179" s="92" t="str">
        <f>IF(VLOOKUP($D175,TKBGV_sang!$A$6:$AE$130,22,0)&lt;&gt;"",VLOOKUP($D175,TKBGV_sang!$A$6:$AE$130,22,0),"")</f>
        <v>11A15 - ĐỊA</v>
      </c>
      <c r="G179" s="92" t="str">
        <f>IF(VLOOKUP($D175,TKBGV_sang!$A$6:$AE$130,27,0)&lt;&gt;"",VLOOKUP($D175,TKBGV_sang!$A$6:$AE$130,27,0),"")</f>
        <v/>
      </c>
    </row>
    <row r="180" spans="1:7" ht="25.5" customHeight="1" x14ac:dyDescent="0.15">
      <c r="A180" s="91">
        <v>2</v>
      </c>
      <c r="B180" s="92" t="str">
        <f>IF(VLOOKUP($D175,TKBGV_sang!$A$6:$AE$130,3,0)&lt;&gt;"",VLOOKUP($D175,TKBGV_sang!$A$6:$AE$130,3,0),"")</f>
        <v/>
      </c>
      <c r="C180" s="92" t="str">
        <f>IF(VLOOKUP($D175,TKBGV_sang!$A$6:$AE$130,8,0)&lt;&gt;"",VLOOKUP($D175,TKBGV_sang!$A$6:$AE$130,8,0),"")</f>
        <v/>
      </c>
      <c r="D180" s="92" t="str">
        <f>IF(VLOOKUP($D175,TKBGV_sang!$A$6:$AE$130,13,0)&lt;&gt;"",VLOOKUP($D175,TKBGV_sang!$A$6:$AE$130,13,0),"")</f>
        <v>11A02 - ĐỊA</v>
      </c>
      <c r="E180" s="92" t="str">
        <f>IF(VLOOKUP($D175,TKBGV_sang!$A$6:$AE$130,18,0)&lt;&gt;"",VLOOKUP($D175,TKBGV_sang!$A$6:$AE$130,18,0),"")</f>
        <v/>
      </c>
      <c r="F180" s="92" t="str">
        <f>IF(VLOOKUP($D175,TKBGV_sang!$A$6:$AE$130,23,0)&lt;&gt;"",VLOOKUP($D175,TKBGV_sang!$A$6:$AE$130,23,0),"")</f>
        <v>12A13 - ĐỊA</v>
      </c>
      <c r="G180" s="92" t="str">
        <f>IF(VLOOKUP($D175,TKBGV_sang!$A$6:$AE$130,28,0)&lt;&gt;"",VLOOKUP($D175,TKBGV_sang!$A$6:$AE$130,28,0),"")</f>
        <v/>
      </c>
    </row>
    <row r="181" spans="1:7" ht="25.5" customHeight="1" x14ac:dyDescent="0.15">
      <c r="A181" s="91">
        <v>3</v>
      </c>
      <c r="B181" s="92" t="str">
        <f>IF(VLOOKUP($D175,TKBGV_sang!$A$6:$AE$130,4,0)&lt;&gt;"",VLOOKUP($D175,TKBGV_sang!$A$6:$AE$130,4,0),"")</f>
        <v/>
      </c>
      <c r="C181" s="92" t="str">
        <f>IF(VLOOKUP($D175,TKBGV_sang!$A$6:$AE$130,9,0)&lt;&gt;"",VLOOKUP($D175,TKBGV_sang!$A$6:$AE$130,9,0),"")</f>
        <v/>
      </c>
      <c r="D181" s="92" t="str">
        <f>IF(VLOOKUP($D175,TKBGV_sang!$A$6:$AE$130,14,0)&lt;&gt;"",VLOOKUP($D175,TKBGV_sang!$A$6:$AE$130,14,0),"")</f>
        <v>11A14 - ĐỊA</v>
      </c>
      <c r="E181" s="92" t="str">
        <f>IF(VLOOKUP($D175,TKBGV_sang!$A$6:$AE$130,19,0)&lt;&gt;"",VLOOKUP($D175,TKBGV_sang!$A$6:$AE$130,19,0),"")</f>
        <v>12A14 - ĐỊA</v>
      </c>
      <c r="F181" s="92" t="str">
        <f>IF(VLOOKUP($D175,TKBGV_sang!$A$6:$AE$130,24,0)&lt;&gt;"",VLOOKUP($D175,TKBGV_sang!$A$6:$AE$130,24,0),"")</f>
        <v>11A16 - ĐỊA</v>
      </c>
      <c r="G181" s="92" t="str">
        <f>IF(VLOOKUP($D175,TKBGV_sang!$A$6:$AE$130,29,0)&lt;&gt;"",VLOOKUP($D175,TKBGV_sang!$A$6:$AE$130,29,0),"")</f>
        <v/>
      </c>
    </row>
    <row r="182" spans="1:7" ht="25.5" customHeight="1" x14ac:dyDescent="0.15">
      <c r="A182" s="91">
        <v>4</v>
      </c>
      <c r="B182" s="92" t="str">
        <f>IF(VLOOKUP($D175,TKBGV_sang!$A$6:$AE$130,5,0)&lt;&gt;"",VLOOKUP($D175,TKBGV_sang!$A$6:$AE$130,5,0),"")</f>
        <v/>
      </c>
      <c r="C182" s="92" t="str">
        <f>IF(VLOOKUP($D175,TKBGV_sang!$A$6:$AE$130,10,0)&lt;&gt;"",VLOOKUP($D175,TKBGV_sang!$A$6:$AE$130,10,0),"")</f>
        <v/>
      </c>
      <c r="D182" s="92" t="str">
        <f>IF(VLOOKUP($D175,TKBGV_sang!$A$6:$AE$130,15,0)&lt;&gt;"",VLOOKUP($D175,TKBGV_sang!$A$6:$AE$130,15,0),"")</f>
        <v>12A13 - ĐỊA</v>
      </c>
      <c r="E182" s="92" t="str">
        <f>IF(VLOOKUP($D175,TKBGV_sang!$A$6:$AE$130,20,0)&lt;&gt;"",VLOOKUP($D175,TKBGV_sang!$A$6:$AE$130,20,0),"")</f>
        <v>11A13 - ĐỊA</v>
      </c>
      <c r="F182" s="92" t="str">
        <f>IF(VLOOKUP($D175,TKBGV_sang!$A$6:$AE$130,25,0)&lt;&gt;"",VLOOKUP($D175,TKBGV_sang!$A$6:$AE$130,25,0),"")</f>
        <v>12A12 - ĐỊA</v>
      </c>
      <c r="G182" s="92" t="str">
        <f>IF(VLOOKUP($D175,TKBGV_sang!$A$6:$AE$130,30,0)&lt;&gt;"",VLOOKUP($D175,TKBGV_sang!$A$6:$AE$130,30,0),"")</f>
        <v/>
      </c>
    </row>
    <row r="183" spans="1:7" ht="25.5" customHeight="1" x14ac:dyDescent="0.15">
      <c r="A183" s="91">
        <v>5</v>
      </c>
      <c r="B183" s="92" t="str">
        <f>IF(VLOOKUP($D175,TKBGV_sang!$A$6:$AE$130,6,0)&lt;&gt;"",VLOOKUP($D175,TKBGV_sang!$A$6:$AE$130,6,0),"")</f>
        <v/>
      </c>
      <c r="C183" s="92" t="str">
        <f>IF(VLOOKUP($D175,TKBGV_sang!$A$6:$AE$130,11,0)&lt;&gt;"",VLOOKUP($D175,TKBGV_sang!$A$6:$AE$130,11,0),"")</f>
        <v/>
      </c>
      <c r="D183" s="92" t="str">
        <f>IF(VLOOKUP($D175,TKBGV_sang!$A$6:$AE$130,16,0)&lt;&gt;"",VLOOKUP($D175,TKBGV_sang!$A$6:$AE$130,16,0),"")</f>
        <v>11A11 - ĐỊA</v>
      </c>
      <c r="E183" s="92" t="str">
        <f>IF(VLOOKUP($D175,TKBGV_sang!$A$6:$AE$130,21,0)&lt;&gt;"",VLOOKUP($D175,TKBGV_sang!$A$6:$AE$130,21,0),"")</f>
        <v>12A01 - ĐỊA</v>
      </c>
      <c r="F183" s="92" t="str">
        <f>IF(VLOOKUP($D175,TKBGV_sang!$A$6:$AE$130,26,0)&lt;&gt;"",VLOOKUP($D175,TKBGV_sang!$A$6:$AE$130,26,0),"")</f>
        <v>12A01 - ĐỊA</v>
      </c>
      <c r="G183" s="92" t="str">
        <f>IF(VLOOKUP($D175,TKBGV_sang!$A$6:$AE$130,31,0)&lt;&gt;"",VLOOKUP($D175,TKBGV_sang!$A$6:$AE$130,31,0),"")</f>
        <v/>
      </c>
    </row>
    <row r="184" spans="1:7" ht="25.5" customHeight="1" x14ac:dyDescent="0.1">
      <c r="A184" s="85"/>
      <c r="B184" s="85"/>
      <c r="C184" s="85" t="s">
        <v>122</v>
      </c>
      <c r="D184" s="85"/>
      <c r="E184" s="85"/>
      <c r="F184" s="85"/>
      <c r="G184" s="85"/>
    </row>
    <row r="185" spans="1:7" ht="25.5" customHeight="1" x14ac:dyDescent="0.1">
      <c r="A185" s="89"/>
      <c r="B185" s="90" t="s">
        <v>115</v>
      </c>
      <c r="C185" s="90" t="s">
        <v>116</v>
      </c>
      <c r="D185" s="90" t="s">
        <v>117</v>
      </c>
      <c r="E185" s="90" t="s">
        <v>118</v>
      </c>
      <c r="F185" s="90" t="s">
        <v>119</v>
      </c>
      <c r="G185" s="90" t="s">
        <v>120</v>
      </c>
    </row>
    <row r="186" spans="1:7" ht="25.5" customHeight="1" x14ac:dyDescent="0.15">
      <c r="A186" s="91">
        <v>1</v>
      </c>
      <c r="B186" s="92" t="str">
        <f>IF(VLOOKUP($D175,TKBGV_chieu!$A$6:$AE$130,2,0)&lt;&gt;"",VLOOKUP($D175,TKBGV_chieu!$A$6:$AE$130,2,0),"")</f>
        <v/>
      </c>
      <c r="C186" s="92" t="str">
        <f>IF(VLOOKUP($D175,TKBGV_chieu!$A$6:$AE$130,7,0)&lt;&gt;"",VLOOKUP($D175,TKBGV_chieu!$A$6:$AE$130,7,0),"")</f>
        <v/>
      </c>
      <c r="D186" s="92" t="str">
        <f>IF(VLOOKUP($D175,TKBGV_chieu!$A$6:$AE$130,12,0)&lt;&gt;"",VLOOKUP($D175,TKBGV_chieu!$A$6:$AE$130,12,0),"")</f>
        <v>11A01 - ĐỊA</v>
      </c>
      <c r="E186" s="92" t="str">
        <f>IF(VLOOKUP($D175,TKBGV_chieu!$A$6:$AE$130,17,0)&lt;&gt;"",VLOOKUP($D175,TKBGV_chieu!$A$6:$AE$130,17,0),"")</f>
        <v/>
      </c>
      <c r="F186" s="92" t="str">
        <f>IF(VLOOKUP($D175,TKBGV_chieu!$A$6:$AE$130,22,0)&lt;&gt;"",VLOOKUP($D175,TKBGV_chieu!$A$6:$AE$130,22,0),"")</f>
        <v/>
      </c>
      <c r="G186" s="92" t="str">
        <f>IF(VLOOKUP($D175,TKBGV_chieu!$A$6:$AE$130,27,0)&lt;&gt;"",VLOOKUP($D175,TKBGV_chieu!$A$6:$AE$130,27,0),"")</f>
        <v/>
      </c>
    </row>
    <row r="187" spans="1:7" ht="25.5" customHeight="1" x14ac:dyDescent="0.15">
      <c r="A187" s="91">
        <v>2</v>
      </c>
      <c r="B187" s="92" t="str">
        <f>IF(VLOOKUP($D175,TKBGV_chieu!$A$6:$AE$130,3,0)&lt;&gt;"",VLOOKUP($D175,TKBGV_chieu!$A$6:$AE$130,3,0),"")</f>
        <v/>
      </c>
      <c r="C187" s="92" t="str">
        <f>IF(VLOOKUP($D175,TKBGV_chieu!$A$6:$AE$130,8,0)&lt;&gt;"",VLOOKUP($D175,TKBGV_chieu!$A$6:$AE$130,8,0),"")</f>
        <v/>
      </c>
      <c r="D187" s="92" t="str">
        <f>IF(VLOOKUP($D175,TKBGV_chieu!$A$6:$AE$130,13,0)&lt;&gt;"",VLOOKUP($D175,TKBGV_chieu!$A$6:$AE$130,13,0),"")</f>
        <v>12A14 - ĐỊA</v>
      </c>
      <c r="E187" s="92" t="str">
        <f>IF(VLOOKUP($D175,TKBGV_chieu!$A$6:$AE$130,18,0)&lt;&gt;"",VLOOKUP($D175,TKBGV_chieu!$A$6:$AE$130,18,0),"")</f>
        <v>11A02 - ĐỊA</v>
      </c>
      <c r="F187" s="92" t="str">
        <f>IF(VLOOKUP($D175,TKBGV_chieu!$A$6:$AE$130,23,0)&lt;&gt;"",VLOOKUP($D175,TKBGV_chieu!$A$6:$AE$130,23,0),"")</f>
        <v/>
      </c>
      <c r="G187" s="92" t="str">
        <f>IF(VLOOKUP($D175,TKBGV_chieu!$A$6:$AE$130,28,0)&lt;&gt;"",VLOOKUP($D175,TKBGV_chieu!$A$6:$AE$130,28,0),"")</f>
        <v/>
      </c>
    </row>
    <row r="188" spans="1:7" ht="25.5" customHeight="1" x14ac:dyDescent="0.15">
      <c r="A188" s="91">
        <v>3</v>
      </c>
      <c r="B188" s="92" t="str">
        <f>IF(VLOOKUP($D175,TKBGV_chieu!$A$6:$AE$130,4,0)&lt;&gt;"",VLOOKUP($D175,TKBGV_chieu!$A$6:$AE$130,4,0),"")</f>
        <v/>
      </c>
      <c r="C188" s="92" t="str">
        <f>IF(VLOOKUP($D175,TKBGV_chieu!$A$6:$AE$130,9,0)&lt;&gt;"",VLOOKUP($D175,TKBGV_chieu!$A$6:$AE$130,9,0),"")</f>
        <v/>
      </c>
      <c r="D188" s="92" t="str">
        <f>IF(VLOOKUP($D175,TKBGV_chieu!$A$6:$AE$130,14,0)&lt;&gt;"",VLOOKUP($D175,TKBGV_chieu!$A$6:$AE$130,14,0),"")</f>
        <v>12A12 - ĐỊA</v>
      </c>
      <c r="E188" s="92" t="str">
        <f>IF(VLOOKUP($D175,TKBGV_chieu!$A$6:$AE$130,19,0)&lt;&gt;"",VLOOKUP($D175,TKBGV_chieu!$A$6:$AE$130,19,0),"")</f>
        <v>12A01 - ĐỊA</v>
      </c>
      <c r="F188" s="92" t="str">
        <f>IF(VLOOKUP($D175,TKBGV_chieu!$A$6:$AE$130,24,0)&lt;&gt;"",VLOOKUP($D175,TKBGV_chieu!$A$6:$AE$130,24,0),"")</f>
        <v/>
      </c>
      <c r="G188" s="92" t="str">
        <f>IF(VLOOKUP($D175,TKBGV_chieu!$A$6:$AE$130,29,0)&lt;&gt;"",VLOOKUP($D175,TKBGV_chieu!$A$6:$AE$130,29,0),"")</f>
        <v/>
      </c>
    </row>
    <row r="189" spans="1:7" ht="25.5" customHeight="1" x14ac:dyDescent="0.1">
      <c r="A189" s="91">
        <v>4</v>
      </c>
      <c r="B189" s="92" t="str">
        <f>IF(VLOOKUP($D175,TKBGV_chieu!$A$6:$AE$130,5,0)&lt;&gt;"",VLOOKUP($D175,TKBGV_chieu!$A$6:$AE$130,5,0),"")</f>
        <v/>
      </c>
      <c r="C189" s="92" t="str">
        <f>IF(VLOOKUP($D175,TKBGV_chieu!$A$6:$AE$130,10,0)&lt;&gt;"",VLOOKUP($D175,TKBGV_chieu!$A$6:$AE$130,10,0),"")</f>
        <v/>
      </c>
      <c r="D189" s="92" t="str">
        <f>IF(VLOOKUP($D175,TKBGV_chieu!$A$6:$AE$130,15,0)&lt;&gt;"",VLOOKUP($D175,TKBGV_chieu!$A$6:$AE$130,15,0),"")</f>
        <v/>
      </c>
      <c r="E189" s="92" t="str">
        <f>IF(VLOOKUP($D175,TKBGV_chieu!$A$6:$AE$130,20,0)&lt;&gt;"",VLOOKUP($D175,TKBGV_chieu!$A$6:$AE$130,20,0),"")</f>
        <v/>
      </c>
      <c r="F189" s="92" t="str">
        <f>IF(VLOOKUP($D175,TKBGV_chieu!$A$6:$AE$130,25,0)&lt;&gt;"",VLOOKUP($D175,TKBGV_chieu!$A$6:$AE$130,25,0),"")</f>
        <v/>
      </c>
      <c r="G189" s="92" t="str">
        <f>IF(VLOOKUP($D175,TKBGV_chieu!$A$6:$AE$130,30,0)&lt;&gt;"",VLOOKUP($D175,TKBGV_chieu!$A$6:$AE$130,30,0),"")</f>
        <v/>
      </c>
    </row>
    <row r="190" spans="1:7" ht="25.5" customHeight="1" x14ac:dyDescent="0.1">
      <c r="A190" s="91">
        <v>5</v>
      </c>
      <c r="B190" s="92" t="str">
        <f>IF(VLOOKUP($D175,TKBGV_chieu!$A$6:$AE$130,6,0)&lt;&gt;"",VLOOKUP($D175,TKBGV_chieu!$A$6:$AE$130,6,0),"")</f>
        <v/>
      </c>
      <c r="C190" s="92" t="str">
        <f>IF(VLOOKUP($D175,TKBGV_chieu!$A$6:$AE$130,11,0)&lt;&gt;"",VLOOKUP($D175,TKBGV_chieu!$A$6:$AE$130,11,0),"")</f>
        <v/>
      </c>
      <c r="D190" s="92" t="str">
        <f>IF(VLOOKUP($D175,TKBGV_chieu!$A$6:$AE$130,16,0)&lt;&gt;"",VLOOKUP($D175,TKBGV_chieu!$A$6:$AE$130,16,0),"")</f>
        <v/>
      </c>
      <c r="E190" s="92" t="str">
        <f>IF(VLOOKUP($D175,TKBGV_chieu!$A$6:$AE$130,21,0)&lt;&gt;"",VLOOKUP($D175,TKBGV_chieu!$A$6:$AE$130,21,0),"")</f>
        <v/>
      </c>
      <c r="F190" s="92" t="str">
        <f>IF(VLOOKUP($D175,TKBGV_chieu!$A$6:$AE$130,26,0)&lt;&gt;"",VLOOKUP($D175,TKBGV_chieu!$A$6:$AE$130,26,0),"")</f>
        <v/>
      </c>
      <c r="G190" s="92" t="str">
        <f>IF(VLOOKUP($D175,TKBGV_chieu!$A$6:$AE$130,31,0)&lt;&gt;"",VLOOKUP($D175,TKBGV_chieu!$A$6:$AE$130,31,0),"")</f>
        <v/>
      </c>
    </row>
    <row r="191" spans="1:7" ht="25.5" customHeight="1" x14ac:dyDescent="0.1">
      <c r="A191" s="85"/>
      <c r="B191" s="93"/>
      <c r="C191" s="93"/>
      <c r="D191" s="93"/>
      <c r="E191" s="93"/>
      <c r="F191" s="93"/>
      <c r="G191" s="93"/>
    </row>
    <row r="192" spans="1:7" ht="25.5" customHeight="1" x14ac:dyDescent="0.1">
      <c r="A192" s="85">
        <v>12</v>
      </c>
      <c r="B192" s="85"/>
      <c r="C192" s="85" t="s">
        <v>123</v>
      </c>
      <c r="D192" s="86" t="str">
        <f>VLOOKUP($A192,Objects!$D$7:$F$120,3,1)</f>
        <v>PHẠM THỊ KIỀU NGÂN</v>
      </c>
      <c r="E192" s="85"/>
      <c r="F192" s="85"/>
      <c r="G192" s="85"/>
    </row>
    <row r="193" spans="1:7" ht="25.5" customHeight="1" x14ac:dyDescent="0.1">
      <c r="A193" s="85"/>
      <c r="B193" s="85"/>
      <c r="C193" s="85"/>
      <c r="D193" s="85"/>
      <c r="E193" s="88"/>
      <c r="F193" s="85"/>
      <c r="G193" s="85"/>
    </row>
    <row r="194" spans="1:7" ht="25.5" customHeight="1" x14ac:dyDescent="0.1">
      <c r="A194" s="85"/>
      <c r="B194" s="85"/>
      <c r="C194" s="85" t="s">
        <v>121</v>
      </c>
      <c r="D194" s="85"/>
      <c r="E194" s="85"/>
      <c r="F194" s="85"/>
      <c r="G194" s="85"/>
    </row>
    <row r="195" spans="1:7" ht="25.5" customHeight="1" x14ac:dyDescent="0.1">
      <c r="A195" s="89"/>
      <c r="B195" s="90" t="s">
        <v>115</v>
      </c>
      <c r="C195" s="90" t="s">
        <v>116</v>
      </c>
      <c r="D195" s="90" t="s">
        <v>117</v>
      </c>
      <c r="E195" s="90" t="s">
        <v>118</v>
      </c>
      <c r="F195" s="90" t="s">
        <v>119</v>
      </c>
      <c r="G195" s="90" t="s">
        <v>120</v>
      </c>
    </row>
    <row r="196" spans="1:7" ht="25.5" customHeight="1" x14ac:dyDescent="0.15">
      <c r="A196" s="91">
        <v>1</v>
      </c>
      <c r="B196" s="92" t="str">
        <f>IF(VLOOKUP($D192,TKBGV_sang!$A$6:$AE$130,2,0)&lt;&gt;"",VLOOKUP($D192,TKBGV_sang!$A$6:$AE$130,2,0),"")</f>
        <v/>
      </c>
      <c r="C196" s="92" t="str">
        <f>IF(VLOOKUP($D192,TKBGV_sang!$A$6:$AE$130,7,0)&lt;&gt;"",VLOOKUP($D192,TKBGV_sang!$A$6:$AE$130,7,0),"")</f>
        <v/>
      </c>
      <c r="D196" s="92" t="str">
        <f>IF(VLOOKUP($D192,TKBGV_sang!$A$6:$AE$130,12,0)&lt;&gt;"",VLOOKUP($D192,TKBGV_sang!$A$6:$AE$130,12,0),"")</f>
        <v>10A06 - ĐỊA</v>
      </c>
      <c r="E196" s="92" t="str">
        <f>IF(VLOOKUP($D192,TKBGV_sang!$A$6:$AE$130,17,0)&lt;&gt;"",VLOOKUP($D192,TKBGV_sang!$A$6:$AE$130,17,0),"")</f>
        <v/>
      </c>
      <c r="F196" s="92" t="str">
        <f>IF(VLOOKUP($D192,TKBGV_sang!$A$6:$AE$130,22,0)&lt;&gt;"",VLOOKUP($D192,TKBGV_sang!$A$6:$AE$130,22,0),"")</f>
        <v/>
      </c>
      <c r="G196" s="92" t="str">
        <f>IF(VLOOKUP($D192,TKBGV_sang!$A$6:$AE$130,27,0)&lt;&gt;"",VLOOKUP($D192,TKBGV_sang!$A$6:$AE$130,27,0),"")</f>
        <v/>
      </c>
    </row>
    <row r="197" spans="1:7" ht="25.5" customHeight="1" x14ac:dyDescent="0.1">
      <c r="A197" s="91">
        <v>2</v>
      </c>
      <c r="B197" s="92" t="str">
        <f>IF(VLOOKUP($D192,TKBGV_sang!$A$6:$AE$130,3,0)&lt;&gt;"",VLOOKUP($D192,TKBGV_sang!$A$6:$AE$130,3,0),"")</f>
        <v>10A02 - SHCN</v>
      </c>
      <c r="C197" s="92" t="str">
        <f>IF(VLOOKUP($D192,TKBGV_sang!$A$6:$AE$130,8,0)&lt;&gt;"",VLOOKUP($D192,TKBGV_sang!$A$6:$AE$130,8,0),"")</f>
        <v/>
      </c>
      <c r="D197" s="92" t="str">
        <f>IF(VLOOKUP($D192,TKBGV_sang!$A$6:$AE$130,13,0)&lt;&gt;"",VLOOKUP($D192,TKBGV_sang!$A$6:$AE$130,13,0),"")</f>
        <v/>
      </c>
      <c r="E197" s="92" t="str">
        <f>IF(VLOOKUP($D192,TKBGV_sang!$A$6:$AE$130,18,0)&lt;&gt;"",VLOOKUP($D192,TKBGV_sang!$A$6:$AE$130,18,0),"")</f>
        <v/>
      </c>
      <c r="F197" s="92" t="str">
        <f>IF(VLOOKUP($D192,TKBGV_sang!$A$6:$AE$130,23,0)&lt;&gt;"",VLOOKUP($D192,TKBGV_sang!$A$6:$AE$130,23,0),"")</f>
        <v/>
      </c>
      <c r="G197" s="92" t="str">
        <f>IF(VLOOKUP($D192,TKBGV_sang!$A$6:$AE$130,28,0)&lt;&gt;"",VLOOKUP($D192,TKBGV_sang!$A$6:$AE$130,28,0),"")</f>
        <v/>
      </c>
    </row>
    <row r="198" spans="1:7" ht="25.5" customHeight="1" x14ac:dyDescent="0.15">
      <c r="A198" s="91">
        <v>3</v>
      </c>
      <c r="B198" s="92" t="str">
        <f>IF(VLOOKUP($D192,TKBGV_sang!$A$6:$AE$130,4,0)&lt;&gt;"",VLOOKUP($D192,TKBGV_sang!$A$6:$AE$130,4,0),"")</f>
        <v>12A07 - ĐỊA</v>
      </c>
      <c r="C198" s="92" t="str">
        <f>IF(VLOOKUP($D192,TKBGV_sang!$A$6:$AE$130,9,0)&lt;&gt;"",VLOOKUP($D192,TKBGV_sang!$A$6:$AE$130,9,0),"")</f>
        <v/>
      </c>
      <c r="D198" s="92" t="str">
        <f>IF(VLOOKUP($D192,TKBGV_sang!$A$6:$AE$130,14,0)&lt;&gt;"",VLOOKUP($D192,TKBGV_sang!$A$6:$AE$130,14,0),"")</f>
        <v>12A07 - ĐỊA</v>
      </c>
      <c r="E198" s="92" t="str">
        <f>IF(VLOOKUP($D192,TKBGV_sang!$A$6:$AE$130,19,0)&lt;&gt;"",VLOOKUP($D192,TKBGV_sang!$A$6:$AE$130,19,0),"")</f>
        <v/>
      </c>
      <c r="F198" s="92" t="str">
        <f>IF(VLOOKUP($D192,TKBGV_sang!$A$6:$AE$130,24,0)&lt;&gt;"",VLOOKUP($D192,TKBGV_sang!$A$6:$AE$130,24,0),"")</f>
        <v/>
      </c>
      <c r="G198" s="92" t="str">
        <f>IF(VLOOKUP($D192,TKBGV_sang!$A$6:$AE$130,29,0)&lt;&gt;"",VLOOKUP($D192,TKBGV_sang!$A$6:$AE$130,29,0),"")</f>
        <v/>
      </c>
    </row>
    <row r="199" spans="1:7" ht="25.5" customHeight="1" x14ac:dyDescent="0.15">
      <c r="A199" s="91">
        <v>4</v>
      </c>
      <c r="B199" s="92" t="str">
        <f>IF(VLOOKUP($D192,TKBGV_sang!$A$6:$AE$130,5,0)&lt;&gt;"",VLOOKUP($D192,TKBGV_sang!$A$6:$AE$130,5,0),"")</f>
        <v>12A06 - ĐỊA</v>
      </c>
      <c r="C199" s="92" t="str">
        <f>IF(VLOOKUP($D192,TKBGV_sang!$A$6:$AE$130,10,0)&lt;&gt;"",VLOOKUP($D192,TKBGV_sang!$A$6:$AE$130,10,0),"")</f>
        <v/>
      </c>
      <c r="D199" s="92" t="str">
        <f>IF(VLOOKUP($D192,TKBGV_sang!$A$6:$AE$130,15,0)&lt;&gt;"",VLOOKUP($D192,TKBGV_sang!$A$6:$AE$130,15,0),"")</f>
        <v>10A04 - ĐỊA</v>
      </c>
      <c r="E199" s="92" t="str">
        <f>IF(VLOOKUP($D192,TKBGV_sang!$A$6:$AE$130,20,0)&lt;&gt;"",VLOOKUP($D192,TKBGV_sang!$A$6:$AE$130,20,0),"")</f>
        <v>12A02 - ĐỊA</v>
      </c>
      <c r="F199" s="92" t="str">
        <f>IF(VLOOKUP($D192,TKBGV_sang!$A$6:$AE$130,25,0)&lt;&gt;"",VLOOKUP($D192,TKBGV_sang!$A$6:$AE$130,25,0),"")</f>
        <v/>
      </c>
      <c r="G199" s="92" t="str">
        <f>IF(VLOOKUP($D192,TKBGV_sang!$A$6:$AE$130,30,0)&lt;&gt;"",VLOOKUP($D192,TKBGV_sang!$A$6:$AE$130,30,0),"")</f>
        <v/>
      </c>
    </row>
    <row r="200" spans="1:7" ht="25.5" customHeight="1" x14ac:dyDescent="0.15">
      <c r="A200" s="91">
        <v>5</v>
      </c>
      <c r="B200" s="92" t="str">
        <f>IF(VLOOKUP($D192,TKBGV_sang!$A$6:$AE$130,6,0)&lt;&gt;"",VLOOKUP($D192,TKBGV_sang!$A$6:$AE$130,6,0),"")</f>
        <v>12A02 - ĐỊA</v>
      </c>
      <c r="C200" s="92" t="str">
        <f>IF(VLOOKUP($D192,TKBGV_sang!$A$6:$AE$130,11,0)&lt;&gt;"",VLOOKUP($D192,TKBGV_sang!$A$6:$AE$130,11,0),"")</f>
        <v/>
      </c>
      <c r="D200" s="92" t="str">
        <f>IF(VLOOKUP($D192,TKBGV_sang!$A$6:$AE$130,16,0)&lt;&gt;"",VLOOKUP($D192,TKBGV_sang!$A$6:$AE$130,16,0),"")</f>
        <v>10A02 - ĐỊA</v>
      </c>
      <c r="E200" s="92" t="str">
        <f>IF(VLOOKUP($D192,TKBGV_sang!$A$6:$AE$130,21,0)&lt;&gt;"",VLOOKUP($D192,TKBGV_sang!$A$6:$AE$130,21,0),"")</f>
        <v>12A06 - ĐỊA</v>
      </c>
      <c r="F200" s="92" t="str">
        <f>IF(VLOOKUP($D192,TKBGV_sang!$A$6:$AE$130,26,0)&lt;&gt;"",VLOOKUP($D192,TKBGV_sang!$A$6:$AE$130,26,0),"")</f>
        <v/>
      </c>
      <c r="G200" s="92" t="str">
        <f>IF(VLOOKUP($D192,TKBGV_sang!$A$6:$AE$130,31,0)&lt;&gt;"",VLOOKUP($D192,TKBGV_sang!$A$6:$AE$130,31,0),"")</f>
        <v/>
      </c>
    </row>
    <row r="201" spans="1:7" ht="25.5" customHeight="1" x14ac:dyDescent="0.1">
      <c r="A201" s="85"/>
      <c r="B201" s="85"/>
      <c r="C201" s="85" t="s">
        <v>122</v>
      </c>
      <c r="D201" s="85"/>
      <c r="E201" s="85"/>
      <c r="F201" s="85"/>
      <c r="G201" s="85"/>
    </row>
    <row r="202" spans="1:7" ht="25.5" customHeight="1" x14ac:dyDescent="0.1">
      <c r="A202" s="89"/>
      <c r="B202" s="90" t="s">
        <v>115</v>
      </c>
      <c r="C202" s="90" t="s">
        <v>116</v>
      </c>
      <c r="D202" s="90" t="s">
        <v>117</v>
      </c>
      <c r="E202" s="90" t="s">
        <v>118</v>
      </c>
      <c r="F202" s="90" t="s">
        <v>119</v>
      </c>
      <c r="G202" s="90" t="s">
        <v>120</v>
      </c>
    </row>
    <row r="203" spans="1:7" ht="25.5" customHeight="1" x14ac:dyDescent="0.15">
      <c r="A203" s="91">
        <v>1</v>
      </c>
      <c r="B203" s="92" t="str">
        <f>IF(VLOOKUP($D192,TKBGV_chieu!$A$6:$AE$130,2,0)&lt;&gt;"",VLOOKUP($D192,TKBGV_chieu!$A$6:$AE$130,2,0),"")</f>
        <v>10A03 - ĐỊA</v>
      </c>
      <c r="C203" s="92" t="str">
        <f>IF(VLOOKUP($D192,TKBGV_chieu!$A$6:$AE$130,7,0)&lt;&gt;"",VLOOKUP($D192,TKBGV_chieu!$A$6:$AE$130,7,0),"")</f>
        <v/>
      </c>
      <c r="D203" s="92" t="str">
        <f>IF(VLOOKUP($D192,TKBGV_chieu!$A$6:$AE$130,12,0)&lt;&gt;"",VLOOKUP($D192,TKBGV_chieu!$A$6:$AE$130,12,0),"")</f>
        <v/>
      </c>
      <c r="E203" s="92" t="str">
        <f>IF(VLOOKUP($D192,TKBGV_chieu!$A$6:$AE$130,17,0)&lt;&gt;"",VLOOKUP($D192,TKBGV_chieu!$A$6:$AE$130,17,0),"")</f>
        <v/>
      </c>
      <c r="F203" s="92" t="str">
        <f>IF(VLOOKUP($D192,TKBGV_chieu!$A$6:$AE$130,22,0)&lt;&gt;"",VLOOKUP($D192,TKBGV_chieu!$A$6:$AE$130,22,0),"")</f>
        <v/>
      </c>
      <c r="G203" s="92" t="str">
        <f>IF(VLOOKUP($D192,TKBGV_chieu!$A$6:$AE$130,27,0)&lt;&gt;"",VLOOKUP($D192,TKBGV_chieu!$A$6:$AE$130,27,0),"")</f>
        <v/>
      </c>
    </row>
    <row r="204" spans="1:7" ht="25.5" customHeight="1" x14ac:dyDescent="0.15">
      <c r="A204" s="91">
        <v>2</v>
      </c>
      <c r="B204" s="92" t="str">
        <f>IF(VLOOKUP($D192,TKBGV_chieu!$A$6:$AE$130,3,0)&lt;&gt;"",VLOOKUP($D192,TKBGV_chieu!$A$6:$AE$130,3,0),"")</f>
        <v>10A05 - ĐỊA</v>
      </c>
      <c r="C204" s="92" t="str">
        <f>IF(VLOOKUP($D192,TKBGV_chieu!$A$6:$AE$130,8,0)&lt;&gt;"",VLOOKUP($D192,TKBGV_chieu!$A$6:$AE$130,8,0),"")</f>
        <v/>
      </c>
      <c r="D204" s="92" t="str">
        <f>IF(VLOOKUP($D192,TKBGV_chieu!$A$6:$AE$130,13,0)&lt;&gt;"",VLOOKUP($D192,TKBGV_chieu!$A$6:$AE$130,13,0),"")</f>
        <v/>
      </c>
      <c r="E204" s="92" t="str">
        <f>IF(VLOOKUP($D192,TKBGV_chieu!$A$6:$AE$130,18,0)&lt;&gt;"",VLOOKUP($D192,TKBGV_chieu!$A$6:$AE$130,18,0),"")</f>
        <v/>
      </c>
      <c r="F204" s="92" t="str">
        <f>IF(VLOOKUP($D192,TKBGV_chieu!$A$6:$AE$130,23,0)&lt;&gt;"",VLOOKUP($D192,TKBGV_chieu!$A$6:$AE$130,23,0),"")</f>
        <v/>
      </c>
      <c r="G204" s="92" t="str">
        <f>IF(VLOOKUP($D192,TKBGV_chieu!$A$6:$AE$130,28,0)&lt;&gt;"",VLOOKUP($D192,TKBGV_chieu!$A$6:$AE$130,28,0),"")</f>
        <v/>
      </c>
    </row>
    <row r="205" spans="1:7" ht="25.5" customHeight="1" x14ac:dyDescent="0.15">
      <c r="A205" s="91">
        <v>3</v>
      </c>
      <c r="B205" s="92" t="str">
        <f>IF(VLOOKUP($D192,TKBGV_chieu!$A$6:$AE$130,4,0)&lt;&gt;"",VLOOKUP($D192,TKBGV_chieu!$A$6:$AE$130,4,0),"")</f>
        <v>12A02 - ĐỊA</v>
      </c>
      <c r="C205" s="92" t="str">
        <f>IF(VLOOKUP($D192,TKBGV_chieu!$A$6:$AE$130,9,0)&lt;&gt;"",VLOOKUP($D192,TKBGV_chieu!$A$6:$AE$130,9,0),"")</f>
        <v/>
      </c>
      <c r="D205" s="92" t="str">
        <f>IF(VLOOKUP($D192,TKBGV_chieu!$A$6:$AE$130,14,0)&lt;&gt;"",VLOOKUP($D192,TKBGV_chieu!$A$6:$AE$130,14,0),"")</f>
        <v/>
      </c>
      <c r="E205" s="92" t="str">
        <f>IF(VLOOKUP($D192,TKBGV_chieu!$A$6:$AE$130,19,0)&lt;&gt;"",VLOOKUP($D192,TKBGV_chieu!$A$6:$AE$130,19,0),"")</f>
        <v/>
      </c>
      <c r="F205" s="92" t="str">
        <f>IF(VLOOKUP($D192,TKBGV_chieu!$A$6:$AE$130,24,0)&lt;&gt;"",VLOOKUP($D192,TKBGV_chieu!$A$6:$AE$130,24,0),"")</f>
        <v/>
      </c>
      <c r="G205" s="92" t="str">
        <f>IF(VLOOKUP($D192,TKBGV_chieu!$A$6:$AE$130,29,0)&lt;&gt;"",VLOOKUP($D192,TKBGV_chieu!$A$6:$AE$130,29,0),"")</f>
        <v/>
      </c>
    </row>
    <row r="206" spans="1:7" ht="25.5" customHeight="1" x14ac:dyDescent="0.1">
      <c r="A206" s="91">
        <v>4</v>
      </c>
      <c r="B206" s="92" t="str">
        <f>IF(VLOOKUP($D192,TKBGV_chieu!$A$6:$AE$130,5,0)&lt;&gt;"",VLOOKUP($D192,TKBGV_chieu!$A$6:$AE$130,5,0),"")</f>
        <v/>
      </c>
      <c r="C206" s="92" t="str">
        <f>IF(VLOOKUP($D192,TKBGV_chieu!$A$6:$AE$130,10,0)&lt;&gt;"",VLOOKUP($D192,TKBGV_chieu!$A$6:$AE$130,10,0),"")</f>
        <v/>
      </c>
      <c r="D206" s="92" t="str">
        <f>IF(VLOOKUP($D192,TKBGV_chieu!$A$6:$AE$130,15,0)&lt;&gt;"",VLOOKUP($D192,TKBGV_chieu!$A$6:$AE$130,15,0),"")</f>
        <v/>
      </c>
      <c r="E206" s="92" t="str">
        <f>IF(VLOOKUP($D192,TKBGV_chieu!$A$6:$AE$130,20,0)&lt;&gt;"",VLOOKUP($D192,TKBGV_chieu!$A$6:$AE$130,20,0),"")</f>
        <v/>
      </c>
      <c r="F206" s="92" t="str">
        <f>IF(VLOOKUP($D192,TKBGV_chieu!$A$6:$AE$130,25,0)&lt;&gt;"",VLOOKUP($D192,TKBGV_chieu!$A$6:$AE$130,25,0),"")</f>
        <v/>
      </c>
      <c r="G206" s="92" t="str">
        <f>IF(VLOOKUP($D192,TKBGV_chieu!$A$6:$AE$130,30,0)&lt;&gt;"",VLOOKUP($D192,TKBGV_chieu!$A$6:$AE$130,30,0),"")</f>
        <v/>
      </c>
    </row>
    <row r="207" spans="1:7" ht="25.5" customHeight="1" x14ac:dyDescent="0.1">
      <c r="A207" s="91">
        <v>5</v>
      </c>
      <c r="B207" s="92" t="str">
        <f>IF(VLOOKUP($D192,TKBGV_chieu!$A$6:$AE$130,6,0)&lt;&gt;"",VLOOKUP($D192,TKBGV_chieu!$A$6:$AE$130,6,0),"")</f>
        <v/>
      </c>
      <c r="C207" s="92" t="str">
        <f>IF(VLOOKUP($D192,TKBGV_chieu!$A$6:$AE$130,11,0)&lt;&gt;"",VLOOKUP($D192,TKBGV_chieu!$A$6:$AE$130,11,0),"")</f>
        <v/>
      </c>
      <c r="D207" s="92" t="str">
        <f>IF(VLOOKUP($D192,TKBGV_chieu!$A$6:$AE$130,16,0)&lt;&gt;"",VLOOKUP($D192,TKBGV_chieu!$A$6:$AE$130,16,0),"")</f>
        <v/>
      </c>
      <c r="E207" s="92" t="str">
        <f>IF(VLOOKUP($D192,TKBGV_chieu!$A$6:$AE$130,21,0)&lt;&gt;"",VLOOKUP($D192,TKBGV_chieu!$A$6:$AE$130,21,0),"")</f>
        <v/>
      </c>
      <c r="F207" s="92" t="str">
        <f>IF(VLOOKUP($D192,TKBGV_chieu!$A$6:$AE$130,26,0)&lt;&gt;"",VLOOKUP($D192,TKBGV_chieu!$A$6:$AE$130,26,0),"")</f>
        <v/>
      </c>
      <c r="G207" s="92" t="str">
        <f>IF(VLOOKUP($D192,TKBGV_chieu!$A$6:$AE$130,31,0)&lt;&gt;"",VLOOKUP($D192,TKBGV_chieu!$A$6:$AE$130,31,0),"")</f>
        <v/>
      </c>
    </row>
    <row r="208" spans="1:7" ht="25.5" customHeight="1" x14ac:dyDescent="0.1">
      <c r="A208" s="85"/>
      <c r="B208" s="93"/>
      <c r="C208" s="93"/>
      <c r="D208" s="93"/>
      <c r="E208" s="93"/>
      <c r="F208" s="93"/>
      <c r="G208" s="93"/>
    </row>
    <row r="209" spans="1:7" ht="25.5" customHeight="1" x14ac:dyDescent="0.1">
      <c r="A209" s="85">
        <v>13</v>
      </c>
      <c r="B209" s="85"/>
      <c r="C209" s="85" t="s">
        <v>123</v>
      </c>
      <c r="D209" s="86" t="str">
        <f>VLOOKUP($A209,Objects!$D$7:$F$120,3,1)</f>
        <v>TRẦN THỊ TUYẾT</v>
      </c>
      <c r="E209" s="85"/>
      <c r="F209" s="85"/>
      <c r="G209" s="85"/>
    </row>
    <row r="210" spans="1:7" ht="25.5" customHeight="1" x14ac:dyDescent="0.1">
      <c r="A210" s="85"/>
      <c r="B210" s="85"/>
      <c r="C210" s="85"/>
      <c r="D210" s="85"/>
      <c r="E210" s="88"/>
      <c r="F210" s="85"/>
      <c r="G210" s="85"/>
    </row>
    <row r="211" spans="1:7" ht="25.5" customHeight="1" x14ac:dyDescent="0.1">
      <c r="A211" s="85"/>
      <c r="B211" s="85"/>
      <c r="C211" s="85" t="s">
        <v>121</v>
      </c>
      <c r="D211" s="85"/>
      <c r="E211" s="85"/>
      <c r="F211" s="85"/>
      <c r="G211" s="85"/>
    </row>
    <row r="212" spans="1:7" ht="25.5" customHeight="1" x14ac:dyDescent="0.1">
      <c r="A212" s="89"/>
      <c r="B212" s="90" t="s">
        <v>115</v>
      </c>
      <c r="C212" s="90" t="s">
        <v>116</v>
      </c>
      <c r="D212" s="90" t="s">
        <v>117</v>
      </c>
      <c r="E212" s="90" t="s">
        <v>118</v>
      </c>
      <c r="F212" s="90" t="s">
        <v>119</v>
      </c>
      <c r="G212" s="90" t="s">
        <v>120</v>
      </c>
    </row>
    <row r="213" spans="1:7" ht="25.5" customHeight="1" x14ac:dyDescent="0.15">
      <c r="A213" s="91">
        <v>1</v>
      </c>
      <c r="B213" s="92" t="str">
        <f>IF(VLOOKUP($D209,TKBGV_sang!$A$6:$AE$130,2,0)&lt;&gt;"",VLOOKUP($D209,TKBGV_sang!$A$6:$AE$130,2,0),"")</f>
        <v/>
      </c>
      <c r="C213" s="92" t="str">
        <f>IF(VLOOKUP($D209,TKBGV_sang!$A$6:$AE$130,7,0)&lt;&gt;"",VLOOKUP($D209,TKBGV_sang!$A$6:$AE$130,7,0),"")</f>
        <v/>
      </c>
      <c r="D213" s="92" t="str">
        <f>IF(VLOOKUP($D209,TKBGV_sang!$A$6:$AE$130,12,0)&lt;&gt;"",VLOOKUP($D209,TKBGV_sang!$A$6:$AE$130,12,0),"")</f>
        <v/>
      </c>
      <c r="E213" s="92" t="str">
        <f>IF(VLOOKUP($D209,TKBGV_sang!$A$6:$AE$130,17,0)&lt;&gt;"",VLOOKUP($D209,TKBGV_sang!$A$6:$AE$130,17,0),"")</f>
        <v>12A11 - ĐỊA</v>
      </c>
      <c r="F213" s="92" t="str">
        <f>IF(VLOOKUP($D209,TKBGV_sang!$A$6:$AE$130,22,0)&lt;&gt;"",VLOOKUP($D209,TKBGV_sang!$A$6:$AE$130,22,0),"")</f>
        <v/>
      </c>
      <c r="G213" s="92" t="str">
        <f>IF(VLOOKUP($D209,TKBGV_sang!$A$6:$AE$130,27,0)&lt;&gt;"",VLOOKUP($D209,TKBGV_sang!$A$6:$AE$130,27,0),"")</f>
        <v/>
      </c>
    </row>
    <row r="214" spans="1:7" ht="25.5" customHeight="1" x14ac:dyDescent="0.15">
      <c r="A214" s="91">
        <v>2</v>
      </c>
      <c r="B214" s="92" t="str">
        <f>IF(VLOOKUP($D209,TKBGV_sang!$A$6:$AE$130,3,0)&lt;&gt;"",VLOOKUP($D209,TKBGV_sang!$A$6:$AE$130,3,0),"")</f>
        <v>10A01 - SHCN</v>
      </c>
      <c r="C214" s="92" t="str">
        <f>IF(VLOOKUP($D209,TKBGV_sang!$A$6:$AE$130,8,0)&lt;&gt;"",VLOOKUP($D209,TKBGV_sang!$A$6:$AE$130,8,0),"")</f>
        <v/>
      </c>
      <c r="D214" s="92" t="str">
        <f>IF(VLOOKUP($D209,TKBGV_sang!$A$6:$AE$130,13,0)&lt;&gt;"",VLOOKUP($D209,TKBGV_sang!$A$6:$AE$130,13,0),"")</f>
        <v/>
      </c>
      <c r="E214" s="92" t="str">
        <f>IF(VLOOKUP($D209,TKBGV_sang!$A$6:$AE$130,18,0)&lt;&gt;"",VLOOKUP($D209,TKBGV_sang!$A$6:$AE$130,18,0),"")</f>
        <v>12A10 - ĐỊA</v>
      </c>
      <c r="F214" s="92" t="str">
        <f>IF(VLOOKUP($D209,TKBGV_sang!$A$6:$AE$130,23,0)&lt;&gt;"",VLOOKUP($D209,TKBGV_sang!$A$6:$AE$130,23,0),"")</f>
        <v/>
      </c>
      <c r="G214" s="92" t="str">
        <f>IF(VLOOKUP($D209,TKBGV_sang!$A$6:$AE$130,28,0)&lt;&gt;"",VLOOKUP($D209,TKBGV_sang!$A$6:$AE$130,28,0),"")</f>
        <v/>
      </c>
    </row>
    <row r="215" spans="1:7" ht="25.5" customHeight="1" x14ac:dyDescent="0.15">
      <c r="A215" s="91">
        <v>3</v>
      </c>
      <c r="B215" s="92" t="str">
        <f>IF(VLOOKUP($D209,TKBGV_sang!$A$6:$AE$130,4,0)&lt;&gt;"",VLOOKUP($D209,TKBGV_sang!$A$6:$AE$130,4,0),"")</f>
        <v>12A11 - ĐỊA</v>
      </c>
      <c r="C215" s="92" t="str">
        <f>IF(VLOOKUP($D209,TKBGV_sang!$A$6:$AE$130,9,0)&lt;&gt;"",VLOOKUP($D209,TKBGV_sang!$A$6:$AE$130,9,0),"")</f>
        <v/>
      </c>
      <c r="D215" s="92" t="str">
        <f>IF(VLOOKUP($D209,TKBGV_sang!$A$6:$AE$130,14,0)&lt;&gt;"",VLOOKUP($D209,TKBGV_sang!$A$6:$AE$130,14,0),"")</f>
        <v>10A01 - ĐỊA</v>
      </c>
      <c r="E215" s="92" t="str">
        <f>IF(VLOOKUP($D209,TKBGV_sang!$A$6:$AE$130,19,0)&lt;&gt;"",VLOOKUP($D209,TKBGV_sang!$A$6:$AE$130,19,0),"")</f>
        <v/>
      </c>
      <c r="F215" s="92" t="str">
        <f>IF(VLOOKUP($D209,TKBGV_sang!$A$6:$AE$130,24,0)&lt;&gt;"",VLOOKUP($D209,TKBGV_sang!$A$6:$AE$130,24,0),"")</f>
        <v/>
      </c>
      <c r="G215" s="92" t="str">
        <f>IF(VLOOKUP($D209,TKBGV_sang!$A$6:$AE$130,29,0)&lt;&gt;"",VLOOKUP($D209,TKBGV_sang!$A$6:$AE$130,29,0),"")</f>
        <v/>
      </c>
    </row>
    <row r="216" spans="1:7" ht="25.5" customHeight="1" x14ac:dyDescent="0.15">
      <c r="A216" s="91">
        <v>4</v>
      </c>
      <c r="B216" s="92" t="str">
        <f>IF(VLOOKUP($D209,TKBGV_sang!$A$6:$AE$130,5,0)&lt;&gt;"",VLOOKUP($D209,TKBGV_sang!$A$6:$AE$130,5,0),"")</f>
        <v>10A10 - ĐỊA</v>
      </c>
      <c r="C216" s="92" t="str">
        <f>IF(VLOOKUP($D209,TKBGV_sang!$A$6:$AE$130,10,0)&lt;&gt;"",VLOOKUP($D209,TKBGV_sang!$A$6:$AE$130,10,0),"")</f>
        <v/>
      </c>
      <c r="D216" s="92" t="str">
        <f>IF(VLOOKUP($D209,TKBGV_sang!$A$6:$AE$130,15,0)&lt;&gt;"",VLOOKUP($D209,TKBGV_sang!$A$6:$AE$130,15,0),"")</f>
        <v>12A03 - ĐỊA</v>
      </c>
      <c r="E216" s="92" t="str">
        <f>IF(VLOOKUP($D209,TKBGV_sang!$A$6:$AE$130,20,0)&lt;&gt;"",VLOOKUP($D209,TKBGV_sang!$A$6:$AE$130,20,0),"")</f>
        <v>10A07 - ĐỊA</v>
      </c>
      <c r="F216" s="92" t="str">
        <f>IF(VLOOKUP($D209,TKBGV_sang!$A$6:$AE$130,25,0)&lt;&gt;"",VLOOKUP($D209,TKBGV_sang!$A$6:$AE$130,25,0),"")</f>
        <v/>
      </c>
      <c r="G216" s="92" t="str">
        <f>IF(VLOOKUP($D209,TKBGV_sang!$A$6:$AE$130,30,0)&lt;&gt;"",VLOOKUP($D209,TKBGV_sang!$A$6:$AE$130,30,0),"")</f>
        <v/>
      </c>
    </row>
    <row r="217" spans="1:7" ht="25.5" customHeight="1" x14ac:dyDescent="0.15">
      <c r="A217" s="91">
        <v>5</v>
      </c>
      <c r="B217" s="92" t="str">
        <f>IF(VLOOKUP($D209,TKBGV_sang!$A$6:$AE$130,6,0)&lt;&gt;"",VLOOKUP($D209,TKBGV_sang!$A$6:$AE$130,6,0),"")</f>
        <v>12A10 - ĐỊA</v>
      </c>
      <c r="C217" s="92" t="str">
        <f>IF(VLOOKUP($D209,TKBGV_sang!$A$6:$AE$130,11,0)&lt;&gt;"",VLOOKUP($D209,TKBGV_sang!$A$6:$AE$130,11,0),"")</f>
        <v/>
      </c>
      <c r="D217" s="92" t="str">
        <f>IF(VLOOKUP($D209,TKBGV_sang!$A$6:$AE$130,16,0)&lt;&gt;"",VLOOKUP($D209,TKBGV_sang!$A$6:$AE$130,16,0),"")</f>
        <v>10A08 - ĐỊA</v>
      </c>
      <c r="E217" s="92" t="str">
        <f>IF(VLOOKUP($D209,TKBGV_sang!$A$6:$AE$130,21,0)&lt;&gt;"",VLOOKUP($D209,TKBGV_sang!$A$6:$AE$130,21,0),"")</f>
        <v>10A09 - ĐỊA</v>
      </c>
      <c r="F217" s="92" t="str">
        <f>IF(VLOOKUP($D209,TKBGV_sang!$A$6:$AE$130,26,0)&lt;&gt;"",VLOOKUP($D209,TKBGV_sang!$A$6:$AE$130,26,0),"")</f>
        <v/>
      </c>
      <c r="G217" s="92" t="str">
        <f>IF(VLOOKUP($D209,TKBGV_sang!$A$6:$AE$130,31,0)&lt;&gt;"",VLOOKUP($D209,TKBGV_sang!$A$6:$AE$130,31,0),"")</f>
        <v/>
      </c>
    </row>
    <row r="218" spans="1:7" ht="25.5" customHeight="1" x14ac:dyDescent="0.1">
      <c r="A218" s="85"/>
      <c r="B218" s="85"/>
      <c r="C218" s="85" t="s">
        <v>122</v>
      </c>
      <c r="D218" s="85"/>
      <c r="E218" s="85"/>
      <c r="F218" s="85"/>
      <c r="G218" s="85"/>
    </row>
    <row r="219" spans="1:7" ht="25.5" customHeight="1" x14ac:dyDescent="0.1">
      <c r="A219" s="89"/>
      <c r="B219" s="90" t="s">
        <v>115</v>
      </c>
      <c r="C219" s="90" t="s">
        <v>116</v>
      </c>
      <c r="D219" s="90" t="s">
        <v>117</v>
      </c>
      <c r="E219" s="90" t="s">
        <v>118</v>
      </c>
      <c r="F219" s="90" t="s">
        <v>119</v>
      </c>
      <c r="G219" s="90" t="s">
        <v>120</v>
      </c>
    </row>
    <row r="220" spans="1:7" ht="25.5" customHeight="1" x14ac:dyDescent="0.15">
      <c r="A220" s="91">
        <v>1</v>
      </c>
      <c r="B220" s="92" t="str">
        <f>IF(VLOOKUP($D209,TKBGV_chieu!$A$6:$AE$130,2,0)&lt;&gt;"",VLOOKUP($D209,TKBGV_chieu!$A$6:$AE$130,2,0),"")</f>
        <v/>
      </c>
      <c r="C220" s="92" t="str">
        <f>IF(VLOOKUP($D209,TKBGV_chieu!$A$6:$AE$130,7,0)&lt;&gt;"",VLOOKUP($D209,TKBGV_chieu!$A$6:$AE$130,7,0),"")</f>
        <v/>
      </c>
      <c r="D220" s="92" t="str">
        <f>IF(VLOOKUP($D209,TKBGV_chieu!$A$6:$AE$130,12,0)&lt;&gt;"",VLOOKUP($D209,TKBGV_chieu!$A$6:$AE$130,12,0),"")</f>
        <v>12A03 - ĐỊA</v>
      </c>
      <c r="E220" s="92" t="str">
        <f>IF(VLOOKUP($D209,TKBGV_chieu!$A$6:$AE$130,17,0)&lt;&gt;"",VLOOKUP($D209,TKBGV_chieu!$A$6:$AE$130,17,0),"")</f>
        <v/>
      </c>
      <c r="F220" s="92" t="str">
        <f>IF(VLOOKUP($D209,TKBGV_chieu!$A$6:$AE$130,22,0)&lt;&gt;"",VLOOKUP($D209,TKBGV_chieu!$A$6:$AE$130,22,0),"")</f>
        <v/>
      </c>
      <c r="G220" s="92" t="str">
        <f>IF(VLOOKUP($D209,TKBGV_chieu!$A$6:$AE$130,27,0)&lt;&gt;"",VLOOKUP($D209,TKBGV_chieu!$A$6:$AE$130,27,0),"")</f>
        <v/>
      </c>
    </row>
    <row r="221" spans="1:7" ht="25.5" customHeight="1" x14ac:dyDescent="0.15">
      <c r="A221" s="91">
        <v>2</v>
      </c>
      <c r="B221" s="92" t="str">
        <f>IF(VLOOKUP($D209,TKBGV_chieu!$A$6:$AE$130,3,0)&lt;&gt;"",VLOOKUP($D209,TKBGV_chieu!$A$6:$AE$130,3,0),"")</f>
        <v/>
      </c>
      <c r="C221" s="92" t="str">
        <f>IF(VLOOKUP($D209,TKBGV_chieu!$A$6:$AE$130,8,0)&lt;&gt;"",VLOOKUP($D209,TKBGV_chieu!$A$6:$AE$130,8,0),"")</f>
        <v/>
      </c>
      <c r="D221" s="92" t="str">
        <f>IF(VLOOKUP($D209,TKBGV_chieu!$A$6:$AE$130,13,0)&lt;&gt;"",VLOOKUP($D209,TKBGV_chieu!$A$6:$AE$130,13,0),"")</f>
        <v>12A03 - ĐỊA</v>
      </c>
      <c r="E221" s="92" t="str">
        <f>IF(VLOOKUP($D209,TKBGV_chieu!$A$6:$AE$130,18,0)&lt;&gt;"",VLOOKUP($D209,TKBGV_chieu!$A$6:$AE$130,18,0),"")</f>
        <v/>
      </c>
      <c r="F221" s="92" t="str">
        <f>IF(VLOOKUP($D209,TKBGV_chieu!$A$6:$AE$130,23,0)&lt;&gt;"",VLOOKUP($D209,TKBGV_chieu!$A$6:$AE$130,23,0),"")</f>
        <v/>
      </c>
      <c r="G221" s="92" t="str">
        <f>IF(VLOOKUP($D209,TKBGV_chieu!$A$6:$AE$130,28,0)&lt;&gt;"",VLOOKUP($D209,TKBGV_chieu!$A$6:$AE$130,28,0),"")</f>
        <v/>
      </c>
    </row>
    <row r="222" spans="1:7" ht="25.5" customHeight="1" x14ac:dyDescent="0.15">
      <c r="A222" s="91">
        <v>3</v>
      </c>
      <c r="B222" s="92" t="str">
        <f>IF(VLOOKUP($D209,TKBGV_chieu!$A$6:$AE$130,4,0)&lt;&gt;"",VLOOKUP($D209,TKBGV_chieu!$A$6:$AE$130,4,0),"")</f>
        <v/>
      </c>
      <c r="C222" s="92" t="str">
        <f>IF(VLOOKUP($D209,TKBGV_chieu!$A$6:$AE$130,9,0)&lt;&gt;"",VLOOKUP($D209,TKBGV_chieu!$A$6:$AE$130,9,0),"")</f>
        <v/>
      </c>
      <c r="D222" s="92" t="str">
        <f>IF(VLOOKUP($D209,TKBGV_chieu!$A$6:$AE$130,14,0)&lt;&gt;"",VLOOKUP($D209,TKBGV_chieu!$A$6:$AE$130,14,0),"")</f>
        <v>10A11 - ĐỊA</v>
      </c>
      <c r="E222" s="92" t="str">
        <f>IF(VLOOKUP($D209,TKBGV_chieu!$A$6:$AE$130,19,0)&lt;&gt;"",VLOOKUP($D209,TKBGV_chieu!$A$6:$AE$130,19,0),"")</f>
        <v/>
      </c>
      <c r="F222" s="92" t="str">
        <f>IF(VLOOKUP($D209,TKBGV_chieu!$A$6:$AE$130,24,0)&lt;&gt;"",VLOOKUP($D209,TKBGV_chieu!$A$6:$AE$130,24,0),"")</f>
        <v/>
      </c>
      <c r="G222" s="92" t="str">
        <f>IF(VLOOKUP($D209,TKBGV_chieu!$A$6:$AE$130,29,0)&lt;&gt;"",VLOOKUP($D209,TKBGV_chieu!$A$6:$AE$130,29,0),"")</f>
        <v/>
      </c>
    </row>
    <row r="223" spans="1:7" ht="25.5" customHeight="1" x14ac:dyDescent="0.1">
      <c r="A223" s="91">
        <v>4</v>
      </c>
      <c r="B223" s="92" t="str">
        <f>IF(VLOOKUP($D209,TKBGV_chieu!$A$6:$AE$130,5,0)&lt;&gt;"",VLOOKUP($D209,TKBGV_chieu!$A$6:$AE$130,5,0),"")</f>
        <v/>
      </c>
      <c r="C223" s="92" t="str">
        <f>IF(VLOOKUP($D209,TKBGV_chieu!$A$6:$AE$130,10,0)&lt;&gt;"",VLOOKUP($D209,TKBGV_chieu!$A$6:$AE$130,10,0),"")</f>
        <v/>
      </c>
      <c r="D223" s="92" t="str">
        <f>IF(VLOOKUP($D209,TKBGV_chieu!$A$6:$AE$130,15,0)&lt;&gt;"",VLOOKUP($D209,TKBGV_chieu!$A$6:$AE$130,15,0),"")</f>
        <v/>
      </c>
      <c r="E223" s="92" t="str">
        <f>IF(VLOOKUP($D209,TKBGV_chieu!$A$6:$AE$130,20,0)&lt;&gt;"",VLOOKUP($D209,TKBGV_chieu!$A$6:$AE$130,20,0),"")</f>
        <v/>
      </c>
      <c r="F223" s="92" t="str">
        <f>IF(VLOOKUP($D209,TKBGV_chieu!$A$6:$AE$130,25,0)&lt;&gt;"",VLOOKUP($D209,TKBGV_chieu!$A$6:$AE$130,25,0),"")</f>
        <v/>
      </c>
      <c r="G223" s="92" t="str">
        <f>IF(VLOOKUP($D209,TKBGV_chieu!$A$6:$AE$130,30,0)&lt;&gt;"",VLOOKUP($D209,TKBGV_chieu!$A$6:$AE$130,30,0),"")</f>
        <v/>
      </c>
    </row>
    <row r="224" spans="1:7" ht="25.5" customHeight="1" x14ac:dyDescent="0.1">
      <c r="A224" s="91">
        <v>5</v>
      </c>
      <c r="B224" s="92" t="str">
        <f>IF(VLOOKUP($D209,TKBGV_chieu!$A$6:$AE$130,6,0)&lt;&gt;"",VLOOKUP($D209,TKBGV_chieu!$A$6:$AE$130,6,0),"")</f>
        <v/>
      </c>
      <c r="C224" s="92" t="str">
        <f>IF(VLOOKUP($D209,TKBGV_chieu!$A$6:$AE$130,11,0)&lt;&gt;"",VLOOKUP($D209,TKBGV_chieu!$A$6:$AE$130,11,0),"")</f>
        <v/>
      </c>
      <c r="D224" s="92" t="str">
        <f>IF(VLOOKUP($D209,TKBGV_chieu!$A$6:$AE$130,16,0)&lt;&gt;"",VLOOKUP($D209,TKBGV_chieu!$A$6:$AE$130,16,0),"")</f>
        <v/>
      </c>
      <c r="E224" s="92" t="str">
        <f>IF(VLOOKUP($D209,TKBGV_chieu!$A$6:$AE$130,21,0)&lt;&gt;"",VLOOKUP($D209,TKBGV_chieu!$A$6:$AE$130,21,0),"")</f>
        <v/>
      </c>
      <c r="F224" s="92" t="str">
        <f>IF(VLOOKUP($D209,TKBGV_chieu!$A$6:$AE$130,26,0)&lt;&gt;"",VLOOKUP($D209,TKBGV_chieu!$A$6:$AE$130,26,0),"")</f>
        <v/>
      </c>
      <c r="G224" s="92" t="str">
        <f>IF(VLOOKUP($D209,TKBGV_chieu!$A$6:$AE$130,31,0)&lt;&gt;"",VLOOKUP($D209,TKBGV_chieu!$A$6:$AE$130,31,0),"")</f>
        <v/>
      </c>
    </row>
    <row r="225" spans="1:7" ht="25.5" customHeight="1" x14ac:dyDescent="0.1">
      <c r="A225" s="85"/>
      <c r="B225" s="93"/>
      <c r="C225" s="93"/>
      <c r="D225" s="93"/>
      <c r="E225" s="93"/>
      <c r="F225" s="93"/>
      <c r="G225" s="93"/>
    </row>
    <row r="226" spans="1:7" ht="25.5" customHeight="1" x14ac:dyDescent="0.1">
      <c r="A226" s="85">
        <v>14</v>
      </c>
      <c r="B226" s="85"/>
      <c r="C226" s="85" t="s">
        <v>123</v>
      </c>
      <c r="D226" s="86" t="str">
        <f>VLOOKUP($A226,Objects!$D$7:$F$120,3,1)</f>
        <v>BÙI THỊ NHU</v>
      </c>
      <c r="E226" s="85"/>
      <c r="F226" s="85"/>
      <c r="G226" s="85"/>
    </row>
    <row r="227" spans="1:7" ht="25.5" customHeight="1" x14ac:dyDescent="0.1">
      <c r="A227" s="85"/>
      <c r="B227" s="85"/>
      <c r="C227" s="85"/>
      <c r="D227" s="85"/>
      <c r="E227" s="88"/>
      <c r="F227" s="85"/>
      <c r="G227" s="85"/>
    </row>
    <row r="228" spans="1:7" ht="25.5" customHeight="1" x14ac:dyDescent="0.1">
      <c r="A228" s="85"/>
      <c r="B228" s="85"/>
      <c r="C228" s="85" t="s">
        <v>121</v>
      </c>
      <c r="D228" s="85"/>
      <c r="E228" s="85"/>
      <c r="F228" s="85"/>
      <c r="G228" s="85"/>
    </row>
    <row r="229" spans="1:7" ht="25.5" customHeight="1" x14ac:dyDescent="0.1">
      <c r="A229" s="89"/>
      <c r="B229" s="90" t="s">
        <v>115</v>
      </c>
      <c r="C229" s="90" t="s">
        <v>116</v>
      </c>
      <c r="D229" s="90" t="s">
        <v>117</v>
      </c>
      <c r="E229" s="90" t="s">
        <v>118</v>
      </c>
      <c r="F229" s="90" t="s">
        <v>119</v>
      </c>
      <c r="G229" s="90" t="s">
        <v>120</v>
      </c>
    </row>
    <row r="230" spans="1:7" ht="25.5" customHeight="1" x14ac:dyDescent="0.1">
      <c r="A230" s="91">
        <v>1</v>
      </c>
      <c r="B230" s="92" t="str">
        <f>IF(VLOOKUP($D226,TKBGV_sang!$A$6:$AE$130,2,0)&lt;&gt;"",VLOOKUP($D226,TKBGV_sang!$A$6:$AE$130,2,0),"")</f>
        <v/>
      </c>
      <c r="C230" s="92" t="str">
        <f>IF(VLOOKUP($D226,TKBGV_sang!$A$6:$AE$130,7,0)&lt;&gt;"",VLOOKUP($D226,TKBGV_sang!$A$6:$AE$130,7,0),"")</f>
        <v/>
      </c>
      <c r="D230" s="92" t="str">
        <f>IF(VLOOKUP($D226,TKBGV_sang!$A$6:$AE$130,12,0)&lt;&gt;"",VLOOKUP($D226,TKBGV_sang!$A$6:$AE$130,12,0),"")</f>
        <v/>
      </c>
      <c r="E230" s="92" t="str">
        <f>IF(VLOOKUP($D226,TKBGV_sang!$A$6:$AE$130,17,0)&lt;&gt;"",VLOOKUP($D226,TKBGV_sang!$A$6:$AE$130,17,0),"")</f>
        <v/>
      </c>
      <c r="F230" s="92" t="str">
        <f>IF(VLOOKUP($D226,TKBGV_sang!$A$6:$AE$130,22,0)&lt;&gt;"",VLOOKUP($D226,TKBGV_sang!$A$6:$AE$130,22,0),"")</f>
        <v/>
      </c>
      <c r="G230" s="92" t="str">
        <f>IF(VLOOKUP($D226,TKBGV_sang!$A$6:$AE$130,27,0)&lt;&gt;"",VLOOKUP($D226,TKBGV_sang!$A$6:$AE$130,27,0),"")</f>
        <v/>
      </c>
    </row>
    <row r="231" spans="1:7" ht="25.5" customHeight="1" x14ac:dyDescent="0.15">
      <c r="A231" s="91">
        <v>2</v>
      </c>
      <c r="B231" s="92" t="str">
        <f>IF(VLOOKUP($D226,TKBGV_sang!$A$6:$AE$130,3,0)&lt;&gt;"",VLOOKUP($D226,TKBGV_sang!$A$6:$AE$130,3,0),"")</f>
        <v>11A07 - SHCN</v>
      </c>
      <c r="C231" s="92" t="str">
        <f>IF(VLOOKUP($D226,TKBGV_sang!$A$6:$AE$130,8,0)&lt;&gt;"",VLOOKUP($D226,TKBGV_sang!$A$6:$AE$130,8,0),"")</f>
        <v/>
      </c>
      <c r="D231" s="92" t="str">
        <f>IF(VLOOKUP($D226,TKBGV_sang!$A$6:$AE$130,13,0)&lt;&gt;"",VLOOKUP($D226,TKBGV_sang!$A$6:$AE$130,13,0),"")</f>
        <v>12A04 - ĐỊA</v>
      </c>
      <c r="E231" s="92" t="str">
        <f>IF(VLOOKUP($D226,TKBGV_sang!$A$6:$AE$130,18,0)&lt;&gt;"",VLOOKUP($D226,TKBGV_sang!$A$6:$AE$130,18,0),"")</f>
        <v/>
      </c>
      <c r="F231" s="92" t="str">
        <f>IF(VLOOKUP($D226,TKBGV_sang!$A$6:$AE$130,23,0)&lt;&gt;"",VLOOKUP($D226,TKBGV_sang!$A$6:$AE$130,23,0),"")</f>
        <v>12A04 - ĐỊA</v>
      </c>
      <c r="G231" s="92" t="str">
        <f>IF(VLOOKUP($D226,TKBGV_sang!$A$6:$AE$130,28,0)&lt;&gt;"",VLOOKUP($D226,TKBGV_sang!$A$6:$AE$130,28,0),"")</f>
        <v/>
      </c>
    </row>
    <row r="232" spans="1:7" ht="25.5" customHeight="1" x14ac:dyDescent="0.15">
      <c r="A232" s="91">
        <v>3</v>
      </c>
      <c r="B232" s="92" t="str">
        <f>IF(VLOOKUP($D226,TKBGV_sang!$A$6:$AE$130,4,0)&lt;&gt;"",VLOOKUP($D226,TKBGV_sang!$A$6:$AE$130,4,0),"")</f>
        <v>12A09 - ĐỊA</v>
      </c>
      <c r="C232" s="92" t="str">
        <f>IF(VLOOKUP($D226,TKBGV_sang!$A$6:$AE$130,9,0)&lt;&gt;"",VLOOKUP($D226,TKBGV_sang!$A$6:$AE$130,9,0),"")</f>
        <v/>
      </c>
      <c r="D232" s="92" t="str">
        <f>IF(VLOOKUP($D226,TKBGV_sang!$A$6:$AE$130,14,0)&lt;&gt;"",VLOOKUP($D226,TKBGV_sang!$A$6:$AE$130,14,0),"")</f>
        <v>11A03 - ĐỊA</v>
      </c>
      <c r="E232" s="92" t="str">
        <f>IF(VLOOKUP($D226,TKBGV_sang!$A$6:$AE$130,19,0)&lt;&gt;"",VLOOKUP($D226,TKBGV_sang!$A$6:$AE$130,19,0),"")</f>
        <v>11A07 - ĐỊA</v>
      </c>
      <c r="F232" s="92" t="str">
        <f>IF(VLOOKUP($D226,TKBGV_sang!$A$6:$AE$130,24,0)&lt;&gt;"",VLOOKUP($D226,TKBGV_sang!$A$6:$AE$130,24,0),"")</f>
        <v>11A10 - ĐỊA</v>
      </c>
      <c r="G232" s="92" t="str">
        <f>IF(VLOOKUP($D226,TKBGV_sang!$A$6:$AE$130,29,0)&lt;&gt;"",VLOOKUP($D226,TKBGV_sang!$A$6:$AE$130,29,0),"")</f>
        <v/>
      </c>
    </row>
    <row r="233" spans="1:7" ht="25.5" customHeight="1" x14ac:dyDescent="0.15">
      <c r="A233" s="91">
        <v>4</v>
      </c>
      <c r="B233" s="92" t="str">
        <f>IF(VLOOKUP($D226,TKBGV_sang!$A$6:$AE$130,5,0)&lt;&gt;"",VLOOKUP($D226,TKBGV_sang!$A$6:$AE$130,5,0),"")</f>
        <v>11A06 - ĐỊA</v>
      </c>
      <c r="C233" s="92" t="str">
        <f>IF(VLOOKUP($D226,TKBGV_sang!$A$6:$AE$130,10,0)&lt;&gt;"",VLOOKUP($D226,TKBGV_sang!$A$6:$AE$130,10,0),"")</f>
        <v/>
      </c>
      <c r="D233" s="92" t="str">
        <f>IF(VLOOKUP($D226,TKBGV_sang!$A$6:$AE$130,15,0)&lt;&gt;"",VLOOKUP($D226,TKBGV_sang!$A$6:$AE$130,15,0),"")</f>
        <v>11A04 - ĐỊA</v>
      </c>
      <c r="E233" s="92" t="str">
        <f>IF(VLOOKUP($D226,TKBGV_sang!$A$6:$AE$130,20,0)&lt;&gt;"",VLOOKUP($D226,TKBGV_sang!$A$6:$AE$130,20,0),"")</f>
        <v>11A09 - ĐỊA</v>
      </c>
      <c r="F233" s="92" t="str">
        <f>IF(VLOOKUP($D226,TKBGV_sang!$A$6:$AE$130,25,0)&lt;&gt;"",VLOOKUP($D226,TKBGV_sang!$A$6:$AE$130,25,0),"")</f>
        <v>11A08 - ĐỊA</v>
      </c>
      <c r="G233" s="92" t="str">
        <f>IF(VLOOKUP($D226,TKBGV_sang!$A$6:$AE$130,30,0)&lt;&gt;"",VLOOKUP($D226,TKBGV_sang!$A$6:$AE$130,30,0),"")</f>
        <v/>
      </c>
    </row>
    <row r="234" spans="1:7" ht="25.5" customHeight="1" x14ac:dyDescent="0.15">
      <c r="A234" s="91">
        <v>5</v>
      </c>
      <c r="B234" s="92" t="str">
        <f>IF(VLOOKUP($D226,TKBGV_sang!$A$6:$AE$130,6,0)&lt;&gt;"",VLOOKUP($D226,TKBGV_sang!$A$6:$AE$130,6,0),"")</f>
        <v>12A08 - ĐỊA</v>
      </c>
      <c r="C234" s="92" t="str">
        <f>IF(VLOOKUP($D226,TKBGV_sang!$A$6:$AE$130,11,0)&lt;&gt;"",VLOOKUP($D226,TKBGV_sang!$A$6:$AE$130,11,0),"")</f>
        <v/>
      </c>
      <c r="D234" s="92" t="str">
        <f>IF(VLOOKUP($D226,TKBGV_sang!$A$6:$AE$130,16,0)&lt;&gt;"",VLOOKUP($D226,TKBGV_sang!$A$6:$AE$130,16,0),"")</f>
        <v>12A08 - ĐỊA</v>
      </c>
      <c r="E234" s="92" t="str">
        <f>IF(VLOOKUP($D226,TKBGV_sang!$A$6:$AE$130,21,0)&lt;&gt;"",VLOOKUP($D226,TKBGV_sang!$A$6:$AE$130,21,0),"")</f>
        <v>11A03 - ĐỊA</v>
      </c>
      <c r="F234" s="92" t="str">
        <f>IF(VLOOKUP($D226,TKBGV_sang!$A$6:$AE$130,26,0)&lt;&gt;"",VLOOKUP($D226,TKBGV_sang!$A$6:$AE$130,26,0),"")</f>
        <v>11A05 - ĐỊA</v>
      </c>
      <c r="G234" s="92" t="str">
        <f>IF(VLOOKUP($D226,TKBGV_sang!$A$6:$AE$130,31,0)&lt;&gt;"",VLOOKUP($D226,TKBGV_sang!$A$6:$AE$130,31,0),"")</f>
        <v/>
      </c>
    </row>
    <row r="235" spans="1:7" ht="25.5" customHeight="1" x14ac:dyDescent="0.1">
      <c r="A235" s="85"/>
      <c r="B235" s="85"/>
      <c r="C235" s="85" t="s">
        <v>122</v>
      </c>
      <c r="D235" s="85"/>
      <c r="E235" s="85"/>
      <c r="F235" s="85"/>
      <c r="G235" s="85"/>
    </row>
    <row r="236" spans="1:7" ht="25.5" customHeight="1" x14ac:dyDescent="0.1">
      <c r="A236" s="89"/>
      <c r="B236" s="90" t="s">
        <v>115</v>
      </c>
      <c r="C236" s="90" t="s">
        <v>116</v>
      </c>
      <c r="D236" s="90" t="s">
        <v>117</v>
      </c>
      <c r="E236" s="90" t="s">
        <v>118</v>
      </c>
      <c r="F236" s="90" t="s">
        <v>119</v>
      </c>
      <c r="G236" s="90" t="s">
        <v>120</v>
      </c>
    </row>
    <row r="237" spans="1:7" ht="25.5" customHeight="1" x14ac:dyDescent="0.15">
      <c r="A237" s="91">
        <v>1</v>
      </c>
      <c r="B237" s="92" t="str">
        <f>IF(VLOOKUP($D226,TKBGV_chieu!$A$6:$AE$130,2,0)&lt;&gt;"",VLOOKUP($D226,TKBGV_chieu!$A$6:$AE$130,2,0),"")</f>
        <v/>
      </c>
      <c r="C237" s="92" t="str">
        <f>IF(VLOOKUP($D226,TKBGV_chieu!$A$6:$AE$130,7,0)&lt;&gt;"",VLOOKUP($D226,TKBGV_chieu!$A$6:$AE$130,7,0),"")</f>
        <v/>
      </c>
      <c r="D237" s="92" t="str">
        <f>IF(VLOOKUP($D226,TKBGV_chieu!$A$6:$AE$130,12,0)&lt;&gt;"",VLOOKUP($D226,TKBGV_chieu!$A$6:$AE$130,12,0),"")</f>
        <v>12A05 - ĐỊA</v>
      </c>
      <c r="E237" s="92" t="str">
        <f>IF(VLOOKUP($D226,TKBGV_chieu!$A$6:$AE$130,17,0)&lt;&gt;"",VLOOKUP($D226,TKBGV_chieu!$A$6:$AE$130,17,0),"")</f>
        <v>12A05 - ĐỊA</v>
      </c>
      <c r="F237" s="92" t="str">
        <f>IF(VLOOKUP($D226,TKBGV_chieu!$A$6:$AE$130,22,0)&lt;&gt;"",VLOOKUP($D226,TKBGV_chieu!$A$6:$AE$130,22,0),"")</f>
        <v/>
      </c>
      <c r="G237" s="92" t="str">
        <f>IF(VLOOKUP($D226,TKBGV_chieu!$A$6:$AE$130,27,0)&lt;&gt;"",VLOOKUP($D226,TKBGV_chieu!$A$6:$AE$130,27,0),"")</f>
        <v/>
      </c>
    </row>
    <row r="238" spans="1:7" ht="25.5" customHeight="1" x14ac:dyDescent="0.15">
      <c r="A238" s="91">
        <v>2</v>
      </c>
      <c r="B238" s="92" t="str">
        <f>IF(VLOOKUP($D226,TKBGV_chieu!$A$6:$AE$130,3,0)&lt;&gt;"",VLOOKUP($D226,TKBGV_chieu!$A$6:$AE$130,3,0),"")</f>
        <v/>
      </c>
      <c r="C238" s="92" t="str">
        <f>IF(VLOOKUP($D226,TKBGV_chieu!$A$6:$AE$130,8,0)&lt;&gt;"",VLOOKUP($D226,TKBGV_chieu!$A$6:$AE$130,8,0),"")</f>
        <v/>
      </c>
      <c r="D238" s="92" t="str">
        <f>IF(VLOOKUP($D226,TKBGV_chieu!$A$6:$AE$130,13,0)&lt;&gt;"",VLOOKUP($D226,TKBGV_chieu!$A$6:$AE$130,13,0),"")</f>
        <v>11A04 - ĐỊA</v>
      </c>
      <c r="E238" s="92" t="str">
        <f>IF(VLOOKUP($D226,TKBGV_chieu!$A$6:$AE$130,18,0)&lt;&gt;"",VLOOKUP($D226,TKBGV_chieu!$A$6:$AE$130,18,0),"")</f>
        <v/>
      </c>
      <c r="F238" s="92" t="str">
        <f>IF(VLOOKUP($D226,TKBGV_chieu!$A$6:$AE$130,23,0)&lt;&gt;"",VLOOKUP($D226,TKBGV_chieu!$A$6:$AE$130,23,0),"")</f>
        <v/>
      </c>
      <c r="G238" s="92" t="str">
        <f>IF(VLOOKUP($D226,TKBGV_chieu!$A$6:$AE$130,28,0)&lt;&gt;"",VLOOKUP($D226,TKBGV_chieu!$A$6:$AE$130,28,0),"")</f>
        <v/>
      </c>
    </row>
    <row r="239" spans="1:7" ht="25.5" customHeight="1" x14ac:dyDescent="0.15">
      <c r="A239" s="91">
        <v>3</v>
      </c>
      <c r="B239" s="92" t="str">
        <f>IF(VLOOKUP($D226,TKBGV_chieu!$A$6:$AE$130,4,0)&lt;&gt;"",VLOOKUP($D226,TKBGV_chieu!$A$6:$AE$130,4,0),"")</f>
        <v/>
      </c>
      <c r="C239" s="92" t="str">
        <f>IF(VLOOKUP($D226,TKBGV_chieu!$A$6:$AE$130,9,0)&lt;&gt;"",VLOOKUP($D226,TKBGV_chieu!$A$6:$AE$130,9,0),"")</f>
        <v/>
      </c>
      <c r="D239" s="92" t="str">
        <f>IF(VLOOKUP($D226,TKBGV_chieu!$A$6:$AE$130,14,0)&lt;&gt;"",VLOOKUP($D226,TKBGV_chieu!$A$6:$AE$130,14,0),"")</f>
        <v>12A04 - ĐỊA</v>
      </c>
      <c r="E239" s="92" t="str">
        <f>IF(VLOOKUP($D226,TKBGV_chieu!$A$6:$AE$130,19,0)&lt;&gt;"",VLOOKUP($D226,TKBGV_chieu!$A$6:$AE$130,19,0),"")</f>
        <v>12A09 - ĐỊA</v>
      </c>
      <c r="F239" s="92" t="str">
        <f>IF(VLOOKUP($D226,TKBGV_chieu!$A$6:$AE$130,24,0)&lt;&gt;"",VLOOKUP($D226,TKBGV_chieu!$A$6:$AE$130,24,0),"")</f>
        <v/>
      </c>
      <c r="G239" s="92" t="str">
        <f>IF(VLOOKUP($D226,TKBGV_chieu!$A$6:$AE$130,29,0)&lt;&gt;"",VLOOKUP($D226,TKBGV_chieu!$A$6:$AE$130,29,0),"")</f>
        <v/>
      </c>
    </row>
    <row r="240" spans="1:7" ht="25.5" customHeight="1" x14ac:dyDescent="0.1">
      <c r="A240" s="91">
        <v>4</v>
      </c>
      <c r="B240" s="92" t="str">
        <f>IF(VLOOKUP($D226,TKBGV_chieu!$A$6:$AE$130,5,0)&lt;&gt;"",VLOOKUP($D226,TKBGV_chieu!$A$6:$AE$130,5,0),"")</f>
        <v/>
      </c>
      <c r="C240" s="92" t="str">
        <f>IF(VLOOKUP($D226,TKBGV_chieu!$A$6:$AE$130,10,0)&lt;&gt;"",VLOOKUP($D226,TKBGV_chieu!$A$6:$AE$130,10,0),"")</f>
        <v/>
      </c>
      <c r="D240" s="92" t="str">
        <f>IF(VLOOKUP($D226,TKBGV_chieu!$A$6:$AE$130,15,0)&lt;&gt;"",VLOOKUP($D226,TKBGV_chieu!$A$6:$AE$130,15,0),"")</f>
        <v/>
      </c>
      <c r="E240" s="92" t="str">
        <f>IF(VLOOKUP($D226,TKBGV_chieu!$A$6:$AE$130,20,0)&lt;&gt;"",VLOOKUP($D226,TKBGV_chieu!$A$6:$AE$130,20,0),"")</f>
        <v/>
      </c>
      <c r="F240" s="92" t="str">
        <f>IF(VLOOKUP($D226,TKBGV_chieu!$A$6:$AE$130,25,0)&lt;&gt;"",VLOOKUP($D226,TKBGV_chieu!$A$6:$AE$130,25,0),"")</f>
        <v/>
      </c>
      <c r="G240" s="92" t="str">
        <f>IF(VLOOKUP($D226,TKBGV_chieu!$A$6:$AE$130,30,0)&lt;&gt;"",VLOOKUP($D226,TKBGV_chieu!$A$6:$AE$130,30,0),"")</f>
        <v/>
      </c>
    </row>
    <row r="241" spans="1:7" ht="25.5" customHeight="1" x14ac:dyDescent="0.1">
      <c r="A241" s="91">
        <v>5</v>
      </c>
      <c r="B241" s="92" t="str">
        <f>IF(VLOOKUP($D226,TKBGV_chieu!$A$6:$AE$130,6,0)&lt;&gt;"",VLOOKUP($D226,TKBGV_chieu!$A$6:$AE$130,6,0),"")</f>
        <v/>
      </c>
      <c r="C241" s="92" t="str">
        <f>IF(VLOOKUP($D226,TKBGV_chieu!$A$6:$AE$130,11,0)&lt;&gt;"",VLOOKUP($D226,TKBGV_chieu!$A$6:$AE$130,11,0),"")</f>
        <v/>
      </c>
      <c r="D241" s="92" t="str">
        <f>IF(VLOOKUP($D226,TKBGV_chieu!$A$6:$AE$130,16,0)&lt;&gt;"",VLOOKUP($D226,TKBGV_chieu!$A$6:$AE$130,16,0),"")</f>
        <v/>
      </c>
      <c r="E241" s="92" t="str">
        <f>IF(VLOOKUP($D226,TKBGV_chieu!$A$6:$AE$130,21,0)&lt;&gt;"",VLOOKUP($D226,TKBGV_chieu!$A$6:$AE$130,21,0),"")</f>
        <v/>
      </c>
      <c r="F241" s="92" t="str">
        <f>IF(VLOOKUP($D226,TKBGV_chieu!$A$6:$AE$130,26,0)&lt;&gt;"",VLOOKUP($D226,TKBGV_chieu!$A$6:$AE$130,26,0),"")</f>
        <v/>
      </c>
      <c r="G241" s="92" t="str">
        <f>IF(VLOOKUP($D226,TKBGV_chieu!$A$6:$AE$130,31,0)&lt;&gt;"",VLOOKUP($D226,TKBGV_chieu!$A$6:$AE$130,31,0),"")</f>
        <v/>
      </c>
    </row>
    <row r="242" spans="1:7" ht="25.5" customHeight="1" x14ac:dyDescent="0.1">
      <c r="A242" s="85"/>
      <c r="B242" s="93"/>
      <c r="C242" s="93"/>
      <c r="D242" s="93"/>
      <c r="E242" s="93"/>
      <c r="F242" s="93"/>
      <c r="G242" s="93"/>
    </row>
    <row r="243" spans="1:7" ht="25.5" customHeight="1" x14ac:dyDescent="0.1">
      <c r="A243" s="85">
        <v>15</v>
      </c>
      <c r="B243" s="85"/>
      <c r="C243" s="85" t="s">
        <v>123</v>
      </c>
      <c r="D243" s="86" t="str">
        <f>VLOOKUP($A243,Objects!$D$7:$F$120,3,1)</f>
        <v>NGUYỄN HUỲNH TRẦM</v>
      </c>
      <c r="E243" s="85"/>
      <c r="F243" s="85"/>
      <c r="G243" s="85"/>
    </row>
    <row r="244" spans="1:7" ht="25.5" customHeight="1" x14ac:dyDescent="0.1">
      <c r="A244" s="85"/>
      <c r="B244" s="85"/>
      <c r="C244" s="85"/>
      <c r="D244" s="85"/>
      <c r="E244" s="88"/>
      <c r="F244" s="85"/>
      <c r="G244" s="85"/>
    </row>
    <row r="245" spans="1:7" ht="25.5" customHeight="1" x14ac:dyDescent="0.1">
      <c r="A245" s="85"/>
      <c r="B245" s="85"/>
      <c r="C245" s="85" t="s">
        <v>121</v>
      </c>
      <c r="D245" s="85"/>
      <c r="E245" s="85"/>
      <c r="F245" s="85"/>
      <c r="G245" s="85"/>
    </row>
    <row r="246" spans="1:7" ht="25.5" customHeight="1" x14ac:dyDescent="0.1">
      <c r="A246" s="89"/>
      <c r="B246" s="90" t="s">
        <v>115</v>
      </c>
      <c r="C246" s="90" t="s">
        <v>116</v>
      </c>
      <c r="D246" s="90" t="s">
        <v>117</v>
      </c>
      <c r="E246" s="90" t="s">
        <v>118</v>
      </c>
      <c r="F246" s="90" t="s">
        <v>119</v>
      </c>
      <c r="G246" s="90" t="s">
        <v>120</v>
      </c>
    </row>
    <row r="247" spans="1:7" ht="25.5" customHeight="1" x14ac:dyDescent="0.1">
      <c r="A247" s="91">
        <v>1</v>
      </c>
      <c r="B247" s="92" t="str">
        <f>IF(VLOOKUP($D243,TKBGV_sang!$A$6:$AE$130,2,0)&lt;&gt;"",VLOOKUP($D243,TKBGV_sang!$A$6:$AE$130,2,0),"")</f>
        <v/>
      </c>
      <c r="C247" s="92" t="str">
        <f>IF(VLOOKUP($D243,TKBGV_sang!$A$6:$AE$130,7,0)&lt;&gt;"",VLOOKUP($D243,TKBGV_sang!$A$6:$AE$130,7,0),"")</f>
        <v/>
      </c>
      <c r="D247" s="92" t="str">
        <f>IF(VLOOKUP($D243,TKBGV_sang!$A$6:$AE$130,12,0)&lt;&gt;"",VLOOKUP($D243,TKBGV_sang!$A$6:$AE$130,12,0),"")</f>
        <v/>
      </c>
      <c r="E247" s="92" t="str">
        <f>IF(VLOOKUP($D243,TKBGV_sang!$A$6:$AE$130,17,0)&lt;&gt;"",VLOOKUP($D243,TKBGV_sang!$A$6:$AE$130,17,0),"")</f>
        <v/>
      </c>
      <c r="F247" s="92" t="str">
        <f>IF(VLOOKUP($D243,TKBGV_sang!$A$6:$AE$130,22,0)&lt;&gt;"",VLOOKUP($D243,TKBGV_sang!$A$6:$AE$130,22,0),"")</f>
        <v/>
      </c>
      <c r="G247" s="92" t="str">
        <f>IF(VLOOKUP($D243,TKBGV_sang!$A$6:$AE$130,27,0)&lt;&gt;"",VLOOKUP($D243,TKBGV_sang!$A$6:$AE$130,27,0),"")</f>
        <v/>
      </c>
    </row>
    <row r="248" spans="1:7" ht="25.5" customHeight="1" x14ac:dyDescent="0.1">
      <c r="A248" s="91">
        <v>2</v>
      </c>
      <c r="B248" s="92" t="str">
        <f>IF(VLOOKUP($D243,TKBGV_sang!$A$6:$AE$130,3,0)&lt;&gt;"",VLOOKUP($D243,TKBGV_sang!$A$6:$AE$130,3,0),"")</f>
        <v/>
      </c>
      <c r="C248" s="92" t="str">
        <f>IF(VLOOKUP($D243,TKBGV_sang!$A$6:$AE$130,8,0)&lt;&gt;"",VLOOKUP($D243,TKBGV_sang!$A$6:$AE$130,8,0),"")</f>
        <v/>
      </c>
      <c r="D248" s="92" t="str">
        <f>IF(VLOOKUP($D243,TKBGV_sang!$A$6:$AE$130,13,0)&lt;&gt;"",VLOOKUP($D243,TKBGV_sang!$A$6:$AE$130,13,0),"")</f>
        <v/>
      </c>
      <c r="E248" s="92" t="str">
        <f>IF(VLOOKUP($D243,TKBGV_sang!$A$6:$AE$130,18,0)&lt;&gt;"",VLOOKUP($D243,TKBGV_sang!$A$6:$AE$130,18,0),"")</f>
        <v/>
      </c>
      <c r="F248" s="92" t="str">
        <f>IF(VLOOKUP($D243,TKBGV_sang!$A$6:$AE$130,23,0)&lt;&gt;"",VLOOKUP($D243,TKBGV_sang!$A$6:$AE$130,23,0),"")</f>
        <v/>
      </c>
      <c r="G248" s="92" t="str">
        <f>IF(VLOOKUP($D243,TKBGV_sang!$A$6:$AE$130,28,0)&lt;&gt;"",VLOOKUP($D243,TKBGV_sang!$A$6:$AE$130,28,0),"")</f>
        <v/>
      </c>
    </row>
    <row r="249" spans="1:7" ht="25.5" customHeight="1" x14ac:dyDescent="0.1">
      <c r="A249" s="91">
        <v>3</v>
      </c>
      <c r="B249" s="92" t="str">
        <f>IF(VLOOKUP($D243,TKBGV_sang!$A$6:$AE$130,4,0)&lt;&gt;"",VLOOKUP($D243,TKBGV_sang!$A$6:$AE$130,4,0),"")</f>
        <v/>
      </c>
      <c r="C249" s="92" t="str">
        <f>IF(VLOOKUP($D243,TKBGV_sang!$A$6:$AE$130,9,0)&lt;&gt;"",VLOOKUP($D243,TKBGV_sang!$A$6:$AE$130,9,0),"")</f>
        <v/>
      </c>
      <c r="D249" s="92" t="str">
        <f>IF(VLOOKUP($D243,TKBGV_sang!$A$6:$AE$130,14,0)&lt;&gt;"",VLOOKUP($D243,TKBGV_sang!$A$6:$AE$130,14,0),"")</f>
        <v/>
      </c>
      <c r="E249" s="92" t="str">
        <f>IF(VLOOKUP($D243,TKBGV_sang!$A$6:$AE$130,19,0)&lt;&gt;"",VLOOKUP($D243,TKBGV_sang!$A$6:$AE$130,19,0),"")</f>
        <v/>
      </c>
      <c r="F249" s="92" t="str">
        <f>IF(VLOOKUP($D243,TKBGV_sang!$A$6:$AE$130,24,0)&lt;&gt;"",VLOOKUP($D243,TKBGV_sang!$A$6:$AE$130,24,0),"")</f>
        <v/>
      </c>
      <c r="G249" s="92" t="str">
        <f>IF(VLOOKUP($D243,TKBGV_sang!$A$6:$AE$130,29,0)&lt;&gt;"",VLOOKUP($D243,TKBGV_sang!$A$6:$AE$130,29,0),"")</f>
        <v/>
      </c>
    </row>
    <row r="250" spans="1:7" ht="25.5" customHeight="1" x14ac:dyDescent="0.1">
      <c r="A250" s="91">
        <v>4</v>
      </c>
      <c r="B250" s="92" t="str">
        <f>IF(VLOOKUP($D243,TKBGV_sang!$A$6:$AE$130,5,0)&lt;&gt;"",VLOOKUP($D243,TKBGV_sang!$A$6:$AE$130,5,0),"")</f>
        <v/>
      </c>
      <c r="C250" s="92" t="str">
        <f>IF(VLOOKUP($D243,TKBGV_sang!$A$6:$AE$130,10,0)&lt;&gt;"",VLOOKUP($D243,TKBGV_sang!$A$6:$AE$130,10,0),"")</f>
        <v/>
      </c>
      <c r="D250" s="92" t="str">
        <f>IF(VLOOKUP($D243,TKBGV_sang!$A$6:$AE$130,15,0)&lt;&gt;"",VLOOKUP($D243,TKBGV_sang!$A$6:$AE$130,15,0),"")</f>
        <v/>
      </c>
      <c r="E250" s="92" t="str">
        <f>IF(VLOOKUP($D243,TKBGV_sang!$A$6:$AE$130,20,0)&lt;&gt;"",VLOOKUP($D243,TKBGV_sang!$A$6:$AE$130,20,0),"")</f>
        <v/>
      </c>
      <c r="F250" s="92" t="str">
        <f>IF(VLOOKUP($D243,TKBGV_sang!$A$6:$AE$130,25,0)&lt;&gt;"",VLOOKUP($D243,TKBGV_sang!$A$6:$AE$130,25,0),"")</f>
        <v/>
      </c>
      <c r="G250" s="92" t="str">
        <f>IF(VLOOKUP($D243,TKBGV_sang!$A$6:$AE$130,30,0)&lt;&gt;"",VLOOKUP($D243,TKBGV_sang!$A$6:$AE$130,30,0),"")</f>
        <v/>
      </c>
    </row>
    <row r="251" spans="1:7" ht="25.5" customHeight="1" x14ac:dyDescent="0.1">
      <c r="A251" s="91">
        <v>5</v>
      </c>
      <c r="B251" s="92" t="str">
        <f>IF(VLOOKUP($D243,TKBGV_sang!$A$6:$AE$130,6,0)&lt;&gt;"",VLOOKUP($D243,TKBGV_sang!$A$6:$AE$130,6,0),"")</f>
        <v/>
      </c>
      <c r="C251" s="92" t="str">
        <f>IF(VLOOKUP($D243,TKBGV_sang!$A$6:$AE$130,11,0)&lt;&gt;"",VLOOKUP($D243,TKBGV_sang!$A$6:$AE$130,11,0),"")</f>
        <v/>
      </c>
      <c r="D251" s="92" t="str">
        <f>IF(VLOOKUP($D243,TKBGV_sang!$A$6:$AE$130,16,0)&lt;&gt;"",VLOOKUP($D243,TKBGV_sang!$A$6:$AE$130,16,0),"")</f>
        <v/>
      </c>
      <c r="E251" s="92" t="str">
        <f>IF(VLOOKUP($D243,TKBGV_sang!$A$6:$AE$130,21,0)&lt;&gt;"",VLOOKUP($D243,TKBGV_sang!$A$6:$AE$130,21,0),"")</f>
        <v/>
      </c>
      <c r="F251" s="92" t="str">
        <f>IF(VLOOKUP($D243,TKBGV_sang!$A$6:$AE$130,26,0)&lt;&gt;"",VLOOKUP($D243,TKBGV_sang!$A$6:$AE$130,26,0),"")</f>
        <v/>
      </c>
      <c r="G251" s="92" t="str">
        <f>IF(VLOOKUP($D243,TKBGV_sang!$A$6:$AE$130,31,0)&lt;&gt;"",VLOOKUP($D243,TKBGV_sang!$A$6:$AE$130,31,0),"")</f>
        <v/>
      </c>
    </row>
    <row r="252" spans="1:7" ht="25.5" customHeight="1" x14ac:dyDescent="0.1">
      <c r="A252" s="85"/>
      <c r="B252" s="85"/>
      <c r="C252" s="85" t="s">
        <v>122</v>
      </c>
      <c r="D252" s="85"/>
      <c r="E252" s="85"/>
      <c r="F252" s="85"/>
      <c r="G252" s="85"/>
    </row>
    <row r="253" spans="1:7" ht="25.5" customHeight="1" x14ac:dyDescent="0.1">
      <c r="A253" s="89"/>
      <c r="B253" s="90" t="s">
        <v>115</v>
      </c>
      <c r="C253" s="90" t="s">
        <v>116</v>
      </c>
      <c r="D253" s="90" t="s">
        <v>117</v>
      </c>
      <c r="E253" s="90" t="s">
        <v>118</v>
      </c>
      <c r="F253" s="90" t="s">
        <v>119</v>
      </c>
      <c r="G253" s="90" t="s">
        <v>120</v>
      </c>
    </row>
    <row r="254" spans="1:7" ht="25.5" customHeight="1" x14ac:dyDescent="0.1">
      <c r="A254" s="91">
        <v>1</v>
      </c>
      <c r="B254" s="92" t="str">
        <f>IF(VLOOKUP($D243,TKBGV_chieu!$A$6:$AE$130,2,0)&lt;&gt;"",VLOOKUP($D243,TKBGV_chieu!$A$6:$AE$130,2,0),"")</f>
        <v/>
      </c>
      <c r="C254" s="92" t="str">
        <f>IF(VLOOKUP($D243,TKBGV_chieu!$A$6:$AE$130,7,0)&lt;&gt;"",VLOOKUP($D243,TKBGV_chieu!$A$6:$AE$130,7,0),"")</f>
        <v/>
      </c>
      <c r="D254" s="92" t="str">
        <f>IF(VLOOKUP($D243,TKBGV_chieu!$A$6:$AE$130,12,0)&lt;&gt;"",VLOOKUP($D243,TKBGV_chieu!$A$6:$AE$130,12,0),"")</f>
        <v/>
      </c>
      <c r="E254" s="92" t="str">
        <f>IF(VLOOKUP($D243,TKBGV_chieu!$A$6:$AE$130,17,0)&lt;&gt;"",VLOOKUP($D243,TKBGV_chieu!$A$6:$AE$130,17,0),"")</f>
        <v/>
      </c>
      <c r="F254" s="92" t="str">
        <f>IF(VLOOKUP($D243,TKBGV_chieu!$A$6:$AE$130,22,0)&lt;&gt;"",VLOOKUP($D243,TKBGV_chieu!$A$6:$AE$130,22,0),"")</f>
        <v/>
      </c>
      <c r="G254" s="92" t="str">
        <f>IF(VLOOKUP($D243,TKBGV_chieu!$A$6:$AE$130,27,0)&lt;&gt;"",VLOOKUP($D243,TKBGV_chieu!$A$6:$AE$130,27,0),"")</f>
        <v/>
      </c>
    </row>
    <row r="255" spans="1:7" ht="25.5" customHeight="1" x14ac:dyDescent="0.1">
      <c r="A255" s="91">
        <v>2</v>
      </c>
      <c r="B255" s="92" t="str">
        <f>IF(VLOOKUP($D243,TKBGV_chieu!$A$6:$AE$130,3,0)&lt;&gt;"",VLOOKUP($D243,TKBGV_chieu!$A$6:$AE$130,3,0),"")</f>
        <v/>
      </c>
      <c r="C255" s="92" t="str">
        <f>IF(VLOOKUP($D243,TKBGV_chieu!$A$6:$AE$130,8,0)&lt;&gt;"",VLOOKUP($D243,TKBGV_chieu!$A$6:$AE$130,8,0),"")</f>
        <v/>
      </c>
      <c r="D255" s="92" t="str">
        <f>IF(VLOOKUP($D243,TKBGV_chieu!$A$6:$AE$130,13,0)&lt;&gt;"",VLOOKUP($D243,TKBGV_chieu!$A$6:$AE$130,13,0),"")</f>
        <v/>
      </c>
      <c r="E255" s="92" t="str">
        <f>IF(VLOOKUP($D243,TKBGV_chieu!$A$6:$AE$130,18,0)&lt;&gt;"",VLOOKUP($D243,TKBGV_chieu!$A$6:$AE$130,18,0),"")</f>
        <v/>
      </c>
      <c r="F255" s="92" t="str">
        <f>IF(VLOOKUP($D243,TKBGV_chieu!$A$6:$AE$130,23,0)&lt;&gt;"",VLOOKUP($D243,TKBGV_chieu!$A$6:$AE$130,23,0),"")</f>
        <v/>
      </c>
      <c r="G255" s="92" t="str">
        <f>IF(VLOOKUP($D243,TKBGV_chieu!$A$6:$AE$130,28,0)&lt;&gt;"",VLOOKUP($D243,TKBGV_chieu!$A$6:$AE$130,28,0),"")</f>
        <v/>
      </c>
    </row>
    <row r="256" spans="1:7" ht="25.5" customHeight="1" x14ac:dyDescent="0.1">
      <c r="A256" s="91">
        <v>3</v>
      </c>
      <c r="B256" s="92" t="str">
        <f>IF(VLOOKUP($D243,TKBGV_chieu!$A$6:$AE$130,4,0)&lt;&gt;"",VLOOKUP($D243,TKBGV_chieu!$A$6:$AE$130,4,0),"")</f>
        <v/>
      </c>
      <c r="C256" s="92" t="str">
        <f>IF(VLOOKUP($D243,TKBGV_chieu!$A$6:$AE$130,9,0)&lt;&gt;"",VLOOKUP($D243,TKBGV_chieu!$A$6:$AE$130,9,0),"")</f>
        <v/>
      </c>
      <c r="D256" s="92" t="str">
        <f>IF(VLOOKUP($D243,TKBGV_chieu!$A$6:$AE$130,14,0)&lt;&gt;"",VLOOKUP($D243,TKBGV_chieu!$A$6:$AE$130,14,0),"")</f>
        <v/>
      </c>
      <c r="E256" s="92" t="str">
        <f>IF(VLOOKUP($D243,TKBGV_chieu!$A$6:$AE$130,19,0)&lt;&gt;"",VLOOKUP($D243,TKBGV_chieu!$A$6:$AE$130,19,0),"")</f>
        <v/>
      </c>
      <c r="F256" s="92" t="str">
        <f>IF(VLOOKUP($D243,TKBGV_chieu!$A$6:$AE$130,24,0)&lt;&gt;"",VLOOKUP($D243,TKBGV_chieu!$A$6:$AE$130,24,0),"")</f>
        <v/>
      </c>
      <c r="G256" s="92" t="str">
        <f>IF(VLOOKUP($D243,TKBGV_chieu!$A$6:$AE$130,29,0)&lt;&gt;"",VLOOKUP($D243,TKBGV_chieu!$A$6:$AE$130,29,0),"")</f>
        <v/>
      </c>
    </row>
    <row r="257" spans="1:7" ht="25.5" customHeight="1" x14ac:dyDescent="0.1">
      <c r="A257" s="91">
        <v>4</v>
      </c>
      <c r="B257" s="92" t="str">
        <f>IF(VLOOKUP($D243,TKBGV_chieu!$A$6:$AE$130,5,0)&lt;&gt;"",VLOOKUP($D243,TKBGV_chieu!$A$6:$AE$130,5,0),"")</f>
        <v/>
      </c>
      <c r="C257" s="92" t="str">
        <f>IF(VLOOKUP($D243,TKBGV_chieu!$A$6:$AE$130,10,0)&lt;&gt;"",VLOOKUP($D243,TKBGV_chieu!$A$6:$AE$130,10,0),"")</f>
        <v/>
      </c>
      <c r="D257" s="92" t="str">
        <f>IF(VLOOKUP($D243,TKBGV_chieu!$A$6:$AE$130,15,0)&lt;&gt;"",VLOOKUP($D243,TKBGV_chieu!$A$6:$AE$130,15,0),"")</f>
        <v/>
      </c>
      <c r="E257" s="92" t="str">
        <f>IF(VLOOKUP($D243,TKBGV_chieu!$A$6:$AE$130,20,0)&lt;&gt;"",VLOOKUP($D243,TKBGV_chieu!$A$6:$AE$130,20,0),"")</f>
        <v/>
      </c>
      <c r="F257" s="92" t="str">
        <f>IF(VLOOKUP($D243,TKBGV_chieu!$A$6:$AE$130,25,0)&lt;&gt;"",VLOOKUP($D243,TKBGV_chieu!$A$6:$AE$130,25,0),"")</f>
        <v/>
      </c>
      <c r="G257" s="92" t="str">
        <f>IF(VLOOKUP($D243,TKBGV_chieu!$A$6:$AE$130,30,0)&lt;&gt;"",VLOOKUP($D243,TKBGV_chieu!$A$6:$AE$130,30,0),"")</f>
        <v/>
      </c>
    </row>
    <row r="258" spans="1:7" ht="25.5" customHeight="1" x14ac:dyDescent="0.1">
      <c r="A258" s="91">
        <v>5</v>
      </c>
      <c r="B258" s="92" t="str">
        <f>IF(VLOOKUP($D243,TKBGV_chieu!$A$6:$AE$130,6,0)&lt;&gt;"",VLOOKUP($D243,TKBGV_chieu!$A$6:$AE$130,6,0),"")</f>
        <v/>
      </c>
      <c r="C258" s="92" t="str">
        <f>IF(VLOOKUP($D243,TKBGV_chieu!$A$6:$AE$130,11,0)&lt;&gt;"",VLOOKUP($D243,TKBGV_chieu!$A$6:$AE$130,11,0),"")</f>
        <v/>
      </c>
      <c r="D258" s="92" t="str">
        <f>IF(VLOOKUP($D243,TKBGV_chieu!$A$6:$AE$130,16,0)&lt;&gt;"",VLOOKUP($D243,TKBGV_chieu!$A$6:$AE$130,16,0),"")</f>
        <v/>
      </c>
      <c r="E258" s="92" t="str">
        <f>IF(VLOOKUP($D243,TKBGV_chieu!$A$6:$AE$130,21,0)&lt;&gt;"",VLOOKUP($D243,TKBGV_chieu!$A$6:$AE$130,21,0),"")</f>
        <v/>
      </c>
      <c r="F258" s="92" t="str">
        <f>IF(VLOOKUP($D243,TKBGV_chieu!$A$6:$AE$130,26,0)&lt;&gt;"",VLOOKUP($D243,TKBGV_chieu!$A$6:$AE$130,26,0),"")</f>
        <v/>
      </c>
      <c r="G258" s="92" t="str">
        <f>IF(VLOOKUP($D243,TKBGV_chieu!$A$6:$AE$130,31,0)&lt;&gt;"",VLOOKUP($D243,TKBGV_chieu!$A$6:$AE$130,31,0),"")</f>
        <v/>
      </c>
    </row>
    <row r="259" spans="1:7" ht="25.5" customHeight="1" x14ac:dyDescent="0.1">
      <c r="A259" s="85"/>
      <c r="B259" s="93"/>
      <c r="C259" s="93"/>
      <c r="D259" s="93"/>
      <c r="E259" s="93"/>
      <c r="F259" s="93"/>
      <c r="G259" s="93"/>
    </row>
    <row r="260" spans="1:7" ht="25.5" customHeight="1" x14ac:dyDescent="0.1">
      <c r="A260" s="85">
        <v>16</v>
      </c>
      <c r="B260" s="85"/>
      <c r="C260" s="85" t="s">
        <v>123</v>
      </c>
      <c r="D260" s="86" t="str">
        <f>VLOOKUP($A260,Objects!$D$7:$F$120,3,1)</f>
        <v>HUỲNH KIM NGỌC</v>
      </c>
      <c r="E260" s="85"/>
      <c r="F260" s="85"/>
      <c r="G260" s="85"/>
    </row>
    <row r="261" spans="1:7" ht="25.5" customHeight="1" x14ac:dyDescent="0.1">
      <c r="A261" s="85"/>
      <c r="B261" s="85"/>
      <c r="C261" s="85"/>
      <c r="D261" s="85"/>
      <c r="E261" s="88"/>
      <c r="F261" s="85"/>
      <c r="G261" s="85"/>
    </row>
    <row r="262" spans="1:7" ht="25.5" customHeight="1" x14ac:dyDescent="0.1">
      <c r="A262" s="85"/>
      <c r="B262" s="85"/>
      <c r="C262" s="85" t="s">
        <v>121</v>
      </c>
      <c r="D262" s="85"/>
      <c r="E262" s="85"/>
      <c r="F262" s="85"/>
      <c r="G262" s="85"/>
    </row>
    <row r="263" spans="1:7" ht="25.5" customHeight="1" x14ac:dyDescent="0.1">
      <c r="A263" s="89"/>
      <c r="B263" s="90" t="s">
        <v>115</v>
      </c>
      <c r="C263" s="90" t="s">
        <v>116</v>
      </c>
      <c r="D263" s="90" t="s">
        <v>117</v>
      </c>
      <c r="E263" s="90" t="s">
        <v>118</v>
      </c>
      <c r="F263" s="90" t="s">
        <v>119</v>
      </c>
      <c r="G263" s="90" t="s">
        <v>120</v>
      </c>
    </row>
    <row r="264" spans="1:7" ht="25.5" customHeight="1" x14ac:dyDescent="0.1">
      <c r="A264" s="91">
        <v>1</v>
      </c>
      <c r="B264" s="92" t="str">
        <f>IF(VLOOKUP($D260,TKBGV_sang!$A$6:$AE$130,2,0)&lt;&gt;"",VLOOKUP($D260,TKBGV_sang!$A$6:$AE$130,2,0),"")</f>
        <v/>
      </c>
      <c r="C264" s="92" t="str">
        <f>IF(VLOOKUP($D260,TKBGV_sang!$A$6:$AE$130,7,0)&lt;&gt;"",VLOOKUP($D260,TKBGV_sang!$A$6:$AE$130,7,0),"")</f>
        <v/>
      </c>
      <c r="D264" s="92" t="str">
        <f>IF(VLOOKUP($D260,TKBGV_sang!$A$6:$AE$130,12,0)&lt;&gt;"",VLOOKUP($D260,TKBGV_sang!$A$6:$AE$130,12,0),"")</f>
        <v>12A04 - GDCD</v>
      </c>
      <c r="E264" s="92" t="str">
        <f>IF(VLOOKUP($D260,TKBGV_sang!$A$6:$AE$130,17,0)&lt;&gt;"",VLOOKUP($D260,TKBGV_sang!$A$6:$AE$130,17,0),"")</f>
        <v/>
      </c>
      <c r="F264" s="92" t="str">
        <f>IF(VLOOKUP($D260,TKBGV_sang!$A$6:$AE$130,22,0)&lt;&gt;"",VLOOKUP($D260,TKBGV_sang!$A$6:$AE$130,22,0),"")</f>
        <v/>
      </c>
      <c r="G264" s="92" t="str">
        <f>IF(VLOOKUP($D260,TKBGV_sang!$A$6:$AE$130,27,0)&lt;&gt;"",VLOOKUP($D260,TKBGV_sang!$A$6:$AE$130,27,0),"")</f>
        <v/>
      </c>
    </row>
    <row r="265" spans="1:7" ht="25.5" customHeight="1" x14ac:dyDescent="0.1">
      <c r="A265" s="91">
        <v>2</v>
      </c>
      <c r="B265" s="92" t="str">
        <f>IF(VLOOKUP($D260,TKBGV_sang!$A$6:$AE$130,3,0)&lt;&gt;"",VLOOKUP($D260,TKBGV_sang!$A$6:$AE$130,3,0),"")</f>
        <v/>
      </c>
      <c r="C265" s="92" t="str">
        <f>IF(VLOOKUP($D260,TKBGV_sang!$A$6:$AE$130,8,0)&lt;&gt;"",VLOOKUP($D260,TKBGV_sang!$A$6:$AE$130,8,0),"")</f>
        <v/>
      </c>
      <c r="D265" s="92" t="str">
        <f>IF(VLOOKUP($D260,TKBGV_sang!$A$6:$AE$130,13,0)&lt;&gt;"",VLOOKUP($D260,TKBGV_sang!$A$6:$AE$130,13,0),"")</f>
        <v/>
      </c>
      <c r="E265" s="92" t="str">
        <f>IF(VLOOKUP($D260,TKBGV_sang!$A$6:$AE$130,18,0)&lt;&gt;"",VLOOKUP($D260,TKBGV_sang!$A$6:$AE$130,18,0),"")</f>
        <v/>
      </c>
      <c r="F265" s="92" t="str">
        <f>IF(VLOOKUP($D260,TKBGV_sang!$A$6:$AE$130,23,0)&lt;&gt;"",VLOOKUP($D260,TKBGV_sang!$A$6:$AE$130,23,0),"")</f>
        <v/>
      </c>
      <c r="G265" s="92" t="str">
        <f>IF(VLOOKUP($D260,TKBGV_sang!$A$6:$AE$130,28,0)&lt;&gt;"",VLOOKUP($D260,TKBGV_sang!$A$6:$AE$130,28,0),"")</f>
        <v/>
      </c>
    </row>
    <row r="266" spans="1:7" ht="25.5" customHeight="1" x14ac:dyDescent="0.1">
      <c r="A266" s="91">
        <v>3</v>
      </c>
      <c r="B266" s="92" t="str">
        <f>IF(VLOOKUP($D260,TKBGV_sang!$A$6:$AE$130,4,0)&lt;&gt;"",VLOOKUP($D260,TKBGV_sang!$A$6:$AE$130,4,0),"")</f>
        <v/>
      </c>
      <c r="C266" s="92" t="str">
        <f>IF(VLOOKUP($D260,TKBGV_sang!$A$6:$AE$130,9,0)&lt;&gt;"",VLOOKUP($D260,TKBGV_sang!$A$6:$AE$130,9,0),"")</f>
        <v/>
      </c>
      <c r="D266" s="92" t="str">
        <f>IF(VLOOKUP($D260,TKBGV_sang!$A$6:$AE$130,14,0)&lt;&gt;"",VLOOKUP($D260,TKBGV_sang!$A$6:$AE$130,14,0),"")</f>
        <v>11A02 - GDCD</v>
      </c>
      <c r="E266" s="92" t="str">
        <f>IF(VLOOKUP($D260,TKBGV_sang!$A$6:$AE$130,19,0)&lt;&gt;"",VLOOKUP($D260,TKBGV_sang!$A$6:$AE$130,19,0),"")</f>
        <v/>
      </c>
      <c r="F266" s="92" t="str">
        <f>IF(VLOOKUP($D260,TKBGV_sang!$A$6:$AE$130,24,0)&lt;&gt;"",VLOOKUP($D260,TKBGV_sang!$A$6:$AE$130,24,0),"")</f>
        <v/>
      </c>
      <c r="G266" s="92" t="str">
        <f>IF(VLOOKUP($D260,TKBGV_sang!$A$6:$AE$130,29,0)&lt;&gt;"",VLOOKUP($D260,TKBGV_sang!$A$6:$AE$130,29,0),"")</f>
        <v/>
      </c>
    </row>
    <row r="267" spans="1:7" ht="25.5" customHeight="1" x14ac:dyDescent="0.1">
      <c r="A267" s="91">
        <v>4</v>
      </c>
      <c r="B267" s="92" t="str">
        <f>IF(VLOOKUP($D260,TKBGV_sang!$A$6:$AE$130,5,0)&lt;&gt;"",VLOOKUP($D260,TKBGV_sang!$A$6:$AE$130,5,0),"")</f>
        <v/>
      </c>
      <c r="C267" s="92" t="str">
        <f>IF(VLOOKUP($D260,TKBGV_sang!$A$6:$AE$130,10,0)&lt;&gt;"",VLOOKUP($D260,TKBGV_sang!$A$6:$AE$130,10,0),"")</f>
        <v/>
      </c>
      <c r="D267" s="92" t="str">
        <f>IF(VLOOKUP($D260,TKBGV_sang!$A$6:$AE$130,15,0)&lt;&gt;"",VLOOKUP($D260,TKBGV_sang!$A$6:$AE$130,15,0),"")</f>
        <v>12A05 - GDCD</v>
      </c>
      <c r="E267" s="92" t="str">
        <f>IF(VLOOKUP($D260,TKBGV_sang!$A$6:$AE$130,20,0)&lt;&gt;"",VLOOKUP($D260,TKBGV_sang!$A$6:$AE$130,20,0),"")</f>
        <v>11A01 - GDCD</v>
      </c>
      <c r="F267" s="92" t="str">
        <f>IF(VLOOKUP($D260,TKBGV_sang!$A$6:$AE$130,25,0)&lt;&gt;"",VLOOKUP($D260,TKBGV_sang!$A$6:$AE$130,25,0),"")</f>
        <v/>
      </c>
      <c r="G267" s="92" t="str">
        <f>IF(VLOOKUP($D260,TKBGV_sang!$A$6:$AE$130,30,0)&lt;&gt;"",VLOOKUP($D260,TKBGV_sang!$A$6:$AE$130,30,0),"")</f>
        <v/>
      </c>
    </row>
    <row r="268" spans="1:7" ht="25.5" customHeight="1" x14ac:dyDescent="0.1">
      <c r="A268" s="91">
        <v>5</v>
      </c>
      <c r="B268" s="92" t="str">
        <f>IF(VLOOKUP($D260,TKBGV_sang!$A$6:$AE$130,6,0)&lt;&gt;"",VLOOKUP($D260,TKBGV_sang!$A$6:$AE$130,6,0),"")</f>
        <v/>
      </c>
      <c r="C268" s="92" t="str">
        <f>IF(VLOOKUP($D260,TKBGV_sang!$A$6:$AE$130,11,0)&lt;&gt;"",VLOOKUP($D260,TKBGV_sang!$A$6:$AE$130,11,0),"")</f>
        <v/>
      </c>
      <c r="D268" s="92" t="str">
        <f>IF(VLOOKUP($D260,TKBGV_sang!$A$6:$AE$130,16,0)&lt;&gt;"",VLOOKUP($D260,TKBGV_sang!$A$6:$AE$130,16,0),"")</f>
        <v>12A06 - GDCD</v>
      </c>
      <c r="E268" s="92" t="str">
        <f>IF(VLOOKUP($D260,TKBGV_sang!$A$6:$AE$130,21,0)&lt;&gt;"",VLOOKUP($D260,TKBGV_sang!$A$6:$AE$130,21,0),"")</f>
        <v>11A16 - GDCD</v>
      </c>
      <c r="F268" s="92" t="str">
        <f>IF(VLOOKUP($D260,TKBGV_sang!$A$6:$AE$130,26,0)&lt;&gt;"",VLOOKUP($D260,TKBGV_sang!$A$6:$AE$130,26,0),"")</f>
        <v/>
      </c>
      <c r="G268" s="92" t="str">
        <f>IF(VLOOKUP($D260,TKBGV_sang!$A$6:$AE$130,31,0)&lt;&gt;"",VLOOKUP($D260,TKBGV_sang!$A$6:$AE$130,31,0),"")</f>
        <v/>
      </c>
    </row>
    <row r="269" spans="1:7" ht="25.5" customHeight="1" x14ac:dyDescent="0.1">
      <c r="A269" s="85"/>
      <c r="B269" s="85"/>
      <c r="C269" s="85" t="s">
        <v>122</v>
      </c>
      <c r="D269" s="85"/>
      <c r="E269" s="85"/>
      <c r="F269" s="85"/>
      <c r="G269" s="85"/>
    </row>
    <row r="270" spans="1:7" ht="25.5" customHeight="1" x14ac:dyDescent="0.1">
      <c r="A270" s="89"/>
      <c r="B270" s="90" t="s">
        <v>115</v>
      </c>
      <c r="C270" s="90" t="s">
        <v>116</v>
      </c>
      <c r="D270" s="90" t="s">
        <v>117</v>
      </c>
      <c r="E270" s="90" t="s">
        <v>118</v>
      </c>
      <c r="F270" s="90" t="s">
        <v>119</v>
      </c>
      <c r="G270" s="90" t="s">
        <v>120</v>
      </c>
    </row>
    <row r="271" spans="1:7" ht="25.5" customHeight="1" x14ac:dyDescent="0.1">
      <c r="A271" s="91">
        <v>1</v>
      </c>
      <c r="B271" s="92" t="str">
        <f>IF(VLOOKUP($D260,TKBGV_chieu!$A$6:$AE$130,2,0)&lt;&gt;"",VLOOKUP($D260,TKBGV_chieu!$A$6:$AE$130,2,0),"")</f>
        <v/>
      </c>
      <c r="C271" s="92" t="str">
        <f>IF(VLOOKUP($D260,TKBGV_chieu!$A$6:$AE$130,7,0)&lt;&gt;"",VLOOKUP($D260,TKBGV_chieu!$A$6:$AE$130,7,0),"")</f>
        <v/>
      </c>
      <c r="D271" s="92" t="str">
        <f>IF(VLOOKUP($D260,TKBGV_chieu!$A$6:$AE$130,12,0)&lt;&gt;"",VLOOKUP($D260,TKBGV_chieu!$A$6:$AE$130,12,0),"")</f>
        <v/>
      </c>
      <c r="E271" s="92" t="str">
        <f>IF(VLOOKUP($D260,TKBGV_chieu!$A$6:$AE$130,17,0)&lt;&gt;"",VLOOKUP($D260,TKBGV_chieu!$A$6:$AE$130,17,0),"")</f>
        <v>11A02 - GDCD</v>
      </c>
      <c r="F271" s="92" t="str">
        <f>IF(VLOOKUP($D260,TKBGV_chieu!$A$6:$AE$130,22,0)&lt;&gt;"",VLOOKUP($D260,TKBGV_chieu!$A$6:$AE$130,22,0),"")</f>
        <v/>
      </c>
      <c r="G271" s="92" t="str">
        <f>IF(VLOOKUP($D260,TKBGV_chieu!$A$6:$AE$130,27,0)&lt;&gt;"",VLOOKUP($D260,TKBGV_chieu!$A$6:$AE$130,27,0),"")</f>
        <v/>
      </c>
    </row>
    <row r="272" spans="1:7" ht="25.5" customHeight="1" x14ac:dyDescent="0.1">
      <c r="A272" s="91">
        <v>2</v>
      </c>
      <c r="B272" s="92" t="str">
        <f>IF(VLOOKUP($D260,TKBGV_chieu!$A$6:$AE$130,3,0)&lt;&gt;"",VLOOKUP($D260,TKBGV_chieu!$A$6:$AE$130,3,0),"")</f>
        <v/>
      </c>
      <c r="C272" s="92" t="str">
        <f>IF(VLOOKUP($D260,TKBGV_chieu!$A$6:$AE$130,8,0)&lt;&gt;"",VLOOKUP($D260,TKBGV_chieu!$A$6:$AE$130,8,0),"")</f>
        <v/>
      </c>
      <c r="D272" s="92" t="str">
        <f>IF(VLOOKUP($D260,TKBGV_chieu!$A$6:$AE$130,13,0)&lt;&gt;"",VLOOKUP($D260,TKBGV_chieu!$A$6:$AE$130,13,0),"")</f>
        <v/>
      </c>
      <c r="E272" s="92" t="str">
        <f>IF(VLOOKUP($D260,TKBGV_chieu!$A$6:$AE$130,18,0)&lt;&gt;"",VLOOKUP($D260,TKBGV_chieu!$A$6:$AE$130,18,0),"")</f>
        <v>11A01 - GDCD</v>
      </c>
      <c r="F272" s="92" t="str">
        <f>IF(VLOOKUP($D260,TKBGV_chieu!$A$6:$AE$130,23,0)&lt;&gt;"",VLOOKUP($D260,TKBGV_chieu!$A$6:$AE$130,23,0),"")</f>
        <v/>
      </c>
      <c r="G272" s="92" t="str">
        <f>IF(VLOOKUP($D260,TKBGV_chieu!$A$6:$AE$130,28,0)&lt;&gt;"",VLOOKUP($D260,TKBGV_chieu!$A$6:$AE$130,28,0),"")</f>
        <v/>
      </c>
    </row>
    <row r="273" spans="1:7" ht="25.5" customHeight="1" x14ac:dyDescent="0.1">
      <c r="A273" s="91">
        <v>3</v>
      </c>
      <c r="B273" s="92" t="str">
        <f>IF(VLOOKUP($D260,TKBGV_chieu!$A$6:$AE$130,4,0)&lt;&gt;"",VLOOKUP($D260,TKBGV_chieu!$A$6:$AE$130,4,0),"")</f>
        <v/>
      </c>
      <c r="C273" s="92" t="str">
        <f>IF(VLOOKUP($D260,TKBGV_chieu!$A$6:$AE$130,9,0)&lt;&gt;"",VLOOKUP($D260,TKBGV_chieu!$A$6:$AE$130,9,0),"")</f>
        <v/>
      </c>
      <c r="D273" s="92" t="str">
        <f>IF(VLOOKUP($D260,TKBGV_chieu!$A$6:$AE$130,14,0)&lt;&gt;"",VLOOKUP($D260,TKBGV_chieu!$A$6:$AE$130,14,0),"")</f>
        <v/>
      </c>
      <c r="E273" s="92" t="str">
        <f>IF(VLOOKUP($D260,TKBGV_chieu!$A$6:$AE$130,19,0)&lt;&gt;"",VLOOKUP($D260,TKBGV_chieu!$A$6:$AE$130,19,0),"")</f>
        <v>12A04 - GDCD</v>
      </c>
      <c r="F273" s="92" t="str">
        <f>IF(VLOOKUP($D260,TKBGV_chieu!$A$6:$AE$130,24,0)&lt;&gt;"",VLOOKUP($D260,TKBGV_chieu!$A$6:$AE$130,24,0),"")</f>
        <v/>
      </c>
      <c r="G273" s="92" t="str">
        <f>IF(VLOOKUP($D260,TKBGV_chieu!$A$6:$AE$130,29,0)&lt;&gt;"",VLOOKUP($D260,TKBGV_chieu!$A$6:$AE$130,29,0),"")</f>
        <v/>
      </c>
    </row>
    <row r="274" spans="1:7" ht="25.5" customHeight="1" x14ac:dyDescent="0.1">
      <c r="A274" s="91">
        <v>4</v>
      </c>
      <c r="B274" s="92" t="str">
        <f>IF(VLOOKUP($D260,TKBGV_chieu!$A$6:$AE$130,5,0)&lt;&gt;"",VLOOKUP($D260,TKBGV_chieu!$A$6:$AE$130,5,0),"")</f>
        <v/>
      </c>
      <c r="C274" s="92" t="str">
        <f>IF(VLOOKUP($D260,TKBGV_chieu!$A$6:$AE$130,10,0)&lt;&gt;"",VLOOKUP($D260,TKBGV_chieu!$A$6:$AE$130,10,0),"")</f>
        <v/>
      </c>
      <c r="D274" s="92" t="str">
        <f>IF(VLOOKUP($D260,TKBGV_chieu!$A$6:$AE$130,15,0)&lt;&gt;"",VLOOKUP($D260,TKBGV_chieu!$A$6:$AE$130,15,0),"")</f>
        <v/>
      </c>
      <c r="E274" s="92" t="str">
        <f>IF(VLOOKUP($D260,TKBGV_chieu!$A$6:$AE$130,20,0)&lt;&gt;"",VLOOKUP($D260,TKBGV_chieu!$A$6:$AE$130,20,0),"")</f>
        <v/>
      </c>
      <c r="F274" s="92" t="str">
        <f>IF(VLOOKUP($D260,TKBGV_chieu!$A$6:$AE$130,25,0)&lt;&gt;"",VLOOKUP($D260,TKBGV_chieu!$A$6:$AE$130,25,0),"")</f>
        <v/>
      </c>
      <c r="G274" s="92" t="str">
        <f>IF(VLOOKUP($D260,TKBGV_chieu!$A$6:$AE$130,30,0)&lt;&gt;"",VLOOKUP($D260,TKBGV_chieu!$A$6:$AE$130,30,0),"")</f>
        <v/>
      </c>
    </row>
    <row r="275" spans="1:7" ht="25.5" customHeight="1" x14ac:dyDescent="0.1">
      <c r="A275" s="91">
        <v>5</v>
      </c>
      <c r="B275" s="92" t="str">
        <f>IF(VLOOKUP($D260,TKBGV_chieu!$A$6:$AE$130,6,0)&lt;&gt;"",VLOOKUP($D260,TKBGV_chieu!$A$6:$AE$130,6,0),"")</f>
        <v/>
      </c>
      <c r="C275" s="92" t="str">
        <f>IF(VLOOKUP($D260,TKBGV_chieu!$A$6:$AE$130,11,0)&lt;&gt;"",VLOOKUP($D260,TKBGV_chieu!$A$6:$AE$130,11,0),"")</f>
        <v/>
      </c>
      <c r="D275" s="92" t="str">
        <f>IF(VLOOKUP($D260,TKBGV_chieu!$A$6:$AE$130,16,0)&lt;&gt;"",VLOOKUP($D260,TKBGV_chieu!$A$6:$AE$130,16,0),"")</f>
        <v/>
      </c>
      <c r="E275" s="92" t="str">
        <f>IF(VLOOKUP($D260,TKBGV_chieu!$A$6:$AE$130,21,0)&lt;&gt;"",VLOOKUP($D260,TKBGV_chieu!$A$6:$AE$130,21,0),"")</f>
        <v/>
      </c>
      <c r="F275" s="92" t="str">
        <f>IF(VLOOKUP($D260,TKBGV_chieu!$A$6:$AE$130,26,0)&lt;&gt;"",VLOOKUP($D260,TKBGV_chieu!$A$6:$AE$130,26,0),"")</f>
        <v/>
      </c>
      <c r="G275" s="92" t="str">
        <f>IF(VLOOKUP($D260,TKBGV_chieu!$A$6:$AE$130,31,0)&lt;&gt;"",VLOOKUP($D260,TKBGV_chieu!$A$6:$AE$130,31,0),"")</f>
        <v/>
      </c>
    </row>
    <row r="276" spans="1:7" ht="25.5" customHeight="1" x14ac:dyDescent="0.1">
      <c r="A276" s="85"/>
      <c r="B276" s="93"/>
      <c r="C276" s="93"/>
      <c r="D276" s="93"/>
      <c r="E276" s="93"/>
      <c r="F276" s="93"/>
      <c r="G276" s="93"/>
    </row>
    <row r="277" spans="1:7" ht="25.5" customHeight="1" x14ac:dyDescent="0.1">
      <c r="A277" s="85">
        <v>17</v>
      </c>
      <c r="B277" s="85"/>
      <c r="C277" s="85" t="s">
        <v>123</v>
      </c>
      <c r="D277" s="86" t="str">
        <f>VLOOKUP($A277,Objects!$D$7:$F$120,3,1)</f>
        <v>NGUYỄN THỊ CHÍNH</v>
      </c>
      <c r="E277" s="85"/>
      <c r="F277" s="85"/>
      <c r="G277" s="85"/>
    </row>
    <row r="278" spans="1:7" ht="25.5" customHeight="1" x14ac:dyDescent="0.1">
      <c r="A278" s="85"/>
      <c r="B278" s="85"/>
      <c r="C278" s="85"/>
      <c r="D278" s="85"/>
      <c r="E278" s="88"/>
      <c r="F278" s="85"/>
      <c r="G278" s="85"/>
    </row>
    <row r="279" spans="1:7" ht="25.5" customHeight="1" x14ac:dyDescent="0.1">
      <c r="A279" s="85"/>
      <c r="B279" s="85"/>
      <c r="C279" s="85" t="s">
        <v>121</v>
      </c>
      <c r="D279" s="85"/>
      <c r="E279" s="85"/>
      <c r="F279" s="85"/>
      <c r="G279" s="85"/>
    </row>
    <row r="280" spans="1:7" ht="25.5" customHeight="1" x14ac:dyDescent="0.1">
      <c r="A280" s="89"/>
      <c r="B280" s="90" t="s">
        <v>115</v>
      </c>
      <c r="C280" s="90" t="s">
        <v>116</v>
      </c>
      <c r="D280" s="90" t="s">
        <v>117</v>
      </c>
      <c r="E280" s="90" t="s">
        <v>118</v>
      </c>
      <c r="F280" s="90" t="s">
        <v>119</v>
      </c>
      <c r="G280" s="90" t="s">
        <v>120</v>
      </c>
    </row>
    <row r="281" spans="1:7" ht="25.5" customHeight="1" x14ac:dyDescent="0.1">
      <c r="A281" s="91">
        <v>1</v>
      </c>
      <c r="B281" s="92" t="str">
        <f>IF(VLOOKUP($D277,TKBGV_sang!$A$6:$AE$130,2,0)&lt;&gt;"",VLOOKUP($D277,TKBGV_sang!$A$6:$AE$130,2,0),"")</f>
        <v/>
      </c>
      <c r="C281" s="92" t="str">
        <f>IF(VLOOKUP($D277,TKBGV_sang!$A$6:$AE$130,7,0)&lt;&gt;"",VLOOKUP($D277,TKBGV_sang!$A$6:$AE$130,7,0),"")</f>
        <v/>
      </c>
      <c r="D281" s="92" t="str">
        <f>IF(VLOOKUP($D277,TKBGV_sang!$A$6:$AE$130,12,0)&lt;&gt;"",VLOOKUP($D277,TKBGV_sang!$A$6:$AE$130,12,0),"")</f>
        <v>10A05 - GDCD</v>
      </c>
      <c r="E281" s="92" t="str">
        <f>IF(VLOOKUP($D277,TKBGV_sang!$A$6:$AE$130,17,0)&lt;&gt;"",VLOOKUP($D277,TKBGV_sang!$A$6:$AE$130,17,0),"")</f>
        <v>12A14 - GDCD</v>
      </c>
      <c r="F281" s="92" t="str">
        <f>IF(VLOOKUP($D277,TKBGV_sang!$A$6:$AE$130,22,0)&lt;&gt;"",VLOOKUP($D277,TKBGV_sang!$A$6:$AE$130,22,0),"")</f>
        <v/>
      </c>
      <c r="G281" s="92" t="str">
        <f>IF(VLOOKUP($D277,TKBGV_sang!$A$6:$AE$130,27,0)&lt;&gt;"",VLOOKUP($D277,TKBGV_sang!$A$6:$AE$130,27,0),"")</f>
        <v/>
      </c>
    </row>
    <row r="282" spans="1:7" ht="25.5" customHeight="1" x14ac:dyDescent="0.1">
      <c r="A282" s="91">
        <v>2</v>
      </c>
      <c r="B282" s="92" t="str">
        <f>IF(VLOOKUP($D277,TKBGV_sang!$A$6:$AE$130,3,0)&lt;&gt;"",VLOOKUP($D277,TKBGV_sang!$A$6:$AE$130,3,0),"")</f>
        <v>10A04 - SHCN</v>
      </c>
      <c r="C282" s="92" t="str">
        <f>IF(VLOOKUP($D277,TKBGV_sang!$A$6:$AE$130,8,0)&lt;&gt;"",VLOOKUP($D277,TKBGV_sang!$A$6:$AE$130,8,0),"")</f>
        <v/>
      </c>
      <c r="D282" s="92" t="str">
        <f>IF(VLOOKUP($D277,TKBGV_sang!$A$6:$AE$130,13,0)&lt;&gt;"",VLOOKUP($D277,TKBGV_sang!$A$6:$AE$130,13,0),"")</f>
        <v>11A03 - GDCD</v>
      </c>
      <c r="E282" s="92" t="str">
        <f>IF(VLOOKUP($D277,TKBGV_sang!$A$6:$AE$130,18,0)&lt;&gt;"",VLOOKUP($D277,TKBGV_sang!$A$6:$AE$130,18,0),"")</f>
        <v>12A01 - GDCD</v>
      </c>
      <c r="F282" s="92" t="str">
        <f>IF(VLOOKUP($D277,TKBGV_sang!$A$6:$AE$130,23,0)&lt;&gt;"",VLOOKUP($D277,TKBGV_sang!$A$6:$AE$130,23,0),"")</f>
        <v>10A04 - GDCD</v>
      </c>
      <c r="G282" s="92" t="str">
        <f>IF(VLOOKUP($D277,TKBGV_sang!$A$6:$AE$130,28,0)&lt;&gt;"",VLOOKUP($D277,TKBGV_sang!$A$6:$AE$130,28,0),"")</f>
        <v/>
      </c>
    </row>
    <row r="283" spans="1:7" ht="25.5" customHeight="1" x14ac:dyDescent="0.1">
      <c r="A283" s="91">
        <v>3</v>
      </c>
      <c r="B283" s="92" t="str">
        <f>IF(VLOOKUP($D277,TKBGV_sang!$A$6:$AE$130,4,0)&lt;&gt;"",VLOOKUP($D277,TKBGV_sang!$A$6:$AE$130,4,0),"")</f>
        <v>10A06 - GDCD</v>
      </c>
      <c r="C283" s="92" t="str">
        <f>IF(VLOOKUP($D277,TKBGV_sang!$A$6:$AE$130,9,0)&lt;&gt;"",VLOOKUP($D277,TKBGV_sang!$A$6:$AE$130,9,0),"")</f>
        <v/>
      </c>
      <c r="D283" s="92" t="str">
        <f>IF(VLOOKUP($D277,TKBGV_sang!$A$6:$AE$130,14,0)&lt;&gt;"",VLOOKUP($D277,TKBGV_sang!$A$6:$AE$130,14,0),"")</f>
        <v>12A12 - GDCD</v>
      </c>
      <c r="E283" s="92" t="str">
        <f>IF(VLOOKUP($D277,TKBGV_sang!$A$6:$AE$130,19,0)&lt;&gt;"",VLOOKUP($D277,TKBGV_sang!$A$6:$AE$130,19,0),"")</f>
        <v>10A07 - GDCD</v>
      </c>
      <c r="F283" s="92" t="str">
        <f>IF(VLOOKUP($D277,TKBGV_sang!$A$6:$AE$130,24,0)&lt;&gt;"",VLOOKUP($D277,TKBGV_sang!$A$6:$AE$130,24,0),"")</f>
        <v>11A03 - GDCD</v>
      </c>
      <c r="G283" s="92" t="str">
        <f>IF(VLOOKUP($D277,TKBGV_sang!$A$6:$AE$130,29,0)&lt;&gt;"",VLOOKUP($D277,TKBGV_sang!$A$6:$AE$130,29,0),"")</f>
        <v/>
      </c>
    </row>
    <row r="284" spans="1:7" ht="25.5" customHeight="1" x14ac:dyDescent="0.1">
      <c r="A284" s="91">
        <v>4</v>
      </c>
      <c r="B284" s="92" t="str">
        <f>IF(VLOOKUP($D277,TKBGV_sang!$A$6:$AE$130,5,0)&lt;&gt;"",VLOOKUP($D277,TKBGV_sang!$A$6:$AE$130,5,0),"")</f>
        <v>11A09 - GDCD</v>
      </c>
      <c r="C284" s="92" t="str">
        <f>IF(VLOOKUP($D277,TKBGV_sang!$A$6:$AE$130,10,0)&lt;&gt;"",VLOOKUP($D277,TKBGV_sang!$A$6:$AE$130,10,0),"")</f>
        <v/>
      </c>
      <c r="D284" s="92" t="str">
        <f>IF(VLOOKUP($D277,TKBGV_sang!$A$6:$AE$130,15,0)&lt;&gt;"",VLOOKUP($D277,TKBGV_sang!$A$6:$AE$130,15,0),"")</f>
        <v>11A08 - GDCD</v>
      </c>
      <c r="E284" s="92" t="str">
        <f>IF(VLOOKUP($D277,TKBGV_sang!$A$6:$AE$130,20,0)&lt;&gt;"",VLOOKUP($D277,TKBGV_sang!$A$6:$AE$130,20,0),"")</f>
        <v>12A10 - GDCD</v>
      </c>
      <c r="F284" s="92" t="str">
        <f>IF(VLOOKUP($D277,TKBGV_sang!$A$6:$AE$130,25,0)&lt;&gt;"",VLOOKUP($D277,TKBGV_sang!$A$6:$AE$130,25,0),"")</f>
        <v>10A02 - GDCD</v>
      </c>
      <c r="G284" s="92" t="str">
        <f>IF(VLOOKUP($D277,TKBGV_sang!$A$6:$AE$130,30,0)&lt;&gt;"",VLOOKUP($D277,TKBGV_sang!$A$6:$AE$130,30,0),"")</f>
        <v/>
      </c>
    </row>
    <row r="285" spans="1:7" ht="25.5" customHeight="1" x14ac:dyDescent="0.1">
      <c r="A285" s="91">
        <v>5</v>
      </c>
      <c r="B285" s="92" t="str">
        <f>IF(VLOOKUP($D277,TKBGV_sang!$A$6:$AE$130,6,0)&lt;&gt;"",VLOOKUP($D277,TKBGV_sang!$A$6:$AE$130,6,0),"")</f>
        <v>11A10 - GDCD</v>
      </c>
      <c r="C285" s="92" t="str">
        <f>IF(VLOOKUP($D277,TKBGV_sang!$A$6:$AE$130,11,0)&lt;&gt;"",VLOOKUP($D277,TKBGV_sang!$A$6:$AE$130,11,0),"")</f>
        <v/>
      </c>
      <c r="D285" s="92" t="str">
        <f>IF(VLOOKUP($D277,TKBGV_sang!$A$6:$AE$130,16,0)&lt;&gt;"",VLOOKUP($D277,TKBGV_sang!$A$6:$AE$130,16,0),"")</f>
        <v/>
      </c>
      <c r="E285" s="92" t="str">
        <f>IF(VLOOKUP($D277,TKBGV_sang!$A$6:$AE$130,21,0)&lt;&gt;"",VLOOKUP($D277,TKBGV_sang!$A$6:$AE$130,21,0),"")</f>
        <v>10A03 - GDCD</v>
      </c>
      <c r="F285" s="92" t="str">
        <f>IF(VLOOKUP($D277,TKBGV_sang!$A$6:$AE$130,26,0)&lt;&gt;"",VLOOKUP($D277,TKBGV_sang!$A$6:$AE$130,26,0),"")</f>
        <v>10A01 - GDCD</v>
      </c>
      <c r="G285" s="92" t="str">
        <f>IF(VLOOKUP($D277,TKBGV_sang!$A$6:$AE$130,31,0)&lt;&gt;"",VLOOKUP($D277,TKBGV_sang!$A$6:$AE$130,31,0),"")</f>
        <v/>
      </c>
    </row>
    <row r="286" spans="1:7" ht="25.5" customHeight="1" x14ac:dyDescent="0.1">
      <c r="A286" s="85"/>
      <c r="B286" s="85"/>
      <c r="C286" s="85" t="s">
        <v>122</v>
      </c>
      <c r="D286" s="85"/>
      <c r="E286" s="85"/>
      <c r="F286" s="85"/>
      <c r="G286" s="85"/>
    </row>
    <row r="287" spans="1:7" ht="25.5" customHeight="1" x14ac:dyDescent="0.1">
      <c r="A287" s="89"/>
      <c r="B287" s="90" t="s">
        <v>115</v>
      </c>
      <c r="C287" s="90" t="s">
        <v>116</v>
      </c>
      <c r="D287" s="90" t="s">
        <v>117</v>
      </c>
      <c r="E287" s="90" t="s">
        <v>118</v>
      </c>
      <c r="F287" s="90" t="s">
        <v>119</v>
      </c>
      <c r="G287" s="90" t="s">
        <v>120</v>
      </c>
    </row>
    <row r="288" spans="1:7" ht="25.5" customHeight="1" x14ac:dyDescent="0.1">
      <c r="A288" s="91">
        <v>1</v>
      </c>
      <c r="B288" s="92" t="str">
        <f>IF(VLOOKUP($D277,TKBGV_chieu!$A$6:$AE$130,2,0)&lt;&gt;"",VLOOKUP($D277,TKBGV_chieu!$A$6:$AE$130,2,0),"")</f>
        <v/>
      </c>
      <c r="C288" s="92" t="str">
        <f>IF(VLOOKUP($D277,TKBGV_chieu!$A$6:$AE$130,7,0)&lt;&gt;"",VLOOKUP($D277,TKBGV_chieu!$A$6:$AE$130,7,0),"")</f>
        <v/>
      </c>
      <c r="D288" s="92" t="str">
        <f>IF(VLOOKUP($D277,TKBGV_chieu!$A$6:$AE$130,12,0)&lt;&gt;"",VLOOKUP($D277,TKBGV_chieu!$A$6:$AE$130,12,0),"")</f>
        <v>12A11 - GDCD</v>
      </c>
      <c r="E288" s="92" t="str">
        <f>IF(VLOOKUP($D277,TKBGV_chieu!$A$6:$AE$130,17,0)&lt;&gt;"",VLOOKUP($D277,TKBGV_chieu!$A$6:$AE$130,17,0),"")</f>
        <v/>
      </c>
      <c r="F288" s="92" t="str">
        <f>IF(VLOOKUP($D277,TKBGV_chieu!$A$6:$AE$130,22,0)&lt;&gt;"",VLOOKUP($D277,TKBGV_chieu!$A$6:$AE$130,22,0),"")</f>
        <v/>
      </c>
      <c r="G288" s="92" t="str">
        <f>IF(VLOOKUP($D277,TKBGV_chieu!$A$6:$AE$130,27,0)&lt;&gt;"",VLOOKUP($D277,TKBGV_chieu!$A$6:$AE$130,27,0),"")</f>
        <v/>
      </c>
    </row>
    <row r="289" spans="1:7" ht="25.5" customHeight="1" x14ac:dyDescent="0.1">
      <c r="A289" s="91">
        <v>2</v>
      </c>
      <c r="B289" s="92" t="str">
        <f>IF(VLOOKUP($D277,TKBGV_chieu!$A$6:$AE$130,3,0)&lt;&gt;"",VLOOKUP($D277,TKBGV_chieu!$A$6:$AE$130,3,0),"")</f>
        <v/>
      </c>
      <c r="C289" s="92" t="str">
        <f>IF(VLOOKUP($D277,TKBGV_chieu!$A$6:$AE$130,8,0)&lt;&gt;"",VLOOKUP($D277,TKBGV_chieu!$A$6:$AE$130,8,0),"")</f>
        <v/>
      </c>
      <c r="D289" s="92" t="str">
        <f>IF(VLOOKUP($D277,TKBGV_chieu!$A$6:$AE$130,13,0)&lt;&gt;"",VLOOKUP($D277,TKBGV_chieu!$A$6:$AE$130,13,0),"")</f>
        <v>12A01 - GDCD</v>
      </c>
      <c r="E289" s="92" t="str">
        <f>IF(VLOOKUP($D277,TKBGV_chieu!$A$6:$AE$130,18,0)&lt;&gt;"",VLOOKUP($D277,TKBGV_chieu!$A$6:$AE$130,18,0),"")</f>
        <v/>
      </c>
      <c r="F289" s="92" t="str">
        <f>IF(VLOOKUP($D277,TKBGV_chieu!$A$6:$AE$130,23,0)&lt;&gt;"",VLOOKUP($D277,TKBGV_chieu!$A$6:$AE$130,23,0),"")</f>
        <v/>
      </c>
      <c r="G289" s="92" t="str">
        <f>IF(VLOOKUP($D277,TKBGV_chieu!$A$6:$AE$130,28,0)&lt;&gt;"",VLOOKUP($D277,TKBGV_chieu!$A$6:$AE$130,28,0),"")</f>
        <v/>
      </c>
    </row>
    <row r="290" spans="1:7" ht="25.5" customHeight="1" x14ac:dyDescent="0.1">
      <c r="A290" s="91">
        <v>3</v>
      </c>
      <c r="B290" s="92" t="str">
        <f>IF(VLOOKUP($D277,TKBGV_chieu!$A$6:$AE$130,4,0)&lt;&gt;"",VLOOKUP($D277,TKBGV_chieu!$A$6:$AE$130,4,0),"")</f>
        <v/>
      </c>
      <c r="C290" s="92" t="str">
        <f>IF(VLOOKUP($D277,TKBGV_chieu!$A$6:$AE$130,9,0)&lt;&gt;"",VLOOKUP($D277,TKBGV_chieu!$A$6:$AE$130,9,0),"")</f>
        <v/>
      </c>
      <c r="D290" s="92" t="str">
        <f>IF(VLOOKUP($D277,TKBGV_chieu!$A$6:$AE$130,14,0)&lt;&gt;"",VLOOKUP($D277,TKBGV_chieu!$A$6:$AE$130,14,0),"")</f>
        <v>12A13 - GDCD</v>
      </c>
      <c r="E290" s="92" t="str">
        <f>IF(VLOOKUP($D277,TKBGV_chieu!$A$6:$AE$130,19,0)&lt;&gt;"",VLOOKUP($D277,TKBGV_chieu!$A$6:$AE$130,19,0),"")</f>
        <v/>
      </c>
      <c r="F290" s="92" t="str">
        <f>IF(VLOOKUP($D277,TKBGV_chieu!$A$6:$AE$130,24,0)&lt;&gt;"",VLOOKUP($D277,TKBGV_chieu!$A$6:$AE$130,24,0),"")</f>
        <v/>
      </c>
      <c r="G290" s="92" t="str">
        <f>IF(VLOOKUP($D277,TKBGV_chieu!$A$6:$AE$130,29,0)&lt;&gt;"",VLOOKUP($D277,TKBGV_chieu!$A$6:$AE$130,29,0),"")</f>
        <v/>
      </c>
    </row>
    <row r="291" spans="1:7" ht="25.5" customHeight="1" x14ac:dyDescent="0.1">
      <c r="A291" s="91">
        <v>4</v>
      </c>
      <c r="B291" s="92" t="str">
        <f>IF(VLOOKUP($D277,TKBGV_chieu!$A$6:$AE$130,5,0)&lt;&gt;"",VLOOKUP($D277,TKBGV_chieu!$A$6:$AE$130,5,0),"")</f>
        <v/>
      </c>
      <c r="C291" s="92" t="str">
        <f>IF(VLOOKUP($D277,TKBGV_chieu!$A$6:$AE$130,10,0)&lt;&gt;"",VLOOKUP($D277,TKBGV_chieu!$A$6:$AE$130,10,0),"")</f>
        <v/>
      </c>
      <c r="D291" s="92" t="str">
        <f>IF(VLOOKUP($D277,TKBGV_chieu!$A$6:$AE$130,15,0)&lt;&gt;"",VLOOKUP($D277,TKBGV_chieu!$A$6:$AE$130,15,0),"")</f>
        <v/>
      </c>
      <c r="E291" s="92" t="str">
        <f>IF(VLOOKUP($D277,TKBGV_chieu!$A$6:$AE$130,20,0)&lt;&gt;"",VLOOKUP($D277,TKBGV_chieu!$A$6:$AE$130,20,0),"")</f>
        <v/>
      </c>
      <c r="F291" s="92" t="str">
        <f>IF(VLOOKUP($D277,TKBGV_chieu!$A$6:$AE$130,25,0)&lt;&gt;"",VLOOKUP($D277,TKBGV_chieu!$A$6:$AE$130,25,0),"")</f>
        <v/>
      </c>
      <c r="G291" s="92" t="str">
        <f>IF(VLOOKUP($D277,TKBGV_chieu!$A$6:$AE$130,30,0)&lt;&gt;"",VLOOKUP($D277,TKBGV_chieu!$A$6:$AE$130,30,0),"")</f>
        <v/>
      </c>
    </row>
    <row r="292" spans="1:7" ht="25.5" customHeight="1" x14ac:dyDescent="0.1">
      <c r="A292" s="91">
        <v>5</v>
      </c>
      <c r="B292" s="92" t="str">
        <f>IF(VLOOKUP($D277,TKBGV_chieu!$A$6:$AE$130,6,0)&lt;&gt;"",VLOOKUP($D277,TKBGV_chieu!$A$6:$AE$130,6,0),"")</f>
        <v/>
      </c>
      <c r="C292" s="92" t="str">
        <f>IF(VLOOKUP($D277,TKBGV_chieu!$A$6:$AE$130,11,0)&lt;&gt;"",VLOOKUP($D277,TKBGV_chieu!$A$6:$AE$130,11,0),"")</f>
        <v/>
      </c>
      <c r="D292" s="92" t="str">
        <f>IF(VLOOKUP($D277,TKBGV_chieu!$A$6:$AE$130,16,0)&lt;&gt;"",VLOOKUP($D277,TKBGV_chieu!$A$6:$AE$130,16,0),"")</f>
        <v/>
      </c>
      <c r="E292" s="92" t="str">
        <f>IF(VLOOKUP($D277,TKBGV_chieu!$A$6:$AE$130,21,0)&lt;&gt;"",VLOOKUP($D277,TKBGV_chieu!$A$6:$AE$130,21,0),"")</f>
        <v/>
      </c>
      <c r="F292" s="92" t="str">
        <f>IF(VLOOKUP($D277,TKBGV_chieu!$A$6:$AE$130,26,0)&lt;&gt;"",VLOOKUP($D277,TKBGV_chieu!$A$6:$AE$130,26,0),"")</f>
        <v/>
      </c>
      <c r="G292" s="92" t="str">
        <f>IF(VLOOKUP($D277,TKBGV_chieu!$A$6:$AE$130,31,0)&lt;&gt;"",VLOOKUP($D277,TKBGV_chieu!$A$6:$AE$130,31,0),"")</f>
        <v/>
      </c>
    </row>
    <row r="293" spans="1:7" ht="25.5" customHeight="1" x14ac:dyDescent="0.1">
      <c r="A293" s="85"/>
      <c r="B293" s="93"/>
      <c r="C293" s="93"/>
      <c r="D293" s="93"/>
      <c r="E293" s="93"/>
      <c r="F293" s="93"/>
      <c r="G293" s="93"/>
    </row>
    <row r="294" spans="1:7" ht="25.5" customHeight="1" x14ac:dyDescent="0.1">
      <c r="A294" s="85">
        <v>18</v>
      </c>
      <c r="B294" s="85"/>
      <c r="C294" s="85" t="s">
        <v>123</v>
      </c>
      <c r="D294" s="86" t="str">
        <f>VLOOKUP($A294,Objects!$D$7:$F$120,3,1)</f>
        <v>PHAN THỊ THÚY NHUẦN</v>
      </c>
      <c r="E294" s="85"/>
      <c r="F294" s="85"/>
      <c r="G294" s="85"/>
    </row>
    <row r="295" spans="1:7" ht="25.5" customHeight="1" x14ac:dyDescent="0.1">
      <c r="A295" s="85"/>
      <c r="B295" s="85"/>
      <c r="C295" s="85"/>
      <c r="D295" s="85"/>
      <c r="E295" s="88"/>
      <c r="F295" s="85"/>
      <c r="G295" s="85"/>
    </row>
    <row r="296" spans="1:7" ht="25.5" customHeight="1" x14ac:dyDescent="0.1">
      <c r="A296" s="85"/>
      <c r="B296" s="85"/>
      <c r="C296" s="85" t="s">
        <v>121</v>
      </c>
      <c r="D296" s="85"/>
      <c r="E296" s="85"/>
      <c r="F296" s="85"/>
      <c r="G296" s="85"/>
    </row>
    <row r="297" spans="1:7" ht="25.5" customHeight="1" x14ac:dyDescent="0.1">
      <c r="A297" s="89"/>
      <c r="B297" s="90" t="s">
        <v>115</v>
      </c>
      <c r="C297" s="90" t="s">
        <v>116</v>
      </c>
      <c r="D297" s="90" t="s">
        <v>117</v>
      </c>
      <c r="E297" s="90" t="s">
        <v>118</v>
      </c>
      <c r="F297" s="90" t="s">
        <v>119</v>
      </c>
      <c r="G297" s="90" t="s">
        <v>120</v>
      </c>
    </row>
    <row r="298" spans="1:7" ht="25.5" customHeight="1" x14ac:dyDescent="0.1">
      <c r="A298" s="91">
        <v>1</v>
      </c>
      <c r="B298" s="92" t="str">
        <f>IF(VLOOKUP($D294,TKBGV_sang!$A$6:$AE$130,2,0)&lt;&gt;"",VLOOKUP($D294,TKBGV_sang!$A$6:$AE$130,2,0),"")</f>
        <v/>
      </c>
      <c r="C298" s="92" t="str">
        <f>IF(VLOOKUP($D294,TKBGV_sang!$A$6:$AE$130,7,0)&lt;&gt;"",VLOOKUP($D294,TKBGV_sang!$A$6:$AE$130,7,0),"")</f>
        <v/>
      </c>
      <c r="D298" s="92" t="str">
        <f>IF(VLOOKUP($D294,TKBGV_sang!$A$6:$AE$130,12,0)&lt;&gt;"",VLOOKUP($D294,TKBGV_sang!$A$6:$AE$130,12,0),"")</f>
        <v>11A12 - GDCD</v>
      </c>
      <c r="E298" s="92" t="str">
        <f>IF(VLOOKUP($D294,TKBGV_sang!$A$6:$AE$130,17,0)&lt;&gt;"",VLOOKUP($D294,TKBGV_sang!$A$6:$AE$130,17,0),"")</f>
        <v>11A05 - GDCD</v>
      </c>
      <c r="F298" s="92" t="str">
        <f>IF(VLOOKUP($D294,TKBGV_sang!$A$6:$AE$130,22,0)&lt;&gt;"",VLOOKUP($D294,TKBGV_sang!$A$6:$AE$130,22,0),"")</f>
        <v/>
      </c>
      <c r="G298" s="92" t="str">
        <f>IF(VLOOKUP($D294,TKBGV_sang!$A$6:$AE$130,27,0)&lt;&gt;"",VLOOKUP($D294,TKBGV_sang!$A$6:$AE$130,27,0),"")</f>
        <v/>
      </c>
    </row>
    <row r="299" spans="1:7" ht="25.5" customHeight="1" x14ac:dyDescent="0.1">
      <c r="A299" s="91">
        <v>2</v>
      </c>
      <c r="B299" s="92" t="str">
        <f>IF(VLOOKUP($D294,TKBGV_sang!$A$6:$AE$130,3,0)&lt;&gt;"",VLOOKUP($D294,TKBGV_sang!$A$6:$AE$130,3,0),"")</f>
        <v/>
      </c>
      <c r="C299" s="92" t="str">
        <f>IF(VLOOKUP($D294,TKBGV_sang!$A$6:$AE$130,8,0)&lt;&gt;"",VLOOKUP($D294,TKBGV_sang!$A$6:$AE$130,8,0),"")</f>
        <v/>
      </c>
      <c r="D299" s="92" t="str">
        <f>IF(VLOOKUP($D294,TKBGV_sang!$A$6:$AE$130,13,0)&lt;&gt;"",VLOOKUP($D294,TKBGV_sang!$A$6:$AE$130,13,0),"")</f>
        <v>10A08 - GDCD</v>
      </c>
      <c r="E299" s="92" t="str">
        <f>IF(VLOOKUP($D294,TKBGV_sang!$A$6:$AE$130,18,0)&lt;&gt;"",VLOOKUP($D294,TKBGV_sang!$A$6:$AE$130,18,0),"")</f>
        <v/>
      </c>
      <c r="F299" s="92" t="str">
        <f>IF(VLOOKUP($D294,TKBGV_sang!$A$6:$AE$130,23,0)&lt;&gt;"",VLOOKUP($D294,TKBGV_sang!$A$6:$AE$130,23,0),"")</f>
        <v>10A11 - GDCD</v>
      </c>
      <c r="G299" s="92" t="str">
        <f>IF(VLOOKUP($D294,TKBGV_sang!$A$6:$AE$130,28,0)&lt;&gt;"",VLOOKUP($D294,TKBGV_sang!$A$6:$AE$130,28,0),"")</f>
        <v/>
      </c>
    </row>
    <row r="300" spans="1:7" ht="25.5" customHeight="1" x14ac:dyDescent="0.1">
      <c r="A300" s="91">
        <v>3</v>
      </c>
      <c r="B300" s="92" t="str">
        <f>IF(VLOOKUP($D294,TKBGV_sang!$A$6:$AE$130,4,0)&lt;&gt;"",VLOOKUP($D294,TKBGV_sang!$A$6:$AE$130,4,0),"")</f>
        <v/>
      </c>
      <c r="C300" s="92" t="str">
        <f>IF(VLOOKUP($D294,TKBGV_sang!$A$6:$AE$130,9,0)&lt;&gt;"",VLOOKUP($D294,TKBGV_sang!$A$6:$AE$130,9,0),"")</f>
        <v/>
      </c>
      <c r="D300" s="92" t="str">
        <f>IF(VLOOKUP($D294,TKBGV_sang!$A$6:$AE$130,14,0)&lt;&gt;"",VLOOKUP($D294,TKBGV_sang!$A$6:$AE$130,14,0),"")</f>
        <v>11A13 - GDCD</v>
      </c>
      <c r="E300" s="92" t="str">
        <f>IF(VLOOKUP($D294,TKBGV_sang!$A$6:$AE$130,19,0)&lt;&gt;"",VLOOKUP($D294,TKBGV_sang!$A$6:$AE$130,19,0),"")</f>
        <v>12A09 - GDCD</v>
      </c>
      <c r="F300" s="92" t="str">
        <f>IF(VLOOKUP($D294,TKBGV_sang!$A$6:$AE$130,24,0)&lt;&gt;"",VLOOKUP($D294,TKBGV_sang!$A$6:$AE$130,24,0),"")</f>
        <v>11A15 - GDCD</v>
      </c>
      <c r="G300" s="92" t="str">
        <f>IF(VLOOKUP($D294,TKBGV_sang!$A$6:$AE$130,29,0)&lt;&gt;"",VLOOKUP($D294,TKBGV_sang!$A$6:$AE$130,29,0),"")</f>
        <v/>
      </c>
    </row>
    <row r="301" spans="1:7" ht="25.5" customHeight="1" x14ac:dyDescent="0.1">
      <c r="A301" s="91">
        <v>4</v>
      </c>
      <c r="B301" s="92" t="str">
        <f>IF(VLOOKUP($D294,TKBGV_sang!$A$6:$AE$130,5,0)&lt;&gt;"",VLOOKUP($D294,TKBGV_sang!$A$6:$AE$130,5,0),"")</f>
        <v/>
      </c>
      <c r="C301" s="92" t="str">
        <f>IF(VLOOKUP($D294,TKBGV_sang!$A$6:$AE$130,10,0)&lt;&gt;"",VLOOKUP($D294,TKBGV_sang!$A$6:$AE$130,10,0),"")</f>
        <v/>
      </c>
      <c r="D301" s="92" t="str">
        <f>IF(VLOOKUP($D294,TKBGV_sang!$A$6:$AE$130,15,0)&lt;&gt;"",VLOOKUP($D294,TKBGV_sang!$A$6:$AE$130,15,0),"")</f>
        <v>11A14 - GDCD</v>
      </c>
      <c r="E301" s="92" t="str">
        <f>IF(VLOOKUP($D294,TKBGV_sang!$A$6:$AE$130,20,0)&lt;&gt;"",VLOOKUP($D294,TKBGV_sang!$A$6:$AE$130,20,0),"")</f>
        <v>12A03 - GDCD</v>
      </c>
      <c r="F301" s="92" t="str">
        <f>IF(VLOOKUP($D294,TKBGV_sang!$A$6:$AE$130,25,0)&lt;&gt;"",VLOOKUP($D294,TKBGV_sang!$A$6:$AE$130,25,0),"")</f>
        <v/>
      </c>
      <c r="G301" s="92" t="str">
        <f>IF(VLOOKUP($D294,TKBGV_sang!$A$6:$AE$130,30,0)&lt;&gt;"",VLOOKUP($D294,TKBGV_sang!$A$6:$AE$130,30,0),"")</f>
        <v/>
      </c>
    </row>
    <row r="302" spans="1:7" ht="25.5" customHeight="1" x14ac:dyDescent="0.1">
      <c r="A302" s="91">
        <v>5</v>
      </c>
      <c r="B302" s="92" t="str">
        <f>IF(VLOOKUP($D294,TKBGV_sang!$A$6:$AE$130,6,0)&lt;&gt;"",VLOOKUP($D294,TKBGV_sang!$A$6:$AE$130,6,0),"")</f>
        <v/>
      </c>
      <c r="C302" s="92" t="str">
        <f>IF(VLOOKUP($D294,TKBGV_sang!$A$6:$AE$130,11,0)&lt;&gt;"",VLOOKUP($D294,TKBGV_sang!$A$6:$AE$130,11,0),"")</f>
        <v/>
      </c>
      <c r="D302" s="92" t="str">
        <f>IF(VLOOKUP($D294,TKBGV_sang!$A$6:$AE$130,16,0)&lt;&gt;"",VLOOKUP($D294,TKBGV_sang!$A$6:$AE$130,16,0),"")</f>
        <v>12A07 - GDCD</v>
      </c>
      <c r="E302" s="92" t="str">
        <f>IF(VLOOKUP($D294,TKBGV_sang!$A$6:$AE$130,21,0)&lt;&gt;"",VLOOKUP($D294,TKBGV_sang!$A$6:$AE$130,21,0),"")</f>
        <v>11A04 - GDCD</v>
      </c>
      <c r="F302" s="92" t="str">
        <f>IF(VLOOKUP($D294,TKBGV_sang!$A$6:$AE$130,26,0)&lt;&gt;"",VLOOKUP($D294,TKBGV_sang!$A$6:$AE$130,26,0),"")</f>
        <v>10A10 - GDCD</v>
      </c>
      <c r="G302" s="92" t="str">
        <f>IF(VLOOKUP($D294,TKBGV_sang!$A$6:$AE$130,31,0)&lt;&gt;"",VLOOKUP($D294,TKBGV_sang!$A$6:$AE$130,31,0),"")</f>
        <v/>
      </c>
    </row>
    <row r="303" spans="1:7" ht="25.5" customHeight="1" x14ac:dyDescent="0.1">
      <c r="A303" s="85"/>
      <c r="B303" s="85"/>
      <c r="C303" s="85" t="s">
        <v>122</v>
      </c>
      <c r="D303" s="85"/>
      <c r="E303" s="85"/>
      <c r="F303" s="85"/>
      <c r="G303" s="85"/>
    </row>
    <row r="304" spans="1:7" ht="25.5" customHeight="1" x14ac:dyDescent="0.1">
      <c r="A304" s="89"/>
      <c r="B304" s="90" t="s">
        <v>115</v>
      </c>
      <c r="C304" s="90" t="s">
        <v>116</v>
      </c>
      <c r="D304" s="90" t="s">
        <v>117</v>
      </c>
      <c r="E304" s="90" t="s">
        <v>118</v>
      </c>
      <c r="F304" s="90" t="s">
        <v>119</v>
      </c>
      <c r="G304" s="90" t="s">
        <v>120</v>
      </c>
    </row>
    <row r="305" spans="1:7" ht="25.5" customHeight="1" x14ac:dyDescent="0.1">
      <c r="A305" s="91">
        <v>1</v>
      </c>
      <c r="B305" s="92" t="str">
        <f>IF(VLOOKUP($D294,TKBGV_chieu!$A$6:$AE$130,2,0)&lt;&gt;"",VLOOKUP($D294,TKBGV_chieu!$A$6:$AE$130,2,0),"")</f>
        <v/>
      </c>
      <c r="C305" s="92" t="str">
        <f>IF(VLOOKUP($D294,TKBGV_chieu!$A$6:$AE$130,7,0)&lt;&gt;"",VLOOKUP($D294,TKBGV_chieu!$A$6:$AE$130,7,0),"")</f>
        <v/>
      </c>
      <c r="D305" s="92" t="str">
        <f>IF(VLOOKUP($D294,TKBGV_chieu!$A$6:$AE$130,12,0)&lt;&gt;"",VLOOKUP($D294,TKBGV_chieu!$A$6:$AE$130,12,0),"")</f>
        <v>12A08 - GDCD</v>
      </c>
      <c r="E305" s="92" t="str">
        <f>IF(VLOOKUP($D294,TKBGV_chieu!$A$6:$AE$130,17,0)&lt;&gt;"",VLOOKUP($D294,TKBGV_chieu!$A$6:$AE$130,17,0),"")</f>
        <v>10A09 - GDCD</v>
      </c>
      <c r="F305" s="92" t="str">
        <f>IF(VLOOKUP($D294,TKBGV_chieu!$A$6:$AE$130,22,0)&lt;&gt;"",VLOOKUP($D294,TKBGV_chieu!$A$6:$AE$130,22,0),"")</f>
        <v>11A06 - GDCD</v>
      </c>
      <c r="G305" s="92" t="str">
        <f>IF(VLOOKUP($D294,TKBGV_chieu!$A$6:$AE$130,27,0)&lt;&gt;"",VLOOKUP($D294,TKBGV_chieu!$A$6:$AE$130,27,0),"")</f>
        <v/>
      </c>
    </row>
    <row r="306" spans="1:7" ht="25.5" customHeight="1" x14ac:dyDescent="0.1">
      <c r="A306" s="91">
        <v>2</v>
      </c>
      <c r="B306" s="92" t="str">
        <f>IF(VLOOKUP($D294,TKBGV_chieu!$A$6:$AE$130,3,0)&lt;&gt;"",VLOOKUP($D294,TKBGV_chieu!$A$6:$AE$130,3,0),"")</f>
        <v/>
      </c>
      <c r="C306" s="92" t="str">
        <f>IF(VLOOKUP($D294,TKBGV_chieu!$A$6:$AE$130,8,0)&lt;&gt;"",VLOOKUP($D294,TKBGV_chieu!$A$6:$AE$130,8,0),"")</f>
        <v/>
      </c>
      <c r="D306" s="92" t="str">
        <f>IF(VLOOKUP($D294,TKBGV_chieu!$A$6:$AE$130,13,0)&lt;&gt;"",VLOOKUP($D294,TKBGV_chieu!$A$6:$AE$130,13,0),"")</f>
        <v>12A02 - GDCD</v>
      </c>
      <c r="E306" s="92" t="str">
        <f>IF(VLOOKUP($D294,TKBGV_chieu!$A$6:$AE$130,18,0)&lt;&gt;"",VLOOKUP($D294,TKBGV_chieu!$A$6:$AE$130,18,0),"")</f>
        <v>12A02 - GDCD</v>
      </c>
      <c r="F306" s="92" t="str">
        <f>IF(VLOOKUP($D294,TKBGV_chieu!$A$6:$AE$130,23,0)&lt;&gt;"",VLOOKUP($D294,TKBGV_chieu!$A$6:$AE$130,23,0),"")</f>
        <v>11A11 - GDCD</v>
      </c>
      <c r="G306" s="92" t="str">
        <f>IF(VLOOKUP($D294,TKBGV_chieu!$A$6:$AE$130,28,0)&lt;&gt;"",VLOOKUP($D294,TKBGV_chieu!$A$6:$AE$130,28,0),"")</f>
        <v/>
      </c>
    </row>
    <row r="307" spans="1:7" ht="25.5" customHeight="1" x14ac:dyDescent="0.1">
      <c r="A307" s="91">
        <v>3</v>
      </c>
      <c r="B307" s="92" t="str">
        <f>IF(VLOOKUP($D294,TKBGV_chieu!$A$6:$AE$130,4,0)&lt;&gt;"",VLOOKUP($D294,TKBGV_chieu!$A$6:$AE$130,4,0),"")</f>
        <v/>
      </c>
      <c r="C307" s="92" t="str">
        <f>IF(VLOOKUP($D294,TKBGV_chieu!$A$6:$AE$130,9,0)&lt;&gt;"",VLOOKUP($D294,TKBGV_chieu!$A$6:$AE$130,9,0),"")</f>
        <v/>
      </c>
      <c r="D307" s="92" t="str">
        <f>IF(VLOOKUP($D294,TKBGV_chieu!$A$6:$AE$130,14,0)&lt;&gt;"",VLOOKUP($D294,TKBGV_chieu!$A$6:$AE$130,14,0),"")</f>
        <v>11A04 - GDCD</v>
      </c>
      <c r="E307" s="92" t="str">
        <f>IF(VLOOKUP($D294,TKBGV_chieu!$A$6:$AE$130,19,0)&lt;&gt;"",VLOOKUP($D294,TKBGV_chieu!$A$6:$AE$130,19,0),"")</f>
        <v>12A03 - GDCD</v>
      </c>
      <c r="F307" s="92" t="str">
        <f>IF(VLOOKUP($D294,TKBGV_chieu!$A$6:$AE$130,24,0)&lt;&gt;"",VLOOKUP($D294,TKBGV_chieu!$A$6:$AE$130,24,0),"")</f>
        <v>11A07 - GDCD</v>
      </c>
      <c r="G307" s="92" t="str">
        <f>IF(VLOOKUP($D294,TKBGV_chieu!$A$6:$AE$130,29,0)&lt;&gt;"",VLOOKUP($D294,TKBGV_chieu!$A$6:$AE$130,29,0),"")</f>
        <v/>
      </c>
    </row>
    <row r="308" spans="1:7" ht="25.5" customHeight="1" x14ac:dyDescent="0.1">
      <c r="A308" s="91">
        <v>4</v>
      </c>
      <c r="B308" s="92" t="str">
        <f>IF(VLOOKUP($D294,TKBGV_chieu!$A$6:$AE$130,5,0)&lt;&gt;"",VLOOKUP($D294,TKBGV_chieu!$A$6:$AE$130,5,0),"")</f>
        <v/>
      </c>
      <c r="C308" s="92" t="str">
        <f>IF(VLOOKUP($D294,TKBGV_chieu!$A$6:$AE$130,10,0)&lt;&gt;"",VLOOKUP($D294,TKBGV_chieu!$A$6:$AE$130,10,0),"")</f>
        <v/>
      </c>
      <c r="D308" s="92" t="str">
        <f>IF(VLOOKUP($D294,TKBGV_chieu!$A$6:$AE$130,15,0)&lt;&gt;"",VLOOKUP($D294,TKBGV_chieu!$A$6:$AE$130,15,0),"")</f>
        <v/>
      </c>
      <c r="E308" s="92" t="str">
        <f>IF(VLOOKUP($D294,TKBGV_chieu!$A$6:$AE$130,20,0)&lt;&gt;"",VLOOKUP($D294,TKBGV_chieu!$A$6:$AE$130,20,0),"")</f>
        <v/>
      </c>
      <c r="F308" s="92" t="str">
        <f>IF(VLOOKUP($D294,TKBGV_chieu!$A$6:$AE$130,25,0)&lt;&gt;"",VLOOKUP($D294,TKBGV_chieu!$A$6:$AE$130,25,0),"")</f>
        <v/>
      </c>
      <c r="G308" s="92" t="str">
        <f>IF(VLOOKUP($D294,TKBGV_chieu!$A$6:$AE$130,30,0)&lt;&gt;"",VLOOKUP($D294,TKBGV_chieu!$A$6:$AE$130,30,0),"")</f>
        <v/>
      </c>
    </row>
    <row r="309" spans="1:7" ht="25.5" customHeight="1" x14ac:dyDescent="0.1">
      <c r="A309" s="91">
        <v>5</v>
      </c>
      <c r="B309" s="92" t="str">
        <f>IF(VLOOKUP($D294,TKBGV_chieu!$A$6:$AE$130,6,0)&lt;&gt;"",VLOOKUP($D294,TKBGV_chieu!$A$6:$AE$130,6,0),"")</f>
        <v/>
      </c>
      <c r="C309" s="92" t="str">
        <f>IF(VLOOKUP($D294,TKBGV_chieu!$A$6:$AE$130,11,0)&lt;&gt;"",VLOOKUP($D294,TKBGV_chieu!$A$6:$AE$130,11,0),"")</f>
        <v/>
      </c>
      <c r="D309" s="92" t="str">
        <f>IF(VLOOKUP($D294,TKBGV_chieu!$A$6:$AE$130,16,0)&lt;&gt;"",VLOOKUP($D294,TKBGV_chieu!$A$6:$AE$130,16,0),"")</f>
        <v/>
      </c>
      <c r="E309" s="92" t="str">
        <f>IF(VLOOKUP($D294,TKBGV_chieu!$A$6:$AE$130,21,0)&lt;&gt;"",VLOOKUP($D294,TKBGV_chieu!$A$6:$AE$130,21,0),"")</f>
        <v/>
      </c>
      <c r="F309" s="92" t="str">
        <f>IF(VLOOKUP($D294,TKBGV_chieu!$A$6:$AE$130,26,0)&lt;&gt;"",VLOOKUP($D294,TKBGV_chieu!$A$6:$AE$130,26,0),"")</f>
        <v/>
      </c>
      <c r="G309" s="92" t="str">
        <f>IF(VLOOKUP($D294,TKBGV_chieu!$A$6:$AE$130,31,0)&lt;&gt;"",VLOOKUP($D294,TKBGV_chieu!$A$6:$AE$130,31,0),"")</f>
        <v/>
      </c>
    </row>
    <row r="310" spans="1:7" ht="25.5" customHeight="1" x14ac:dyDescent="0.1">
      <c r="A310" s="85"/>
      <c r="B310" s="93"/>
      <c r="C310" s="93"/>
      <c r="D310" s="93"/>
      <c r="E310" s="93"/>
      <c r="F310" s="93"/>
      <c r="G310" s="93"/>
    </row>
    <row r="311" spans="1:7" ht="25.5" customHeight="1" x14ac:dyDescent="0.1">
      <c r="A311" s="85">
        <v>19</v>
      </c>
      <c r="B311" s="85"/>
      <c r="C311" s="85" t="s">
        <v>123</v>
      </c>
      <c r="D311" s="86" t="str">
        <f>VLOOKUP($A311,Objects!$D$7:$F$120,3,1)</f>
        <v>ĐINH NGỌC BÌNH</v>
      </c>
      <c r="E311" s="85"/>
      <c r="F311" s="85"/>
      <c r="G311" s="85"/>
    </row>
    <row r="312" spans="1:7" ht="25.5" customHeight="1" x14ac:dyDescent="0.1">
      <c r="A312" s="85"/>
      <c r="B312" s="85"/>
      <c r="C312" s="85"/>
      <c r="D312" s="85"/>
      <c r="E312" s="88"/>
      <c r="F312" s="85"/>
      <c r="G312" s="85"/>
    </row>
    <row r="313" spans="1:7" ht="25.5" customHeight="1" x14ac:dyDescent="0.1">
      <c r="A313" s="85"/>
      <c r="B313" s="85"/>
      <c r="C313" s="85" t="s">
        <v>121</v>
      </c>
      <c r="D313" s="85"/>
      <c r="E313" s="85"/>
      <c r="F313" s="85"/>
      <c r="G313" s="85"/>
    </row>
    <row r="314" spans="1:7" ht="25.5" customHeight="1" x14ac:dyDescent="0.1">
      <c r="A314" s="89"/>
      <c r="B314" s="90" t="s">
        <v>115</v>
      </c>
      <c r="C314" s="90" t="s">
        <v>116</v>
      </c>
      <c r="D314" s="90" t="s">
        <v>117</v>
      </c>
      <c r="E314" s="90" t="s">
        <v>118</v>
      </c>
      <c r="F314" s="90" t="s">
        <v>119</v>
      </c>
      <c r="G314" s="90" t="s">
        <v>120</v>
      </c>
    </row>
    <row r="315" spans="1:7" ht="25.5" customHeight="1" x14ac:dyDescent="0.15">
      <c r="A315" s="91">
        <v>1</v>
      </c>
      <c r="B315" s="92" t="str">
        <f>IF(VLOOKUP($D311,TKBGV_sang!$A$6:$AE$130,2,0)&lt;&gt;"",VLOOKUP($D311,TKBGV_sang!$A$6:$AE$130,2,0),"")</f>
        <v/>
      </c>
      <c r="C315" s="92" t="str">
        <f>IF(VLOOKUP($D311,TKBGV_sang!$A$6:$AE$130,7,0)&lt;&gt;"",VLOOKUP($D311,TKBGV_sang!$A$6:$AE$130,7,0),"")</f>
        <v/>
      </c>
      <c r="D315" s="92" t="str">
        <f>IF(VLOOKUP($D311,TKBGV_sang!$A$6:$AE$130,12,0)&lt;&gt;"",VLOOKUP($D311,TKBGV_sang!$A$6:$AE$130,12,0),"")</f>
        <v/>
      </c>
      <c r="E315" s="92" t="str">
        <f>IF(VLOOKUP($D311,TKBGV_sang!$A$6:$AE$130,17,0)&lt;&gt;"",VLOOKUP($D311,TKBGV_sang!$A$6:$AE$130,17,0),"")</f>
        <v>10A07 - HÓA</v>
      </c>
      <c r="F315" s="92" t="str">
        <f>IF(VLOOKUP($D311,TKBGV_sang!$A$6:$AE$130,22,0)&lt;&gt;"",VLOOKUP($D311,TKBGV_sang!$A$6:$AE$130,22,0),"")</f>
        <v>12A11 - HÓA</v>
      </c>
      <c r="G315" s="92" t="str">
        <f>IF(VLOOKUP($D311,TKBGV_sang!$A$6:$AE$130,27,0)&lt;&gt;"",VLOOKUP($D311,TKBGV_sang!$A$6:$AE$130,27,0),"")</f>
        <v/>
      </c>
    </row>
    <row r="316" spans="1:7" ht="25.5" customHeight="1" x14ac:dyDescent="0.15">
      <c r="A316" s="91">
        <v>2</v>
      </c>
      <c r="B316" s="92" t="str">
        <f>IF(VLOOKUP($D311,TKBGV_sang!$A$6:$AE$130,3,0)&lt;&gt;"",VLOOKUP($D311,TKBGV_sang!$A$6:$AE$130,3,0),"")</f>
        <v/>
      </c>
      <c r="C316" s="92" t="str">
        <f>IF(VLOOKUP($D311,TKBGV_sang!$A$6:$AE$130,8,0)&lt;&gt;"",VLOOKUP($D311,TKBGV_sang!$A$6:$AE$130,8,0),"")</f>
        <v>12A01 - HÓA</v>
      </c>
      <c r="D316" s="92" t="str">
        <f>IF(VLOOKUP($D311,TKBGV_sang!$A$6:$AE$130,13,0)&lt;&gt;"",VLOOKUP($D311,TKBGV_sang!$A$6:$AE$130,13,0),"")</f>
        <v/>
      </c>
      <c r="E316" s="92" t="str">
        <f>IF(VLOOKUP($D311,TKBGV_sang!$A$6:$AE$130,18,0)&lt;&gt;"",VLOOKUP($D311,TKBGV_sang!$A$6:$AE$130,18,0),"")</f>
        <v/>
      </c>
      <c r="F316" s="92" t="str">
        <f>IF(VLOOKUP($D311,TKBGV_sang!$A$6:$AE$130,23,0)&lt;&gt;"",VLOOKUP($D311,TKBGV_sang!$A$6:$AE$130,23,0),"")</f>
        <v>10A07 - HÓA</v>
      </c>
      <c r="G316" s="92" t="str">
        <f>IF(VLOOKUP($D311,TKBGV_sang!$A$6:$AE$130,28,0)&lt;&gt;"",VLOOKUP($D311,TKBGV_sang!$A$6:$AE$130,28,0),"")</f>
        <v/>
      </c>
    </row>
    <row r="317" spans="1:7" ht="25.5" customHeight="1" x14ac:dyDescent="0.15">
      <c r="A317" s="91">
        <v>3</v>
      </c>
      <c r="B317" s="92" t="str">
        <f>IF(VLOOKUP($D311,TKBGV_sang!$A$6:$AE$130,4,0)&lt;&gt;"",VLOOKUP($D311,TKBGV_sang!$A$6:$AE$130,4,0),"")</f>
        <v/>
      </c>
      <c r="C317" s="92" t="str">
        <f>IF(VLOOKUP($D311,TKBGV_sang!$A$6:$AE$130,9,0)&lt;&gt;"",VLOOKUP($D311,TKBGV_sang!$A$6:$AE$130,9,0),"")</f>
        <v>10A06 - HÓA</v>
      </c>
      <c r="D317" s="92" t="str">
        <f>IF(VLOOKUP($D311,TKBGV_sang!$A$6:$AE$130,14,0)&lt;&gt;"",VLOOKUP($D311,TKBGV_sang!$A$6:$AE$130,14,0),"")</f>
        <v/>
      </c>
      <c r="E317" s="92" t="str">
        <f>IF(VLOOKUP($D311,TKBGV_sang!$A$6:$AE$130,19,0)&lt;&gt;"",VLOOKUP($D311,TKBGV_sang!$A$6:$AE$130,19,0),"")</f>
        <v>12A12 - HÓA</v>
      </c>
      <c r="F317" s="92" t="str">
        <f>IF(VLOOKUP($D311,TKBGV_sang!$A$6:$AE$130,24,0)&lt;&gt;"",VLOOKUP($D311,TKBGV_sang!$A$6:$AE$130,24,0),"")</f>
        <v>10A08 - HÓA</v>
      </c>
      <c r="G317" s="92" t="str">
        <f>IF(VLOOKUP($D311,TKBGV_sang!$A$6:$AE$130,29,0)&lt;&gt;"",VLOOKUP($D311,TKBGV_sang!$A$6:$AE$130,29,0),"")</f>
        <v/>
      </c>
    </row>
    <row r="318" spans="1:7" ht="25.5" customHeight="1" x14ac:dyDescent="0.15">
      <c r="A318" s="91">
        <v>4</v>
      </c>
      <c r="B318" s="92" t="str">
        <f>IF(VLOOKUP($D311,TKBGV_sang!$A$6:$AE$130,5,0)&lt;&gt;"",VLOOKUP($D311,TKBGV_sang!$A$6:$AE$130,5,0),"")</f>
        <v/>
      </c>
      <c r="C318" s="92" t="str">
        <f>IF(VLOOKUP($D311,TKBGV_sang!$A$6:$AE$130,10,0)&lt;&gt;"",VLOOKUP($D311,TKBGV_sang!$A$6:$AE$130,10,0),"")</f>
        <v>12A11 - HÓA</v>
      </c>
      <c r="D318" s="92" t="str">
        <f>IF(VLOOKUP($D311,TKBGV_sang!$A$6:$AE$130,15,0)&lt;&gt;"",VLOOKUP($D311,TKBGV_sang!$A$6:$AE$130,15,0),"")</f>
        <v/>
      </c>
      <c r="E318" s="92" t="str">
        <f>IF(VLOOKUP($D311,TKBGV_sang!$A$6:$AE$130,20,0)&lt;&gt;"",VLOOKUP($D311,TKBGV_sang!$A$6:$AE$130,20,0),"")</f>
        <v>10A08 - HÓA</v>
      </c>
      <c r="F318" s="92" t="str">
        <f>IF(VLOOKUP($D311,TKBGV_sang!$A$6:$AE$130,25,0)&lt;&gt;"",VLOOKUP($D311,TKBGV_sang!$A$6:$AE$130,25,0),"")</f>
        <v>10A10 - HÓA</v>
      </c>
      <c r="G318" s="92" t="str">
        <f>IF(VLOOKUP($D311,TKBGV_sang!$A$6:$AE$130,30,0)&lt;&gt;"",VLOOKUP($D311,TKBGV_sang!$A$6:$AE$130,30,0),"")</f>
        <v/>
      </c>
    </row>
    <row r="319" spans="1:7" ht="25.5" customHeight="1" x14ac:dyDescent="0.15">
      <c r="A319" s="91">
        <v>5</v>
      </c>
      <c r="B319" s="92" t="str">
        <f>IF(VLOOKUP($D311,TKBGV_sang!$A$6:$AE$130,6,0)&lt;&gt;"",VLOOKUP($D311,TKBGV_sang!$A$6:$AE$130,6,0),"")</f>
        <v/>
      </c>
      <c r="C319" s="92" t="str">
        <f>IF(VLOOKUP($D311,TKBGV_sang!$A$6:$AE$130,11,0)&lt;&gt;"",VLOOKUP($D311,TKBGV_sang!$A$6:$AE$130,11,0),"")</f>
        <v>10A08 - HÓA</v>
      </c>
      <c r="D319" s="92" t="str">
        <f>IF(VLOOKUP($D311,TKBGV_sang!$A$6:$AE$130,16,0)&lt;&gt;"",VLOOKUP($D311,TKBGV_sang!$A$6:$AE$130,16,0),"")</f>
        <v/>
      </c>
      <c r="E319" s="92" t="str">
        <f>IF(VLOOKUP($D311,TKBGV_sang!$A$6:$AE$130,21,0)&lt;&gt;"",VLOOKUP($D311,TKBGV_sang!$A$6:$AE$130,21,0),"")</f>
        <v>10A10 - HÓA</v>
      </c>
      <c r="F319" s="92" t="str">
        <f>IF(VLOOKUP($D311,TKBGV_sang!$A$6:$AE$130,26,0)&lt;&gt;"",VLOOKUP($D311,TKBGV_sang!$A$6:$AE$130,26,0),"")</f>
        <v/>
      </c>
      <c r="G319" s="92" t="str">
        <f>IF(VLOOKUP($D311,TKBGV_sang!$A$6:$AE$130,31,0)&lt;&gt;"",VLOOKUP($D311,TKBGV_sang!$A$6:$AE$130,31,0),"")</f>
        <v/>
      </c>
    </row>
    <row r="320" spans="1:7" ht="25.5" customHeight="1" x14ac:dyDescent="0.1">
      <c r="A320" s="85"/>
      <c r="B320" s="85"/>
      <c r="C320" s="85" t="s">
        <v>122</v>
      </c>
      <c r="D320" s="85"/>
      <c r="E320" s="85"/>
      <c r="F320" s="85"/>
      <c r="G320" s="85"/>
    </row>
    <row r="321" spans="1:7" ht="25.5" customHeight="1" x14ac:dyDescent="0.1">
      <c r="A321" s="89"/>
      <c r="B321" s="90" t="s">
        <v>115</v>
      </c>
      <c r="C321" s="90" t="s">
        <v>116</v>
      </c>
      <c r="D321" s="90" t="s">
        <v>117</v>
      </c>
      <c r="E321" s="90" t="s">
        <v>118</v>
      </c>
      <c r="F321" s="90" t="s">
        <v>119</v>
      </c>
      <c r="G321" s="90" t="s">
        <v>120</v>
      </c>
    </row>
    <row r="322" spans="1:7" ht="25.5" customHeight="1" x14ac:dyDescent="0.15">
      <c r="A322" s="91">
        <v>1</v>
      </c>
      <c r="B322" s="92" t="str">
        <f>IF(VLOOKUP($D311,TKBGV_chieu!$A$6:$AE$130,2,0)&lt;&gt;"",VLOOKUP($D311,TKBGV_chieu!$A$6:$AE$130,2,0),"")</f>
        <v/>
      </c>
      <c r="C322" s="92" t="str">
        <f>IF(VLOOKUP($D311,TKBGV_chieu!$A$6:$AE$130,7,0)&lt;&gt;"",VLOOKUP($D311,TKBGV_chieu!$A$6:$AE$130,7,0),"")</f>
        <v>12A12 - HÓA</v>
      </c>
      <c r="D322" s="92" t="str">
        <f>IF(VLOOKUP($D311,TKBGV_chieu!$A$6:$AE$130,12,0)&lt;&gt;"",VLOOKUP($D311,TKBGV_chieu!$A$6:$AE$130,12,0),"")</f>
        <v/>
      </c>
      <c r="E322" s="92" t="str">
        <f>IF(VLOOKUP($D311,TKBGV_chieu!$A$6:$AE$130,17,0)&lt;&gt;"",VLOOKUP($D311,TKBGV_chieu!$A$6:$AE$130,17,0),"")</f>
        <v>10A10 - HÓA</v>
      </c>
      <c r="F322" s="92" t="str">
        <f>IF(VLOOKUP($D311,TKBGV_chieu!$A$6:$AE$130,22,0)&lt;&gt;"",VLOOKUP($D311,TKBGV_chieu!$A$6:$AE$130,22,0),"")</f>
        <v>12A12 - HÓA</v>
      </c>
      <c r="G322" s="92" t="str">
        <f>IF(VLOOKUP($D311,TKBGV_chieu!$A$6:$AE$130,27,0)&lt;&gt;"",VLOOKUP($D311,TKBGV_chieu!$A$6:$AE$130,27,0),"")</f>
        <v/>
      </c>
    </row>
    <row r="323" spans="1:7" ht="25.5" customHeight="1" x14ac:dyDescent="0.15">
      <c r="A323" s="91">
        <v>2</v>
      </c>
      <c r="B323" s="92" t="str">
        <f>IF(VLOOKUP($D311,TKBGV_chieu!$A$6:$AE$130,3,0)&lt;&gt;"",VLOOKUP($D311,TKBGV_chieu!$A$6:$AE$130,3,0),"")</f>
        <v/>
      </c>
      <c r="C323" s="92" t="str">
        <f>IF(VLOOKUP($D311,TKBGV_chieu!$A$6:$AE$130,8,0)&lt;&gt;"",VLOOKUP($D311,TKBGV_chieu!$A$6:$AE$130,8,0),"")</f>
        <v>10A06 - HÓA</v>
      </c>
      <c r="D323" s="92" t="str">
        <f>IF(VLOOKUP($D311,TKBGV_chieu!$A$6:$AE$130,13,0)&lt;&gt;"",VLOOKUP($D311,TKBGV_chieu!$A$6:$AE$130,13,0),"")</f>
        <v/>
      </c>
      <c r="E323" s="92" t="str">
        <f>IF(VLOOKUP($D311,TKBGV_chieu!$A$6:$AE$130,18,0)&lt;&gt;"",VLOOKUP($D311,TKBGV_chieu!$A$6:$AE$130,18,0),"")</f>
        <v/>
      </c>
      <c r="F323" s="92" t="str">
        <f>IF(VLOOKUP($D311,TKBGV_chieu!$A$6:$AE$130,23,0)&lt;&gt;"",VLOOKUP($D311,TKBGV_chieu!$A$6:$AE$130,23,0),"")</f>
        <v>12A11 - HÓA</v>
      </c>
      <c r="G323" s="92" t="str">
        <f>IF(VLOOKUP($D311,TKBGV_chieu!$A$6:$AE$130,28,0)&lt;&gt;"",VLOOKUP($D311,TKBGV_chieu!$A$6:$AE$130,28,0),"")</f>
        <v/>
      </c>
    </row>
    <row r="324" spans="1:7" ht="25.5" customHeight="1" x14ac:dyDescent="0.15">
      <c r="A324" s="91">
        <v>3</v>
      </c>
      <c r="B324" s="92" t="str">
        <f>IF(VLOOKUP($D311,TKBGV_chieu!$A$6:$AE$130,4,0)&lt;&gt;"",VLOOKUP($D311,TKBGV_chieu!$A$6:$AE$130,4,0),"")</f>
        <v/>
      </c>
      <c r="C324" s="92" t="str">
        <f>IF(VLOOKUP($D311,TKBGV_chieu!$A$6:$AE$130,9,0)&lt;&gt;"",VLOOKUP($D311,TKBGV_chieu!$A$6:$AE$130,9,0),"")</f>
        <v>10A06 - HÓA</v>
      </c>
      <c r="D324" s="92" t="str">
        <f>IF(VLOOKUP($D311,TKBGV_chieu!$A$6:$AE$130,14,0)&lt;&gt;"",VLOOKUP($D311,TKBGV_chieu!$A$6:$AE$130,14,0),"")</f>
        <v/>
      </c>
      <c r="E324" s="92" t="str">
        <f>IF(VLOOKUP($D311,TKBGV_chieu!$A$6:$AE$130,19,0)&lt;&gt;"",VLOOKUP($D311,TKBGV_chieu!$A$6:$AE$130,19,0),"")</f>
        <v>10A07 - HÓA</v>
      </c>
      <c r="F324" s="92" t="str">
        <f>IF(VLOOKUP($D311,TKBGV_chieu!$A$6:$AE$130,24,0)&lt;&gt;"",VLOOKUP($D311,TKBGV_chieu!$A$6:$AE$130,24,0),"")</f>
        <v>12A01 - HÓA</v>
      </c>
      <c r="G324" s="92" t="str">
        <f>IF(VLOOKUP($D311,TKBGV_chieu!$A$6:$AE$130,29,0)&lt;&gt;"",VLOOKUP($D311,TKBGV_chieu!$A$6:$AE$130,29,0),"")</f>
        <v/>
      </c>
    </row>
    <row r="325" spans="1:7" ht="25.5" customHeight="1" x14ac:dyDescent="0.1">
      <c r="A325" s="91">
        <v>4</v>
      </c>
      <c r="B325" s="92" t="str">
        <f>IF(VLOOKUP($D311,TKBGV_chieu!$A$6:$AE$130,5,0)&lt;&gt;"",VLOOKUP($D311,TKBGV_chieu!$A$6:$AE$130,5,0),"")</f>
        <v/>
      </c>
      <c r="C325" s="92" t="str">
        <f>IF(VLOOKUP($D311,TKBGV_chieu!$A$6:$AE$130,10,0)&lt;&gt;"",VLOOKUP($D311,TKBGV_chieu!$A$6:$AE$130,10,0),"")</f>
        <v/>
      </c>
      <c r="D325" s="92" t="str">
        <f>IF(VLOOKUP($D311,TKBGV_chieu!$A$6:$AE$130,15,0)&lt;&gt;"",VLOOKUP($D311,TKBGV_chieu!$A$6:$AE$130,15,0),"")</f>
        <v/>
      </c>
      <c r="E325" s="92" t="str">
        <f>IF(VLOOKUP($D311,TKBGV_chieu!$A$6:$AE$130,20,0)&lt;&gt;"",VLOOKUP($D311,TKBGV_chieu!$A$6:$AE$130,20,0),"")</f>
        <v/>
      </c>
      <c r="F325" s="92" t="str">
        <f>IF(VLOOKUP($D311,TKBGV_chieu!$A$6:$AE$130,25,0)&lt;&gt;"",VLOOKUP($D311,TKBGV_chieu!$A$6:$AE$130,25,0),"")</f>
        <v/>
      </c>
      <c r="G325" s="92" t="str">
        <f>IF(VLOOKUP($D311,TKBGV_chieu!$A$6:$AE$130,30,0)&lt;&gt;"",VLOOKUP($D311,TKBGV_chieu!$A$6:$AE$130,30,0),"")</f>
        <v/>
      </c>
    </row>
    <row r="326" spans="1:7" ht="25.5" customHeight="1" x14ac:dyDescent="0.1">
      <c r="A326" s="91">
        <v>5</v>
      </c>
      <c r="B326" s="92" t="str">
        <f>IF(VLOOKUP($D311,TKBGV_chieu!$A$6:$AE$130,6,0)&lt;&gt;"",VLOOKUP($D311,TKBGV_chieu!$A$6:$AE$130,6,0),"")</f>
        <v/>
      </c>
      <c r="C326" s="92" t="str">
        <f>IF(VLOOKUP($D311,TKBGV_chieu!$A$6:$AE$130,11,0)&lt;&gt;"",VLOOKUP($D311,TKBGV_chieu!$A$6:$AE$130,11,0),"")</f>
        <v/>
      </c>
      <c r="D326" s="92" t="str">
        <f>IF(VLOOKUP($D311,TKBGV_chieu!$A$6:$AE$130,16,0)&lt;&gt;"",VLOOKUP($D311,TKBGV_chieu!$A$6:$AE$130,16,0),"")</f>
        <v/>
      </c>
      <c r="E326" s="92" t="str">
        <f>IF(VLOOKUP($D311,TKBGV_chieu!$A$6:$AE$130,21,0)&lt;&gt;"",VLOOKUP($D311,TKBGV_chieu!$A$6:$AE$130,21,0),"")</f>
        <v/>
      </c>
      <c r="F326" s="92" t="str">
        <f>IF(VLOOKUP($D311,TKBGV_chieu!$A$6:$AE$130,26,0)&lt;&gt;"",VLOOKUP($D311,TKBGV_chieu!$A$6:$AE$130,26,0),"")</f>
        <v/>
      </c>
      <c r="G326" s="92" t="str">
        <f>IF(VLOOKUP($D311,TKBGV_chieu!$A$6:$AE$130,31,0)&lt;&gt;"",VLOOKUP($D311,TKBGV_chieu!$A$6:$AE$130,31,0),"")</f>
        <v/>
      </c>
    </row>
    <row r="327" spans="1:7" ht="25.5" customHeight="1" x14ac:dyDescent="0.1">
      <c r="A327" s="85"/>
      <c r="B327" s="93"/>
      <c r="C327" s="93"/>
      <c r="D327" s="93"/>
      <c r="E327" s="93"/>
      <c r="F327" s="93"/>
      <c r="G327" s="93"/>
    </row>
    <row r="328" spans="1:7" ht="25.5" customHeight="1" x14ac:dyDescent="0.1">
      <c r="A328" s="85">
        <v>20</v>
      </c>
      <c r="B328" s="85"/>
      <c r="C328" s="85" t="s">
        <v>123</v>
      </c>
      <c r="D328" s="86" t="str">
        <f>VLOOKUP($A328,Objects!$D$7:$F$120,3,1)</f>
        <v>PHẠM THỊ HỒNG THÚY</v>
      </c>
      <c r="E328" s="85"/>
      <c r="F328" s="85"/>
      <c r="G328" s="85"/>
    </row>
    <row r="329" spans="1:7" ht="25.5" customHeight="1" x14ac:dyDescent="0.1">
      <c r="A329" s="85"/>
      <c r="B329" s="85"/>
      <c r="C329" s="85"/>
      <c r="D329" s="85"/>
      <c r="E329" s="88"/>
      <c r="F329" s="85"/>
      <c r="G329" s="85"/>
    </row>
    <row r="330" spans="1:7" ht="25.5" customHeight="1" x14ac:dyDescent="0.1">
      <c r="A330" s="85"/>
      <c r="B330" s="85"/>
      <c r="C330" s="85" t="s">
        <v>121</v>
      </c>
      <c r="D330" s="85"/>
      <c r="E330" s="85"/>
      <c r="F330" s="85"/>
      <c r="G330" s="85"/>
    </row>
    <row r="331" spans="1:7" ht="25.5" customHeight="1" x14ac:dyDescent="0.1">
      <c r="A331" s="89"/>
      <c r="B331" s="90" t="s">
        <v>115</v>
      </c>
      <c r="C331" s="90" t="s">
        <v>116</v>
      </c>
      <c r="D331" s="90" t="s">
        <v>117</v>
      </c>
      <c r="E331" s="90" t="s">
        <v>118</v>
      </c>
      <c r="F331" s="90" t="s">
        <v>119</v>
      </c>
      <c r="G331" s="90" t="s">
        <v>120</v>
      </c>
    </row>
    <row r="332" spans="1:7" ht="25.5" customHeight="1" x14ac:dyDescent="0.15">
      <c r="A332" s="91">
        <v>1</v>
      </c>
      <c r="B332" s="92" t="str">
        <f>IF(VLOOKUP($D328,TKBGV_sang!$A$6:$AE$130,2,0)&lt;&gt;"",VLOOKUP($D328,TKBGV_sang!$A$6:$AE$130,2,0),"")</f>
        <v/>
      </c>
      <c r="C332" s="92" t="str">
        <f>IF(VLOOKUP($D328,TKBGV_sang!$A$6:$AE$130,7,0)&lt;&gt;"",VLOOKUP($D328,TKBGV_sang!$A$6:$AE$130,7,0),"")</f>
        <v>10A05 - HÓA</v>
      </c>
      <c r="D332" s="92" t="str">
        <f>IF(VLOOKUP($D328,TKBGV_sang!$A$6:$AE$130,12,0)&lt;&gt;"",VLOOKUP($D328,TKBGV_sang!$A$6:$AE$130,12,0),"")</f>
        <v/>
      </c>
      <c r="E332" s="92" t="str">
        <f>IF(VLOOKUP($D328,TKBGV_sang!$A$6:$AE$130,17,0)&lt;&gt;"",VLOOKUP($D328,TKBGV_sang!$A$6:$AE$130,17,0),"")</f>
        <v/>
      </c>
      <c r="F332" s="92" t="str">
        <f>IF(VLOOKUP($D328,TKBGV_sang!$A$6:$AE$130,22,0)&lt;&gt;"",VLOOKUP($D328,TKBGV_sang!$A$6:$AE$130,22,0),"")</f>
        <v/>
      </c>
      <c r="G332" s="92" t="str">
        <f>IF(VLOOKUP($D328,TKBGV_sang!$A$6:$AE$130,27,0)&lt;&gt;"",VLOOKUP($D328,TKBGV_sang!$A$6:$AE$130,27,0),"")</f>
        <v/>
      </c>
    </row>
    <row r="333" spans="1:7" ht="25.5" customHeight="1" x14ac:dyDescent="0.15">
      <c r="A333" s="91">
        <v>2</v>
      </c>
      <c r="B333" s="92" t="str">
        <f>IF(VLOOKUP($D328,TKBGV_sang!$A$6:$AE$130,3,0)&lt;&gt;"",VLOOKUP($D328,TKBGV_sang!$A$6:$AE$130,3,0),"")</f>
        <v>11A13 - SHCN</v>
      </c>
      <c r="C333" s="92" t="str">
        <f>IF(VLOOKUP($D328,TKBGV_sang!$A$6:$AE$130,8,0)&lt;&gt;"",VLOOKUP($D328,TKBGV_sang!$A$6:$AE$130,8,0),"")</f>
        <v>10A05 - HÓA</v>
      </c>
      <c r="D333" s="92" t="str">
        <f>IF(VLOOKUP($D328,TKBGV_sang!$A$6:$AE$130,13,0)&lt;&gt;"",VLOOKUP($D328,TKBGV_sang!$A$6:$AE$130,13,0),"")</f>
        <v/>
      </c>
      <c r="E333" s="92" t="str">
        <f>IF(VLOOKUP($D328,TKBGV_sang!$A$6:$AE$130,18,0)&lt;&gt;"",VLOOKUP($D328,TKBGV_sang!$A$6:$AE$130,18,0),"")</f>
        <v/>
      </c>
      <c r="F333" s="92" t="str">
        <f>IF(VLOOKUP($D328,TKBGV_sang!$A$6:$AE$130,23,0)&lt;&gt;"",VLOOKUP($D328,TKBGV_sang!$A$6:$AE$130,23,0),"")</f>
        <v/>
      </c>
      <c r="G333" s="92" t="str">
        <f>IF(VLOOKUP($D328,TKBGV_sang!$A$6:$AE$130,28,0)&lt;&gt;"",VLOOKUP($D328,TKBGV_sang!$A$6:$AE$130,28,0),"")</f>
        <v/>
      </c>
    </row>
    <row r="334" spans="1:7" ht="25.5" customHeight="1" x14ac:dyDescent="0.15">
      <c r="A334" s="91">
        <v>3</v>
      </c>
      <c r="B334" s="92" t="str">
        <f>IF(VLOOKUP($D328,TKBGV_sang!$A$6:$AE$130,4,0)&lt;&gt;"",VLOOKUP($D328,TKBGV_sang!$A$6:$AE$130,4,0),"")</f>
        <v>10A01 - HÓA</v>
      </c>
      <c r="C334" s="92" t="str">
        <f>IF(VLOOKUP($D328,TKBGV_sang!$A$6:$AE$130,9,0)&lt;&gt;"",VLOOKUP($D328,TKBGV_sang!$A$6:$AE$130,9,0),"")</f>
        <v>11A13 - HÓA</v>
      </c>
      <c r="D334" s="92" t="str">
        <f>IF(VLOOKUP($D328,TKBGV_sang!$A$6:$AE$130,14,0)&lt;&gt;"",VLOOKUP($D328,TKBGV_sang!$A$6:$AE$130,14,0),"")</f>
        <v/>
      </c>
      <c r="E334" s="92" t="str">
        <f>IF(VLOOKUP($D328,TKBGV_sang!$A$6:$AE$130,19,0)&lt;&gt;"",VLOOKUP($D328,TKBGV_sang!$A$6:$AE$130,19,0),"")</f>
        <v/>
      </c>
      <c r="F334" s="92" t="str">
        <f>IF(VLOOKUP($D328,TKBGV_sang!$A$6:$AE$130,24,0)&lt;&gt;"",VLOOKUP($D328,TKBGV_sang!$A$6:$AE$130,24,0),"")</f>
        <v>11A01 - HÓA</v>
      </c>
      <c r="G334" s="92" t="str">
        <f>IF(VLOOKUP($D328,TKBGV_sang!$A$6:$AE$130,29,0)&lt;&gt;"",VLOOKUP($D328,TKBGV_sang!$A$6:$AE$130,29,0),"")</f>
        <v/>
      </c>
    </row>
    <row r="335" spans="1:7" ht="25.5" customHeight="1" x14ac:dyDescent="0.15">
      <c r="A335" s="91">
        <v>4</v>
      </c>
      <c r="B335" s="92" t="str">
        <f>IF(VLOOKUP($D328,TKBGV_sang!$A$6:$AE$130,5,0)&lt;&gt;"",VLOOKUP($D328,TKBGV_sang!$A$6:$AE$130,5,0),"")</f>
        <v>10A09 - HÓA</v>
      </c>
      <c r="C335" s="92" t="str">
        <f>IF(VLOOKUP($D328,TKBGV_sang!$A$6:$AE$130,10,0)&lt;&gt;"",VLOOKUP($D328,TKBGV_sang!$A$6:$AE$130,10,0),"")</f>
        <v>11A12 - HÓA</v>
      </c>
      <c r="D335" s="92" t="str">
        <f>IF(VLOOKUP($D328,TKBGV_sang!$A$6:$AE$130,15,0)&lt;&gt;"",VLOOKUP($D328,TKBGV_sang!$A$6:$AE$130,15,0),"")</f>
        <v/>
      </c>
      <c r="E335" s="92" t="str">
        <f>IF(VLOOKUP($D328,TKBGV_sang!$A$6:$AE$130,20,0)&lt;&gt;"",VLOOKUP($D328,TKBGV_sang!$A$6:$AE$130,20,0),"")</f>
        <v/>
      </c>
      <c r="F335" s="92" t="str">
        <f>IF(VLOOKUP($D328,TKBGV_sang!$A$6:$AE$130,25,0)&lt;&gt;"",VLOOKUP($D328,TKBGV_sang!$A$6:$AE$130,25,0),"")</f>
        <v>10A01 - HÓA</v>
      </c>
      <c r="G335" s="92" t="str">
        <f>IF(VLOOKUP($D328,TKBGV_sang!$A$6:$AE$130,30,0)&lt;&gt;"",VLOOKUP($D328,TKBGV_sang!$A$6:$AE$130,30,0),"")</f>
        <v/>
      </c>
    </row>
    <row r="336" spans="1:7" ht="25.5" customHeight="1" x14ac:dyDescent="0.15">
      <c r="A336" s="91">
        <v>5</v>
      </c>
      <c r="B336" s="92" t="str">
        <f>IF(VLOOKUP($D328,TKBGV_sang!$A$6:$AE$130,6,0)&lt;&gt;"",VLOOKUP($D328,TKBGV_sang!$A$6:$AE$130,6,0),"")</f>
        <v>11A01 - HÓA</v>
      </c>
      <c r="C336" s="92" t="str">
        <f>IF(VLOOKUP($D328,TKBGV_sang!$A$6:$AE$130,11,0)&lt;&gt;"",VLOOKUP($D328,TKBGV_sang!$A$6:$AE$130,11,0),"")</f>
        <v>10A09 - HÓA</v>
      </c>
      <c r="D336" s="92" t="str">
        <f>IF(VLOOKUP($D328,TKBGV_sang!$A$6:$AE$130,16,0)&lt;&gt;"",VLOOKUP($D328,TKBGV_sang!$A$6:$AE$130,16,0),"")</f>
        <v/>
      </c>
      <c r="E336" s="92" t="str">
        <f>IF(VLOOKUP($D328,TKBGV_sang!$A$6:$AE$130,21,0)&lt;&gt;"",VLOOKUP($D328,TKBGV_sang!$A$6:$AE$130,21,0),"")</f>
        <v/>
      </c>
      <c r="F336" s="92" t="str">
        <f>IF(VLOOKUP($D328,TKBGV_sang!$A$6:$AE$130,26,0)&lt;&gt;"",VLOOKUP($D328,TKBGV_sang!$A$6:$AE$130,26,0),"")</f>
        <v>11A13 - HÓA</v>
      </c>
      <c r="G336" s="92" t="str">
        <f>IF(VLOOKUP($D328,TKBGV_sang!$A$6:$AE$130,31,0)&lt;&gt;"",VLOOKUP($D328,TKBGV_sang!$A$6:$AE$130,31,0),"")</f>
        <v/>
      </c>
    </row>
    <row r="337" spans="1:7" ht="25.5" customHeight="1" x14ac:dyDescent="0.1">
      <c r="A337" s="85"/>
      <c r="B337" s="85"/>
      <c r="C337" s="85" t="s">
        <v>122</v>
      </c>
      <c r="D337" s="85"/>
      <c r="E337" s="85"/>
      <c r="F337" s="85"/>
      <c r="G337" s="85"/>
    </row>
    <row r="338" spans="1:7" ht="25.5" customHeight="1" x14ac:dyDescent="0.1">
      <c r="A338" s="89"/>
      <c r="B338" s="90" t="s">
        <v>115</v>
      </c>
      <c r="C338" s="90" t="s">
        <v>116</v>
      </c>
      <c r="D338" s="90" t="s">
        <v>117</v>
      </c>
      <c r="E338" s="90" t="s">
        <v>118</v>
      </c>
      <c r="F338" s="90" t="s">
        <v>119</v>
      </c>
      <c r="G338" s="90" t="s">
        <v>120</v>
      </c>
    </row>
    <row r="339" spans="1:7" ht="25.5" customHeight="1" x14ac:dyDescent="0.15">
      <c r="A339" s="91">
        <v>1</v>
      </c>
      <c r="B339" s="92" t="str">
        <f>IF(VLOOKUP($D328,TKBGV_chieu!$A$6:$AE$130,2,0)&lt;&gt;"",VLOOKUP($D328,TKBGV_chieu!$A$6:$AE$130,2,0),"")</f>
        <v>10A05 - HÓA</v>
      </c>
      <c r="C339" s="92" t="str">
        <f>IF(VLOOKUP($D328,TKBGV_chieu!$A$6:$AE$130,7,0)&lt;&gt;"",VLOOKUP($D328,TKBGV_chieu!$A$6:$AE$130,7,0),"")</f>
        <v>10A09 - HÓA</v>
      </c>
      <c r="D339" s="92" t="str">
        <f>IF(VLOOKUP($D328,TKBGV_chieu!$A$6:$AE$130,12,0)&lt;&gt;"",VLOOKUP($D328,TKBGV_chieu!$A$6:$AE$130,12,0),"")</f>
        <v/>
      </c>
      <c r="E339" s="92" t="str">
        <f>IF(VLOOKUP($D328,TKBGV_chieu!$A$6:$AE$130,17,0)&lt;&gt;"",VLOOKUP($D328,TKBGV_chieu!$A$6:$AE$130,17,0),"")</f>
        <v/>
      </c>
      <c r="F339" s="92" t="str">
        <f>IF(VLOOKUP($D328,TKBGV_chieu!$A$6:$AE$130,22,0)&lt;&gt;"",VLOOKUP($D328,TKBGV_chieu!$A$6:$AE$130,22,0),"")</f>
        <v/>
      </c>
      <c r="G339" s="92" t="str">
        <f>IF(VLOOKUP($D328,TKBGV_chieu!$A$6:$AE$130,27,0)&lt;&gt;"",VLOOKUP($D328,TKBGV_chieu!$A$6:$AE$130,27,0),"")</f>
        <v/>
      </c>
    </row>
    <row r="340" spans="1:7" ht="25.5" customHeight="1" x14ac:dyDescent="0.15">
      <c r="A340" s="91">
        <v>2</v>
      </c>
      <c r="B340" s="92" t="str">
        <f>IF(VLOOKUP($D328,TKBGV_chieu!$A$6:$AE$130,3,0)&lt;&gt;"",VLOOKUP($D328,TKBGV_chieu!$A$6:$AE$130,3,0),"")</f>
        <v>11A13 - HÓA</v>
      </c>
      <c r="C340" s="92" t="str">
        <f>IF(VLOOKUP($D328,TKBGV_chieu!$A$6:$AE$130,8,0)&lt;&gt;"",VLOOKUP($D328,TKBGV_chieu!$A$6:$AE$130,8,0),"")</f>
        <v>10A01 - HÓA</v>
      </c>
      <c r="D340" s="92" t="str">
        <f>IF(VLOOKUP($D328,TKBGV_chieu!$A$6:$AE$130,13,0)&lt;&gt;"",VLOOKUP($D328,TKBGV_chieu!$A$6:$AE$130,13,0),"")</f>
        <v/>
      </c>
      <c r="E340" s="92" t="str">
        <f>IF(VLOOKUP($D328,TKBGV_chieu!$A$6:$AE$130,18,0)&lt;&gt;"",VLOOKUP($D328,TKBGV_chieu!$A$6:$AE$130,18,0),"")</f>
        <v/>
      </c>
      <c r="F340" s="92" t="str">
        <f>IF(VLOOKUP($D328,TKBGV_chieu!$A$6:$AE$130,23,0)&lt;&gt;"",VLOOKUP($D328,TKBGV_chieu!$A$6:$AE$130,23,0),"")</f>
        <v/>
      </c>
      <c r="G340" s="92" t="str">
        <f>IF(VLOOKUP($D328,TKBGV_chieu!$A$6:$AE$130,28,0)&lt;&gt;"",VLOOKUP($D328,TKBGV_chieu!$A$6:$AE$130,28,0),"")</f>
        <v/>
      </c>
    </row>
    <row r="341" spans="1:7" ht="25.5" customHeight="1" x14ac:dyDescent="0.15">
      <c r="A341" s="91">
        <v>3</v>
      </c>
      <c r="B341" s="92" t="str">
        <f>IF(VLOOKUP($D328,TKBGV_chieu!$A$6:$AE$130,4,0)&lt;&gt;"",VLOOKUP($D328,TKBGV_chieu!$A$6:$AE$130,4,0),"")</f>
        <v>11A12 - HÓA</v>
      </c>
      <c r="C341" s="92" t="str">
        <f>IF(VLOOKUP($D328,TKBGV_chieu!$A$6:$AE$130,9,0)&lt;&gt;"",VLOOKUP($D328,TKBGV_chieu!$A$6:$AE$130,9,0),"")</f>
        <v>11A12 - HÓA</v>
      </c>
      <c r="D341" s="92" t="str">
        <f>IF(VLOOKUP($D328,TKBGV_chieu!$A$6:$AE$130,14,0)&lt;&gt;"",VLOOKUP($D328,TKBGV_chieu!$A$6:$AE$130,14,0),"")</f>
        <v/>
      </c>
      <c r="E341" s="92" t="str">
        <f>IF(VLOOKUP($D328,TKBGV_chieu!$A$6:$AE$130,19,0)&lt;&gt;"",VLOOKUP($D328,TKBGV_chieu!$A$6:$AE$130,19,0),"")</f>
        <v/>
      </c>
      <c r="F341" s="92" t="str">
        <f>IF(VLOOKUP($D328,TKBGV_chieu!$A$6:$AE$130,24,0)&lt;&gt;"",VLOOKUP($D328,TKBGV_chieu!$A$6:$AE$130,24,0),"")</f>
        <v/>
      </c>
      <c r="G341" s="92" t="str">
        <f>IF(VLOOKUP($D328,TKBGV_chieu!$A$6:$AE$130,29,0)&lt;&gt;"",VLOOKUP($D328,TKBGV_chieu!$A$6:$AE$130,29,0),"")</f>
        <v/>
      </c>
    </row>
    <row r="342" spans="1:7" ht="25.5" customHeight="1" x14ac:dyDescent="0.1">
      <c r="A342" s="91">
        <v>4</v>
      </c>
      <c r="B342" s="92" t="str">
        <f>IF(VLOOKUP($D328,TKBGV_chieu!$A$6:$AE$130,5,0)&lt;&gt;"",VLOOKUP($D328,TKBGV_chieu!$A$6:$AE$130,5,0),"")</f>
        <v/>
      </c>
      <c r="C342" s="92" t="str">
        <f>IF(VLOOKUP($D328,TKBGV_chieu!$A$6:$AE$130,10,0)&lt;&gt;"",VLOOKUP($D328,TKBGV_chieu!$A$6:$AE$130,10,0),"")</f>
        <v/>
      </c>
      <c r="D342" s="92" t="str">
        <f>IF(VLOOKUP($D328,TKBGV_chieu!$A$6:$AE$130,15,0)&lt;&gt;"",VLOOKUP($D328,TKBGV_chieu!$A$6:$AE$130,15,0),"")</f>
        <v/>
      </c>
      <c r="E342" s="92" t="str">
        <f>IF(VLOOKUP($D328,TKBGV_chieu!$A$6:$AE$130,20,0)&lt;&gt;"",VLOOKUP($D328,TKBGV_chieu!$A$6:$AE$130,20,0),"")</f>
        <v/>
      </c>
      <c r="F342" s="92" t="str">
        <f>IF(VLOOKUP($D328,TKBGV_chieu!$A$6:$AE$130,25,0)&lt;&gt;"",VLOOKUP($D328,TKBGV_chieu!$A$6:$AE$130,25,0),"")</f>
        <v/>
      </c>
      <c r="G342" s="92" t="str">
        <f>IF(VLOOKUP($D328,TKBGV_chieu!$A$6:$AE$130,30,0)&lt;&gt;"",VLOOKUP($D328,TKBGV_chieu!$A$6:$AE$130,30,0),"")</f>
        <v/>
      </c>
    </row>
    <row r="343" spans="1:7" ht="25.5" customHeight="1" x14ac:dyDescent="0.1">
      <c r="A343" s="91">
        <v>5</v>
      </c>
      <c r="B343" s="92" t="str">
        <f>IF(VLOOKUP($D328,TKBGV_chieu!$A$6:$AE$130,6,0)&lt;&gt;"",VLOOKUP($D328,TKBGV_chieu!$A$6:$AE$130,6,0),"")</f>
        <v/>
      </c>
      <c r="C343" s="92" t="str">
        <f>IF(VLOOKUP($D328,TKBGV_chieu!$A$6:$AE$130,11,0)&lt;&gt;"",VLOOKUP($D328,TKBGV_chieu!$A$6:$AE$130,11,0),"")</f>
        <v/>
      </c>
      <c r="D343" s="92" t="str">
        <f>IF(VLOOKUP($D328,TKBGV_chieu!$A$6:$AE$130,16,0)&lt;&gt;"",VLOOKUP($D328,TKBGV_chieu!$A$6:$AE$130,16,0),"")</f>
        <v/>
      </c>
      <c r="E343" s="92" t="str">
        <f>IF(VLOOKUP($D328,TKBGV_chieu!$A$6:$AE$130,21,0)&lt;&gt;"",VLOOKUP($D328,TKBGV_chieu!$A$6:$AE$130,21,0),"")</f>
        <v/>
      </c>
      <c r="F343" s="92" t="str">
        <f>IF(VLOOKUP($D328,TKBGV_chieu!$A$6:$AE$130,26,0)&lt;&gt;"",VLOOKUP($D328,TKBGV_chieu!$A$6:$AE$130,26,0),"")</f>
        <v/>
      </c>
      <c r="G343" s="92" t="str">
        <f>IF(VLOOKUP($D328,TKBGV_chieu!$A$6:$AE$130,31,0)&lt;&gt;"",VLOOKUP($D328,TKBGV_chieu!$A$6:$AE$130,31,0),"")</f>
        <v/>
      </c>
    </row>
    <row r="344" spans="1:7" ht="25.5" customHeight="1" x14ac:dyDescent="0.1">
      <c r="A344" s="85"/>
      <c r="B344" s="93"/>
      <c r="C344" s="93"/>
      <c r="D344" s="93"/>
      <c r="E344" s="93"/>
      <c r="F344" s="93"/>
      <c r="G344" s="93"/>
    </row>
    <row r="345" spans="1:7" ht="25.5" customHeight="1" x14ac:dyDescent="0.1">
      <c r="A345" s="85">
        <v>21</v>
      </c>
      <c r="B345" s="85"/>
      <c r="C345" s="85" t="s">
        <v>123</v>
      </c>
      <c r="D345" s="86" t="str">
        <f>VLOOKUP($A345,Objects!$D$7:$F$120,3,1)</f>
        <v>HÀ THỊ MINH PHƯỢNG</v>
      </c>
      <c r="E345" s="85"/>
      <c r="F345" s="85"/>
      <c r="G345" s="85"/>
    </row>
    <row r="346" spans="1:7" ht="25.5" customHeight="1" x14ac:dyDescent="0.1">
      <c r="A346" s="85"/>
      <c r="B346" s="85"/>
      <c r="C346" s="85"/>
      <c r="D346" s="85"/>
      <c r="E346" s="88"/>
      <c r="F346" s="85"/>
      <c r="G346" s="85"/>
    </row>
    <row r="347" spans="1:7" ht="25.5" customHeight="1" x14ac:dyDescent="0.1">
      <c r="A347" s="85"/>
      <c r="B347" s="85"/>
      <c r="C347" s="85" t="s">
        <v>121</v>
      </c>
      <c r="D347" s="85"/>
      <c r="E347" s="85"/>
      <c r="F347" s="85"/>
      <c r="G347" s="85"/>
    </row>
    <row r="348" spans="1:7" ht="25.5" customHeight="1" x14ac:dyDescent="0.1">
      <c r="A348" s="89"/>
      <c r="B348" s="90" t="s">
        <v>115</v>
      </c>
      <c r="C348" s="90" t="s">
        <v>116</v>
      </c>
      <c r="D348" s="90" t="s">
        <v>117</v>
      </c>
      <c r="E348" s="90" t="s">
        <v>118</v>
      </c>
      <c r="F348" s="90" t="s">
        <v>119</v>
      </c>
      <c r="G348" s="90" t="s">
        <v>120</v>
      </c>
    </row>
    <row r="349" spans="1:7" ht="25.5" customHeight="1" x14ac:dyDescent="0.15">
      <c r="A349" s="91">
        <v>1</v>
      </c>
      <c r="B349" s="92" t="str">
        <f>IF(VLOOKUP($D345,TKBGV_sang!$A$6:$AE$130,2,0)&lt;&gt;"",VLOOKUP($D345,TKBGV_sang!$A$6:$AE$130,2,0),"")</f>
        <v/>
      </c>
      <c r="C349" s="92" t="str">
        <f>IF(VLOOKUP($D345,TKBGV_sang!$A$6:$AE$130,7,0)&lt;&gt;"",VLOOKUP($D345,TKBGV_sang!$A$6:$AE$130,7,0),"")</f>
        <v>12A02 - HÓA</v>
      </c>
      <c r="D349" s="92" t="str">
        <f>IF(VLOOKUP($D345,TKBGV_sang!$A$6:$AE$130,12,0)&lt;&gt;"",VLOOKUP($D345,TKBGV_sang!$A$6:$AE$130,12,0),"")</f>
        <v/>
      </c>
      <c r="E349" s="92" t="str">
        <f>IF(VLOOKUP($D345,TKBGV_sang!$A$6:$AE$130,17,0)&lt;&gt;"",VLOOKUP($D345,TKBGV_sang!$A$6:$AE$130,17,0),"")</f>
        <v>11A02 - HÓA</v>
      </c>
      <c r="F349" s="92" t="str">
        <f>IF(VLOOKUP($D345,TKBGV_sang!$A$6:$AE$130,22,0)&lt;&gt;"",VLOOKUP($D345,TKBGV_sang!$A$6:$AE$130,22,0),"")</f>
        <v/>
      </c>
      <c r="G349" s="92" t="str">
        <f>IF(VLOOKUP($D345,TKBGV_sang!$A$6:$AE$130,27,0)&lt;&gt;"",VLOOKUP($D345,TKBGV_sang!$A$6:$AE$130,27,0),"")</f>
        <v/>
      </c>
    </row>
    <row r="350" spans="1:7" ht="25.5" customHeight="1" x14ac:dyDescent="0.15">
      <c r="A350" s="91">
        <v>2</v>
      </c>
      <c r="B350" s="92" t="str">
        <f>IF(VLOOKUP($D345,TKBGV_sang!$A$6:$AE$130,3,0)&lt;&gt;"",VLOOKUP($D345,TKBGV_sang!$A$6:$AE$130,3,0),"")</f>
        <v/>
      </c>
      <c r="C350" s="92" t="str">
        <f>IF(VLOOKUP($D345,TKBGV_sang!$A$6:$AE$130,8,0)&lt;&gt;"",VLOOKUP($D345,TKBGV_sang!$A$6:$AE$130,8,0),"")</f>
        <v>11A07 - HÓA</v>
      </c>
      <c r="D350" s="92" t="str">
        <f>IF(VLOOKUP($D345,TKBGV_sang!$A$6:$AE$130,13,0)&lt;&gt;"",VLOOKUP($D345,TKBGV_sang!$A$6:$AE$130,13,0),"")</f>
        <v/>
      </c>
      <c r="E350" s="92" t="str">
        <f>IF(VLOOKUP($D345,TKBGV_sang!$A$6:$AE$130,18,0)&lt;&gt;"",VLOOKUP($D345,TKBGV_sang!$A$6:$AE$130,18,0),"")</f>
        <v>12A14 - HÓA</v>
      </c>
      <c r="F350" s="92" t="str">
        <f>IF(VLOOKUP($D345,TKBGV_sang!$A$6:$AE$130,23,0)&lt;&gt;"",VLOOKUP($D345,TKBGV_sang!$A$6:$AE$130,23,0),"")</f>
        <v/>
      </c>
      <c r="G350" s="92" t="str">
        <f>IF(VLOOKUP($D345,TKBGV_sang!$A$6:$AE$130,28,0)&lt;&gt;"",VLOOKUP($D345,TKBGV_sang!$A$6:$AE$130,28,0),"")</f>
        <v/>
      </c>
    </row>
    <row r="351" spans="1:7" ht="25.5" customHeight="1" x14ac:dyDescent="0.15">
      <c r="A351" s="91">
        <v>3</v>
      </c>
      <c r="B351" s="92" t="str">
        <f>IF(VLOOKUP($D345,TKBGV_sang!$A$6:$AE$130,4,0)&lt;&gt;"",VLOOKUP($D345,TKBGV_sang!$A$6:$AE$130,4,0),"")</f>
        <v/>
      </c>
      <c r="C351" s="92" t="str">
        <f>IF(VLOOKUP($D345,TKBGV_sang!$A$6:$AE$130,9,0)&lt;&gt;"",VLOOKUP($D345,TKBGV_sang!$A$6:$AE$130,9,0),"")</f>
        <v>11A08 - HÓA</v>
      </c>
      <c r="D351" s="92" t="str">
        <f>IF(VLOOKUP($D345,TKBGV_sang!$A$6:$AE$130,14,0)&lt;&gt;"",VLOOKUP($D345,TKBGV_sang!$A$6:$AE$130,14,0),"")</f>
        <v/>
      </c>
      <c r="E351" s="92" t="str">
        <f>IF(VLOOKUP($D345,TKBGV_sang!$A$6:$AE$130,19,0)&lt;&gt;"",VLOOKUP($D345,TKBGV_sang!$A$6:$AE$130,19,0),"")</f>
        <v>11A08 - HÓA</v>
      </c>
      <c r="F351" s="92" t="str">
        <f>IF(VLOOKUP($D345,TKBGV_sang!$A$6:$AE$130,24,0)&lt;&gt;"",VLOOKUP($D345,TKBGV_sang!$A$6:$AE$130,24,0),"")</f>
        <v/>
      </c>
      <c r="G351" s="92" t="str">
        <f>IF(VLOOKUP($D345,TKBGV_sang!$A$6:$AE$130,29,0)&lt;&gt;"",VLOOKUP($D345,TKBGV_sang!$A$6:$AE$130,29,0),"")</f>
        <v/>
      </c>
    </row>
    <row r="352" spans="1:7" ht="25.5" customHeight="1" x14ac:dyDescent="0.15">
      <c r="A352" s="91">
        <v>4</v>
      </c>
      <c r="B352" s="92" t="str">
        <f>IF(VLOOKUP($D345,TKBGV_sang!$A$6:$AE$130,5,0)&lt;&gt;"",VLOOKUP($D345,TKBGV_sang!$A$6:$AE$130,5,0),"")</f>
        <v/>
      </c>
      <c r="C352" s="92" t="str">
        <f>IF(VLOOKUP($D345,TKBGV_sang!$A$6:$AE$130,10,0)&lt;&gt;"",VLOOKUP($D345,TKBGV_sang!$A$6:$AE$130,10,0),"")</f>
        <v>11A08 - HÓA</v>
      </c>
      <c r="D352" s="92" t="str">
        <f>IF(VLOOKUP($D345,TKBGV_sang!$A$6:$AE$130,15,0)&lt;&gt;"",VLOOKUP($D345,TKBGV_sang!$A$6:$AE$130,15,0),"")</f>
        <v/>
      </c>
      <c r="E352" s="92" t="str">
        <f>IF(VLOOKUP($D345,TKBGV_sang!$A$6:$AE$130,20,0)&lt;&gt;"",VLOOKUP($D345,TKBGV_sang!$A$6:$AE$130,20,0),"")</f>
        <v>11A07 - HÓA</v>
      </c>
      <c r="F352" s="92" t="str">
        <f>IF(VLOOKUP($D345,TKBGV_sang!$A$6:$AE$130,25,0)&lt;&gt;"",VLOOKUP($D345,TKBGV_sang!$A$6:$AE$130,25,0),"")</f>
        <v/>
      </c>
      <c r="G352" s="92" t="str">
        <f>IF(VLOOKUP($D345,TKBGV_sang!$A$6:$AE$130,30,0)&lt;&gt;"",VLOOKUP($D345,TKBGV_sang!$A$6:$AE$130,30,0),"")</f>
        <v/>
      </c>
    </row>
    <row r="353" spans="1:7" ht="25.5" customHeight="1" x14ac:dyDescent="0.15">
      <c r="A353" s="91">
        <v>5</v>
      </c>
      <c r="B353" s="92" t="str">
        <f>IF(VLOOKUP($D345,TKBGV_sang!$A$6:$AE$130,6,0)&lt;&gt;"",VLOOKUP($D345,TKBGV_sang!$A$6:$AE$130,6,0),"")</f>
        <v/>
      </c>
      <c r="C353" s="92" t="str">
        <f>IF(VLOOKUP($D345,TKBGV_sang!$A$6:$AE$130,11,0)&lt;&gt;"",VLOOKUP($D345,TKBGV_sang!$A$6:$AE$130,11,0),"")</f>
        <v>12A14 - HÓA</v>
      </c>
      <c r="D353" s="92" t="str">
        <f>IF(VLOOKUP($D345,TKBGV_sang!$A$6:$AE$130,16,0)&lt;&gt;"",VLOOKUP($D345,TKBGV_sang!$A$6:$AE$130,16,0),"")</f>
        <v/>
      </c>
      <c r="E353" s="92" t="str">
        <f>IF(VLOOKUP($D345,TKBGV_sang!$A$6:$AE$130,21,0)&lt;&gt;"",VLOOKUP($D345,TKBGV_sang!$A$6:$AE$130,21,0),"")</f>
        <v>12A02 - HÓA</v>
      </c>
      <c r="F353" s="92" t="str">
        <f>IF(VLOOKUP($D345,TKBGV_sang!$A$6:$AE$130,26,0)&lt;&gt;"",VLOOKUP($D345,TKBGV_sang!$A$6:$AE$130,26,0),"")</f>
        <v/>
      </c>
      <c r="G353" s="92" t="str">
        <f>IF(VLOOKUP($D345,TKBGV_sang!$A$6:$AE$130,31,0)&lt;&gt;"",VLOOKUP($D345,TKBGV_sang!$A$6:$AE$130,31,0),"")</f>
        <v/>
      </c>
    </row>
    <row r="354" spans="1:7" ht="25.5" customHeight="1" x14ac:dyDescent="0.1">
      <c r="A354" s="85"/>
      <c r="B354" s="85"/>
      <c r="C354" s="85" t="s">
        <v>122</v>
      </c>
      <c r="D354" s="85"/>
      <c r="E354" s="85"/>
      <c r="F354" s="85"/>
      <c r="G354" s="85"/>
    </row>
    <row r="355" spans="1:7" ht="25.5" customHeight="1" x14ac:dyDescent="0.1">
      <c r="A355" s="89"/>
      <c r="B355" s="90" t="s">
        <v>115</v>
      </c>
      <c r="C355" s="90" t="s">
        <v>116</v>
      </c>
      <c r="D355" s="90" t="s">
        <v>117</v>
      </c>
      <c r="E355" s="90" t="s">
        <v>118</v>
      </c>
      <c r="F355" s="90" t="s">
        <v>119</v>
      </c>
      <c r="G355" s="90" t="s">
        <v>120</v>
      </c>
    </row>
    <row r="356" spans="1:7" ht="25.5" customHeight="1" x14ac:dyDescent="0.15">
      <c r="A356" s="91">
        <v>1</v>
      </c>
      <c r="B356" s="92" t="str">
        <f>IF(VLOOKUP($D345,TKBGV_chieu!$A$6:$AE$130,2,0)&lt;&gt;"",VLOOKUP($D345,TKBGV_chieu!$A$6:$AE$130,2,0),"")</f>
        <v/>
      </c>
      <c r="C356" s="92" t="str">
        <f>IF(VLOOKUP($D345,TKBGV_chieu!$A$6:$AE$130,7,0)&lt;&gt;"",VLOOKUP($D345,TKBGV_chieu!$A$6:$AE$130,7,0),"")</f>
        <v>11A02 - HÓA</v>
      </c>
      <c r="D356" s="92" t="str">
        <f>IF(VLOOKUP($D345,TKBGV_chieu!$A$6:$AE$130,12,0)&lt;&gt;"",VLOOKUP($D345,TKBGV_chieu!$A$6:$AE$130,12,0),"")</f>
        <v/>
      </c>
      <c r="E356" s="92" t="str">
        <f>IF(VLOOKUP($D345,TKBGV_chieu!$A$6:$AE$130,17,0)&lt;&gt;"",VLOOKUP($D345,TKBGV_chieu!$A$6:$AE$130,17,0),"")</f>
        <v>11A07 - HÓA</v>
      </c>
      <c r="F356" s="92" t="str">
        <f>IF(VLOOKUP($D345,TKBGV_chieu!$A$6:$AE$130,22,0)&lt;&gt;"",VLOOKUP($D345,TKBGV_chieu!$A$6:$AE$130,22,0),"")</f>
        <v/>
      </c>
      <c r="G356" s="92" t="str">
        <f>IF(VLOOKUP($D345,TKBGV_chieu!$A$6:$AE$130,27,0)&lt;&gt;"",VLOOKUP($D345,TKBGV_chieu!$A$6:$AE$130,27,0),"")</f>
        <v/>
      </c>
    </row>
    <row r="357" spans="1:7" ht="25.5" customHeight="1" x14ac:dyDescent="0.15">
      <c r="A357" s="91">
        <v>2</v>
      </c>
      <c r="B357" s="92" t="str">
        <f>IF(VLOOKUP($D345,TKBGV_chieu!$A$6:$AE$130,3,0)&lt;&gt;"",VLOOKUP($D345,TKBGV_chieu!$A$6:$AE$130,3,0),"")</f>
        <v/>
      </c>
      <c r="C357" s="92" t="str">
        <f>IF(VLOOKUP($D345,TKBGV_chieu!$A$6:$AE$130,8,0)&lt;&gt;"",VLOOKUP($D345,TKBGV_chieu!$A$6:$AE$130,8,0),"")</f>
        <v>12A13 - HÓA</v>
      </c>
      <c r="D357" s="92" t="str">
        <f>IF(VLOOKUP($D345,TKBGV_chieu!$A$6:$AE$130,13,0)&lt;&gt;"",VLOOKUP($D345,TKBGV_chieu!$A$6:$AE$130,13,0),"")</f>
        <v/>
      </c>
      <c r="E357" s="92" t="str">
        <f>IF(VLOOKUP($D345,TKBGV_chieu!$A$6:$AE$130,18,0)&lt;&gt;"",VLOOKUP($D345,TKBGV_chieu!$A$6:$AE$130,18,0),"")</f>
        <v>12A13 - HÓA</v>
      </c>
      <c r="F357" s="92" t="str">
        <f>IF(VLOOKUP($D345,TKBGV_chieu!$A$6:$AE$130,23,0)&lt;&gt;"",VLOOKUP($D345,TKBGV_chieu!$A$6:$AE$130,23,0),"")</f>
        <v/>
      </c>
      <c r="G357" s="92" t="str">
        <f>IF(VLOOKUP($D345,TKBGV_chieu!$A$6:$AE$130,28,0)&lt;&gt;"",VLOOKUP($D345,TKBGV_chieu!$A$6:$AE$130,28,0),"")</f>
        <v/>
      </c>
    </row>
    <row r="358" spans="1:7" ht="25.5" customHeight="1" x14ac:dyDescent="0.15">
      <c r="A358" s="91">
        <v>3</v>
      </c>
      <c r="B358" s="92" t="str">
        <f>IF(VLOOKUP($D345,TKBGV_chieu!$A$6:$AE$130,4,0)&lt;&gt;"",VLOOKUP($D345,TKBGV_chieu!$A$6:$AE$130,4,0),"")</f>
        <v/>
      </c>
      <c r="C358" s="92" t="str">
        <f>IF(VLOOKUP($D345,TKBGV_chieu!$A$6:$AE$130,9,0)&lt;&gt;"",VLOOKUP($D345,TKBGV_chieu!$A$6:$AE$130,9,0),"")</f>
        <v>12A13 - HÓA</v>
      </c>
      <c r="D358" s="92" t="str">
        <f>IF(VLOOKUP($D345,TKBGV_chieu!$A$6:$AE$130,14,0)&lt;&gt;"",VLOOKUP($D345,TKBGV_chieu!$A$6:$AE$130,14,0),"")</f>
        <v/>
      </c>
      <c r="E358" s="92" t="str">
        <f>IF(VLOOKUP($D345,TKBGV_chieu!$A$6:$AE$130,19,0)&lt;&gt;"",VLOOKUP($D345,TKBGV_chieu!$A$6:$AE$130,19,0),"")</f>
        <v>12A14 - HÓA</v>
      </c>
      <c r="F358" s="92" t="str">
        <f>IF(VLOOKUP($D345,TKBGV_chieu!$A$6:$AE$130,24,0)&lt;&gt;"",VLOOKUP($D345,TKBGV_chieu!$A$6:$AE$130,24,0),"")</f>
        <v/>
      </c>
      <c r="G358" s="92" t="str">
        <f>IF(VLOOKUP($D345,TKBGV_chieu!$A$6:$AE$130,29,0)&lt;&gt;"",VLOOKUP($D345,TKBGV_chieu!$A$6:$AE$130,29,0),"")</f>
        <v/>
      </c>
    </row>
    <row r="359" spans="1:7" ht="25.5" customHeight="1" x14ac:dyDescent="0.1">
      <c r="A359" s="91">
        <v>4</v>
      </c>
      <c r="B359" s="92" t="str">
        <f>IF(VLOOKUP($D345,TKBGV_chieu!$A$6:$AE$130,5,0)&lt;&gt;"",VLOOKUP($D345,TKBGV_chieu!$A$6:$AE$130,5,0),"")</f>
        <v/>
      </c>
      <c r="C359" s="92" t="str">
        <f>IF(VLOOKUP($D345,TKBGV_chieu!$A$6:$AE$130,10,0)&lt;&gt;"",VLOOKUP($D345,TKBGV_chieu!$A$6:$AE$130,10,0),"")</f>
        <v/>
      </c>
      <c r="D359" s="92" t="str">
        <f>IF(VLOOKUP($D345,TKBGV_chieu!$A$6:$AE$130,15,0)&lt;&gt;"",VLOOKUP($D345,TKBGV_chieu!$A$6:$AE$130,15,0),"")</f>
        <v/>
      </c>
      <c r="E359" s="92" t="str">
        <f>IF(VLOOKUP($D345,TKBGV_chieu!$A$6:$AE$130,20,0)&lt;&gt;"",VLOOKUP($D345,TKBGV_chieu!$A$6:$AE$130,20,0),"")</f>
        <v/>
      </c>
      <c r="F359" s="92" t="str">
        <f>IF(VLOOKUP($D345,TKBGV_chieu!$A$6:$AE$130,25,0)&lt;&gt;"",VLOOKUP($D345,TKBGV_chieu!$A$6:$AE$130,25,0),"")</f>
        <v/>
      </c>
      <c r="G359" s="92" t="str">
        <f>IF(VLOOKUP($D345,TKBGV_chieu!$A$6:$AE$130,30,0)&lt;&gt;"",VLOOKUP($D345,TKBGV_chieu!$A$6:$AE$130,30,0),"")</f>
        <v/>
      </c>
    </row>
    <row r="360" spans="1:7" ht="25.5" customHeight="1" x14ac:dyDescent="0.1">
      <c r="A360" s="91">
        <v>5</v>
      </c>
      <c r="B360" s="92" t="str">
        <f>IF(VLOOKUP($D345,TKBGV_chieu!$A$6:$AE$130,6,0)&lt;&gt;"",VLOOKUP($D345,TKBGV_chieu!$A$6:$AE$130,6,0),"")</f>
        <v/>
      </c>
      <c r="C360" s="92" t="str">
        <f>IF(VLOOKUP($D345,TKBGV_chieu!$A$6:$AE$130,11,0)&lt;&gt;"",VLOOKUP($D345,TKBGV_chieu!$A$6:$AE$130,11,0),"")</f>
        <v/>
      </c>
      <c r="D360" s="92" t="str">
        <f>IF(VLOOKUP($D345,TKBGV_chieu!$A$6:$AE$130,16,0)&lt;&gt;"",VLOOKUP($D345,TKBGV_chieu!$A$6:$AE$130,16,0),"")</f>
        <v/>
      </c>
      <c r="E360" s="92" t="str">
        <f>IF(VLOOKUP($D345,TKBGV_chieu!$A$6:$AE$130,21,0)&lt;&gt;"",VLOOKUP($D345,TKBGV_chieu!$A$6:$AE$130,21,0),"")</f>
        <v/>
      </c>
      <c r="F360" s="92" t="str">
        <f>IF(VLOOKUP($D345,TKBGV_chieu!$A$6:$AE$130,26,0)&lt;&gt;"",VLOOKUP($D345,TKBGV_chieu!$A$6:$AE$130,26,0),"")</f>
        <v/>
      </c>
      <c r="G360" s="92" t="str">
        <f>IF(VLOOKUP($D345,TKBGV_chieu!$A$6:$AE$130,31,0)&lt;&gt;"",VLOOKUP($D345,TKBGV_chieu!$A$6:$AE$130,31,0),"")</f>
        <v/>
      </c>
    </row>
    <row r="361" spans="1:7" ht="25.5" customHeight="1" x14ac:dyDescent="0.1">
      <c r="A361" s="85"/>
      <c r="B361" s="93"/>
      <c r="C361" s="93"/>
      <c r="D361" s="93"/>
      <c r="E361" s="93"/>
      <c r="F361" s="93"/>
      <c r="G361" s="93"/>
    </row>
    <row r="362" spans="1:7" ht="25.5" customHeight="1" x14ac:dyDescent="0.1">
      <c r="A362" s="85">
        <v>22</v>
      </c>
      <c r="B362" s="85"/>
      <c r="C362" s="85" t="s">
        <v>123</v>
      </c>
      <c r="D362" s="86" t="str">
        <f>VLOOKUP($A362,Objects!$D$7:$F$120,3,1)</f>
        <v>ĐẶNG THỊ THU HẰNG</v>
      </c>
      <c r="E362" s="85"/>
      <c r="F362" s="85"/>
      <c r="G362" s="85"/>
    </row>
    <row r="363" spans="1:7" ht="25.5" customHeight="1" x14ac:dyDescent="0.1">
      <c r="A363" s="85"/>
      <c r="B363" s="85"/>
      <c r="C363" s="85"/>
      <c r="D363" s="85"/>
      <c r="E363" s="88"/>
      <c r="F363" s="85"/>
      <c r="G363" s="85"/>
    </row>
    <row r="364" spans="1:7" ht="25.5" customHeight="1" x14ac:dyDescent="0.1">
      <c r="A364" s="85"/>
      <c r="B364" s="85"/>
      <c r="C364" s="85" t="s">
        <v>121</v>
      </c>
      <c r="D364" s="85"/>
      <c r="E364" s="85"/>
      <c r="F364" s="85"/>
      <c r="G364" s="85"/>
    </row>
    <row r="365" spans="1:7" ht="25.5" customHeight="1" x14ac:dyDescent="0.1">
      <c r="A365" s="89"/>
      <c r="B365" s="90" t="s">
        <v>115</v>
      </c>
      <c r="C365" s="90" t="s">
        <v>116</v>
      </c>
      <c r="D365" s="90" t="s">
        <v>117</v>
      </c>
      <c r="E365" s="90" t="s">
        <v>118</v>
      </c>
      <c r="F365" s="90" t="s">
        <v>119</v>
      </c>
      <c r="G365" s="90" t="s">
        <v>120</v>
      </c>
    </row>
    <row r="366" spans="1:7" ht="25.5" customHeight="1" x14ac:dyDescent="0.15">
      <c r="A366" s="91">
        <v>1</v>
      </c>
      <c r="B366" s="92" t="str">
        <f>IF(VLOOKUP($D362,TKBGV_sang!$A$6:$AE$130,2,0)&lt;&gt;"",VLOOKUP($D362,TKBGV_sang!$A$6:$AE$130,2,0),"")</f>
        <v/>
      </c>
      <c r="C366" s="92" t="str">
        <f>IF(VLOOKUP($D362,TKBGV_sang!$A$6:$AE$130,7,0)&lt;&gt;"",VLOOKUP($D362,TKBGV_sang!$A$6:$AE$130,7,0),"")</f>
        <v>12A10 - HÓA</v>
      </c>
      <c r="D366" s="92" t="str">
        <f>IF(VLOOKUP($D362,TKBGV_sang!$A$6:$AE$130,12,0)&lt;&gt;"",VLOOKUP($D362,TKBGV_sang!$A$6:$AE$130,12,0),"")</f>
        <v/>
      </c>
      <c r="E366" s="92" t="str">
        <f>IF(VLOOKUP($D362,TKBGV_sang!$A$6:$AE$130,17,0)&lt;&gt;"",VLOOKUP($D362,TKBGV_sang!$A$6:$AE$130,17,0),"")</f>
        <v/>
      </c>
      <c r="F366" s="92" t="str">
        <f>IF(VLOOKUP($D362,TKBGV_sang!$A$6:$AE$130,22,0)&lt;&gt;"",VLOOKUP($D362,TKBGV_sang!$A$6:$AE$130,22,0),"")</f>
        <v>12A08 - HÓA</v>
      </c>
      <c r="G366" s="92" t="str">
        <f>IF(VLOOKUP($D362,TKBGV_sang!$A$6:$AE$130,27,0)&lt;&gt;"",VLOOKUP($D362,TKBGV_sang!$A$6:$AE$130,27,0),"")</f>
        <v/>
      </c>
    </row>
    <row r="367" spans="1:7" ht="25.5" customHeight="1" x14ac:dyDescent="0.15">
      <c r="A367" s="91">
        <v>2</v>
      </c>
      <c r="B367" s="92" t="str">
        <f>IF(VLOOKUP($D362,TKBGV_sang!$A$6:$AE$130,3,0)&lt;&gt;"",VLOOKUP($D362,TKBGV_sang!$A$6:$AE$130,3,0),"")</f>
        <v>12A07 - SHCN</v>
      </c>
      <c r="C367" s="92" t="str">
        <f>IF(VLOOKUP($D362,TKBGV_sang!$A$6:$AE$130,8,0)&lt;&gt;"",VLOOKUP($D362,TKBGV_sang!$A$6:$AE$130,8,0),"")</f>
        <v>12A10 - HÓA</v>
      </c>
      <c r="D367" s="92" t="str">
        <f>IF(VLOOKUP($D362,TKBGV_sang!$A$6:$AE$130,13,0)&lt;&gt;"",VLOOKUP($D362,TKBGV_sang!$A$6:$AE$130,13,0),"")</f>
        <v/>
      </c>
      <c r="E367" s="92" t="str">
        <f>IF(VLOOKUP($D362,TKBGV_sang!$A$6:$AE$130,18,0)&lt;&gt;"",VLOOKUP($D362,TKBGV_sang!$A$6:$AE$130,18,0),"")</f>
        <v/>
      </c>
      <c r="F367" s="92" t="str">
        <f>IF(VLOOKUP($D362,TKBGV_sang!$A$6:$AE$130,23,0)&lt;&gt;"",VLOOKUP($D362,TKBGV_sang!$A$6:$AE$130,23,0),"")</f>
        <v/>
      </c>
      <c r="G367" s="92" t="str">
        <f>IF(VLOOKUP($D362,TKBGV_sang!$A$6:$AE$130,28,0)&lt;&gt;"",VLOOKUP($D362,TKBGV_sang!$A$6:$AE$130,28,0),"")</f>
        <v/>
      </c>
    </row>
    <row r="368" spans="1:7" ht="25.5" customHeight="1" x14ac:dyDescent="0.15">
      <c r="A368" s="91">
        <v>3</v>
      </c>
      <c r="B368" s="92" t="str">
        <f>IF(VLOOKUP($D362,TKBGV_sang!$A$6:$AE$130,4,0)&lt;&gt;"",VLOOKUP($D362,TKBGV_sang!$A$6:$AE$130,4,0),"")</f>
        <v>11A05 - HÓA</v>
      </c>
      <c r="C368" s="92" t="str">
        <f>IF(VLOOKUP($D362,TKBGV_sang!$A$6:$AE$130,9,0)&lt;&gt;"",VLOOKUP($D362,TKBGV_sang!$A$6:$AE$130,9,0),"")</f>
        <v>12A07 - HÓA</v>
      </c>
      <c r="D368" s="92" t="str">
        <f>IF(VLOOKUP($D362,TKBGV_sang!$A$6:$AE$130,14,0)&lt;&gt;"",VLOOKUP($D362,TKBGV_sang!$A$6:$AE$130,14,0),"")</f>
        <v/>
      </c>
      <c r="E368" s="92" t="str">
        <f>IF(VLOOKUP($D362,TKBGV_sang!$A$6:$AE$130,19,0)&lt;&gt;"",VLOOKUP($D362,TKBGV_sang!$A$6:$AE$130,19,0),"")</f>
        <v/>
      </c>
      <c r="F368" s="92" t="str">
        <f>IF(VLOOKUP($D362,TKBGV_sang!$A$6:$AE$130,24,0)&lt;&gt;"",VLOOKUP($D362,TKBGV_sang!$A$6:$AE$130,24,0),"")</f>
        <v>11A04 - HÓA</v>
      </c>
      <c r="G368" s="92" t="str">
        <f>IF(VLOOKUP($D362,TKBGV_sang!$A$6:$AE$130,29,0)&lt;&gt;"",VLOOKUP($D362,TKBGV_sang!$A$6:$AE$130,29,0),"")</f>
        <v/>
      </c>
    </row>
    <row r="369" spans="1:7" ht="25.5" customHeight="1" x14ac:dyDescent="0.15">
      <c r="A369" s="91">
        <v>4</v>
      </c>
      <c r="B369" s="92" t="str">
        <f>IF(VLOOKUP($D362,TKBGV_sang!$A$6:$AE$130,5,0)&lt;&gt;"",VLOOKUP($D362,TKBGV_sang!$A$6:$AE$130,5,0),"")</f>
        <v>12A07 - HÓA</v>
      </c>
      <c r="C369" s="92" t="str">
        <f>IF(VLOOKUP($D362,TKBGV_sang!$A$6:$AE$130,10,0)&lt;&gt;"",VLOOKUP($D362,TKBGV_sang!$A$6:$AE$130,10,0),"")</f>
        <v>11A04 - HÓA</v>
      </c>
      <c r="D369" s="92" t="str">
        <f>IF(VLOOKUP($D362,TKBGV_sang!$A$6:$AE$130,15,0)&lt;&gt;"",VLOOKUP($D362,TKBGV_sang!$A$6:$AE$130,15,0),"")</f>
        <v/>
      </c>
      <c r="E369" s="92" t="str">
        <f>IF(VLOOKUP($D362,TKBGV_sang!$A$6:$AE$130,20,0)&lt;&gt;"",VLOOKUP($D362,TKBGV_sang!$A$6:$AE$130,20,0),"")</f>
        <v/>
      </c>
      <c r="F369" s="92" t="str">
        <f>IF(VLOOKUP($D362,TKBGV_sang!$A$6:$AE$130,25,0)&lt;&gt;"",VLOOKUP($D362,TKBGV_sang!$A$6:$AE$130,25,0),"")</f>
        <v>11A06 - HÓA</v>
      </c>
      <c r="G369" s="92" t="str">
        <f>IF(VLOOKUP($D362,TKBGV_sang!$A$6:$AE$130,30,0)&lt;&gt;"",VLOOKUP($D362,TKBGV_sang!$A$6:$AE$130,30,0),"")</f>
        <v/>
      </c>
    </row>
    <row r="370" spans="1:7" ht="25.5" customHeight="1" x14ac:dyDescent="0.15">
      <c r="A370" s="91">
        <v>5</v>
      </c>
      <c r="B370" s="92" t="str">
        <f>IF(VLOOKUP($D362,TKBGV_sang!$A$6:$AE$130,6,0)&lt;&gt;"",VLOOKUP($D362,TKBGV_sang!$A$6:$AE$130,6,0),"")</f>
        <v/>
      </c>
      <c r="C370" s="92" t="str">
        <f>IF(VLOOKUP($D362,TKBGV_sang!$A$6:$AE$130,11,0)&lt;&gt;"",VLOOKUP($D362,TKBGV_sang!$A$6:$AE$130,11,0),"")</f>
        <v>12A08 - HÓA</v>
      </c>
      <c r="D370" s="92" t="str">
        <f>IF(VLOOKUP($D362,TKBGV_sang!$A$6:$AE$130,16,0)&lt;&gt;"",VLOOKUP($D362,TKBGV_sang!$A$6:$AE$130,16,0),"")</f>
        <v/>
      </c>
      <c r="E370" s="92" t="str">
        <f>IF(VLOOKUP($D362,TKBGV_sang!$A$6:$AE$130,21,0)&lt;&gt;"",VLOOKUP($D362,TKBGV_sang!$A$6:$AE$130,21,0),"")</f>
        <v/>
      </c>
      <c r="F370" s="92" t="str">
        <f>IF(VLOOKUP($D362,TKBGV_sang!$A$6:$AE$130,26,0)&lt;&gt;"",VLOOKUP($D362,TKBGV_sang!$A$6:$AE$130,26,0),"")</f>
        <v>11A06 - HÓA</v>
      </c>
      <c r="G370" s="92" t="str">
        <f>IF(VLOOKUP($D362,TKBGV_sang!$A$6:$AE$130,31,0)&lt;&gt;"",VLOOKUP($D362,TKBGV_sang!$A$6:$AE$130,31,0),"")</f>
        <v/>
      </c>
    </row>
    <row r="371" spans="1:7" ht="25.5" customHeight="1" x14ac:dyDescent="0.1">
      <c r="A371" s="85"/>
      <c r="B371" s="85"/>
      <c r="C371" s="85" t="s">
        <v>122</v>
      </c>
      <c r="D371" s="85"/>
      <c r="E371" s="85"/>
      <c r="F371" s="85"/>
      <c r="G371" s="85"/>
    </row>
    <row r="372" spans="1:7" ht="25.5" customHeight="1" x14ac:dyDescent="0.1">
      <c r="A372" s="89"/>
      <c r="B372" s="90" t="s">
        <v>115</v>
      </c>
      <c r="C372" s="90" t="s">
        <v>116</v>
      </c>
      <c r="D372" s="90" t="s">
        <v>117</v>
      </c>
      <c r="E372" s="90" t="s">
        <v>118</v>
      </c>
      <c r="F372" s="90" t="s">
        <v>119</v>
      </c>
      <c r="G372" s="90" t="s">
        <v>120</v>
      </c>
    </row>
    <row r="373" spans="1:7" ht="25.5" customHeight="1" x14ac:dyDescent="0.15">
      <c r="A373" s="91">
        <v>1</v>
      </c>
      <c r="B373" s="92" t="str">
        <f>IF(VLOOKUP($D362,TKBGV_chieu!$A$6:$AE$130,2,0)&lt;&gt;"",VLOOKUP($D362,TKBGV_chieu!$A$6:$AE$130,2,0),"")</f>
        <v>11A05 - HÓA</v>
      </c>
      <c r="C373" s="92" t="str">
        <f>IF(VLOOKUP($D362,TKBGV_chieu!$A$6:$AE$130,7,0)&lt;&gt;"",VLOOKUP($D362,TKBGV_chieu!$A$6:$AE$130,7,0),"")</f>
        <v>11A06 - HÓA</v>
      </c>
      <c r="D373" s="92" t="str">
        <f>IF(VLOOKUP($D362,TKBGV_chieu!$A$6:$AE$130,12,0)&lt;&gt;"",VLOOKUP($D362,TKBGV_chieu!$A$6:$AE$130,12,0),"")</f>
        <v/>
      </c>
      <c r="E373" s="92" t="str">
        <f>IF(VLOOKUP($D362,TKBGV_chieu!$A$6:$AE$130,17,0)&lt;&gt;"",VLOOKUP($D362,TKBGV_chieu!$A$6:$AE$130,17,0),"")</f>
        <v/>
      </c>
      <c r="F373" s="92" t="str">
        <f>IF(VLOOKUP($D362,TKBGV_chieu!$A$6:$AE$130,22,0)&lt;&gt;"",VLOOKUP($D362,TKBGV_chieu!$A$6:$AE$130,22,0),"")</f>
        <v/>
      </c>
      <c r="G373" s="92" t="str">
        <f>IF(VLOOKUP($D362,TKBGV_chieu!$A$6:$AE$130,27,0)&lt;&gt;"",VLOOKUP($D362,TKBGV_chieu!$A$6:$AE$130,27,0),"")</f>
        <v/>
      </c>
    </row>
    <row r="374" spans="1:7" ht="25.5" customHeight="1" x14ac:dyDescent="0.15">
      <c r="A374" s="91">
        <v>2</v>
      </c>
      <c r="B374" s="92" t="str">
        <f>IF(VLOOKUP($D362,TKBGV_chieu!$A$6:$AE$130,3,0)&lt;&gt;"",VLOOKUP($D362,TKBGV_chieu!$A$6:$AE$130,3,0),"")</f>
        <v>12A08 - HÓA</v>
      </c>
      <c r="C374" s="92" t="str">
        <f>IF(VLOOKUP($D362,TKBGV_chieu!$A$6:$AE$130,8,0)&lt;&gt;"",VLOOKUP($D362,TKBGV_chieu!$A$6:$AE$130,8,0),"")</f>
        <v>12A10 - HÓA</v>
      </c>
      <c r="D374" s="92" t="str">
        <f>IF(VLOOKUP($D362,TKBGV_chieu!$A$6:$AE$130,13,0)&lt;&gt;"",VLOOKUP($D362,TKBGV_chieu!$A$6:$AE$130,13,0),"")</f>
        <v/>
      </c>
      <c r="E374" s="92" t="str">
        <f>IF(VLOOKUP($D362,TKBGV_chieu!$A$6:$AE$130,18,0)&lt;&gt;"",VLOOKUP($D362,TKBGV_chieu!$A$6:$AE$130,18,0),"")</f>
        <v/>
      </c>
      <c r="F374" s="92" t="str">
        <f>IF(VLOOKUP($D362,TKBGV_chieu!$A$6:$AE$130,23,0)&lt;&gt;"",VLOOKUP($D362,TKBGV_chieu!$A$6:$AE$130,23,0),"")</f>
        <v/>
      </c>
      <c r="G374" s="92" t="str">
        <f>IF(VLOOKUP($D362,TKBGV_chieu!$A$6:$AE$130,28,0)&lt;&gt;"",VLOOKUP($D362,TKBGV_chieu!$A$6:$AE$130,28,0),"")</f>
        <v/>
      </c>
    </row>
    <row r="375" spans="1:7" ht="25.5" customHeight="1" x14ac:dyDescent="0.15">
      <c r="A375" s="91">
        <v>3</v>
      </c>
      <c r="B375" s="92" t="str">
        <f>IF(VLOOKUP($D362,TKBGV_chieu!$A$6:$AE$130,4,0)&lt;&gt;"",VLOOKUP($D362,TKBGV_chieu!$A$6:$AE$130,4,0),"")</f>
        <v>12A07 - HÓA</v>
      </c>
      <c r="C375" s="92" t="str">
        <f>IF(VLOOKUP($D362,TKBGV_chieu!$A$6:$AE$130,9,0)&lt;&gt;"",VLOOKUP($D362,TKBGV_chieu!$A$6:$AE$130,9,0),"")</f>
        <v>11A05 - HÓA</v>
      </c>
      <c r="D375" s="92" t="str">
        <f>IF(VLOOKUP($D362,TKBGV_chieu!$A$6:$AE$130,14,0)&lt;&gt;"",VLOOKUP($D362,TKBGV_chieu!$A$6:$AE$130,14,0),"")</f>
        <v/>
      </c>
      <c r="E375" s="92" t="str">
        <f>IF(VLOOKUP($D362,TKBGV_chieu!$A$6:$AE$130,19,0)&lt;&gt;"",VLOOKUP($D362,TKBGV_chieu!$A$6:$AE$130,19,0),"")</f>
        <v/>
      </c>
      <c r="F375" s="92" t="str">
        <f>IF(VLOOKUP($D362,TKBGV_chieu!$A$6:$AE$130,24,0)&lt;&gt;"",VLOOKUP($D362,TKBGV_chieu!$A$6:$AE$130,24,0),"")</f>
        <v/>
      </c>
      <c r="G375" s="92" t="str">
        <f>IF(VLOOKUP($D362,TKBGV_chieu!$A$6:$AE$130,29,0)&lt;&gt;"",VLOOKUP($D362,TKBGV_chieu!$A$6:$AE$130,29,0),"")</f>
        <v/>
      </c>
    </row>
    <row r="376" spans="1:7" ht="25.5" customHeight="1" x14ac:dyDescent="0.1">
      <c r="A376" s="91">
        <v>4</v>
      </c>
      <c r="B376" s="92" t="str">
        <f>IF(VLOOKUP($D362,TKBGV_chieu!$A$6:$AE$130,5,0)&lt;&gt;"",VLOOKUP($D362,TKBGV_chieu!$A$6:$AE$130,5,0),"")</f>
        <v/>
      </c>
      <c r="C376" s="92" t="str">
        <f>IF(VLOOKUP($D362,TKBGV_chieu!$A$6:$AE$130,10,0)&lt;&gt;"",VLOOKUP($D362,TKBGV_chieu!$A$6:$AE$130,10,0),"")</f>
        <v/>
      </c>
      <c r="D376" s="92" t="str">
        <f>IF(VLOOKUP($D362,TKBGV_chieu!$A$6:$AE$130,15,0)&lt;&gt;"",VLOOKUP($D362,TKBGV_chieu!$A$6:$AE$130,15,0),"")</f>
        <v/>
      </c>
      <c r="E376" s="92" t="str">
        <f>IF(VLOOKUP($D362,TKBGV_chieu!$A$6:$AE$130,20,0)&lt;&gt;"",VLOOKUP($D362,TKBGV_chieu!$A$6:$AE$130,20,0),"")</f>
        <v/>
      </c>
      <c r="F376" s="92" t="str">
        <f>IF(VLOOKUP($D362,TKBGV_chieu!$A$6:$AE$130,25,0)&lt;&gt;"",VLOOKUP($D362,TKBGV_chieu!$A$6:$AE$130,25,0),"")</f>
        <v/>
      </c>
      <c r="G376" s="92" t="str">
        <f>IF(VLOOKUP($D362,TKBGV_chieu!$A$6:$AE$130,30,0)&lt;&gt;"",VLOOKUP($D362,TKBGV_chieu!$A$6:$AE$130,30,0),"")</f>
        <v/>
      </c>
    </row>
    <row r="377" spans="1:7" ht="25.5" customHeight="1" x14ac:dyDescent="0.1">
      <c r="A377" s="91">
        <v>5</v>
      </c>
      <c r="B377" s="92" t="str">
        <f>IF(VLOOKUP($D362,TKBGV_chieu!$A$6:$AE$130,6,0)&lt;&gt;"",VLOOKUP($D362,TKBGV_chieu!$A$6:$AE$130,6,0),"")</f>
        <v/>
      </c>
      <c r="C377" s="92" t="str">
        <f>IF(VLOOKUP($D362,TKBGV_chieu!$A$6:$AE$130,11,0)&lt;&gt;"",VLOOKUP($D362,TKBGV_chieu!$A$6:$AE$130,11,0),"")</f>
        <v/>
      </c>
      <c r="D377" s="92" t="str">
        <f>IF(VLOOKUP($D362,TKBGV_chieu!$A$6:$AE$130,16,0)&lt;&gt;"",VLOOKUP($D362,TKBGV_chieu!$A$6:$AE$130,16,0),"")</f>
        <v/>
      </c>
      <c r="E377" s="92" t="str">
        <f>IF(VLOOKUP($D362,TKBGV_chieu!$A$6:$AE$130,21,0)&lt;&gt;"",VLOOKUP($D362,TKBGV_chieu!$A$6:$AE$130,21,0),"")</f>
        <v/>
      </c>
      <c r="F377" s="92" t="str">
        <f>IF(VLOOKUP($D362,TKBGV_chieu!$A$6:$AE$130,26,0)&lt;&gt;"",VLOOKUP($D362,TKBGV_chieu!$A$6:$AE$130,26,0),"")</f>
        <v/>
      </c>
      <c r="G377" s="92" t="str">
        <f>IF(VLOOKUP($D362,TKBGV_chieu!$A$6:$AE$130,31,0)&lt;&gt;"",VLOOKUP($D362,TKBGV_chieu!$A$6:$AE$130,31,0),"")</f>
        <v/>
      </c>
    </row>
    <row r="378" spans="1:7" ht="25.5" customHeight="1" x14ac:dyDescent="0.1">
      <c r="A378" s="85"/>
      <c r="B378" s="93"/>
      <c r="C378" s="93"/>
      <c r="D378" s="93"/>
      <c r="E378" s="93"/>
      <c r="F378" s="93"/>
      <c r="G378" s="93"/>
    </row>
    <row r="379" spans="1:7" ht="25.5" customHeight="1" x14ac:dyDescent="0.1">
      <c r="A379" s="85">
        <v>23</v>
      </c>
      <c r="B379" s="85"/>
      <c r="C379" s="85" t="s">
        <v>123</v>
      </c>
      <c r="D379" s="86" t="str">
        <f>VLOOKUP($A379,Objects!$D$7:$F$120,3,1)</f>
        <v>BÙI THỊ VỆ GIANG</v>
      </c>
      <c r="E379" s="85"/>
      <c r="F379" s="85"/>
      <c r="G379" s="85"/>
    </row>
    <row r="380" spans="1:7" ht="25.5" customHeight="1" x14ac:dyDescent="0.1">
      <c r="A380" s="85"/>
      <c r="B380" s="85"/>
      <c r="C380" s="85"/>
      <c r="D380" s="85"/>
      <c r="E380" s="88"/>
      <c r="F380" s="85"/>
      <c r="G380" s="85"/>
    </row>
    <row r="381" spans="1:7" ht="25.5" customHeight="1" x14ac:dyDescent="0.1">
      <c r="A381" s="85"/>
      <c r="B381" s="85"/>
      <c r="C381" s="85" t="s">
        <v>121</v>
      </c>
      <c r="D381" s="85"/>
      <c r="E381" s="85"/>
      <c r="F381" s="85"/>
      <c r="G381" s="85"/>
    </row>
    <row r="382" spans="1:7" ht="25.5" customHeight="1" x14ac:dyDescent="0.1">
      <c r="A382" s="89"/>
      <c r="B382" s="90" t="s">
        <v>115</v>
      </c>
      <c r="C382" s="90" t="s">
        <v>116</v>
      </c>
      <c r="D382" s="90" t="s">
        <v>117</v>
      </c>
      <c r="E382" s="90" t="s">
        <v>118</v>
      </c>
      <c r="F382" s="90" t="s">
        <v>119</v>
      </c>
      <c r="G382" s="90" t="s">
        <v>120</v>
      </c>
    </row>
    <row r="383" spans="1:7" ht="25.5" customHeight="1" x14ac:dyDescent="0.15">
      <c r="A383" s="91">
        <v>1</v>
      </c>
      <c r="B383" s="92" t="str">
        <f>IF(VLOOKUP($D379,TKBGV_sang!$A$6:$AE$130,2,0)&lt;&gt;"",VLOOKUP($D379,TKBGV_sang!$A$6:$AE$130,2,0),"")</f>
        <v/>
      </c>
      <c r="C383" s="92" t="str">
        <f>IF(VLOOKUP($D379,TKBGV_sang!$A$6:$AE$130,7,0)&lt;&gt;"",VLOOKUP($D379,TKBGV_sang!$A$6:$AE$130,7,0),"")</f>
        <v/>
      </c>
      <c r="D383" s="92" t="str">
        <f>IF(VLOOKUP($D379,TKBGV_sang!$A$6:$AE$130,12,0)&lt;&gt;"",VLOOKUP($D379,TKBGV_sang!$A$6:$AE$130,12,0),"")</f>
        <v/>
      </c>
      <c r="E383" s="92" t="str">
        <f>IF(VLOOKUP($D379,TKBGV_sang!$A$6:$AE$130,17,0)&lt;&gt;"",VLOOKUP($D379,TKBGV_sang!$A$6:$AE$130,17,0),"")</f>
        <v/>
      </c>
      <c r="F383" s="92" t="str">
        <f>IF(VLOOKUP($D379,TKBGV_sang!$A$6:$AE$130,22,0)&lt;&gt;"",VLOOKUP($D379,TKBGV_sang!$A$6:$AE$130,22,0),"")</f>
        <v>11A10 - HÓA</v>
      </c>
      <c r="G383" s="92" t="str">
        <f>IF(VLOOKUP($D379,TKBGV_sang!$A$6:$AE$130,27,0)&lt;&gt;"",VLOOKUP($D379,TKBGV_sang!$A$6:$AE$130,27,0),"")</f>
        <v/>
      </c>
    </row>
    <row r="384" spans="1:7" ht="25.5" customHeight="1" x14ac:dyDescent="0.15">
      <c r="A384" s="91">
        <v>2</v>
      </c>
      <c r="B384" s="92" t="str">
        <f>IF(VLOOKUP($D379,TKBGV_sang!$A$6:$AE$130,3,0)&lt;&gt;"",VLOOKUP($D379,TKBGV_sang!$A$6:$AE$130,3,0),"")</f>
        <v>12A06 - SHCN</v>
      </c>
      <c r="C384" s="92" t="str">
        <f>IF(VLOOKUP($D379,TKBGV_sang!$A$6:$AE$130,8,0)&lt;&gt;"",VLOOKUP($D379,TKBGV_sang!$A$6:$AE$130,8,0),"")</f>
        <v/>
      </c>
      <c r="D384" s="92" t="str">
        <f>IF(VLOOKUP($D379,TKBGV_sang!$A$6:$AE$130,13,0)&lt;&gt;"",VLOOKUP($D379,TKBGV_sang!$A$6:$AE$130,13,0),"")</f>
        <v/>
      </c>
      <c r="E384" s="92" t="str">
        <f>IF(VLOOKUP($D379,TKBGV_sang!$A$6:$AE$130,18,0)&lt;&gt;"",VLOOKUP($D379,TKBGV_sang!$A$6:$AE$130,18,0),"")</f>
        <v/>
      </c>
      <c r="F384" s="92" t="str">
        <f>IF(VLOOKUP($D379,TKBGV_sang!$A$6:$AE$130,23,0)&lt;&gt;"",VLOOKUP($D379,TKBGV_sang!$A$6:$AE$130,23,0),"")</f>
        <v>11A10 - HÓA</v>
      </c>
      <c r="G384" s="92" t="str">
        <f>IF(VLOOKUP($D379,TKBGV_sang!$A$6:$AE$130,28,0)&lt;&gt;"",VLOOKUP($D379,TKBGV_sang!$A$6:$AE$130,28,0),"")</f>
        <v/>
      </c>
    </row>
    <row r="385" spans="1:7" ht="25.5" customHeight="1" x14ac:dyDescent="0.15">
      <c r="A385" s="91">
        <v>3</v>
      </c>
      <c r="B385" s="92" t="str">
        <f>IF(VLOOKUP($D379,TKBGV_sang!$A$6:$AE$130,4,0)&lt;&gt;"",VLOOKUP($D379,TKBGV_sang!$A$6:$AE$130,4,0),"")</f>
        <v>12A06 - HÓA</v>
      </c>
      <c r="C385" s="92" t="str">
        <f>IF(VLOOKUP($D379,TKBGV_sang!$A$6:$AE$130,9,0)&lt;&gt;"",VLOOKUP($D379,TKBGV_sang!$A$6:$AE$130,9,0),"")</f>
        <v>12A09 - HÓA</v>
      </c>
      <c r="D385" s="92" t="str">
        <f>IF(VLOOKUP($D379,TKBGV_sang!$A$6:$AE$130,14,0)&lt;&gt;"",VLOOKUP($D379,TKBGV_sang!$A$6:$AE$130,14,0),"")</f>
        <v/>
      </c>
      <c r="E385" s="92" t="str">
        <f>IF(VLOOKUP($D379,TKBGV_sang!$A$6:$AE$130,19,0)&lt;&gt;"",VLOOKUP($D379,TKBGV_sang!$A$6:$AE$130,19,0),"")</f>
        <v/>
      </c>
      <c r="F385" s="92" t="str">
        <f>IF(VLOOKUP($D379,TKBGV_sang!$A$6:$AE$130,24,0)&lt;&gt;"",VLOOKUP($D379,TKBGV_sang!$A$6:$AE$130,24,0),"")</f>
        <v>11A14 - HÓA</v>
      </c>
      <c r="G385" s="92" t="str">
        <f>IF(VLOOKUP($D379,TKBGV_sang!$A$6:$AE$130,29,0)&lt;&gt;"",VLOOKUP($D379,TKBGV_sang!$A$6:$AE$130,29,0),"")</f>
        <v/>
      </c>
    </row>
    <row r="386" spans="1:7" ht="25.5" customHeight="1" x14ac:dyDescent="0.15">
      <c r="A386" s="91">
        <v>4</v>
      </c>
      <c r="B386" s="92" t="str">
        <f>IF(VLOOKUP($D379,TKBGV_sang!$A$6:$AE$130,5,0)&lt;&gt;"",VLOOKUP($D379,TKBGV_sang!$A$6:$AE$130,5,0),"")</f>
        <v/>
      </c>
      <c r="C386" s="92" t="str">
        <f>IF(VLOOKUP($D379,TKBGV_sang!$A$6:$AE$130,10,0)&lt;&gt;"",VLOOKUP($D379,TKBGV_sang!$A$6:$AE$130,10,0),"")</f>
        <v>12A03 - HÓA</v>
      </c>
      <c r="D386" s="92" t="str">
        <f>IF(VLOOKUP($D379,TKBGV_sang!$A$6:$AE$130,15,0)&lt;&gt;"",VLOOKUP($D379,TKBGV_sang!$A$6:$AE$130,15,0),"")</f>
        <v/>
      </c>
      <c r="E386" s="92" t="str">
        <f>IF(VLOOKUP($D379,TKBGV_sang!$A$6:$AE$130,20,0)&lt;&gt;"",VLOOKUP($D379,TKBGV_sang!$A$6:$AE$130,20,0),"")</f>
        <v/>
      </c>
      <c r="F386" s="92" t="str">
        <f>IF(VLOOKUP($D379,TKBGV_sang!$A$6:$AE$130,25,0)&lt;&gt;"",VLOOKUP($D379,TKBGV_sang!$A$6:$AE$130,25,0),"")</f>
        <v>11A11 - HÓA</v>
      </c>
      <c r="G386" s="92" t="str">
        <f>IF(VLOOKUP($D379,TKBGV_sang!$A$6:$AE$130,30,0)&lt;&gt;"",VLOOKUP($D379,TKBGV_sang!$A$6:$AE$130,30,0),"")</f>
        <v/>
      </c>
    </row>
    <row r="387" spans="1:7" ht="25.5" customHeight="1" x14ac:dyDescent="0.15">
      <c r="A387" s="91">
        <v>5</v>
      </c>
      <c r="B387" s="92" t="str">
        <f>IF(VLOOKUP($D379,TKBGV_sang!$A$6:$AE$130,6,0)&lt;&gt;"",VLOOKUP($D379,TKBGV_sang!$A$6:$AE$130,6,0),"")</f>
        <v/>
      </c>
      <c r="C387" s="92" t="str">
        <f>IF(VLOOKUP($D379,TKBGV_sang!$A$6:$AE$130,11,0)&lt;&gt;"",VLOOKUP($D379,TKBGV_sang!$A$6:$AE$130,11,0),"")</f>
        <v>11A11 - HÓA</v>
      </c>
      <c r="D387" s="92" t="str">
        <f>IF(VLOOKUP($D379,TKBGV_sang!$A$6:$AE$130,16,0)&lt;&gt;"",VLOOKUP($D379,TKBGV_sang!$A$6:$AE$130,16,0),"")</f>
        <v/>
      </c>
      <c r="E387" s="92" t="str">
        <f>IF(VLOOKUP($D379,TKBGV_sang!$A$6:$AE$130,21,0)&lt;&gt;"",VLOOKUP($D379,TKBGV_sang!$A$6:$AE$130,21,0),"")</f>
        <v/>
      </c>
      <c r="F387" s="92" t="str">
        <f>IF(VLOOKUP($D379,TKBGV_sang!$A$6:$AE$130,26,0)&lt;&gt;"",VLOOKUP($D379,TKBGV_sang!$A$6:$AE$130,26,0),"")</f>
        <v>12A09 - HÓA</v>
      </c>
      <c r="G387" s="92" t="str">
        <f>IF(VLOOKUP($D379,TKBGV_sang!$A$6:$AE$130,31,0)&lt;&gt;"",VLOOKUP($D379,TKBGV_sang!$A$6:$AE$130,31,0),"")</f>
        <v/>
      </c>
    </row>
    <row r="388" spans="1:7" ht="25.5" customHeight="1" x14ac:dyDescent="0.1">
      <c r="A388" s="85"/>
      <c r="B388" s="85"/>
      <c r="C388" s="85" t="s">
        <v>122</v>
      </c>
      <c r="D388" s="85"/>
      <c r="E388" s="85"/>
      <c r="F388" s="85"/>
      <c r="G388" s="85"/>
    </row>
    <row r="389" spans="1:7" ht="25.5" customHeight="1" x14ac:dyDescent="0.1">
      <c r="A389" s="89"/>
      <c r="B389" s="90" t="s">
        <v>115</v>
      </c>
      <c r="C389" s="90" t="s">
        <v>116</v>
      </c>
      <c r="D389" s="90" t="s">
        <v>117</v>
      </c>
      <c r="E389" s="90" t="s">
        <v>118</v>
      </c>
      <c r="F389" s="90" t="s">
        <v>119</v>
      </c>
      <c r="G389" s="90" t="s">
        <v>120</v>
      </c>
    </row>
    <row r="390" spans="1:7" ht="25.5" customHeight="1" x14ac:dyDescent="0.15">
      <c r="A390" s="91">
        <v>1</v>
      </c>
      <c r="B390" s="92" t="str">
        <f>IF(VLOOKUP($D379,TKBGV_chieu!$A$6:$AE$130,2,0)&lt;&gt;"",VLOOKUP($D379,TKBGV_chieu!$A$6:$AE$130,2,0),"")</f>
        <v>12A09 - HÓA</v>
      </c>
      <c r="C390" s="92" t="str">
        <f>IF(VLOOKUP($D379,TKBGV_chieu!$A$6:$AE$130,7,0)&lt;&gt;"",VLOOKUP($D379,TKBGV_chieu!$A$6:$AE$130,7,0),"")</f>
        <v>11A14 - HÓA</v>
      </c>
      <c r="D390" s="92" t="str">
        <f>IF(VLOOKUP($D379,TKBGV_chieu!$A$6:$AE$130,12,0)&lt;&gt;"",VLOOKUP($D379,TKBGV_chieu!$A$6:$AE$130,12,0),"")</f>
        <v/>
      </c>
      <c r="E390" s="92" t="str">
        <f>IF(VLOOKUP($D379,TKBGV_chieu!$A$6:$AE$130,17,0)&lt;&gt;"",VLOOKUP($D379,TKBGV_chieu!$A$6:$AE$130,17,0),"")</f>
        <v/>
      </c>
      <c r="F390" s="92" t="str">
        <f>IF(VLOOKUP($D379,TKBGV_chieu!$A$6:$AE$130,22,0)&lt;&gt;"",VLOOKUP($D379,TKBGV_chieu!$A$6:$AE$130,22,0),"")</f>
        <v>12A06 - HÓA</v>
      </c>
      <c r="G390" s="92" t="str">
        <f>IF(VLOOKUP($D379,TKBGV_chieu!$A$6:$AE$130,27,0)&lt;&gt;"",VLOOKUP($D379,TKBGV_chieu!$A$6:$AE$130,27,0),"")</f>
        <v/>
      </c>
    </row>
    <row r="391" spans="1:7" ht="25.5" customHeight="1" x14ac:dyDescent="0.15">
      <c r="A391" s="91">
        <v>2</v>
      </c>
      <c r="B391" s="92" t="str">
        <f>IF(VLOOKUP($D379,TKBGV_chieu!$A$6:$AE$130,3,0)&lt;&gt;"",VLOOKUP($D379,TKBGV_chieu!$A$6:$AE$130,3,0),"")</f>
        <v>11A10 - HÓA</v>
      </c>
      <c r="C391" s="92" t="str">
        <f>IF(VLOOKUP($D379,TKBGV_chieu!$A$6:$AE$130,8,0)&lt;&gt;"",VLOOKUP($D379,TKBGV_chieu!$A$6:$AE$130,8,0),"")</f>
        <v>11A14 - HÓA</v>
      </c>
      <c r="D391" s="92" t="str">
        <f>IF(VLOOKUP($D379,TKBGV_chieu!$A$6:$AE$130,13,0)&lt;&gt;"",VLOOKUP($D379,TKBGV_chieu!$A$6:$AE$130,13,0),"")</f>
        <v/>
      </c>
      <c r="E391" s="92" t="str">
        <f>IF(VLOOKUP($D379,TKBGV_chieu!$A$6:$AE$130,18,0)&lt;&gt;"",VLOOKUP($D379,TKBGV_chieu!$A$6:$AE$130,18,0),"")</f>
        <v/>
      </c>
      <c r="F391" s="92" t="str">
        <f>IF(VLOOKUP($D379,TKBGV_chieu!$A$6:$AE$130,23,0)&lt;&gt;"",VLOOKUP($D379,TKBGV_chieu!$A$6:$AE$130,23,0),"")</f>
        <v>12A06 - HÓA</v>
      </c>
      <c r="G391" s="92" t="str">
        <f>IF(VLOOKUP($D379,TKBGV_chieu!$A$6:$AE$130,28,0)&lt;&gt;"",VLOOKUP($D379,TKBGV_chieu!$A$6:$AE$130,28,0),"")</f>
        <v/>
      </c>
    </row>
    <row r="392" spans="1:7" ht="25.5" customHeight="1" x14ac:dyDescent="0.15">
      <c r="A392" s="91">
        <v>3</v>
      </c>
      <c r="B392" s="92" t="str">
        <f>IF(VLOOKUP($D379,TKBGV_chieu!$A$6:$AE$130,4,0)&lt;&gt;"",VLOOKUP($D379,TKBGV_chieu!$A$6:$AE$130,4,0),"")</f>
        <v>12A03 - HÓA</v>
      </c>
      <c r="C392" s="92" t="str">
        <f>IF(VLOOKUP($D379,TKBGV_chieu!$A$6:$AE$130,9,0)&lt;&gt;"",VLOOKUP($D379,TKBGV_chieu!$A$6:$AE$130,9,0),"")</f>
        <v/>
      </c>
      <c r="D392" s="92" t="str">
        <f>IF(VLOOKUP($D379,TKBGV_chieu!$A$6:$AE$130,14,0)&lt;&gt;"",VLOOKUP($D379,TKBGV_chieu!$A$6:$AE$130,14,0),"")</f>
        <v/>
      </c>
      <c r="E392" s="92" t="str">
        <f>IF(VLOOKUP($D379,TKBGV_chieu!$A$6:$AE$130,19,0)&lt;&gt;"",VLOOKUP($D379,TKBGV_chieu!$A$6:$AE$130,19,0),"")</f>
        <v/>
      </c>
      <c r="F392" s="92" t="str">
        <f>IF(VLOOKUP($D379,TKBGV_chieu!$A$6:$AE$130,24,0)&lt;&gt;"",VLOOKUP($D379,TKBGV_chieu!$A$6:$AE$130,24,0),"")</f>
        <v>11A11 - HÓA</v>
      </c>
      <c r="G392" s="92" t="str">
        <f>IF(VLOOKUP($D379,TKBGV_chieu!$A$6:$AE$130,29,0)&lt;&gt;"",VLOOKUP($D379,TKBGV_chieu!$A$6:$AE$130,29,0),"")</f>
        <v/>
      </c>
    </row>
    <row r="393" spans="1:7" ht="25.5" customHeight="1" x14ac:dyDescent="0.1">
      <c r="A393" s="91">
        <v>4</v>
      </c>
      <c r="B393" s="92" t="str">
        <f>IF(VLOOKUP($D379,TKBGV_chieu!$A$6:$AE$130,5,0)&lt;&gt;"",VLOOKUP($D379,TKBGV_chieu!$A$6:$AE$130,5,0),"")</f>
        <v/>
      </c>
      <c r="C393" s="92" t="str">
        <f>IF(VLOOKUP($D379,TKBGV_chieu!$A$6:$AE$130,10,0)&lt;&gt;"",VLOOKUP($D379,TKBGV_chieu!$A$6:$AE$130,10,0),"")</f>
        <v/>
      </c>
      <c r="D393" s="92" t="str">
        <f>IF(VLOOKUP($D379,TKBGV_chieu!$A$6:$AE$130,15,0)&lt;&gt;"",VLOOKUP($D379,TKBGV_chieu!$A$6:$AE$130,15,0),"")</f>
        <v/>
      </c>
      <c r="E393" s="92" t="str">
        <f>IF(VLOOKUP($D379,TKBGV_chieu!$A$6:$AE$130,20,0)&lt;&gt;"",VLOOKUP($D379,TKBGV_chieu!$A$6:$AE$130,20,0),"")</f>
        <v/>
      </c>
      <c r="F393" s="92" t="str">
        <f>IF(VLOOKUP($D379,TKBGV_chieu!$A$6:$AE$130,25,0)&lt;&gt;"",VLOOKUP($D379,TKBGV_chieu!$A$6:$AE$130,25,0),"")</f>
        <v/>
      </c>
      <c r="G393" s="92" t="str">
        <f>IF(VLOOKUP($D379,TKBGV_chieu!$A$6:$AE$130,30,0)&lt;&gt;"",VLOOKUP($D379,TKBGV_chieu!$A$6:$AE$130,30,0),"")</f>
        <v/>
      </c>
    </row>
    <row r="394" spans="1:7" ht="25.5" customHeight="1" x14ac:dyDescent="0.1">
      <c r="A394" s="91">
        <v>5</v>
      </c>
      <c r="B394" s="92" t="str">
        <f>IF(VLOOKUP($D379,TKBGV_chieu!$A$6:$AE$130,6,0)&lt;&gt;"",VLOOKUP($D379,TKBGV_chieu!$A$6:$AE$130,6,0),"")</f>
        <v/>
      </c>
      <c r="C394" s="92" t="str">
        <f>IF(VLOOKUP($D379,TKBGV_chieu!$A$6:$AE$130,11,0)&lt;&gt;"",VLOOKUP($D379,TKBGV_chieu!$A$6:$AE$130,11,0),"")</f>
        <v/>
      </c>
      <c r="D394" s="92" t="str">
        <f>IF(VLOOKUP($D379,TKBGV_chieu!$A$6:$AE$130,16,0)&lt;&gt;"",VLOOKUP($D379,TKBGV_chieu!$A$6:$AE$130,16,0),"")</f>
        <v/>
      </c>
      <c r="E394" s="92" t="str">
        <f>IF(VLOOKUP($D379,TKBGV_chieu!$A$6:$AE$130,21,0)&lt;&gt;"",VLOOKUP($D379,TKBGV_chieu!$A$6:$AE$130,21,0),"")</f>
        <v/>
      </c>
      <c r="F394" s="92" t="str">
        <f>IF(VLOOKUP($D379,TKBGV_chieu!$A$6:$AE$130,26,0)&lt;&gt;"",VLOOKUP($D379,TKBGV_chieu!$A$6:$AE$130,26,0),"")</f>
        <v/>
      </c>
      <c r="G394" s="92" t="str">
        <f>IF(VLOOKUP($D379,TKBGV_chieu!$A$6:$AE$130,31,0)&lt;&gt;"",VLOOKUP($D379,TKBGV_chieu!$A$6:$AE$130,31,0),"")</f>
        <v/>
      </c>
    </row>
    <row r="395" spans="1:7" ht="25.5" customHeight="1" x14ac:dyDescent="0.1">
      <c r="A395" s="85"/>
      <c r="B395" s="93"/>
      <c r="C395" s="93"/>
      <c r="D395" s="93"/>
      <c r="E395" s="93"/>
      <c r="F395" s="93"/>
      <c r="G395" s="93"/>
    </row>
    <row r="396" spans="1:7" ht="25.5" customHeight="1" x14ac:dyDescent="0.1">
      <c r="A396" s="85">
        <v>24</v>
      </c>
      <c r="B396" s="85"/>
      <c r="C396" s="85" t="s">
        <v>123</v>
      </c>
      <c r="D396" s="86" t="str">
        <f>VLOOKUP($A396,Objects!$D$7:$F$120,3,1)</f>
        <v>CAO THỊ YẾN NGA</v>
      </c>
      <c r="E396" s="85"/>
      <c r="F396" s="85"/>
      <c r="G396" s="85"/>
    </row>
    <row r="397" spans="1:7" ht="25.5" customHeight="1" x14ac:dyDescent="0.1">
      <c r="A397" s="85"/>
      <c r="B397" s="85"/>
      <c r="C397" s="85"/>
      <c r="D397" s="85"/>
      <c r="E397" s="88"/>
      <c r="F397" s="85"/>
      <c r="G397" s="85"/>
    </row>
    <row r="398" spans="1:7" ht="25.5" customHeight="1" x14ac:dyDescent="0.1">
      <c r="A398" s="85"/>
      <c r="B398" s="85"/>
      <c r="C398" s="85" t="s">
        <v>121</v>
      </c>
      <c r="D398" s="85"/>
      <c r="E398" s="85"/>
      <c r="F398" s="85"/>
      <c r="G398" s="85"/>
    </row>
    <row r="399" spans="1:7" ht="25.5" customHeight="1" x14ac:dyDescent="0.1">
      <c r="A399" s="89"/>
      <c r="B399" s="90" t="s">
        <v>115</v>
      </c>
      <c r="C399" s="90" t="s">
        <v>116</v>
      </c>
      <c r="D399" s="90" t="s">
        <v>117</v>
      </c>
      <c r="E399" s="90" t="s">
        <v>118</v>
      </c>
      <c r="F399" s="90" t="s">
        <v>119</v>
      </c>
      <c r="G399" s="90" t="s">
        <v>120</v>
      </c>
    </row>
    <row r="400" spans="1:7" ht="25.5" customHeight="1" x14ac:dyDescent="0.15">
      <c r="A400" s="91">
        <v>1</v>
      </c>
      <c r="B400" s="92" t="str">
        <f>IF(VLOOKUP($D396,TKBGV_sang!$A$6:$AE$130,2,0)&lt;&gt;"",VLOOKUP($D396,TKBGV_sang!$A$6:$AE$130,2,0),"")</f>
        <v/>
      </c>
      <c r="C400" s="92" t="str">
        <f>IF(VLOOKUP($D396,TKBGV_sang!$A$6:$AE$130,7,0)&lt;&gt;"",VLOOKUP($D396,TKBGV_sang!$A$6:$AE$130,7,0),"")</f>
        <v/>
      </c>
      <c r="D400" s="92" t="str">
        <f>IF(VLOOKUP($D396,TKBGV_sang!$A$6:$AE$130,12,0)&lt;&gt;"",VLOOKUP($D396,TKBGV_sang!$A$6:$AE$130,12,0),"")</f>
        <v/>
      </c>
      <c r="E400" s="92" t="str">
        <f>IF(VLOOKUP($D396,TKBGV_sang!$A$6:$AE$130,17,0)&lt;&gt;"",VLOOKUP($D396,TKBGV_sang!$A$6:$AE$130,17,0),"")</f>
        <v/>
      </c>
      <c r="F400" s="92" t="str">
        <f>IF(VLOOKUP($D396,TKBGV_sang!$A$6:$AE$130,22,0)&lt;&gt;"",VLOOKUP($D396,TKBGV_sang!$A$6:$AE$130,22,0),"")</f>
        <v>11A16 - HÓA</v>
      </c>
      <c r="G400" s="92" t="str">
        <f>IF(VLOOKUP($D396,TKBGV_sang!$A$6:$AE$130,27,0)&lt;&gt;"",VLOOKUP($D396,TKBGV_sang!$A$6:$AE$130,27,0),"")</f>
        <v/>
      </c>
    </row>
    <row r="401" spans="1:7" ht="25.5" customHeight="1" x14ac:dyDescent="0.1">
      <c r="A401" s="91">
        <v>2</v>
      </c>
      <c r="B401" s="92" t="str">
        <f>IF(VLOOKUP($D396,TKBGV_sang!$A$6:$AE$130,3,0)&lt;&gt;"",VLOOKUP($D396,TKBGV_sang!$A$6:$AE$130,3,0),"")</f>
        <v/>
      </c>
      <c r="C401" s="92" t="str">
        <f>IF(VLOOKUP($D396,TKBGV_sang!$A$6:$AE$130,8,0)&lt;&gt;"",VLOOKUP($D396,TKBGV_sang!$A$6:$AE$130,8,0),"")</f>
        <v/>
      </c>
      <c r="D401" s="92" t="str">
        <f>IF(VLOOKUP($D396,TKBGV_sang!$A$6:$AE$130,13,0)&lt;&gt;"",VLOOKUP($D396,TKBGV_sang!$A$6:$AE$130,13,0),"")</f>
        <v/>
      </c>
      <c r="E401" s="92" t="str">
        <f>IF(VLOOKUP($D396,TKBGV_sang!$A$6:$AE$130,18,0)&lt;&gt;"",VLOOKUP($D396,TKBGV_sang!$A$6:$AE$130,18,0),"")</f>
        <v/>
      </c>
      <c r="F401" s="92" t="str">
        <f>IF(VLOOKUP($D396,TKBGV_sang!$A$6:$AE$130,23,0)&lt;&gt;"",VLOOKUP($D396,TKBGV_sang!$A$6:$AE$130,23,0),"")</f>
        <v/>
      </c>
      <c r="G401" s="92" t="str">
        <f>IF(VLOOKUP($D396,TKBGV_sang!$A$6:$AE$130,28,0)&lt;&gt;"",VLOOKUP($D396,TKBGV_sang!$A$6:$AE$130,28,0),"")</f>
        <v/>
      </c>
    </row>
    <row r="402" spans="1:7" ht="25.5" customHeight="1" x14ac:dyDescent="0.15">
      <c r="A402" s="91">
        <v>3</v>
      </c>
      <c r="B402" s="92" t="str">
        <f>IF(VLOOKUP($D396,TKBGV_sang!$A$6:$AE$130,4,0)&lt;&gt;"",VLOOKUP($D396,TKBGV_sang!$A$6:$AE$130,4,0),"")</f>
        <v/>
      </c>
      <c r="C402" s="92" t="str">
        <f>IF(VLOOKUP($D396,TKBGV_sang!$A$6:$AE$130,9,0)&lt;&gt;"",VLOOKUP($D396,TKBGV_sang!$A$6:$AE$130,9,0),"")</f>
        <v/>
      </c>
      <c r="D402" s="92" t="str">
        <f>IF(VLOOKUP($D396,TKBGV_sang!$A$6:$AE$130,14,0)&lt;&gt;"",VLOOKUP($D396,TKBGV_sang!$A$6:$AE$130,14,0),"")</f>
        <v/>
      </c>
      <c r="E402" s="92" t="str">
        <f>IF(VLOOKUP($D396,TKBGV_sang!$A$6:$AE$130,19,0)&lt;&gt;"",VLOOKUP($D396,TKBGV_sang!$A$6:$AE$130,19,0),"")</f>
        <v/>
      </c>
      <c r="F402" s="92" t="str">
        <f>IF(VLOOKUP($D396,TKBGV_sang!$A$6:$AE$130,24,0)&lt;&gt;"",VLOOKUP($D396,TKBGV_sang!$A$6:$AE$130,24,0),"")</f>
        <v>12A04 - HÓA</v>
      </c>
      <c r="G402" s="92" t="str">
        <f>IF(VLOOKUP($D396,TKBGV_sang!$A$6:$AE$130,29,0)&lt;&gt;"",VLOOKUP($D396,TKBGV_sang!$A$6:$AE$130,29,0),"")</f>
        <v/>
      </c>
    </row>
    <row r="403" spans="1:7" ht="25.5" customHeight="1" x14ac:dyDescent="0.15">
      <c r="A403" s="91">
        <v>4</v>
      </c>
      <c r="B403" s="92" t="str">
        <f>IF(VLOOKUP($D396,TKBGV_sang!$A$6:$AE$130,5,0)&lt;&gt;"",VLOOKUP($D396,TKBGV_sang!$A$6:$AE$130,5,0),"")</f>
        <v>11A16 - HÓA</v>
      </c>
      <c r="C403" s="92" t="str">
        <f>IF(VLOOKUP($D396,TKBGV_sang!$A$6:$AE$130,10,0)&lt;&gt;"",VLOOKUP($D396,TKBGV_sang!$A$6:$AE$130,10,0),"")</f>
        <v/>
      </c>
      <c r="D403" s="92" t="str">
        <f>IF(VLOOKUP($D396,TKBGV_sang!$A$6:$AE$130,15,0)&lt;&gt;"",VLOOKUP($D396,TKBGV_sang!$A$6:$AE$130,15,0),"")</f>
        <v/>
      </c>
      <c r="E403" s="92" t="str">
        <f>IF(VLOOKUP($D396,TKBGV_sang!$A$6:$AE$130,20,0)&lt;&gt;"",VLOOKUP($D396,TKBGV_sang!$A$6:$AE$130,20,0),"")</f>
        <v/>
      </c>
      <c r="F403" s="92" t="str">
        <f>IF(VLOOKUP($D396,TKBGV_sang!$A$6:$AE$130,25,0)&lt;&gt;"",VLOOKUP($D396,TKBGV_sang!$A$6:$AE$130,25,0),"")</f>
        <v>11A15 - HÓA</v>
      </c>
      <c r="G403" s="92" t="str">
        <f>IF(VLOOKUP($D396,TKBGV_sang!$A$6:$AE$130,30,0)&lt;&gt;"",VLOOKUP($D396,TKBGV_sang!$A$6:$AE$130,30,0),"")</f>
        <v/>
      </c>
    </row>
    <row r="404" spans="1:7" ht="25.5" customHeight="1" x14ac:dyDescent="0.15">
      <c r="A404" s="91">
        <v>5</v>
      </c>
      <c r="B404" s="92" t="str">
        <f>IF(VLOOKUP($D396,TKBGV_sang!$A$6:$AE$130,6,0)&lt;&gt;"",VLOOKUP($D396,TKBGV_sang!$A$6:$AE$130,6,0),"")</f>
        <v>12A04 - HÓA</v>
      </c>
      <c r="C404" s="92" t="str">
        <f>IF(VLOOKUP($D396,TKBGV_sang!$A$6:$AE$130,11,0)&lt;&gt;"",VLOOKUP($D396,TKBGV_sang!$A$6:$AE$130,11,0),"")</f>
        <v/>
      </c>
      <c r="D404" s="92" t="str">
        <f>IF(VLOOKUP($D396,TKBGV_sang!$A$6:$AE$130,16,0)&lt;&gt;"",VLOOKUP($D396,TKBGV_sang!$A$6:$AE$130,16,0),"")</f>
        <v/>
      </c>
      <c r="E404" s="92" t="str">
        <f>IF(VLOOKUP($D396,TKBGV_sang!$A$6:$AE$130,21,0)&lt;&gt;"",VLOOKUP($D396,TKBGV_sang!$A$6:$AE$130,21,0),"")</f>
        <v/>
      </c>
      <c r="F404" s="92" t="str">
        <f>IF(VLOOKUP($D396,TKBGV_sang!$A$6:$AE$130,26,0)&lt;&gt;"",VLOOKUP($D396,TKBGV_sang!$A$6:$AE$130,26,0),"")</f>
        <v>11A15 - HÓA</v>
      </c>
      <c r="G404" s="92" t="str">
        <f>IF(VLOOKUP($D396,TKBGV_sang!$A$6:$AE$130,31,0)&lt;&gt;"",VLOOKUP($D396,TKBGV_sang!$A$6:$AE$130,31,0),"")</f>
        <v/>
      </c>
    </row>
    <row r="405" spans="1:7" ht="25.5" customHeight="1" x14ac:dyDescent="0.1">
      <c r="A405" s="85"/>
      <c r="B405" s="85"/>
      <c r="C405" s="85" t="s">
        <v>122</v>
      </c>
      <c r="D405" s="85"/>
      <c r="E405" s="85"/>
      <c r="F405" s="85"/>
      <c r="G405" s="85"/>
    </row>
    <row r="406" spans="1:7" ht="25.5" customHeight="1" x14ac:dyDescent="0.1">
      <c r="A406" s="89"/>
      <c r="B406" s="90" t="s">
        <v>115</v>
      </c>
      <c r="C406" s="90" t="s">
        <v>116</v>
      </c>
      <c r="D406" s="90" t="s">
        <v>117</v>
      </c>
      <c r="E406" s="90" t="s">
        <v>118</v>
      </c>
      <c r="F406" s="90" t="s">
        <v>119</v>
      </c>
      <c r="G406" s="90" t="s">
        <v>120</v>
      </c>
    </row>
    <row r="407" spans="1:7" ht="25.5" customHeight="1" x14ac:dyDescent="0.15">
      <c r="A407" s="91">
        <v>1</v>
      </c>
      <c r="B407" s="92" t="str">
        <f>IF(VLOOKUP($D396,TKBGV_chieu!$A$6:$AE$130,2,0)&lt;&gt;"",VLOOKUP($D396,TKBGV_chieu!$A$6:$AE$130,2,0),"")</f>
        <v>12A05 - HÓA</v>
      </c>
      <c r="C407" s="92" t="str">
        <f>IF(VLOOKUP($D396,TKBGV_chieu!$A$6:$AE$130,7,0)&lt;&gt;"",VLOOKUP($D396,TKBGV_chieu!$A$6:$AE$130,7,0),"")</f>
        <v/>
      </c>
      <c r="D407" s="92" t="str">
        <f>IF(VLOOKUP($D396,TKBGV_chieu!$A$6:$AE$130,12,0)&lt;&gt;"",VLOOKUP($D396,TKBGV_chieu!$A$6:$AE$130,12,0),"")</f>
        <v/>
      </c>
      <c r="E407" s="92" t="str">
        <f>IF(VLOOKUP($D396,TKBGV_chieu!$A$6:$AE$130,17,0)&lt;&gt;"",VLOOKUP($D396,TKBGV_chieu!$A$6:$AE$130,17,0),"")</f>
        <v/>
      </c>
      <c r="F407" s="92" t="str">
        <f>IF(VLOOKUP($D396,TKBGV_chieu!$A$6:$AE$130,22,0)&lt;&gt;"",VLOOKUP($D396,TKBGV_chieu!$A$6:$AE$130,22,0),"")</f>
        <v>12A05 - HÓA</v>
      </c>
      <c r="G407" s="92" t="str">
        <f>IF(VLOOKUP($D396,TKBGV_chieu!$A$6:$AE$130,27,0)&lt;&gt;"",VLOOKUP($D396,TKBGV_chieu!$A$6:$AE$130,27,0),"")</f>
        <v/>
      </c>
    </row>
    <row r="408" spans="1:7" ht="25.5" customHeight="1" x14ac:dyDescent="0.15">
      <c r="A408" s="91">
        <v>2</v>
      </c>
      <c r="B408" s="92" t="str">
        <f>IF(VLOOKUP($D396,TKBGV_chieu!$A$6:$AE$130,3,0)&lt;&gt;"",VLOOKUP($D396,TKBGV_chieu!$A$6:$AE$130,3,0),"")</f>
        <v>11A15 - HÓA</v>
      </c>
      <c r="C408" s="92" t="str">
        <f>IF(VLOOKUP($D396,TKBGV_chieu!$A$6:$AE$130,8,0)&lt;&gt;"",VLOOKUP($D396,TKBGV_chieu!$A$6:$AE$130,8,0),"")</f>
        <v/>
      </c>
      <c r="D408" s="92" t="str">
        <f>IF(VLOOKUP($D396,TKBGV_chieu!$A$6:$AE$130,13,0)&lt;&gt;"",VLOOKUP($D396,TKBGV_chieu!$A$6:$AE$130,13,0),"")</f>
        <v/>
      </c>
      <c r="E408" s="92" t="str">
        <f>IF(VLOOKUP($D396,TKBGV_chieu!$A$6:$AE$130,18,0)&lt;&gt;"",VLOOKUP($D396,TKBGV_chieu!$A$6:$AE$130,18,0),"")</f>
        <v/>
      </c>
      <c r="F408" s="92" t="str">
        <f>IF(VLOOKUP($D396,TKBGV_chieu!$A$6:$AE$130,23,0)&lt;&gt;"",VLOOKUP($D396,TKBGV_chieu!$A$6:$AE$130,23,0),"")</f>
        <v>12A05 - HÓA</v>
      </c>
      <c r="G408" s="92" t="str">
        <f>IF(VLOOKUP($D396,TKBGV_chieu!$A$6:$AE$130,28,0)&lt;&gt;"",VLOOKUP($D396,TKBGV_chieu!$A$6:$AE$130,28,0),"")</f>
        <v/>
      </c>
    </row>
    <row r="409" spans="1:7" ht="25.5" customHeight="1" x14ac:dyDescent="0.15">
      <c r="A409" s="91">
        <v>3</v>
      </c>
      <c r="B409" s="92" t="str">
        <f>IF(VLOOKUP($D396,TKBGV_chieu!$A$6:$AE$130,4,0)&lt;&gt;"",VLOOKUP($D396,TKBGV_chieu!$A$6:$AE$130,4,0),"")</f>
        <v>11A16 - HÓA</v>
      </c>
      <c r="C409" s="92" t="str">
        <f>IF(VLOOKUP($D396,TKBGV_chieu!$A$6:$AE$130,9,0)&lt;&gt;"",VLOOKUP($D396,TKBGV_chieu!$A$6:$AE$130,9,0),"")</f>
        <v/>
      </c>
      <c r="D409" s="92" t="str">
        <f>IF(VLOOKUP($D396,TKBGV_chieu!$A$6:$AE$130,14,0)&lt;&gt;"",VLOOKUP($D396,TKBGV_chieu!$A$6:$AE$130,14,0),"")</f>
        <v/>
      </c>
      <c r="E409" s="92" t="str">
        <f>IF(VLOOKUP($D396,TKBGV_chieu!$A$6:$AE$130,19,0)&lt;&gt;"",VLOOKUP($D396,TKBGV_chieu!$A$6:$AE$130,19,0),"")</f>
        <v/>
      </c>
      <c r="F409" s="92" t="str">
        <f>IF(VLOOKUP($D396,TKBGV_chieu!$A$6:$AE$130,24,0)&lt;&gt;"",VLOOKUP($D396,TKBGV_chieu!$A$6:$AE$130,24,0),"")</f>
        <v/>
      </c>
      <c r="G409" s="92" t="str">
        <f>IF(VLOOKUP($D396,TKBGV_chieu!$A$6:$AE$130,29,0)&lt;&gt;"",VLOOKUP($D396,TKBGV_chieu!$A$6:$AE$130,29,0),"")</f>
        <v/>
      </c>
    </row>
    <row r="410" spans="1:7" ht="25.5" customHeight="1" x14ac:dyDescent="0.1">
      <c r="A410" s="91">
        <v>4</v>
      </c>
      <c r="B410" s="92" t="str">
        <f>IF(VLOOKUP($D396,TKBGV_chieu!$A$6:$AE$130,5,0)&lt;&gt;"",VLOOKUP($D396,TKBGV_chieu!$A$6:$AE$130,5,0),"")</f>
        <v/>
      </c>
      <c r="C410" s="92" t="str">
        <f>IF(VLOOKUP($D396,TKBGV_chieu!$A$6:$AE$130,10,0)&lt;&gt;"",VLOOKUP($D396,TKBGV_chieu!$A$6:$AE$130,10,0),"")</f>
        <v/>
      </c>
      <c r="D410" s="92" t="str">
        <f>IF(VLOOKUP($D396,TKBGV_chieu!$A$6:$AE$130,15,0)&lt;&gt;"",VLOOKUP($D396,TKBGV_chieu!$A$6:$AE$130,15,0),"")</f>
        <v/>
      </c>
      <c r="E410" s="92" t="str">
        <f>IF(VLOOKUP($D396,TKBGV_chieu!$A$6:$AE$130,20,0)&lt;&gt;"",VLOOKUP($D396,TKBGV_chieu!$A$6:$AE$130,20,0),"")</f>
        <v/>
      </c>
      <c r="F410" s="92" t="str">
        <f>IF(VLOOKUP($D396,TKBGV_chieu!$A$6:$AE$130,25,0)&lt;&gt;"",VLOOKUP($D396,TKBGV_chieu!$A$6:$AE$130,25,0),"")</f>
        <v/>
      </c>
      <c r="G410" s="92" t="str">
        <f>IF(VLOOKUP($D396,TKBGV_chieu!$A$6:$AE$130,30,0)&lt;&gt;"",VLOOKUP($D396,TKBGV_chieu!$A$6:$AE$130,30,0),"")</f>
        <v/>
      </c>
    </row>
    <row r="411" spans="1:7" ht="25.5" customHeight="1" x14ac:dyDescent="0.1">
      <c r="A411" s="91">
        <v>5</v>
      </c>
      <c r="B411" s="92" t="str">
        <f>IF(VLOOKUP($D396,TKBGV_chieu!$A$6:$AE$130,6,0)&lt;&gt;"",VLOOKUP($D396,TKBGV_chieu!$A$6:$AE$130,6,0),"")</f>
        <v/>
      </c>
      <c r="C411" s="92" t="str">
        <f>IF(VLOOKUP($D396,TKBGV_chieu!$A$6:$AE$130,11,0)&lt;&gt;"",VLOOKUP($D396,TKBGV_chieu!$A$6:$AE$130,11,0),"")</f>
        <v/>
      </c>
      <c r="D411" s="92" t="str">
        <f>IF(VLOOKUP($D396,TKBGV_chieu!$A$6:$AE$130,16,0)&lt;&gt;"",VLOOKUP($D396,TKBGV_chieu!$A$6:$AE$130,16,0),"")</f>
        <v/>
      </c>
      <c r="E411" s="92" t="str">
        <f>IF(VLOOKUP($D396,TKBGV_chieu!$A$6:$AE$130,21,0)&lt;&gt;"",VLOOKUP($D396,TKBGV_chieu!$A$6:$AE$130,21,0),"")</f>
        <v/>
      </c>
      <c r="F411" s="92" t="str">
        <f>IF(VLOOKUP($D396,TKBGV_chieu!$A$6:$AE$130,26,0)&lt;&gt;"",VLOOKUP($D396,TKBGV_chieu!$A$6:$AE$130,26,0),"")</f>
        <v/>
      </c>
      <c r="G411" s="92" t="str">
        <f>IF(VLOOKUP($D396,TKBGV_chieu!$A$6:$AE$130,31,0)&lt;&gt;"",VLOOKUP($D396,TKBGV_chieu!$A$6:$AE$130,31,0),"")</f>
        <v/>
      </c>
    </row>
    <row r="412" spans="1:7" ht="25.5" customHeight="1" x14ac:dyDescent="0.1">
      <c r="A412" s="85"/>
      <c r="B412" s="93"/>
      <c r="C412" s="93"/>
      <c r="D412" s="93"/>
      <c r="E412" s="93"/>
      <c r="F412" s="93"/>
      <c r="G412" s="93"/>
    </row>
    <row r="413" spans="1:7" ht="25.5" customHeight="1" x14ac:dyDescent="0.1">
      <c r="A413" s="85">
        <v>25</v>
      </c>
      <c r="B413" s="85"/>
      <c r="C413" s="85" t="s">
        <v>123</v>
      </c>
      <c r="D413" s="86" t="str">
        <f>VLOOKUP($A413,Objects!$D$7:$F$120,3,1)</f>
        <v>ĐÀO THỤC ANH</v>
      </c>
      <c r="E413" s="85"/>
      <c r="F413" s="85"/>
      <c r="G413" s="85"/>
    </row>
    <row r="414" spans="1:7" ht="25.5" customHeight="1" x14ac:dyDescent="0.1">
      <c r="A414" s="85"/>
      <c r="B414" s="85"/>
      <c r="C414" s="85"/>
      <c r="D414" s="85"/>
      <c r="E414" s="88"/>
      <c r="F414" s="85"/>
      <c r="G414" s="85"/>
    </row>
    <row r="415" spans="1:7" ht="25.5" customHeight="1" x14ac:dyDescent="0.1">
      <c r="A415" s="85"/>
      <c r="B415" s="85"/>
      <c r="C415" s="85" t="s">
        <v>121</v>
      </c>
      <c r="D415" s="85"/>
      <c r="E415" s="85"/>
      <c r="F415" s="85"/>
      <c r="G415" s="85"/>
    </row>
    <row r="416" spans="1:7" ht="25.5" customHeight="1" x14ac:dyDescent="0.1">
      <c r="A416" s="89"/>
      <c r="B416" s="90" t="s">
        <v>115</v>
      </c>
      <c r="C416" s="90" t="s">
        <v>116</v>
      </c>
      <c r="D416" s="90" t="s">
        <v>117</v>
      </c>
      <c r="E416" s="90" t="s">
        <v>118</v>
      </c>
      <c r="F416" s="90" t="s">
        <v>119</v>
      </c>
      <c r="G416" s="90" t="s">
        <v>120</v>
      </c>
    </row>
    <row r="417" spans="1:7" ht="25.5" customHeight="1" x14ac:dyDescent="0.15">
      <c r="A417" s="91">
        <v>1</v>
      </c>
      <c r="B417" s="92" t="str">
        <f>IF(VLOOKUP($D413,TKBGV_sang!$A$6:$AE$130,2,0)&lt;&gt;"",VLOOKUP($D413,TKBGV_sang!$A$6:$AE$130,2,0),"")</f>
        <v/>
      </c>
      <c r="C417" s="92" t="str">
        <f>IF(VLOOKUP($D413,TKBGV_sang!$A$6:$AE$130,7,0)&lt;&gt;"",VLOOKUP($D413,TKBGV_sang!$A$6:$AE$130,7,0),"")</f>
        <v/>
      </c>
      <c r="D417" s="92" t="str">
        <f>IF(VLOOKUP($D413,TKBGV_sang!$A$6:$AE$130,12,0)&lt;&gt;"",VLOOKUP($D413,TKBGV_sang!$A$6:$AE$130,12,0),"")</f>
        <v/>
      </c>
      <c r="E417" s="92" t="str">
        <f>IF(VLOOKUP($D413,TKBGV_sang!$A$6:$AE$130,17,0)&lt;&gt;"",VLOOKUP($D413,TKBGV_sang!$A$6:$AE$130,17,0),"")</f>
        <v/>
      </c>
      <c r="F417" s="92" t="str">
        <f>IF(VLOOKUP($D413,TKBGV_sang!$A$6:$AE$130,22,0)&lt;&gt;"",VLOOKUP($D413,TKBGV_sang!$A$6:$AE$130,22,0),"")</f>
        <v>10A11 - HÓA</v>
      </c>
      <c r="G417" s="92" t="str">
        <f>IF(VLOOKUP($D413,TKBGV_sang!$A$6:$AE$130,27,0)&lt;&gt;"",VLOOKUP($D413,TKBGV_sang!$A$6:$AE$130,27,0),"")</f>
        <v/>
      </c>
    </row>
    <row r="418" spans="1:7" ht="25.5" customHeight="1" x14ac:dyDescent="0.15">
      <c r="A418" s="91">
        <v>2</v>
      </c>
      <c r="B418" s="92" t="str">
        <f>IF(VLOOKUP($D413,TKBGV_sang!$A$6:$AE$130,3,0)&lt;&gt;"",VLOOKUP($D413,TKBGV_sang!$A$6:$AE$130,3,0),"")</f>
        <v>10A11 - SHCN</v>
      </c>
      <c r="C418" s="92" t="str">
        <f>IF(VLOOKUP($D413,TKBGV_sang!$A$6:$AE$130,8,0)&lt;&gt;"",VLOOKUP($D413,TKBGV_sang!$A$6:$AE$130,8,0),"")</f>
        <v/>
      </c>
      <c r="D418" s="92" t="str">
        <f>IF(VLOOKUP($D413,TKBGV_sang!$A$6:$AE$130,13,0)&lt;&gt;"",VLOOKUP($D413,TKBGV_sang!$A$6:$AE$130,13,0),"")</f>
        <v/>
      </c>
      <c r="E418" s="92" t="str">
        <f>IF(VLOOKUP($D413,TKBGV_sang!$A$6:$AE$130,18,0)&lt;&gt;"",VLOOKUP($D413,TKBGV_sang!$A$6:$AE$130,18,0),"")</f>
        <v/>
      </c>
      <c r="F418" s="92" t="str">
        <f>IF(VLOOKUP($D413,TKBGV_sang!$A$6:$AE$130,23,0)&lt;&gt;"",VLOOKUP($D413,TKBGV_sang!$A$6:$AE$130,23,0),"")</f>
        <v>11A03 - HÓA</v>
      </c>
      <c r="G418" s="92" t="str">
        <f>IF(VLOOKUP($D413,TKBGV_sang!$A$6:$AE$130,28,0)&lt;&gt;"",VLOOKUP($D413,TKBGV_sang!$A$6:$AE$130,28,0),"")</f>
        <v/>
      </c>
    </row>
    <row r="419" spans="1:7" ht="25.5" customHeight="1" x14ac:dyDescent="0.15">
      <c r="A419" s="91">
        <v>3</v>
      </c>
      <c r="B419" s="92" t="str">
        <f>IF(VLOOKUP($D413,TKBGV_sang!$A$6:$AE$130,4,0)&lt;&gt;"",VLOOKUP($D413,TKBGV_sang!$A$6:$AE$130,4,0),"")</f>
        <v>10A11 - HÓA</v>
      </c>
      <c r="C419" s="92" t="str">
        <f>IF(VLOOKUP($D413,TKBGV_sang!$A$6:$AE$130,9,0)&lt;&gt;"",VLOOKUP($D413,TKBGV_sang!$A$6:$AE$130,9,0),"")</f>
        <v/>
      </c>
      <c r="D419" s="92" t="str">
        <f>IF(VLOOKUP($D413,TKBGV_sang!$A$6:$AE$130,14,0)&lt;&gt;"",VLOOKUP($D413,TKBGV_sang!$A$6:$AE$130,14,0),"")</f>
        <v/>
      </c>
      <c r="E419" s="92" t="str">
        <f>IF(VLOOKUP($D413,TKBGV_sang!$A$6:$AE$130,19,0)&lt;&gt;"",VLOOKUP($D413,TKBGV_sang!$A$6:$AE$130,19,0),"")</f>
        <v/>
      </c>
      <c r="F419" s="92" t="str">
        <f>IF(VLOOKUP($D413,TKBGV_sang!$A$6:$AE$130,24,0)&lt;&gt;"",VLOOKUP($D413,TKBGV_sang!$A$6:$AE$130,24,0),"")</f>
        <v>10A04 - HÓA</v>
      </c>
      <c r="G419" s="92" t="str">
        <f>IF(VLOOKUP($D413,TKBGV_sang!$A$6:$AE$130,29,0)&lt;&gt;"",VLOOKUP($D413,TKBGV_sang!$A$6:$AE$130,29,0),"")</f>
        <v/>
      </c>
    </row>
    <row r="420" spans="1:7" ht="25.5" customHeight="1" x14ac:dyDescent="0.15">
      <c r="A420" s="91">
        <v>4</v>
      </c>
      <c r="B420" s="92" t="str">
        <f>IF(VLOOKUP($D413,TKBGV_sang!$A$6:$AE$130,5,0)&lt;&gt;"",VLOOKUP($D413,TKBGV_sang!$A$6:$AE$130,5,0),"")</f>
        <v>10A02 - HÓA</v>
      </c>
      <c r="C420" s="92" t="str">
        <f>IF(VLOOKUP($D413,TKBGV_sang!$A$6:$AE$130,10,0)&lt;&gt;"",VLOOKUP($D413,TKBGV_sang!$A$6:$AE$130,10,0),"")</f>
        <v/>
      </c>
      <c r="D420" s="92" t="str">
        <f>IF(VLOOKUP($D413,TKBGV_sang!$A$6:$AE$130,15,0)&lt;&gt;"",VLOOKUP($D413,TKBGV_sang!$A$6:$AE$130,15,0),"")</f>
        <v/>
      </c>
      <c r="E420" s="92" t="str">
        <f>IF(VLOOKUP($D413,TKBGV_sang!$A$6:$AE$130,20,0)&lt;&gt;"",VLOOKUP($D413,TKBGV_sang!$A$6:$AE$130,20,0),"")</f>
        <v/>
      </c>
      <c r="F420" s="92" t="str">
        <f>IF(VLOOKUP($D413,TKBGV_sang!$A$6:$AE$130,25,0)&lt;&gt;"",VLOOKUP($D413,TKBGV_sang!$A$6:$AE$130,25,0),"")</f>
        <v>11A09 - HÓA</v>
      </c>
      <c r="G420" s="92" t="str">
        <f>IF(VLOOKUP($D413,TKBGV_sang!$A$6:$AE$130,30,0)&lt;&gt;"",VLOOKUP($D413,TKBGV_sang!$A$6:$AE$130,30,0),"")</f>
        <v/>
      </c>
    </row>
    <row r="421" spans="1:7" ht="25.5" customHeight="1" x14ac:dyDescent="0.15">
      <c r="A421" s="91">
        <v>5</v>
      </c>
      <c r="B421" s="92" t="str">
        <f>IF(VLOOKUP($D413,TKBGV_sang!$A$6:$AE$130,6,0)&lt;&gt;"",VLOOKUP($D413,TKBGV_sang!$A$6:$AE$130,6,0),"")</f>
        <v>10A03 - HÓA</v>
      </c>
      <c r="C421" s="92" t="str">
        <f>IF(VLOOKUP($D413,TKBGV_sang!$A$6:$AE$130,11,0)&lt;&gt;"",VLOOKUP($D413,TKBGV_sang!$A$6:$AE$130,11,0),"")</f>
        <v/>
      </c>
      <c r="D421" s="92" t="str">
        <f>IF(VLOOKUP($D413,TKBGV_sang!$A$6:$AE$130,16,0)&lt;&gt;"",VLOOKUP($D413,TKBGV_sang!$A$6:$AE$130,16,0),"")</f>
        <v/>
      </c>
      <c r="E421" s="92" t="str">
        <f>IF(VLOOKUP($D413,TKBGV_sang!$A$6:$AE$130,21,0)&lt;&gt;"",VLOOKUP($D413,TKBGV_sang!$A$6:$AE$130,21,0),"")</f>
        <v/>
      </c>
      <c r="F421" s="92" t="str">
        <f>IF(VLOOKUP($D413,TKBGV_sang!$A$6:$AE$130,26,0)&lt;&gt;"",VLOOKUP($D413,TKBGV_sang!$A$6:$AE$130,26,0),"")</f>
        <v>10A02 - HÓA</v>
      </c>
      <c r="G421" s="92" t="str">
        <f>IF(VLOOKUP($D413,TKBGV_sang!$A$6:$AE$130,31,0)&lt;&gt;"",VLOOKUP($D413,TKBGV_sang!$A$6:$AE$130,31,0),"")</f>
        <v/>
      </c>
    </row>
    <row r="422" spans="1:7" ht="25.5" customHeight="1" x14ac:dyDescent="0.1">
      <c r="A422" s="85"/>
      <c r="B422" s="85"/>
      <c r="C422" s="85" t="s">
        <v>122</v>
      </c>
      <c r="D422" s="85"/>
      <c r="E422" s="85"/>
      <c r="F422" s="85"/>
      <c r="G422" s="85"/>
    </row>
    <row r="423" spans="1:7" ht="25.5" customHeight="1" x14ac:dyDescent="0.1">
      <c r="A423" s="89"/>
      <c r="B423" s="90" t="s">
        <v>115</v>
      </c>
      <c r="C423" s="90" t="s">
        <v>116</v>
      </c>
      <c r="D423" s="90" t="s">
        <v>117</v>
      </c>
      <c r="E423" s="90" t="s">
        <v>118</v>
      </c>
      <c r="F423" s="90" t="s">
        <v>119</v>
      </c>
      <c r="G423" s="90" t="s">
        <v>120</v>
      </c>
    </row>
    <row r="424" spans="1:7" ht="25.5" customHeight="1" x14ac:dyDescent="0.15">
      <c r="A424" s="91">
        <v>1</v>
      </c>
      <c r="B424" s="92" t="str">
        <f>IF(VLOOKUP($D413,TKBGV_chieu!$A$6:$AE$130,2,0)&lt;&gt;"",VLOOKUP($D413,TKBGV_chieu!$A$6:$AE$130,2,0),"")</f>
        <v>10A11 - HÓA</v>
      </c>
      <c r="C424" s="92" t="str">
        <f>IF(VLOOKUP($D413,TKBGV_chieu!$A$6:$AE$130,7,0)&lt;&gt;"",VLOOKUP($D413,TKBGV_chieu!$A$6:$AE$130,7,0),"")</f>
        <v>10A02 - HÓA</v>
      </c>
      <c r="D424" s="92" t="str">
        <f>IF(VLOOKUP($D413,TKBGV_chieu!$A$6:$AE$130,12,0)&lt;&gt;"",VLOOKUP($D413,TKBGV_chieu!$A$6:$AE$130,12,0),"")</f>
        <v/>
      </c>
      <c r="E424" s="92" t="str">
        <f>IF(VLOOKUP($D413,TKBGV_chieu!$A$6:$AE$130,17,0)&lt;&gt;"",VLOOKUP($D413,TKBGV_chieu!$A$6:$AE$130,17,0),"")</f>
        <v/>
      </c>
      <c r="F424" s="92" t="str">
        <f>IF(VLOOKUP($D413,TKBGV_chieu!$A$6:$AE$130,22,0)&lt;&gt;"",VLOOKUP($D413,TKBGV_chieu!$A$6:$AE$130,22,0),"")</f>
        <v>11A03 - HÓA</v>
      </c>
      <c r="G424" s="92" t="str">
        <f>IF(VLOOKUP($D413,TKBGV_chieu!$A$6:$AE$130,27,0)&lt;&gt;"",VLOOKUP($D413,TKBGV_chieu!$A$6:$AE$130,27,0),"")</f>
        <v/>
      </c>
    </row>
    <row r="425" spans="1:7" ht="25.5" customHeight="1" x14ac:dyDescent="0.15">
      <c r="A425" s="91">
        <v>2</v>
      </c>
      <c r="B425" s="92" t="str">
        <f>IF(VLOOKUP($D413,TKBGV_chieu!$A$6:$AE$130,3,0)&lt;&gt;"",VLOOKUP($D413,TKBGV_chieu!$A$6:$AE$130,3,0),"")</f>
        <v>10A03 - HÓA</v>
      </c>
      <c r="C425" s="92" t="str">
        <f>IF(VLOOKUP($D413,TKBGV_chieu!$A$6:$AE$130,8,0)&lt;&gt;"",VLOOKUP($D413,TKBGV_chieu!$A$6:$AE$130,8,0),"")</f>
        <v>10A04 - HÓA</v>
      </c>
      <c r="D425" s="92" t="str">
        <f>IF(VLOOKUP($D413,TKBGV_chieu!$A$6:$AE$130,13,0)&lt;&gt;"",VLOOKUP($D413,TKBGV_chieu!$A$6:$AE$130,13,0),"")</f>
        <v/>
      </c>
      <c r="E425" s="92" t="str">
        <f>IF(VLOOKUP($D413,TKBGV_chieu!$A$6:$AE$130,18,0)&lt;&gt;"",VLOOKUP($D413,TKBGV_chieu!$A$6:$AE$130,18,0),"")</f>
        <v/>
      </c>
      <c r="F425" s="92" t="str">
        <f>IF(VLOOKUP($D413,TKBGV_chieu!$A$6:$AE$130,23,0)&lt;&gt;"",VLOOKUP($D413,TKBGV_chieu!$A$6:$AE$130,23,0),"")</f>
        <v>11A09 - HÓA</v>
      </c>
      <c r="G425" s="92" t="str">
        <f>IF(VLOOKUP($D413,TKBGV_chieu!$A$6:$AE$130,28,0)&lt;&gt;"",VLOOKUP($D413,TKBGV_chieu!$A$6:$AE$130,28,0),"")</f>
        <v/>
      </c>
    </row>
    <row r="426" spans="1:7" ht="25.5" customHeight="1" x14ac:dyDescent="0.15">
      <c r="A426" s="91">
        <v>3</v>
      </c>
      <c r="B426" s="92" t="str">
        <f>IF(VLOOKUP($D413,TKBGV_chieu!$A$6:$AE$130,4,0)&lt;&gt;"",VLOOKUP($D413,TKBGV_chieu!$A$6:$AE$130,4,0),"")</f>
        <v>10A04 - HÓA</v>
      </c>
      <c r="C426" s="92" t="str">
        <f>IF(VLOOKUP($D413,TKBGV_chieu!$A$6:$AE$130,9,0)&lt;&gt;"",VLOOKUP($D413,TKBGV_chieu!$A$6:$AE$130,9,0),"")</f>
        <v>10A03 - HÓA</v>
      </c>
      <c r="D426" s="92" t="str">
        <f>IF(VLOOKUP($D413,TKBGV_chieu!$A$6:$AE$130,14,0)&lt;&gt;"",VLOOKUP($D413,TKBGV_chieu!$A$6:$AE$130,14,0),"")</f>
        <v/>
      </c>
      <c r="E426" s="92" t="str">
        <f>IF(VLOOKUP($D413,TKBGV_chieu!$A$6:$AE$130,19,0)&lt;&gt;"",VLOOKUP($D413,TKBGV_chieu!$A$6:$AE$130,19,0),"")</f>
        <v/>
      </c>
      <c r="F426" s="92" t="str">
        <f>IF(VLOOKUP($D413,TKBGV_chieu!$A$6:$AE$130,24,0)&lt;&gt;"",VLOOKUP($D413,TKBGV_chieu!$A$6:$AE$130,24,0),"")</f>
        <v>11A09 - HÓA</v>
      </c>
      <c r="G426" s="92" t="str">
        <f>IF(VLOOKUP($D413,TKBGV_chieu!$A$6:$AE$130,29,0)&lt;&gt;"",VLOOKUP($D413,TKBGV_chieu!$A$6:$AE$130,29,0),"")</f>
        <v/>
      </c>
    </row>
    <row r="427" spans="1:7" ht="25.5" customHeight="1" x14ac:dyDescent="0.1">
      <c r="A427" s="91">
        <v>4</v>
      </c>
      <c r="B427" s="92" t="str">
        <f>IF(VLOOKUP($D413,TKBGV_chieu!$A$6:$AE$130,5,0)&lt;&gt;"",VLOOKUP($D413,TKBGV_chieu!$A$6:$AE$130,5,0),"")</f>
        <v/>
      </c>
      <c r="C427" s="92" t="str">
        <f>IF(VLOOKUP($D413,TKBGV_chieu!$A$6:$AE$130,10,0)&lt;&gt;"",VLOOKUP($D413,TKBGV_chieu!$A$6:$AE$130,10,0),"")</f>
        <v/>
      </c>
      <c r="D427" s="92" t="str">
        <f>IF(VLOOKUP($D413,TKBGV_chieu!$A$6:$AE$130,15,0)&lt;&gt;"",VLOOKUP($D413,TKBGV_chieu!$A$6:$AE$130,15,0),"")</f>
        <v/>
      </c>
      <c r="E427" s="92" t="str">
        <f>IF(VLOOKUP($D413,TKBGV_chieu!$A$6:$AE$130,20,0)&lt;&gt;"",VLOOKUP($D413,TKBGV_chieu!$A$6:$AE$130,20,0),"")</f>
        <v/>
      </c>
      <c r="F427" s="92" t="str">
        <f>IF(VLOOKUP($D413,TKBGV_chieu!$A$6:$AE$130,25,0)&lt;&gt;"",VLOOKUP($D413,TKBGV_chieu!$A$6:$AE$130,25,0),"")</f>
        <v/>
      </c>
      <c r="G427" s="92" t="str">
        <f>IF(VLOOKUP($D413,TKBGV_chieu!$A$6:$AE$130,30,0)&lt;&gt;"",VLOOKUP($D413,TKBGV_chieu!$A$6:$AE$130,30,0),"")</f>
        <v/>
      </c>
    </row>
    <row r="428" spans="1:7" ht="25.5" customHeight="1" x14ac:dyDescent="0.1">
      <c r="A428" s="91">
        <v>5</v>
      </c>
      <c r="B428" s="92" t="str">
        <f>IF(VLOOKUP($D413,TKBGV_chieu!$A$6:$AE$130,6,0)&lt;&gt;"",VLOOKUP($D413,TKBGV_chieu!$A$6:$AE$130,6,0),"")</f>
        <v/>
      </c>
      <c r="C428" s="92" t="str">
        <f>IF(VLOOKUP($D413,TKBGV_chieu!$A$6:$AE$130,11,0)&lt;&gt;"",VLOOKUP($D413,TKBGV_chieu!$A$6:$AE$130,11,0),"")</f>
        <v/>
      </c>
      <c r="D428" s="92" t="str">
        <f>IF(VLOOKUP($D413,TKBGV_chieu!$A$6:$AE$130,16,0)&lt;&gt;"",VLOOKUP($D413,TKBGV_chieu!$A$6:$AE$130,16,0),"")</f>
        <v/>
      </c>
      <c r="E428" s="92" t="str">
        <f>IF(VLOOKUP($D413,TKBGV_chieu!$A$6:$AE$130,21,0)&lt;&gt;"",VLOOKUP($D413,TKBGV_chieu!$A$6:$AE$130,21,0),"")</f>
        <v/>
      </c>
      <c r="F428" s="92" t="str">
        <f>IF(VLOOKUP($D413,TKBGV_chieu!$A$6:$AE$130,26,0)&lt;&gt;"",VLOOKUP($D413,TKBGV_chieu!$A$6:$AE$130,26,0),"")</f>
        <v/>
      </c>
      <c r="G428" s="92" t="str">
        <f>IF(VLOOKUP($D413,TKBGV_chieu!$A$6:$AE$130,31,0)&lt;&gt;"",VLOOKUP($D413,TKBGV_chieu!$A$6:$AE$130,31,0),"")</f>
        <v/>
      </c>
    </row>
    <row r="429" spans="1:7" ht="25.5" customHeight="1" x14ac:dyDescent="0.1">
      <c r="A429" s="85"/>
      <c r="B429" s="93"/>
      <c r="C429" s="93"/>
      <c r="D429" s="93"/>
      <c r="E429" s="93"/>
      <c r="F429" s="93"/>
      <c r="G429" s="93"/>
    </row>
    <row r="430" spans="1:7" ht="25.5" customHeight="1" x14ac:dyDescent="0.1">
      <c r="A430" s="85">
        <v>26</v>
      </c>
      <c r="B430" s="85"/>
      <c r="C430" s="85" t="s">
        <v>123</v>
      </c>
      <c r="D430" s="86" t="str">
        <f>VLOOKUP($A430,Objects!$D$7:$F$120,3,1)</f>
        <v>TRƯƠNG THỊ THU THÙY</v>
      </c>
      <c r="E430" s="85"/>
      <c r="F430" s="85"/>
      <c r="G430" s="85"/>
    </row>
    <row r="431" spans="1:7" ht="25.5" customHeight="1" x14ac:dyDescent="0.1">
      <c r="A431" s="85"/>
      <c r="B431" s="85"/>
      <c r="C431" s="85"/>
      <c r="D431" s="85"/>
      <c r="E431" s="88"/>
      <c r="F431" s="85"/>
      <c r="G431" s="85"/>
    </row>
    <row r="432" spans="1:7" ht="25.5" customHeight="1" x14ac:dyDescent="0.1">
      <c r="A432" s="85"/>
      <c r="B432" s="85"/>
      <c r="C432" s="85" t="s">
        <v>121</v>
      </c>
      <c r="D432" s="85"/>
      <c r="E432" s="85"/>
      <c r="F432" s="85"/>
      <c r="G432" s="85"/>
    </row>
    <row r="433" spans="1:7" ht="25.5" customHeight="1" x14ac:dyDescent="0.1">
      <c r="A433" s="89"/>
      <c r="B433" s="90" t="s">
        <v>115</v>
      </c>
      <c r="C433" s="90" t="s">
        <v>116</v>
      </c>
      <c r="D433" s="90" t="s">
        <v>117</v>
      </c>
      <c r="E433" s="90" t="s">
        <v>118</v>
      </c>
      <c r="F433" s="90" t="s">
        <v>119</v>
      </c>
      <c r="G433" s="90" t="s">
        <v>120</v>
      </c>
    </row>
    <row r="434" spans="1:7" ht="25.5" customHeight="1" x14ac:dyDescent="0.1">
      <c r="A434" s="91">
        <v>1</v>
      </c>
      <c r="B434" s="92" t="str">
        <f>IF(VLOOKUP($D430,TKBGV_sang!$A$6:$AE$130,2,0)&lt;&gt;"",VLOOKUP($D430,TKBGV_sang!$A$6:$AE$130,2,0),"")</f>
        <v/>
      </c>
      <c r="C434" s="92" t="str">
        <f>IF(VLOOKUP($D430,TKBGV_sang!$A$6:$AE$130,7,0)&lt;&gt;"",VLOOKUP($D430,TKBGV_sang!$A$6:$AE$130,7,0),"")</f>
        <v/>
      </c>
      <c r="D434" s="92" t="str">
        <f>IF(VLOOKUP($D430,TKBGV_sang!$A$6:$AE$130,12,0)&lt;&gt;"",VLOOKUP($D430,TKBGV_sang!$A$6:$AE$130,12,0),"")</f>
        <v/>
      </c>
      <c r="E434" s="92" t="str">
        <f>IF(VLOOKUP($D430,TKBGV_sang!$A$6:$AE$130,17,0)&lt;&gt;"",VLOOKUP($D430,TKBGV_sang!$A$6:$AE$130,17,0),"")</f>
        <v/>
      </c>
      <c r="F434" s="92" t="str">
        <f>IF(VLOOKUP($D430,TKBGV_sang!$A$6:$AE$130,22,0)&lt;&gt;"",VLOOKUP($D430,TKBGV_sang!$A$6:$AE$130,22,0),"")</f>
        <v/>
      </c>
      <c r="G434" s="92" t="str">
        <f>IF(VLOOKUP($D430,TKBGV_sang!$A$6:$AE$130,27,0)&lt;&gt;"",VLOOKUP($D430,TKBGV_sang!$A$6:$AE$130,27,0),"")</f>
        <v/>
      </c>
    </row>
    <row r="435" spans="1:7" ht="25.5" customHeight="1" x14ac:dyDescent="0.1">
      <c r="A435" s="91">
        <v>2</v>
      </c>
      <c r="B435" s="92" t="str">
        <f>IF(VLOOKUP($D430,TKBGV_sang!$A$6:$AE$130,3,0)&lt;&gt;"",VLOOKUP($D430,TKBGV_sang!$A$6:$AE$130,3,0),"")</f>
        <v/>
      </c>
      <c r="C435" s="92" t="str">
        <f>IF(VLOOKUP($D430,TKBGV_sang!$A$6:$AE$130,8,0)&lt;&gt;"",VLOOKUP($D430,TKBGV_sang!$A$6:$AE$130,8,0),"")</f>
        <v/>
      </c>
      <c r="D435" s="92" t="str">
        <f>IF(VLOOKUP($D430,TKBGV_sang!$A$6:$AE$130,13,0)&lt;&gt;"",VLOOKUP($D430,TKBGV_sang!$A$6:$AE$130,13,0),"")</f>
        <v/>
      </c>
      <c r="E435" s="92" t="str">
        <f>IF(VLOOKUP($D430,TKBGV_sang!$A$6:$AE$130,18,0)&lt;&gt;"",VLOOKUP($D430,TKBGV_sang!$A$6:$AE$130,18,0),"")</f>
        <v/>
      </c>
      <c r="F435" s="92" t="str">
        <f>IF(VLOOKUP($D430,TKBGV_sang!$A$6:$AE$130,23,0)&lt;&gt;"",VLOOKUP($D430,TKBGV_sang!$A$6:$AE$130,23,0),"")</f>
        <v/>
      </c>
      <c r="G435" s="92" t="str">
        <f>IF(VLOOKUP($D430,TKBGV_sang!$A$6:$AE$130,28,0)&lt;&gt;"",VLOOKUP($D430,TKBGV_sang!$A$6:$AE$130,28,0),"")</f>
        <v/>
      </c>
    </row>
    <row r="436" spans="1:7" ht="25.5" customHeight="1" x14ac:dyDescent="0.1">
      <c r="A436" s="91">
        <v>3</v>
      </c>
      <c r="B436" s="92" t="str">
        <f>IF(VLOOKUP($D430,TKBGV_sang!$A$6:$AE$130,4,0)&lt;&gt;"",VLOOKUP($D430,TKBGV_sang!$A$6:$AE$130,4,0),"")</f>
        <v/>
      </c>
      <c r="C436" s="92" t="str">
        <f>IF(VLOOKUP($D430,TKBGV_sang!$A$6:$AE$130,9,0)&lt;&gt;"",VLOOKUP($D430,TKBGV_sang!$A$6:$AE$130,9,0),"")</f>
        <v/>
      </c>
      <c r="D436" s="92" t="str">
        <f>IF(VLOOKUP($D430,TKBGV_sang!$A$6:$AE$130,14,0)&lt;&gt;"",VLOOKUP($D430,TKBGV_sang!$A$6:$AE$130,14,0),"")</f>
        <v/>
      </c>
      <c r="E436" s="92" t="str">
        <f>IF(VLOOKUP($D430,TKBGV_sang!$A$6:$AE$130,19,0)&lt;&gt;"",VLOOKUP($D430,TKBGV_sang!$A$6:$AE$130,19,0),"")</f>
        <v/>
      </c>
      <c r="F436" s="92" t="str">
        <f>IF(VLOOKUP($D430,TKBGV_sang!$A$6:$AE$130,24,0)&lt;&gt;"",VLOOKUP($D430,TKBGV_sang!$A$6:$AE$130,24,0),"")</f>
        <v/>
      </c>
      <c r="G436" s="92" t="str">
        <f>IF(VLOOKUP($D430,TKBGV_sang!$A$6:$AE$130,29,0)&lt;&gt;"",VLOOKUP($D430,TKBGV_sang!$A$6:$AE$130,29,0),"")</f>
        <v/>
      </c>
    </row>
    <row r="437" spans="1:7" ht="25.5" customHeight="1" x14ac:dyDescent="0.1">
      <c r="A437" s="91">
        <v>4</v>
      </c>
      <c r="B437" s="92" t="str">
        <f>IF(VLOOKUP($D430,TKBGV_sang!$A$6:$AE$130,5,0)&lt;&gt;"",VLOOKUP($D430,TKBGV_sang!$A$6:$AE$130,5,0),"")</f>
        <v/>
      </c>
      <c r="C437" s="92" t="str">
        <f>IF(VLOOKUP($D430,TKBGV_sang!$A$6:$AE$130,10,0)&lt;&gt;"",VLOOKUP($D430,TKBGV_sang!$A$6:$AE$130,10,0),"")</f>
        <v/>
      </c>
      <c r="D437" s="92" t="str">
        <f>IF(VLOOKUP($D430,TKBGV_sang!$A$6:$AE$130,15,0)&lt;&gt;"",VLOOKUP($D430,TKBGV_sang!$A$6:$AE$130,15,0),"")</f>
        <v/>
      </c>
      <c r="E437" s="92" t="str">
        <f>IF(VLOOKUP($D430,TKBGV_sang!$A$6:$AE$130,20,0)&lt;&gt;"",VLOOKUP($D430,TKBGV_sang!$A$6:$AE$130,20,0),"")</f>
        <v/>
      </c>
      <c r="F437" s="92" t="str">
        <f>IF(VLOOKUP($D430,TKBGV_sang!$A$6:$AE$130,25,0)&lt;&gt;"",VLOOKUP($D430,TKBGV_sang!$A$6:$AE$130,25,0),"")</f>
        <v/>
      </c>
      <c r="G437" s="92" t="str">
        <f>IF(VLOOKUP($D430,TKBGV_sang!$A$6:$AE$130,30,0)&lt;&gt;"",VLOOKUP($D430,TKBGV_sang!$A$6:$AE$130,30,0),"")</f>
        <v/>
      </c>
    </row>
    <row r="438" spans="1:7" ht="25.5" customHeight="1" x14ac:dyDescent="0.1">
      <c r="A438" s="91">
        <v>5</v>
      </c>
      <c r="B438" s="92" t="str">
        <f>IF(VLOOKUP($D430,TKBGV_sang!$A$6:$AE$130,6,0)&lt;&gt;"",VLOOKUP($D430,TKBGV_sang!$A$6:$AE$130,6,0),"")</f>
        <v/>
      </c>
      <c r="C438" s="92" t="str">
        <f>IF(VLOOKUP($D430,TKBGV_sang!$A$6:$AE$130,11,0)&lt;&gt;"",VLOOKUP($D430,TKBGV_sang!$A$6:$AE$130,11,0),"")</f>
        <v/>
      </c>
      <c r="D438" s="92" t="str">
        <f>IF(VLOOKUP($D430,TKBGV_sang!$A$6:$AE$130,16,0)&lt;&gt;"",VLOOKUP($D430,TKBGV_sang!$A$6:$AE$130,16,0),"")</f>
        <v/>
      </c>
      <c r="E438" s="92" t="str">
        <f>IF(VLOOKUP($D430,TKBGV_sang!$A$6:$AE$130,21,0)&lt;&gt;"",VLOOKUP($D430,TKBGV_sang!$A$6:$AE$130,21,0),"")</f>
        <v/>
      </c>
      <c r="F438" s="92" t="str">
        <f>IF(VLOOKUP($D430,TKBGV_sang!$A$6:$AE$130,26,0)&lt;&gt;"",VLOOKUP($D430,TKBGV_sang!$A$6:$AE$130,26,0),"")</f>
        <v/>
      </c>
      <c r="G438" s="92" t="str">
        <f>IF(VLOOKUP($D430,TKBGV_sang!$A$6:$AE$130,31,0)&lt;&gt;"",VLOOKUP($D430,TKBGV_sang!$A$6:$AE$130,31,0),"")</f>
        <v/>
      </c>
    </row>
    <row r="439" spans="1:7" ht="25.5" customHeight="1" x14ac:dyDescent="0.1">
      <c r="A439" s="85"/>
      <c r="B439" s="85"/>
      <c r="C439" s="85" t="s">
        <v>122</v>
      </c>
      <c r="D439" s="85"/>
      <c r="E439" s="85"/>
      <c r="F439" s="85"/>
      <c r="G439" s="85"/>
    </row>
    <row r="440" spans="1:7" ht="25.5" customHeight="1" x14ac:dyDescent="0.1">
      <c r="A440" s="89"/>
      <c r="B440" s="90" t="s">
        <v>115</v>
      </c>
      <c r="C440" s="90" t="s">
        <v>116</v>
      </c>
      <c r="D440" s="90" t="s">
        <v>117</v>
      </c>
      <c r="E440" s="90" t="s">
        <v>118</v>
      </c>
      <c r="F440" s="90" t="s">
        <v>119</v>
      </c>
      <c r="G440" s="90" t="s">
        <v>120</v>
      </c>
    </row>
    <row r="441" spans="1:7" ht="25.5" customHeight="1" x14ac:dyDescent="0.1">
      <c r="A441" s="91">
        <v>1</v>
      </c>
      <c r="B441" s="92" t="str">
        <f>IF(VLOOKUP($D430,TKBGV_chieu!$A$6:$AE$130,2,0)&lt;&gt;"",VLOOKUP($D430,TKBGV_chieu!$A$6:$AE$130,2,0),"")</f>
        <v/>
      </c>
      <c r="C441" s="92" t="str">
        <f>IF(VLOOKUP($D430,TKBGV_chieu!$A$6:$AE$130,7,0)&lt;&gt;"",VLOOKUP($D430,TKBGV_chieu!$A$6:$AE$130,7,0),"")</f>
        <v/>
      </c>
      <c r="D441" s="92" t="str">
        <f>IF(VLOOKUP($D430,TKBGV_chieu!$A$6:$AE$130,12,0)&lt;&gt;"",VLOOKUP($D430,TKBGV_chieu!$A$6:$AE$130,12,0),"")</f>
        <v/>
      </c>
      <c r="E441" s="92" t="str">
        <f>IF(VLOOKUP($D430,TKBGV_chieu!$A$6:$AE$130,17,0)&lt;&gt;"",VLOOKUP($D430,TKBGV_chieu!$A$6:$AE$130,17,0),"")</f>
        <v/>
      </c>
      <c r="F441" s="92" t="str">
        <f>IF(VLOOKUP($D430,TKBGV_chieu!$A$6:$AE$130,22,0)&lt;&gt;"",VLOOKUP($D430,TKBGV_chieu!$A$6:$AE$130,22,0),"")</f>
        <v/>
      </c>
      <c r="G441" s="92" t="str">
        <f>IF(VLOOKUP($D430,TKBGV_chieu!$A$6:$AE$130,27,0)&lt;&gt;"",VLOOKUP($D430,TKBGV_chieu!$A$6:$AE$130,27,0),"")</f>
        <v/>
      </c>
    </row>
    <row r="442" spans="1:7" ht="25.5" customHeight="1" x14ac:dyDescent="0.1">
      <c r="A442" s="91">
        <v>2</v>
      </c>
      <c r="B442" s="92" t="str">
        <f>IF(VLOOKUP($D430,TKBGV_chieu!$A$6:$AE$130,3,0)&lt;&gt;"",VLOOKUP($D430,TKBGV_chieu!$A$6:$AE$130,3,0),"")</f>
        <v/>
      </c>
      <c r="C442" s="92" t="str">
        <f>IF(VLOOKUP($D430,TKBGV_chieu!$A$6:$AE$130,8,0)&lt;&gt;"",VLOOKUP($D430,TKBGV_chieu!$A$6:$AE$130,8,0),"")</f>
        <v/>
      </c>
      <c r="D442" s="92" t="str">
        <f>IF(VLOOKUP($D430,TKBGV_chieu!$A$6:$AE$130,13,0)&lt;&gt;"",VLOOKUP($D430,TKBGV_chieu!$A$6:$AE$130,13,0),"")</f>
        <v/>
      </c>
      <c r="E442" s="92" t="str">
        <f>IF(VLOOKUP($D430,TKBGV_chieu!$A$6:$AE$130,18,0)&lt;&gt;"",VLOOKUP($D430,TKBGV_chieu!$A$6:$AE$130,18,0),"")</f>
        <v/>
      </c>
      <c r="F442" s="92" t="str">
        <f>IF(VLOOKUP($D430,TKBGV_chieu!$A$6:$AE$130,23,0)&lt;&gt;"",VLOOKUP($D430,TKBGV_chieu!$A$6:$AE$130,23,0),"")</f>
        <v/>
      </c>
      <c r="G442" s="92" t="str">
        <f>IF(VLOOKUP($D430,TKBGV_chieu!$A$6:$AE$130,28,0)&lt;&gt;"",VLOOKUP($D430,TKBGV_chieu!$A$6:$AE$130,28,0),"")</f>
        <v/>
      </c>
    </row>
    <row r="443" spans="1:7" ht="25.5" customHeight="1" x14ac:dyDescent="0.1">
      <c r="A443" s="91">
        <v>3</v>
      </c>
      <c r="B443" s="92" t="str">
        <f>IF(VLOOKUP($D430,TKBGV_chieu!$A$6:$AE$130,4,0)&lt;&gt;"",VLOOKUP($D430,TKBGV_chieu!$A$6:$AE$130,4,0),"")</f>
        <v/>
      </c>
      <c r="C443" s="92" t="str">
        <f>IF(VLOOKUP($D430,TKBGV_chieu!$A$6:$AE$130,9,0)&lt;&gt;"",VLOOKUP($D430,TKBGV_chieu!$A$6:$AE$130,9,0),"")</f>
        <v/>
      </c>
      <c r="D443" s="92" t="str">
        <f>IF(VLOOKUP($D430,TKBGV_chieu!$A$6:$AE$130,14,0)&lt;&gt;"",VLOOKUP($D430,TKBGV_chieu!$A$6:$AE$130,14,0),"")</f>
        <v/>
      </c>
      <c r="E443" s="92" t="str">
        <f>IF(VLOOKUP($D430,TKBGV_chieu!$A$6:$AE$130,19,0)&lt;&gt;"",VLOOKUP($D430,TKBGV_chieu!$A$6:$AE$130,19,0),"")</f>
        <v/>
      </c>
      <c r="F443" s="92" t="str">
        <f>IF(VLOOKUP($D430,TKBGV_chieu!$A$6:$AE$130,24,0)&lt;&gt;"",VLOOKUP($D430,TKBGV_chieu!$A$6:$AE$130,24,0),"")</f>
        <v/>
      </c>
      <c r="G443" s="92" t="str">
        <f>IF(VLOOKUP($D430,TKBGV_chieu!$A$6:$AE$130,29,0)&lt;&gt;"",VLOOKUP($D430,TKBGV_chieu!$A$6:$AE$130,29,0),"")</f>
        <v/>
      </c>
    </row>
    <row r="444" spans="1:7" ht="25.5" customHeight="1" x14ac:dyDescent="0.1">
      <c r="A444" s="91">
        <v>4</v>
      </c>
      <c r="B444" s="92" t="str">
        <f>IF(VLOOKUP($D430,TKBGV_chieu!$A$6:$AE$130,5,0)&lt;&gt;"",VLOOKUP($D430,TKBGV_chieu!$A$6:$AE$130,5,0),"")</f>
        <v/>
      </c>
      <c r="C444" s="92" t="str">
        <f>IF(VLOOKUP($D430,TKBGV_chieu!$A$6:$AE$130,10,0)&lt;&gt;"",VLOOKUP($D430,TKBGV_chieu!$A$6:$AE$130,10,0),"")</f>
        <v/>
      </c>
      <c r="D444" s="92" t="str">
        <f>IF(VLOOKUP($D430,TKBGV_chieu!$A$6:$AE$130,15,0)&lt;&gt;"",VLOOKUP($D430,TKBGV_chieu!$A$6:$AE$130,15,0),"")</f>
        <v/>
      </c>
      <c r="E444" s="92" t="str">
        <f>IF(VLOOKUP($D430,TKBGV_chieu!$A$6:$AE$130,20,0)&lt;&gt;"",VLOOKUP($D430,TKBGV_chieu!$A$6:$AE$130,20,0),"")</f>
        <v/>
      </c>
      <c r="F444" s="92" t="str">
        <f>IF(VLOOKUP($D430,TKBGV_chieu!$A$6:$AE$130,25,0)&lt;&gt;"",VLOOKUP($D430,TKBGV_chieu!$A$6:$AE$130,25,0),"")</f>
        <v/>
      </c>
      <c r="G444" s="92" t="str">
        <f>IF(VLOOKUP($D430,TKBGV_chieu!$A$6:$AE$130,30,0)&lt;&gt;"",VLOOKUP($D430,TKBGV_chieu!$A$6:$AE$130,30,0),"")</f>
        <v/>
      </c>
    </row>
    <row r="445" spans="1:7" ht="25.5" customHeight="1" x14ac:dyDescent="0.1">
      <c r="A445" s="91">
        <v>5</v>
      </c>
      <c r="B445" s="92" t="str">
        <f>IF(VLOOKUP($D430,TKBGV_chieu!$A$6:$AE$130,6,0)&lt;&gt;"",VLOOKUP($D430,TKBGV_chieu!$A$6:$AE$130,6,0),"")</f>
        <v/>
      </c>
      <c r="C445" s="92" t="str">
        <f>IF(VLOOKUP($D430,TKBGV_chieu!$A$6:$AE$130,11,0)&lt;&gt;"",VLOOKUP($D430,TKBGV_chieu!$A$6:$AE$130,11,0),"")</f>
        <v/>
      </c>
      <c r="D445" s="92" t="str">
        <f>IF(VLOOKUP($D430,TKBGV_chieu!$A$6:$AE$130,16,0)&lt;&gt;"",VLOOKUP($D430,TKBGV_chieu!$A$6:$AE$130,16,0),"")</f>
        <v/>
      </c>
      <c r="E445" s="92" t="str">
        <f>IF(VLOOKUP($D430,TKBGV_chieu!$A$6:$AE$130,21,0)&lt;&gt;"",VLOOKUP($D430,TKBGV_chieu!$A$6:$AE$130,21,0),"")</f>
        <v/>
      </c>
      <c r="F445" s="92" t="str">
        <f>IF(VLOOKUP($D430,TKBGV_chieu!$A$6:$AE$130,26,0)&lt;&gt;"",VLOOKUP($D430,TKBGV_chieu!$A$6:$AE$130,26,0),"")</f>
        <v/>
      </c>
      <c r="G445" s="92" t="str">
        <f>IF(VLOOKUP($D430,TKBGV_chieu!$A$6:$AE$130,31,0)&lt;&gt;"",VLOOKUP($D430,TKBGV_chieu!$A$6:$AE$130,31,0),"")</f>
        <v/>
      </c>
    </row>
    <row r="446" spans="1:7" ht="25.5" customHeight="1" x14ac:dyDescent="0.1">
      <c r="A446" s="85"/>
      <c r="B446" s="93"/>
      <c r="C446" s="93"/>
      <c r="D446" s="93"/>
      <c r="E446" s="93"/>
      <c r="F446" s="93"/>
      <c r="G446" s="93"/>
    </row>
    <row r="447" spans="1:7" ht="25.5" customHeight="1" x14ac:dyDescent="0.1">
      <c r="A447" s="85">
        <v>27</v>
      </c>
      <c r="B447" s="85"/>
      <c r="C447" s="85" t="s">
        <v>123</v>
      </c>
      <c r="D447" s="86" t="str">
        <f>VLOOKUP($A447,Objects!$D$7:$F$120,3,1)</f>
        <v>NGUYỄN DUY QUANG</v>
      </c>
      <c r="E447" s="85"/>
      <c r="F447" s="85"/>
      <c r="G447" s="85"/>
    </row>
    <row r="448" spans="1:7" ht="25.5" customHeight="1" x14ac:dyDescent="0.1">
      <c r="A448" s="85"/>
      <c r="B448" s="85"/>
      <c r="C448" s="85"/>
      <c r="D448" s="85"/>
      <c r="E448" s="88"/>
      <c r="F448" s="85"/>
      <c r="G448" s="85"/>
    </row>
    <row r="449" spans="1:7" ht="25.5" customHeight="1" x14ac:dyDescent="0.1">
      <c r="A449" s="85"/>
      <c r="B449" s="85"/>
      <c r="C449" s="85" t="s">
        <v>121</v>
      </c>
      <c r="D449" s="85"/>
      <c r="E449" s="85"/>
      <c r="F449" s="85"/>
      <c r="G449" s="85"/>
    </row>
    <row r="450" spans="1:7" ht="25.5" customHeight="1" x14ac:dyDescent="0.1">
      <c r="A450" s="89"/>
      <c r="B450" s="90" t="s">
        <v>115</v>
      </c>
      <c r="C450" s="90" t="s">
        <v>116</v>
      </c>
      <c r="D450" s="90" t="s">
        <v>117</v>
      </c>
      <c r="E450" s="90" t="s">
        <v>118</v>
      </c>
      <c r="F450" s="90" t="s">
        <v>119</v>
      </c>
      <c r="G450" s="90" t="s">
        <v>120</v>
      </c>
    </row>
    <row r="451" spans="1:7" ht="25.5" customHeight="1" x14ac:dyDescent="0.1">
      <c r="A451" s="91">
        <v>1</v>
      </c>
      <c r="B451" s="92" t="str">
        <f>IF(VLOOKUP($D447,TKBGV_sang!$A$6:$AE$130,2,0)&lt;&gt;"",VLOOKUP($D447,TKBGV_sang!$A$6:$AE$130,2,0),"")</f>
        <v/>
      </c>
      <c r="C451" s="92" t="str">
        <f>IF(VLOOKUP($D447,TKBGV_sang!$A$6:$AE$130,7,0)&lt;&gt;"",VLOOKUP($D447,TKBGV_sang!$A$6:$AE$130,7,0),"")</f>
        <v>12A11 - CNGH</v>
      </c>
      <c r="D451" s="92" t="str">
        <f>IF(VLOOKUP($D447,TKBGV_sang!$A$6:$AE$130,12,0)&lt;&gt;"",VLOOKUP($D447,TKBGV_sang!$A$6:$AE$130,12,0),"")</f>
        <v/>
      </c>
      <c r="E451" s="92" t="str">
        <f>IF(VLOOKUP($D447,TKBGV_sang!$A$6:$AE$130,17,0)&lt;&gt;"",VLOOKUP($D447,TKBGV_sang!$A$6:$AE$130,17,0),"")</f>
        <v/>
      </c>
      <c r="F451" s="92" t="str">
        <f>IF(VLOOKUP($D447,TKBGV_sang!$A$6:$AE$130,22,0)&lt;&gt;"",VLOOKUP($D447,TKBGV_sang!$A$6:$AE$130,22,0),"")</f>
        <v>12A13 - CNGH</v>
      </c>
      <c r="G451" s="92" t="str">
        <f>IF(VLOOKUP($D447,TKBGV_sang!$A$6:$AE$130,27,0)&lt;&gt;"",VLOOKUP($D447,TKBGV_sang!$A$6:$AE$130,27,0),"")</f>
        <v/>
      </c>
    </row>
    <row r="452" spans="1:7" ht="25.5" customHeight="1" x14ac:dyDescent="0.1">
      <c r="A452" s="91">
        <v>2</v>
      </c>
      <c r="B452" s="92" t="str">
        <f>IF(VLOOKUP($D447,TKBGV_sang!$A$6:$AE$130,3,0)&lt;&gt;"",VLOOKUP($D447,TKBGV_sang!$A$6:$AE$130,3,0),"")</f>
        <v/>
      </c>
      <c r="C452" s="92" t="str">
        <f>IF(VLOOKUP($D447,TKBGV_sang!$A$6:$AE$130,8,0)&lt;&gt;"",VLOOKUP($D447,TKBGV_sang!$A$6:$AE$130,8,0),"")</f>
        <v>11A08 - CNGH</v>
      </c>
      <c r="D452" s="92" t="str">
        <f>IF(VLOOKUP($D447,TKBGV_sang!$A$6:$AE$130,13,0)&lt;&gt;"",VLOOKUP($D447,TKBGV_sang!$A$6:$AE$130,13,0),"")</f>
        <v/>
      </c>
      <c r="E452" s="92" t="str">
        <f>IF(VLOOKUP($D447,TKBGV_sang!$A$6:$AE$130,18,0)&lt;&gt;"",VLOOKUP($D447,TKBGV_sang!$A$6:$AE$130,18,0),"")</f>
        <v/>
      </c>
      <c r="F452" s="92" t="str">
        <f>IF(VLOOKUP($D447,TKBGV_sang!$A$6:$AE$130,23,0)&lt;&gt;"",VLOOKUP($D447,TKBGV_sang!$A$6:$AE$130,23,0),"")</f>
        <v>11A01 - CNGH</v>
      </c>
      <c r="G452" s="92" t="str">
        <f>IF(VLOOKUP($D447,TKBGV_sang!$A$6:$AE$130,28,0)&lt;&gt;"",VLOOKUP($D447,TKBGV_sang!$A$6:$AE$130,28,0),"")</f>
        <v/>
      </c>
    </row>
    <row r="453" spans="1:7" ht="25.5" customHeight="1" x14ac:dyDescent="0.1">
      <c r="A453" s="91">
        <v>3</v>
      </c>
      <c r="B453" s="92" t="str">
        <f>IF(VLOOKUP($D447,TKBGV_sang!$A$6:$AE$130,4,0)&lt;&gt;"",VLOOKUP($D447,TKBGV_sang!$A$6:$AE$130,4,0),"")</f>
        <v/>
      </c>
      <c r="C453" s="92" t="str">
        <f>IF(VLOOKUP($D447,TKBGV_sang!$A$6:$AE$130,9,0)&lt;&gt;"",VLOOKUP($D447,TKBGV_sang!$A$6:$AE$130,9,0),"")</f>
        <v>11A09 - CNGH</v>
      </c>
      <c r="D453" s="92" t="str">
        <f>IF(VLOOKUP($D447,TKBGV_sang!$A$6:$AE$130,14,0)&lt;&gt;"",VLOOKUP($D447,TKBGV_sang!$A$6:$AE$130,14,0),"")</f>
        <v/>
      </c>
      <c r="E453" s="92" t="str">
        <f>IF(VLOOKUP($D447,TKBGV_sang!$A$6:$AE$130,19,0)&lt;&gt;"",VLOOKUP($D447,TKBGV_sang!$A$6:$AE$130,19,0),"")</f>
        <v/>
      </c>
      <c r="F453" s="92" t="str">
        <f>IF(VLOOKUP($D447,TKBGV_sang!$A$6:$AE$130,24,0)&lt;&gt;"",VLOOKUP($D447,TKBGV_sang!$A$6:$AE$130,24,0),"")</f>
        <v>12A02 - CNGH</v>
      </c>
      <c r="G453" s="92" t="str">
        <f>IF(VLOOKUP($D447,TKBGV_sang!$A$6:$AE$130,29,0)&lt;&gt;"",VLOOKUP($D447,TKBGV_sang!$A$6:$AE$130,29,0),"")</f>
        <v/>
      </c>
    </row>
    <row r="454" spans="1:7" ht="25.5" customHeight="1" x14ac:dyDescent="0.1">
      <c r="A454" s="91">
        <v>4</v>
      </c>
      <c r="B454" s="92" t="str">
        <f>IF(VLOOKUP($D447,TKBGV_sang!$A$6:$AE$130,5,0)&lt;&gt;"",VLOOKUP($D447,TKBGV_sang!$A$6:$AE$130,5,0),"")</f>
        <v/>
      </c>
      <c r="C454" s="92" t="str">
        <f>IF(VLOOKUP($D447,TKBGV_sang!$A$6:$AE$130,10,0)&lt;&gt;"",VLOOKUP($D447,TKBGV_sang!$A$6:$AE$130,10,0),"")</f>
        <v>12A12 - CNGH</v>
      </c>
      <c r="D454" s="92" t="str">
        <f>IF(VLOOKUP($D447,TKBGV_sang!$A$6:$AE$130,15,0)&lt;&gt;"",VLOOKUP($D447,TKBGV_sang!$A$6:$AE$130,15,0),"")</f>
        <v/>
      </c>
      <c r="E454" s="92" t="str">
        <f>IF(VLOOKUP($D447,TKBGV_sang!$A$6:$AE$130,20,0)&lt;&gt;"",VLOOKUP($D447,TKBGV_sang!$A$6:$AE$130,20,0),"")</f>
        <v/>
      </c>
      <c r="F454" s="92" t="str">
        <f>IF(VLOOKUP($D447,TKBGV_sang!$A$6:$AE$130,25,0)&lt;&gt;"",VLOOKUP($D447,TKBGV_sang!$A$6:$AE$130,25,0),"")</f>
        <v>12A14 - CNGH</v>
      </c>
      <c r="G454" s="92" t="str">
        <f>IF(VLOOKUP($D447,TKBGV_sang!$A$6:$AE$130,30,0)&lt;&gt;"",VLOOKUP($D447,TKBGV_sang!$A$6:$AE$130,30,0),"")</f>
        <v/>
      </c>
    </row>
    <row r="455" spans="1:7" ht="25.5" customHeight="1" x14ac:dyDescent="0.1">
      <c r="A455" s="91">
        <v>5</v>
      </c>
      <c r="B455" s="92" t="str">
        <f>IF(VLOOKUP($D447,TKBGV_sang!$A$6:$AE$130,6,0)&lt;&gt;"",VLOOKUP($D447,TKBGV_sang!$A$6:$AE$130,6,0),"")</f>
        <v/>
      </c>
      <c r="C455" s="92" t="str">
        <f>IF(VLOOKUP($D447,TKBGV_sang!$A$6:$AE$130,11,0)&lt;&gt;"",VLOOKUP($D447,TKBGV_sang!$A$6:$AE$130,11,0),"")</f>
        <v>11A10 - CNGH</v>
      </c>
      <c r="D455" s="92" t="str">
        <f>IF(VLOOKUP($D447,TKBGV_sang!$A$6:$AE$130,16,0)&lt;&gt;"",VLOOKUP($D447,TKBGV_sang!$A$6:$AE$130,16,0),"")</f>
        <v/>
      </c>
      <c r="E455" s="92" t="str">
        <f>IF(VLOOKUP($D447,TKBGV_sang!$A$6:$AE$130,21,0)&lt;&gt;"",VLOOKUP($D447,TKBGV_sang!$A$6:$AE$130,21,0),"")</f>
        <v/>
      </c>
      <c r="F455" s="92" t="str">
        <f>IF(VLOOKUP($D447,TKBGV_sang!$A$6:$AE$130,26,0)&lt;&gt;"",VLOOKUP($D447,TKBGV_sang!$A$6:$AE$130,26,0),"")</f>
        <v>11A07 - CNGH</v>
      </c>
      <c r="G455" s="92" t="str">
        <f>IF(VLOOKUP($D447,TKBGV_sang!$A$6:$AE$130,31,0)&lt;&gt;"",VLOOKUP($D447,TKBGV_sang!$A$6:$AE$130,31,0),"")</f>
        <v/>
      </c>
    </row>
    <row r="456" spans="1:7" ht="25.5" customHeight="1" x14ac:dyDescent="0.1">
      <c r="A456" s="85"/>
      <c r="B456" s="85"/>
      <c r="C456" s="85" t="s">
        <v>122</v>
      </c>
      <c r="D456" s="85"/>
      <c r="E456" s="85"/>
      <c r="F456" s="85"/>
      <c r="G456" s="85"/>
    </row>
    <row r="457" spans="1:7" ht="25.5" customHeight="1" x14ac:dyDescent="0.1">
      <c r="A457" s="89"/>
      <c r="B457" s="90" t="s">
        <v>115</v>
      </c>
      <c r="C457" s="90" t="s">
        <v>116</v>
      </c>
      <c r="D457" s="90" t="s">
        <v>117</v>
      </c>
      <c r="E457" s="90" t="s">
        <v>118</v>
      </c>
      <c r="F457" s="90" t="s">
        <v>119</v>
      </c>
      <c r="G457" s="90" t="s">
        <v>120</v>
      </c>
    </row>
    <row r="458" spans="1:7" ht="25.5" customHeight="1" x14ac:dyDescent="0.1">
      <c r="A458" s="91">
        <v>1</v>
      </c>
      <c r="B458" s="92" t="str">
        <f>IF(VLOOKUP($D447,TKBGV_chieu!$A$6:$AE$130,2,0)&lt;&gt;"",VLOOKUP($D447,TKBGV_chieu!$A$6:$AE$130,2,0),"")</f>
        <v/>
      </c>
      <c r="C458" s="92" t="str">
        <f>IF(VLOOKUP($D447,TKBGV_chieu!$A$6:$AE$130,7,0)&lt;&gt;"",VLOOKUP($D447,TKBGV_chieu!$A$6:$AE$130,7,0),"")</f>
        <v>11A10 - NGHE</v>
      </c>
      <c r="D458" s="92" t="str">
        <f>IF(VLOOKUP($D447,TKBGV_chieu!$A$6:$AE$130,12,0)&lt;&gt;"",VLOOKUP($D447,TKBGV_chieu!$A$6:$AE$130,12,0),"")</f>
        <v>11A07 - NGHE</v>
      </c>
      <c r="E458" s="92" t="str">
        <f>IF(VLOOKUP($D447,TKBGV_chieu!$A$6:$AE$130,17,0)&lt;&gt;"",VLOOKUP($D447,TKBGV_chieu!$A$6:$AE$130,17,0),"")</f>
        <v/>
      </c>
      <c r="F458" s="92" t="str">
        <f>IF(VLOOKUP($D447,TKBGV_chieu!$A$6:$AE$130,22,0)&lt;&gt;"",VLOOKUP($D447,TKBGV_chieu!$A$6:$AE$130,22,0),"")</f>
        <v/>
      </c>
      <c r="G458" s="92" t="str">
        <f>IF(VLOOKUP($D447,TKBGV_chieu!$A$6:$AE$130,27,0)&lt;&gt;"",VLOOKUP($D447,TKBGV_chieu!$A$6:$AE$130,27,0),"")</f>
        <v/>
      </c>
    </row>
    <row r="459" spans="1:7" ht="25.5" customHeight="1" x14ac:dyDescent="0.1">
      <c r="A459" s="91">
        <v>2</v>
      </c>
      <c r="B459" s="92" t="str">
        <f>IF(VLOOKUP($D447,TKBGV_chieu!$A$6:$AE$130,3,0)&lt;&gt;"",VLOOKUP($D447,TKBGV_chieu!$A$6:$AE$130,3,0),"")</f>
        <v/>
      </c>
      <c r="C459" s="92" t="str">
        <f>IF(VLOOKUP($D447,TKBGV_chieu!$A$6:$AE$130,8,0)&lt;&gt;"",VLOOKUP($D447,TKBGV_chieu!$A$6:$AE$130,8,0),"")</f>
        <v>11A10 - NGHE</v>
      </c>
      <c r="D459" s="92" t="str">
        <f>IF(VLOOKUP($D447,TKBGV_chieu!$A$6:$AE$130,13,0)&lt;&gt;"",VLOOKUP($D447,TKBGV_chieu!$A$6:$AE$130,13,0),"")</f>
        <v>11A07 - NGHE</v>
      </c>
      <c r="E459" s="92" t="str">
        <f>IF(VLOOKUP($D447,TKBGV_chieu!$A$6:$AE$130,18,0)&lt;&gt;"",VLOOKUP($D447,TKBGV_chieu!$A$6:$AE$130,18,0),"")</f>
        <v/>
      </c>
      <c r="F459" s="92" t="str">
        <f>IF(VLOOKUP($D447,TKBGV_chieu!$A$6:$AE$130,23,0)&lt;&gt;"",VLOOKUP($D447,TKBGV_chieu!$A$6:$AE$130,23,0),"")</f>
        <v/>
      </c>
      <c r="G459" s="92" t="str">
        <f>IF(VLOOKUP($D447,TKBGV_chieu!$A$6:$AE$130,28,0)&lt;&gt;"",VLOOKUP($D447,TKBGV_chieu!$A$6:$AE$130,28,0),"")</f>
        <v/>
      </c>
    </row>
    <row r="460" spans="1:7" ht="25.5" customHeight="1" x14ac:dyDescent="0.1">
      <c r="A460" s="91">
        <v>3</v>
      </c>
      <c r="B460" s="92" t="str">
        <f>IF(VLOOKUP($D447,TKBGV_chieu!$A$6:$AE$130,4,0)&lt;&gt;"",VLOOKUP($D447,TKBGV_chieu!$A$6:$AE$130,4,0),"")</f>
        <v/>
      </c>
      <c r="C460" s="92" t="str">
        <f>IF(VLOOKUP($D447,TKBGV_chieu!$A$6:$AE$130,9,0)&lt;&gt;"",VLOOKUP($D447,TKBGV_chieu!$A$6:$AE$130,9,0),"")</f>
        <v>11A10 - NGHE</v>
      </c>
      <c r="D460" s="92" t="str">
        <f>IF(VLOOKUP($D447,TKBGV_chieu!$A$6:$AE$130,14,0)&lt;&gt;"",VLOOKUP($D447,TKBGV_chieu!$A$6:$AE$130,14,0),"")</f>
        <v>11A07 - NGHE</v>
      </c>
      <c r="E460" s="92" t="str">
        <f>IF(VLOOKUP($D447,TKBGV_chieu!$A$6:$AE$130,19,0)&lt;&gt;"",VLOOKUP($D447,TKBGV_chieu!$A$6:$AE$130,19,0),"")</f>
        <v/>
      </c>
      <c r="F460" s="92" t="str">
        <f>IF(VLOOKUP($D447,TKBGV_chieu!$A$6:$AE$130,24,0)&lt;&gt;"",VLOOKUP($D447,TKBGV_chieu!$A$6:$AE$130,24,0),"")</f>
        <v/>
      </c>
      <c r="G460" s="92" t="str">
        <f>IF(VLOOKUP($D447,TKBGV_chieu!$A$6:$AE$130,29,0)&lt;&gt;"",VLOOKUP($D447,TKBGV_chieu!$A$6:$AE$130,29,0),"")</f>
        <v/>
      </c>
    </row>
    <row r="461" spans="1:7" ht="25.5" customHeight="1" x14ac:dyDescent="0.1">
      <c r="A461" s="91">
        <v>4</v>
      </c>
      <c r="B461" s="92" t="str">
        <f>IF(VLOOKUP($D447,TKBGV_chieu!$A$6:$AE$130,5,0)&lt;&gt;"",VLOOKUP($D447,TKBGV_chieu!$A$6:$AE$130,5,0),"")</f>
        <v/>
      </c>
      <c r="C461" s="92" t="str">
        <f>IF(VLOOKUP($D447,TKBGV_chieu!$A$6:$AE$130,10,0)&lt;&gt;"",VLOOKUP($D447,TKBGV_chieu!$A$6:$AE$130,10,0),"")</f>
        <v/>
      </c>
      <c r="D461" s="92" t="str">
        <f>IF(VLOOKUP($D447,TKBGV_chieu!$A$6:$AE$130,15,0)&lt;&gt;"",VLOOKUP($D447,TKBGV_chieu!$A$6:$AE$130,15,0),"")</f>
        <v/>
      </c>
      <c r="E461" s="92" t="str">
        <f>IF(VLOOKUP($D447,TKBGV_chieu!$A$6:$AE$130,20,0)&lt;&gt;"",VLOOKUP($D447,TKBGV_chieu!$A$6:$AE$130,20,0),"")</f>
        <v/>
      </c>
      <c r="F461" s="92" t="str">
        <f>IF(VLOOKUP($D447,TKBGV_chieu!$A$6:$AE$130,25,0)&lt;&gt;"",VLOOKUP($D447,TKBGV_chieu!$A$6:$AE$130,25,0),"")</f>
        <v/>
      </c>
      <c r="G461" s="92" t="str">
        <f>IF(VLOOKUP($D447,TKBGV_chieu!$A$6:$AE$130,30,0)&lt;&gt;"",VLOOKUP($D447,TKBGV_chieu!$A$6:$AE$130,30,0),"")</f>
        <v/>
      </c>
    </row>
    <row r="462" spans="1:7" ht="25.5" customHeight="1" x14ac:dyDescent="0.1">
      <c r="A462" s="91">
        <v>5</v>
      </c>
      <c r="B462" s="92" t="str">
        <f>IF(VLOOKUP($D447,TKBGV_chieu!$A$6:$AE$130,6,0)&lt;&gt;"",VLOOKUP($D447,TKBGV_chieu!$A$6:$AE$130,6,0),"")</f>
        <v/>
      </c>
      <c r="C462" s="92" t="str">
        <f>IF(VLOOKUP($D447,TKBGV_chieu!$A$6:$AE$130,11,0)&lt;&gt;"",VLOOKUP($D447,TKBGV_chieu!$A$6:$AE$130,11,0),"")</f>
        <v/>
      </c>
      <c r="D462" s="92" t="str">
        <f>IF(VLOOKUP($D447,TKBGV_chieu!$A$6:$AE$130,16,0)&lt;&gt;"",VLOOKUP($D447,TKBGV_chieu!$A$6:$AE$130,16,0),"")</f>
        <v/>
      </c>
      <c r="E462" s="92" t="str">
        <f>IF(VLOOKUP($D447,TKBGV_chieu!$A$6:$AE$130,21,0)&lt;&gt;"",VLOOKUP($D447,TKBGV_chieu!$A$6:$AE$130,21,0),"")</f>
        <v/>
      </c>
      <c r="F462" s="92" t="str">
        <f>IF(VLOOKUP($D447,TKBGV_chieu!$A$6:$AE$130,26,0)&lt;&gt;"",VLOOKUP($D447,TKBGV_chieu!$A$6:$AE$130,26,0),"")</f>
        <v/>
      </c>
      <c r="G462" s="92" t="str">
        <f>IF(VLOOKUP($D447,TKBGV_chieu!$A$6:$AE$130,31,0)&lt;&gt;"",VLOOKUP($D447,TKBGV_chieu!$A$6:$AE$130,31,0),"")</f>
        <v/>
      </c>
    </row>
    <row r="463" spans="1:7" ht="25.5" customHeight="1" x14ac:dyDescent="0.1">
      <c r="A463" s="85"/>
      <c r="B463" s="93"/>
      <c r="C463" s="93"/>
      <c r="D463" s="93"/>
      <c r="E463" s="93"/>
      <c r="F463" s="93"/>
      <c r="G463" s="93"/>
    </row>
    <row r="464" spans="1:7" ht="25.5" customHeight="1" x14ac:dyDescent="0.1">
      <c r="A464" s="85">
        <v>28</v>
      </c>
      <c r="B464" s="85"/>
      <c r="C464" s="85" t="s">
        <v>123</v>
      </c>
      <c r="D464" s="86" t="str">
        <f>VLOOKUP($A464,Objects!$D$7:$F$120,3,1)</f>
        <v>PHẠM HUỲNH MINH THÁI</v>
      </c>
      <c r="E464" s="85"/>
      <c r="F464" s="85"/>
      <c r="G464" s="85"/>
    </row>
    <row r="465" spans="1:7" ht="25.5" customHeight="1" x14ac:dyDescent="0.1">
      <c r="A465" s="85"/>
      <c r="B465" s="85"/>
      <c r="C465" s="85"/>
      <c r="D465" s="85"/>
      <c r="E465" s="88"/>
      <c r="F465" s="85"/>
      <c r="G465" s="85"/>
    </row>
    <row r="466" spans="1:7" ht="25.5" customHeight="1" x14ac:dyDescent="0.1">
      <c r="A466" s="85"/>
      <c r="B466" s="85"/>
      <c r="C466" s="85" t="s">
        <v>121</v>
      </c>
      <c r="D466" s="85"/>
      <c r="E466" s="85"/>
      <c r="F466" s="85"/>
      <c r="G466" s="85"/>
    </row>
    <row r="467" spans="1:7" ht="25.5" customHeight="1" x14ac:dyDescent="0.1">
      <c r="A467" s="89"/>
      <c r="B467" s="90" t="s">
        <v>115</v>
      </c>
      <c r="C467" s="90" t="s">
        <v>116</v>
      </c>
      <c r="D467" s="90" t="s">
        <v>117</v>
      </c>
      <c r="E467" s="90" t="s">
        <v>118</v>
      </c>
      <c r="F467" s="90" t="s">
        <v>119</v>
      </c>
      <c r="G467" s="90" t="s">
        <v>120</v>
      </c>
    </row>
    <row r="468" spans="1:7" ht="25.5" customHeight="1" x14ac:dyDescent="0.1">
      <c r="A468" s="91">
        <v>1</v>
      </c>
      <c r="B468" s="92" t="str">
        <f>IF(VLOOKUP($D464,TKBGV_sang!$A$6:$AE$130,2,0)&lt;&gt;"",VLOOKUP($D464,TKBGV_sang!$A$6:$AE$130,2,0),"")</f>
        <v/>
      </c>
      <c r="C468" s="92" t="str">
        <f>IF(VLOOKUP($D464,TKBGV_sang!$A$6:$AE$130,7,0)&lt;&gt;"",VLOOKUP($D464,TKBGV_sang!$A$6:$AE$130,7,0),"")</f>
        <v/>
      </c>
      <c r="D468" s="92" t="str">
        <f>IF(VLOOKUP($D464,TKBGV_sang!$A$6:$AE$130,12,0)&lt;&gt;"",VLOOKUP($D464,TKBGV_sang!$A$6:$AE$130,12,0),"")</f>
        <v>11A03 - CNGH</v>
      </c>
      <c r="E468" s="92" t="str">
        <f>IF(VLOOKUP($D464,TKBGV_sang!$A$6:$AE$130,17,0)&lt;&gt;"",VLOOKUP($D464,TKBGV_sang!$A$6:$AE$130,17,0),"")</f>
        <v/>
      </c>
      <c r="F468" s="92" t="str">
        <f>IF(VLOOKUP($D464,TKBGV_sang!$A$6:$AE$130,22,0)&lt;&gt;"",VLOOKUP($D464,TKBGV_sang!$A$6:$AE$130,22,0),"")</f>
        <v/>
      </c>
      <c r="G468" s="92" t="str">
        <f>IF(VLOOKUP($D464,TKBGV_sang!$A$6:$AE$130,27,0)&lt;&gt;"",VLOOKUP($D464,TKBGV_sang!$A$6:$AE$130,27,0),"")</f>
        <v/>
      </c>
    </row>
    <row r="469" spans="1:7" ht="25.5" customHeight="1" x14ac:dyDescent="0.1">
      <c r="A469" s="91">
        <v>2</v>
      </c>
      <c r="B469" s="92" t="str">
        <f>IF(VLOOKUP($D464,TKBGV_sang!$A$6:$AE$130,3,0)&lt;&gt;"",VLOOKUP($D464,TKBGV_sang!$A$6:$AE$130,3,0),"")</f>
        <v/>
      </c>
      <c r="C469" s="92" t="str">
        <f>IF(VLOOKUP($D464,TKBGV_sang!$A$6:$AE$130,8,0)&lt;&gt;"",VLOOKUP($D464,TKBGV_sang!$A$6:$AE$130,8,0),"")</f>
        <v/>
      </c>
      <c r="D469" s="92" t="str">
        <f>IF(VLOOKUP($D464,TKBGV_sang!$A$6:$AE$130,13,0)&lt;&gt;"",VLOOKUP($D464,TKBGV_sang!$A$6:$AE$130,13,0),"")</f>
        <v/>
      </c>
      <c r="E469" s="92" t="str">
        <f>IF(VLOOKUP($D464,TKBGV_sang!$A$6:$AE$130,18,0)&lt;&gt;"",VLOOKUP($D464,TKBGV_sang!$A$6:$AE$130,18,0),"")</f>
        <v/>
      </c>
      <c r="F469" s="92" t="str">
        <f>IF(VLOOKUP($D464,TKBGV_sang!$A$6:$AE$130,23,0)&lt;&gt;"",VLOOKUP($D464,TKBGV_sang!$A$6:$AE$130,23,0),"")</f>
        <v/>
      </c>
      <c r="G469" s="92" t="str">
        <f>IF(VLOOKUP($D464,TKBGV_sang!$A$6:$AE$130,28,0)&lt;&gt;"",VLOOKUP($D464,TKBGV_sang!$A$6:$AE$130,28,0),"")</f>
        <v/>
      </c>
    </row>
    <row r="470" spans="1:7" ht="25.5" customHeight="1" x14ac:dyDescent="0.1">
      <c r="A470" s="91">
        <v>3</v>
      </c>
      <c r="B470" s="92" t="str">
        <f>IF(VLOOKUP($D464,TKBGV_sang!$A$6:$AE$130,4,0)&lt;&gt;"",VLOOKUP($D464,TKBGV_sang!$A$6:$AE$130,4,0),"")</f>
        <v/>
      </c>
      <c r="C470" s="92" t="str">
        <f>IF(VLOOKUP($D464,TKBGV_sang!$A$6:$AE$130,9,0)&lt;&gt;"",VLOOKUP($D464,TKBGV_sang!$A$6:$AE$130,9,0),"")</f>
        <v/>
      </c>
      <c r="D470" s="92" t="str">
        <f>IF(VLOOKUP($D464,TKBGV_sang!$A$6:$AE$130,14,0)&lt;&gt;"",VLOOKUP($D464,TKBGV_sang!$A$6:$AE$130,14,0),"")</f>
        <v>12A09 - CNGH</v>
      </c>
      <c r="E470" s="92" t="str">
        <f>IF(VLOOKUP($D464,TKBGV_sang!$A$6:$AE$130,19,0)&lt;&gt;"",VLOOKUP($D464,TKBGV_sang!$A$6:$AE$130,19,0),"")</f>
        <v/>
      </c>
      <c r="F470" s="92" t="str">
        <f>IF(VLOOKUP($D464,TKBGV_sang!$A$6:$AE$130,24,0)&lt;&gt;"",VLOOKUP($D464,TKBGV_sang!$A$6:$AE$130,24,0),"")</f>
        <v>12A10 - CNGH</v>
      </c>
      <c r="G470" s="92" t="str">
        <f>IF(VLOOKUP($D464,TKBGV_sang!$A$6:$AE$130,29,0)&lt;&gt;"",VLOOKUP($D464,TKBGV_sang!$A$6:$AE$130,29,0),"")</f>
        <v/>
      </c>
    </row>
    <row r="471" spans="1:7" ht="25.5" customHeight="1" x14ac:dyDescent="0.1">
      <c r="A471" s="91">
        <v>4</v>
      </c>
      <c r="B471" s="92" t="str">
        <f>IF(VLOOKUP($D464,TKBGV_sang!$A$6:$AE$130,5,0)&lt;&gt;"",VLOOKUP($D464,TKBGV_sang!$A$6:$AE$130,5,0),"")</f>
        <v/>
      </c>
      <c r="C471" s="92" t="str">
        <f>IF(VLOOKUP($D464,TKBGV_sang!$A$6:$AE$130,10,0)&lt;&gt;"",VLOOKUP($D464,TKBGV_sang!$A$6:$AE$130,10,0),"")</f>
        <v/>
      </c>
      <c r="D471" s="92" t="str">
        <f>IF(VLOOKUP($D464,TKBGV_sang!$A$6:$AE$130,15,0)&lt;&gt;"",VLOOKUP($D464,TKBGV_sang!$A$6:$AE$130,15,0),"")</f>
        <v>12A07 - CNGH</v>
      </c>
      <c r="E471" s="92" t="str">
        <f>IF(VLOOKUP($D464,TKBGV_sang!$A$6:$AE$130,20,0)&lt;&gt;"",VLOOKUP($D464,TKBGV_sang!$A$6:$AE$130,20,0),"")</f>
        <v/>
      </c>
      <c r="F471" s="92" t="str">
        <f>IF(VLOOKUP($D464,TKBGV_sang!$A$6:$AE$130,25,0)&lt;&gt;"",VLOOKUP($D464,TKBGV_sang!$A$6:$AE$130,25,0),"")</f>
        <v>11A14 - CNGH</v>
      </c>
      <c r="G471" s="92" t="str">
        <f>IF(VLOOKUP($D464,TKBGV_sang!$A$6:$AE$130,30,0)&lt;&gt;"",VLOOKUP($D464,TKBGV_sang!$A$6:$AE$130,30,0),"")</f>
        <v/>
      </c>
    </row>
    <row r="472" spans="1:7" ht="25.5" customHeight="1" x14ac:dyDescent="0.1">
      <c r="A472" s="91">
        <v>5</v>
      </c>
      <c r="B472" s="92" t="str">
        <f>IF(VLOOKUP($D464,TKBGV_sang!$A$6:$AE$130,6,0)&lt;&gt;"",VLOOKUP($D464,TKBGV_sang!$A$6:$AE$130,6,0),"")</f>
        <v/>
      </c>
      <c r="C472" s="92" t="str">
        <f>IF(VLOOKUP($D464,TKBGV_sang!$A$6:$AE$130,11,0)&lt;&gt;"",VLOOKUP($D464,TKBGV_sang!$A$6:$AE$130,11,0),"")</f>
        <v/>
      </c>
      <c r="D472" s="92" t="str">
        <f>IF(VLOOKUP($D464,TKBGV_sang!$A$6:$AE$130,16,0)&lt;&gt;"",VLOOKUP($D464,TKBGV_sang!$A$6:$AE$130,16,0),"")</f>
        <v>11A16 - CNGH</v>
      </c>
      <c r="E472" s="92" t="str">
        <f>IF(VLOOKUP($D464,TKBGV_sang!$A$6:$AE$130,21,0)&lt;&gt;"",VLOOKUP($D464,TKBGV_sang!$A$6:$AE$130,21,0),"")</f>
        <v/>
      </c>
      <c r="F472" s="92" t="str">
        <f>IF(VLOOKUP($D464,TKBGV_sang!$A$6:$AE$130,26,0)&lt;&gt;"",VLOOKUP($D464,TKBGV_sang!$A$6:$AE$130,26,0),"")</f>
        <v>12A08 - CNGH</v>
      </c>
      <c r="G472" s="92" t="str">
        <f>IF(VLOOKUP($D464,TKBGV_sang!$A$6:$AE$130,31,0)&lt;&gt;"",VLOOKUP($D464,TKBGV_sang!$A$6:$AE$130,31,0),"")</f>
        <v/>
      </c>
    </row>
    <row r="473" spans="1:7" ht="25.5" customHeight="1" x14ac:dyDescent="0.1">
      <c r="A473" s="85"/>
      <c r="B473" s="85"/>
      <c r="C473" s="85" t="s">
        <v>122</v>
      </c>
      <c r="D473" s="85"/>
      <c r="E473" s="85"/>
      <c r="F473" s="85"/>
      <c r="G473" s="85"/>
    </row>
    <row r="474" spans="1:7" ht="25.5" customHeight="1" x14ac:dyDescent="0.1">
      <c r="A474" s="89"/>
      <c r="B474" s="90" t="s">
        <v>115</v>
      </c>
      <c r="C474" s="90" t="s">
        <v>116</v>
      </c>
      <c r="D474" s="90" t="s">
        <v>117</v>
      </c>
      <c r="E474" s="90" t="s">
        <v>118</v>
      </c>
      <c r="F474" s="90" t="s">
        <v>119</v>
      </c>
      <c r="G474" s="90" t="s">
        <v>120</v>
      </c>
    </row>
    <row r="475" spans="1:7" ht="25.5" customHeight="1" x14ac:dyDescent="0.1">
      <c r="A475" s="91">
        <v>1</v>
      </c>
      <c r="B475" s="92" t="str">
        <f>IF(VLOOKUP($D464,TKBGV_chieu!$A$6:$AE$130,2,0)&lt;&gt;"",VLOOKUP($D464,TKBGV_chieu!$A$6:$AE$130,2,0),"")</f>
        <v>11A14 - NGHE</v>
      </c>
      <c r="C475" s="92" t="str">
        <f>IF(VLOOKUP($D464,TKBGV_chieu!$A$6:$AE$130,7,0)&lt;&gt;"",VLOOKUP($D464,TKBGV_chieu!$A$6:$AE$130,7,0),"")</f>
        <v/>
      </c>
      <c r="D475" s="92" t="str">
        <f>IF(VLOOKUP($D464,TKBGV_chieu!$A$6:$AE$130,12,0)&lt;&gt;"",VLOOKUP($D464,TKBGV_chieu!$A$6:$AE$130,12,0),"")</f>
        <v>11A15 - CNGH</v>
      </c>
      <c r="E475" s="92" t="str">
        <f>IF(VLOOKUP($D464,TKBGV_chieu!$A$6:$AE$130,17,0)&lt;&gt;"",VLOOKUP($D464,TKBGV_chieu!$A$6:$AE$130,17,0),"")</f>
        <v/>
      </c>
      <c r="F475" s="92" t="str">
        <f>IF(VLOOKUP($D464,TKBGV_chieu!$A$6:$AE$130,22,0)&lt;&gt;"",VLOOKUP($D464,TKBGV_chieu!$A$6:$AE$130,22,0),"")</f>
        <v>11A15 - NGHE</v>
      </c>
      <c r="G475" s="92" t="str">
        <f>IF(VLOOKUP($D464,TKBGV_chieu!$A$6:$AE$130,27,0)&lt;&gt;"",VLOOKUP($D464,TKBGV_chieu!$A$6:$AE$130,27,0),"")</f>
        <v/>
      </c>
    </row>
    <row r="476" spans="1:7" ht="25.5" customHeight="1" x14ac:dyDescent="0.1">
      <c r="A476" s="91">
        <v>2</v>
      </c>
      <c r="B476" s="92" t="str">
        <f>IF(VLOOKUP($D464,TKBGV_chieu!$A$6:$AE$130,3,0)&lt;&gt;"",VLOOKUP($D464,TKBGV_chieu!$A$6:$AE$130,3,0),"")</f>
        <v>11A14 - NGHE</v>
      </c>
      <c r="C476" s="92" t="str">
        <f>IF(VLOOKUP($D464,TKBGV_chieu!$A$6:$AE$130,8,0)&lt;&gt;"",VLOOKUP($D464,TKBGV_chieu!$A$6:$AE$130,8,0),"")</f>
        <v/>
      </c>
      <c r="D476" s="92" t="str">
        <f>IF(VLOOKUP($D464,TKBGV_chieu!$A$6:$AE$130,13,0)&lt;&gt;"",VLOOKUP($D464,TKBGV_chieu!$A$6:$AE$130,13,0),"")</f>
        <v>11A02 - CNGH</v>
      </c>
      <c r="E476" s="92" t="str">
        <f>IF(VLOOKUP($D464,TKBGV_chieu!$A$6:$AE$130,18,0)&lt;&gt;"",VLOOKUP($D464,TKBGV_chieu!$A$6:$AE$130,18,0),"")</f>
        <v/>
      </c>
      <c r="F476" s="92" t="str">
        <f>IF(VLOOKUP($D464,TKBGV_chieu!$A$6:$AE$130,23,0)&lt;&gt;"",VLOOKUP($D464,TKBGV_chieu!$A$6:$AE$130,23,0),"")</f>
        <v>11A15 - NGHE</v>
      </c>
      <c r="G476" s="92" t="str">
        <f>IF(VLOOKUP($D464,TKBGV_chieu!$A$6:$AE$130,28,0)&lt;&gt;"",VLOOKUP($D464,TKBGV_chieu!$A$6:$AE$130,28,0),"")</f>
        <v/>
      </c>
    </row>
    <row r="477" spans="1:7" ht="25.5" customHeight="1" x14ac:dyDescent="0.1">
      <c r="A477" s="91">
        <v>3</v>
      </c>
      <c r="B477" s="92" t="str">
        <f>IF(VLOOKUP($D464,TKBGV_chieu!$A$6:$AE$130,4,0)&lt;&gt;"",VLOOKUP($D464,TKBGV_chieu!$A$6:$AE$130,4,0),"")</f>
        <v>11A14 - NGHE</v>
      </c>
      <c r="C477" s="92" t="str">
        <f>IF(VLOOKUP($D464,TKBGV_chieu!$A$6:$AE$130,9,0)&lt;&gt;"",VLOOKUP($D464,TKBGV_chieu!$A$6:$AE$130,9,0),"")</f>
        <v/>
      </c>
      <c r="D477" s="92" t="str">
        <f>IF(VLOOKUP($D464,TKBGV_chieu!$A$6:$AE$130,14,0)&lt;&gt;"",VLOOKUP($D464,TKBGV_chieu!$A$6:$AE$130,14,0),"")</f>
        <v>12A01 - CNGH</v>
      </c>
      <c r="E477" s="92" t="str">
        <f>IF(VLOOKUP($D464,TKBGV_chieu!$A$6:$AE$130,19,0)&lt;&gt;"",VLOOKUP($D464,TKBGV_chieu!$A$6:$AE$130,19,0),"")</f>
        <v/>
      </c>
      <c r="F477" s="92" t="str">
        <f>IF(VLOOKUP($D464,TKBGV_chieu!$A$6:$AE$130,24,0)&lt;&gt;"",VLOOKUP($D464,TKBGV_chieu!$A$6:$AE$130,24,0),"")</f>
        <v>11A15 - NGHE</v>
      </c>
      <c r="G477" s="92" t="str">
        <f>IF(VLOOKUP($D464,TKBGV_chieu!$A$6:$AE$130,29,0)&lt;&gt;"",VLOOKUP($D464,TKBGV_chieu!$A$6:$AE$130,29,0),"")</f>
        <v/>
      </c>
    </row>
    <row r="478" spans="1:7" ht="25.5" customHeight="1" x14ac:dyDescent="0.1">
      <c r="A478" s="91">
        <v>4</v>
      </c>
      <c r="B478" s="92" t="str">
        <f>IF(VLOOKUP($D464,TKBGV_chieu!$A$6:$AE$130,5,0)&lt;&gt;"",VLOOKUP($D464,TKBGV_chieu!$A$6:$AE$130,5,0),"")</f>
        <v/>
      </c>
      <c r="C478" s="92" t="str">
        <f>IF(VLOOKUP($D464,TKBGV_chieu!$A$6:$AE$130,10,0)&lt;&gt;"",VLOOKUP($D464,TKBGV_chieu!$A$6:$AE$130,10,0),"")</f>
        <v/>
      </c>
      <c r="D478" s="92" t="str">
        <f>IF(VLOOKUP($D464,TKBGV_chieu!$A$6:$AE$130,15,0)&lt;&gt;"",VLOOKUP($D464,TKBGV_chieu!$A$6:$AE$130,15,0),"")</f>
        <v/>
      </c>
      <c r="E478" s="92" t="str">
        <f>IF(VLOOKUP($D464,TKBGV_chieu!$A$6:$AE$130,20,0)&lt;&gt;"",VLOOKUP($D464,TKBGV_chieu!$A$6:$AE$130,20,0),"")</f>
        <v/>
      </c>
      <c r="F478" s="92" t="str">
        <f>IF(VLOOKUP($D464,TKBGV_chieu!$A$6:$AE$130,25,0)&lt;&gt;"",VLOOKUP($D464,TKBGV_chieu!$A$6:$AE$130,25,0),"")</f>
        <v/>
      </c>
      <c r="G478" s="92" t="str">
        <f>IF(VLOOKUP($D464,TKBGV_chieu!$A$6:$AE$130,30,0)&lt;&gt;"",VLOOKUP($D464,TKBGV_chieu!$A$6:$AE$130,30,0),"")</f>
        <v/>
      </c>
    </row>
    <row r="479" spans="1:7" ht="25.5" customHeight="1" x14ac:dyDescent="0.1">
      <c r="A479" s="91">
        <v>5</v>
      </c>
      <c r="B479" s="92" t="str">
        <f>IF(VLOOKUP($D464,TKBGV_chieu!$A$6:$AE$130,6,0)&lt;&gt;"",VLOOKUP($D464,TKBGV_chieu!$A$6:$AE$130,6,0),"")</f>
        <v/>
      </c>
      <c r="C479" s="92" t="str">
        <f>IF(VLOOKUP($D464,TKBGV_chieu!$A$6:$AE$130,11,0)&lt;&gt;"",VLOOKUP($D464,TKBGV_chieu!$A$6:$AE$130,11,0),"")</f>
        <v/>
      </c>
      <c r="D479" s="92" t="str">
        <f>IF(VLOOKUP($D464,TKBGV_chieu!$A$6:$AE$130,16,0)&lt;&gt;"",VLOOKUP($D464,TKBGV_chieu!$A$6:$AE$130,16,0),"")</f>
        <v/>
      </c>
      <c r="E479" s="92" t="str">
        <f>IF(VLOOKUP($D464,TKBGV_chieu!$A$6:$AE$130,21,0)&lt;&gt;"",VLOOKUP($D464,TKBGV_chieu!$A$6:$AE$130,21,0),"")</f>
        <v/>
      </c>
      <c r="F479" s="92" t="str">
        <f>IF(VLOOKUP($D464,TKBGV_chieu!$A$6:$AE$130,26,0)&lt;&gt;"",VLOOKUP($D464,TKBGV_chieu!$A$6:$AE$130,26,0),"")</f>
        <v/>
      </c>
      <c r="G479" s="92" t="str">
        <f>IF(VLOOKUP($D464,TKBGV_chieu!$A$6:$AE$130,31,0)&lt;&gt;"",VLOOKUP($D464,TKBGV_chieu!$A$6:$AE$130,31,0),"")</f>
        <v/>
      </c>
    </row>
    <row r="480" spans="1:7" ht="25.5" customHeight="1" x14ac:dyDescent="0.1">
      <c r="A480" s="85"/>
      <c r="B480" s="93"/>
      <c r="C480" s="93"/>
      <c r="D480" s="93"/>
      <c r="E480" s="93"/>
      <c r="F480" s="93"/>
      <c r="G480" s="93"/>
    </row>
    <row r="481" spans="1:7" ht="25.5" customHeight="1" x14ac:dyDescent="0.1">
      <c r="A481" s="85">
        <v>29</v>
      </c>
      <c r="B481" s="85"/>
      <c r="C481" s="85" t="s">
        <v>123</v>
      </c>
      <c r="D481" s="86" t="str">
        <f>VLOOKUP($A481,Objects!$D$7:$F$120,3,1)</f>
        <v>LÊ THỊ MỸ DUYÊN</v>
      </c>
      <c r="E481" s="85"/>
      <c r="F481" s="85"/>
      <c r="G481" s="85"/>
    </row>
    <row r="482" spans="1:7" ht="25.5" customHeight="1" x14ac:dyDescent="0.1">
      <c r="A482" s="85"/>
      <c r="B482" s="85"/>
      <c r="C482" s="85"/>
      <c r="D482" s="85"/>
      <c r="E482" s="88"/>
      <c r="F482" s="85"/>
      <c r="G482" s="85"/>
    </row>
    <row r="483" spans="1:7" ht="25.5" customHeight="1" x14ac:dyDescent="0.1">
      <c r="A483" s="85"/>
      <c r="B483" s="85"/>
      <c r="C483" s="85" t="s">
        <v>121</v>
      </c>
      <c r="D483" s="85"/>
      <c r="E483" s="85"/>
      <c r="F483" s="85"/>
      <c r="G483" s="85"/>
    </row>
    <row r="484" spans="1:7" ht="25.5" customHeight="1" x14ac:dyDescent="0.1">
      <c r="A484" s="89"/>
      <c r="B484" s="90" t="s">
        <v>115</v>
      </c>
      <c r="C484" s="90" t="s">
        <v>116</v>
      </c>
      <c r="D484" s="90" t="s">
        <v>117</v>
      </c>
      <c r="E484" s="90" t="s">
        <v>118</v>
      </c>
      <c r="F484" s="90" t="s">
        <v>119</v>
      </c>
      <c r="G484" s="90" t="s">
        <v>120</v>
      </c>
    </row>
    <row r="485" spans="1:7" ht="25.5" customHeight="1" x14ac:dyDescent="0.1">
      <c r="A485" s="91">
        <v>1</v>
      </c>
      <c r="B485" s="92" t="str">
        <f>IF(VLOOKUP($D481,TKBGV_sang!$A$6:$AE$130,2,0)&lt;&gt;"",VLOOKUP($D481,TKBGV_sang!$A$6:$AE$130,2,0),"")</f>
        <v/>
      </c>
      <c r="C485" s="92" t="str">
        <f>IF(VLOOKUP($D481,TKBGV_sang!$A$6:$AE$130,7,0)&lt;&gt;"",VLOOKUP($D481,TKBGV_sang!$A$6:$AE$130,7,0),"")</f>
        <v/>
      </c>
      <c r="D485" s="92" t="str">
        <f>IF(VLOOKUP($D481,TKBGV_sang!$A$6:$AE$130,12,0)&lt;&gt;"",VLOOKUP($D481,TKBGV_sang!$A$6:$AE$130,12,0),"")</f>
        <v/>
      </c>
      <c r="E485" s="92" t="str">
        <f>IF(VLOOKUP($D481,TKBGV_sang!$A$6:$AE$130,17,0)&lt;&gt;"",VLOOKUP($D481,TKBGV_sang!$A$6:$AE$130,17,0),"")</f>
        <v/>
      </c>
      <c r="F485" s="92" t="str">
        <f>IF(VLOOKUP($D481,TKBGV_sang!$A$6:$AE$130,22,0)&lt;&gt;"",VLOOKUP($D481,TKBGV_sang!$A$6:$AE$130,22,0),"")</f>
        <v>12A04 - CNGH</v>
      </c>
      <c r="G485" s="92" t="str">
        <f>IF(VLOOKUP($D481,TKBGV_sang!$A$6:$AE$130,27,0)&lt;&gt;"",VLOOKUP($D481,TKBGV_sang!$A$6:$AE$130,27,0),"")</f>
        <v/>
      </c>
    </row>
    <row r="486" spans="1:7" ht="25.5" customHeight="1" x14ac:dyDescent="0.1">
      <c r="A486" s="91">
        <v>2</v>
      </c>
      <c r="B486" s="92" t="str">
        <f>IF(VLOOKUP($D481,TKBGV_sang!$A$6:$AE$130,3,0)&lt;&gt;"",VLOOKUP($D481,TKBGV_sang!$A$6:$AE$130,3,0),"")</f>
        <v/>
      </c>
      <c r="C486" s="92" t="str">
        <f>IF(VLOOKUP($D481,TKBGV_sang!$A$6:$AE$130,8,0)&lt;&gt;"",VLOOKUP($D481,TKBGV_sang!$A$6:$AE$130,8,0),"")</f>
        <v/>
      </c>
      <c r="D486" s="92" t="str">
        <f>IF(VLOOKUP($D481,TKBGV_sang!$A$6:$AE$130,13,0)&lt;&gt;"",VLOOKUP($D481,TKBGV_sang!$A$6:$AE$130,13,0),"")</f>
        <v/>
      </c>
      <c r="E486" s="92" t="str">
        <f>IF(VLOOKUP($D481,TKBGV_sang!$A$6:$AE$130,18,0)&lt;&gt;"",VLOOKUP($D481,TKBGV_sang!$A$6:$AE$130,18,0),"")</f>
        <v/>
      </c>
      <c r="F486" s="92" t="str">
        <f>IF(VLOOKUP($D481,TKBGV_sang!$A$6:$AE$130,23,0)&lt;&gt;"",VLOOKUP($D481,TKBGV_sang!$A$6:$AE$130,23,0),"")</f>
        <v/>
      </c>
      <c r="G486" s="92" t="str">
        <f>IF(VLOOKUP($D481,TKBGV_sang!$A$6:$AE$130,28,0)&lt;&gt;"",VLOOKUP($D481,TKBGV_sang!$A$6:$AE$130,28,0),"")</f>
        <v/>
      </c>
    </row>
    <row r="487" spans="1:7" ht="25.5" customHeight="1" x14ac:dyDescent="0.1">
      <c r="A487" s="91">
        <v>3</v>
      </c>
      <c r="B487" s="92" t="str">
        <f>IF(VLOOKUP($D481,TKBGV_sang!$A$6:$AE$130,4,0)&lt;&gt;"",VLOOKUP($D481,TKBGV_sang!$A$6:$AE$130,4,0),"")</f>
        <v>11A13 - CNGH</v>
      </c>
      <c r="C487" s="92" t="str">
        <f>IF(VLOOKUP($D481,TKBGV_sang!$A$6:$AE$130,9,0)&lt;&gt;"",VLOOKUP($D481,TKBGV_sang!$A$6:$AE$130,9,0),"")</f>
        <v/>
      </c>
      <c r="D487" s="92" t="str">
        <f>IF(VLOOKUP($D481,TKBGV_sang!$A$6:$AE$130,14,0)&lt;&gt;"",VLOOKUP($D481,TKBGV_sang!$A$6:$AE$130,14,0),"")</f>
        <v>11A04 - CNGH</v>
      </c>
      <c r="E487" s="92" t="str">
        <f>IF(VLOOKUP($D481,TKBGV_sang!$A$6:$AE$130,19,0)&lt;&gt;"",VLOOKUP($D481,TKBGV_sang!$A$6:$AE$130,19,0),"")</f>
        <v/>
      </c>
      <c r="F487" s="92" t="str">
        <f>IF(VLOOKUP($D481,TKBGV_sang!$A$6:$AE$130,24,0)&lt;&gt;"",VLOOKUP($D481,TKBGV_sang!$A$6:$AE$130,24,0),"")</f>
        <v>11A12 - CNGH</v>
      </c>
      <c r="G487" s="92" t="str">
        <f>IF(VLOOKUP($D481,TKBGV_sang!$A$6:$AE$130,29,0)&lt;&gt;"",VLOOKUP($D481,TKBGV_sang!$A$6:$AE$130,29,0),"")</f>
        <v/>
      </c>
    </row>
    <row r="488" spans="1:7" ht="25.5" customHeight="1" x14ac:dyDescent="0.1">
      <c r="A488" s="91">
        <v>4</v>
      </c>
      <c r="B488" s="92" t="str">
        <f>IF(VLOOKUP($D481,TKBGV_sang!$A$6:$AE$130,5,0)&lt;&gt;"",VLOOKUP($D481,TKBGV_sang!$A$6:$AE$130,5,0),"")</f>
        <v>12A05 - CNGH</v>
      </c>
      <c r="C488" s="92" t="str">
        <f>IF(VLOOKUP($D481,TKBGV_sang!$A$6:$AE$130,10,0)&lt;&gt;"",VLOOKUP($D481,TKBGV_sang!$A$6:$AE$130,10,0),"")</f>
        <v/>
      </c>
      <c r="D488" s="92" t="str">
        <f>IF(VLOOKUP($D481,TKBGV_sang!$A$6:$AE$130,15,0)&lt;&gt;"",VLOOKUP($D481,TKBGV_sang!$A$6:$AE$130,15,0),"")</f>
        <v>12A06 - CNGH</v>
      </c>
      <c r="E488" s="92" t="str">
        <f>IF(VLOOKUP($D481,TKBGV_sang!$A$6:$AE$130,20,0)&lt;&gt;"",VLOOKUP($D481,TKBGV_sang!$A$6:$AE$130,20,0),"")</f>
        <v/>
      </c>
      <c r="F488" s="92" t="str">
        <f>IF(VLOOKUP($D481,TKBGV_sang!$A$6:$AE$130,25,0)&lt;&gt;"",VLOOKUP($D481,TKBGV_sang!$A$6:$AE$130,25,0),"")</f>
        <v>12A03 - CNGH</v>
      </c>
      <c r="G488" s="92" t="str">
        <f>IF(VLOOKUP($D481,TKBGV_sang!$A$6:$AE$130,30,0)&lt;&gt;"",VLOOKUP($D481,TKBGV_sang!$A$6:$AE$130,30,0),"")</f>
        <v/>
      </c>
    </row>
    <row r="489" spans="1:7" ht="25.5" customHeight="1" x14ac:dyDescent="0.1">
      <c r="A489" s="91">
        <v>5</v>
      </c>
      <c r="B489" s="92" t="str">
        <f>IF(VLOOKUP($D481,TKBGV_sang!$A$6:$AE$130,6,0)&lt;&gt;"",VLOOKUP($D481,TKBGV_sang!$A$6:$AE$130,6,0),"")</f>
        <v>11A06 - CNGH</v>
      </c>
      <c r="C489" s="92" t="str">
        <f>IF(VLOOKUP($D481,TKBGV_sang!$A$6:$AE$130,11,0)&lt;&gt;"",VLOOKUP($D481,TKBGV_sang!$A$6:$AE$130,11,0),"")</f>
        <v/>
      </c>
      <c r="D489" s="92" t="str">
        <f>IF(VLOOKUP($D481,TKBGV_sang!$A$6:$AE$130,16,0)&lt;&gt;"",VLOOKUP($D481,TKBGV_sang!$A$6:$AE$130,16,0),"")</f>
        <v>11A05 - CNGH</v>
      </c>
      <c r="E489" s="92" t="str">
        <f>IF(VLOOKUP($D481,TKBGV_sang!$A$6:$AE$130,21,0)&lt;&gt;"",VLOOKUP($D481,TKBGV_sang!$A$6:$AE$130,21,0),"")</f>
        <v/>
      </c>
      <c r="F489" s="92" t="str">
        <f>IF(VLOOKUP($D481,TKBGV_sang!$A$6:$AE$130,26,0)&lt;&gt;"",VLOOKUP($D481,TKBGV_sang!$A$6:$AE$130,26,0),"")</f>
        <v>11A11 - CNGH</v>
      </c>
      <c r="G489" s="92" t="str">
        <f>IF(VLOOKUP($D481,TKBGV_sang!$A$6:$AE$130,31,0)&lt;&gt;"",VLOOKUP($D481,TKBGV_sang!$A$6:$AE$130,31,0),"")</f>
        <v/>
      </c>
    </row>
    <row r="490" spans="1:7" ht="25.5" customHeight="1" x14ac:dyDescent="0.1">
      <c r="A490" s="85"/>
      <c r="B490" s="85"/>
      <c r="C490" s="85" t="s">
        <v>122</v>
      </c>
      <c r="D490" s="85"/>
      <c r="E490" s="85"/>
      <c r="F490" s="85"/>
      <c r="G490" s="85"/>
    </row>
    <row r="491" spans="1:7" ht="25.5" customHeight="1" x14ac:dyDescent="0.1">
      <c r="A491" s="89"/>
      <c r="B491" s="90" t="s">
        <v>115</v>
      </c>
      <c r="C491" s="90" t="s">
        <v>116</v>
      </c>
      <c r="D491" s="90" t="s">
        <v>117</v>
      </c>
      <c r="E491" s="90" t="s">
        <v>118</v>
      </c>
      <c r="F491" s="90" t="s">
        <v>119</v>
      </c>
      <c r="G491" s="90" t="s">
        <v>120</v>
      </c>
    </row>
    <row r="492" spans="1:7" ht="25.5" customHeight="1" x14ac:dyDescent="0.1">
      <c r="A492" s="91">
        <v>1</v>
      </c>
      <c r="B492" s="92" t="str">
        <f>IF(VLOOKUP($D481,TKBGV_chieu!$A$6:$AE$130,2,0)&lt;&gt;"",VLOOKUP($D481,TKBGV_chieu!$A$6:$AE$130,2,0),"")</f>
        <v/>
      </c>
      <c r="C492" s="92" t="str">
        <f>IF(VLOOKUP($D481,TKBGV_chieu!$A$6:$AE$130,7,0)&lt;&gt;"",VLOOKUP($D481,TKBGV_chieu!$A$6:$AE$130,7,0),"")</f>
        <v/>
      </c>
      <c r="D492" s="92" t="str">
        <f>IF(VLOOKUP($D481,TKBGV_chieu!$A$6:$AE$130,12,0)&lt;&gt;"",VLOOKUP($D481,TKBGV_chieu!$A$6:$AE$130,12,0),"")</f>
        <v>11A12 - NGHE</v>
      </c>
      <c r="E492" s="92" t="str">
        <f>IF(VLOOKUP($D481,TKBGV_chieu!$A$6:$AE$130,17,0)&lt;&gt;"",VLOOKUP($D481,TKBGV_chieu!$A$6:$AE$130,17,0),"")</f>
        <v/>
      </c>
      <c r="F492" s="92" t="str">
        <f>IF(VLOOKUP($D481,TKBGV_chieu!$A$6:$AE$130,22,0)&lt;&gt;"",VLOOKUP($D481,TKBGV_chieu!$A$6:$AE$130,22,0),"")</f>
        <v>11A05 - NGHE</v>
      </c>
      <c r="G492" s="92" t="str">
        <f>IF(VLOOKUP($D481,TKBGV_chieu!$A$6:$AE$130,27,0)&lt;&gt;"",VLOOKUP($D481,TKBGV_chieu!$A$6:$AE$130,27,0),"")</f>
        <v/>
      </c>
    </row>
    <row r="493" spans="1:7" ht="25.5" customHeight="1" x14ac:dyDescent="0.1">
      <c r="A493" s="91">
        <v>2</v>
      </c>
      <c r="B493" s="92" t="str">
        <f>IF(VLOOKUP($D481,TKBGV_chieu!$A$6:$AE$130,3,0)&lt;&gt;"",VLOOKUP($D481,TKBGV_chieu!$A$6:$AE$130,3,0),"")</f>
        <v/>
      </c>
      <c r="C493" s="92" t="str">
        <f>IF(VLOOKUP($D481,TKBGV_chieu!$A$6:$AE$130,8,0)&lt;&gt;"",VLOOKUP($D481,TKBGV_chieu!$A$6:$AE$130,8,0),"")</f>
        <v/>
      </c>
      <c r="D493" s="92" t="str">
        <f>IF(VLOOKUP($D481,TKBGV_chieu!$A$6:$AE$130,13,0)&lt;&gt;"",VLOOKUP($D481,TKBGV_chieu!$A$6:$AE$130,13,0),"")</f>
        <v>11A12 - NGHE</v>
      </c>
      <c r="E493" s="92" t="str">
        <f>IF(VLOOKUP($D481,TKBGV_chieu!$A$6:$AE$130,18,0)&lt;&gt;"",VLOOKUP($D481,TKBGV_chieu!$A$6:$AE$130,18,0),"")</f>
        <v/>
      </c>
      <c r="F493" s="92" t="str">
        <f>IF(VLOOKUP($D481,TKBGV_chieu!$A$6:$AE$130,23,0)&lt;&gt;"",VLOOKUP($D481,TKBGV_chieu!$A$6:$AE$130,23,0),"")</f>
        <v>11A05 - NGHE</v>
      </c>
      <c r="G493" s="92" t="str">
        <f>IF(VLOOKUP($D481,TKBGV_chieu!$A$6:$AE$130,28,0)&lt;&gt;"",VLOOKUP($D481,TKBGV_chieu!$A$6:$AE$130,28,0),"")</f>
        <v/>
      </c>
    </row>
    <row r="494" spans="1:7" ht="25.5" customHeight="1" x14ac:dyDescent="0.1">
      <c r="A494" s="91">
        <v>3</v>
      </c>
      <c r="B494" s="92" t="str">
        <f>IF(VLOOKUP($D481,TKBGV_chieu!$A$6:$AE$130,4,0)&lt;&gt;"",VLOOKUP($D481,TKBGV_chieu!$A$6:$AE$130,4,0),"")</f>
        <v/>
      </c>
      <c r="C494" s="92" t="str">
        <f>IF(VLOOKUP($D481,TKBGV_chieu!$A$6:$AE$130,9,0)&lt;&gt;"",VLOOKUP($D481,TKBGV_chieu!$A$6:$AE$130,9,0),"")</f>
        <v/>
      </c>
      <c r="D494" s="92" t="str">
        <f>IF(VLOOKUP($D481,TKBGV_chieu!$A$6:$AE$130,14,0)&lt;&gt;"",VLOOKUP($D481,TKBGV_chieu!$A$6:$AE$130,14,0),"")</f>
        <v>11A12 - NGHE</v>
      </c>
      <c r="E494" s="92" t="str">
        <f>IF(VLOOKUP($D481,TKBGV_chieu!$A$6:$AE$130,19,0)&lt;&gt;"",VLOOKUP($D481,TKBGV_chieu!$A$6:$AE$130,19,0),"")</f>
        <v/>
      </c>
      <c r="F494" s="92" t="str">
        <f>IF(VLOOKUP($D481,TKBGV_chieu!$A$6:$AE$130,24,0)&lt;&gt;"",VLOOKUP($D481,TKBGV_chieu!$A$6:$AE$130,24,0),"")</f>
        <v>11A05 - NGHE</v>
      </c>
      <c r="G494" s="92" t="str">
        <f>IF(VLOOKUP($D481,TKBGV_chieu!$A$6:$AE$130,29,0)&lt;&gt;"",VLOOKUP($D481,TKBGV_chieu!$A$6:$AE$130,29,0),"")</f>
        <v/>
      </c>
    </row>
    <row r="495" spans="1:7" ht="25.5" customHeight="1" x14ac:dyDescent="0.1">
      <c r="A495" s="91">
        <v>4</v>
      </c>
      <c r="B495" s="92" t="str">
        <f>IF(VLOOKUP($D481,TKBGV_chieu!$A$6:$AE$130,5,0)&lt;&gt;"",VLOOKUP($D481,TKBGV_chieu!$A$6:$AE$130,5,0),"")</f>
        <v/>
      </c>
      <c r="C495" s="92" t="str">
        <f>IF(VLOOKUP($D481,TKBGV_chieu!$A$6:$AE$130,10,0)&lt;&gt;"",VLOOKUP($D481,TKBGV_chieu!$A$6:$AE$130,10,0),"")</f>
        <v/>
      </c>
      <c r="D495" s="92" t="str">
        <f>IF(VLOOKUP($D481,TKBGV_chieu!$A$6:$AE$130,15,0)&lt;&gt;"",VLOOKUP($D481,TKBGV_chieu!$A$6:$AE$130,15,0),"")</f>
        <v/>
      </c>
      <c r="E495" s="92" t="str">
        <f>IF(VLOOKUP($D481,TKBGV_chieu!$A$6:$AE$130,20,0)&lt;&gt;"",VLOOKUP($D481,TKBGV_chieu!$A$6:$AE$130,20,0),"")</f>
        <v/>
      </c>
      <c r="F495" s="92" t="str">
        <f>IF(VLOOKUP($D481,TKBGV_chieu!$A$6:$AE$130,25,0)&lt;&gt;"",VLOOKUP($D481,TKBGV_chieu!$A$6:$AE$130,25,0),"")</f>
        <v/>
      </c>
      <c r="G495" s="92" t="str">
        <f>IF(VLOOKUP($D481,TKBGV_chieu!$A$6:$AE$130,30,0)&lt;&gt;"",VLOOKUP($D481,TKBGV_chieu!$A$6:$AE$130,30,0),"")</f>
        <v/>
      </c>
    </row>
    <row r="496" spans="1:7" ht="25.5" customHeight="1" x14ac:dyDescent="0.1">
      <c r="A496" s="91">
        <v>5</v>
      </c>
      <c r="B496" s="92" t="str">
        <f>IF(VLOOKUP($D481,TKBGV_chieu!$A$6:$AE$130,6,0)&lt;&gt;"",VLOOKUP($D481,TKBGV_chieu!$A$6:$AE$130,6,0),"")</f>
        <v/>
      </c>
      <c r="C496" s="92" t="str">
        <f>IF(VLOOKUP($D481,TKBGV_chieu!$A$6:$AE$130,11,0)&lt;&gt;"",VLOOKUP($D481,TKBGV_chieu!$A$6:$AE$130,11,0),"")</f>
        <v/>
      </c>
      <c r="D496" s="92" t="str">
        <f>IF(VLOOKUP($D481,TKBGV_chieu!$A$6:$AE$130,16,0)&lt;&gt;"",VLOOKUP($D481,TKBGV_chieu!$A$6:$AE$130,16,0),"")</f>
        <v/>
      </c>
      <c r="E496" s="92" t="str">
        <f>IF(VLOOKUP($D481,TKBGV_chieu!$A$6:$AE$130,21,0)&lt;&gt;"",VLOOKUP($D481,TKBGV_chieu!$A$6:$AE$130,21,0),"")</f>
        <v/>
      </c>
      <c r="F496" s="92" t="str">
        <f>IF(VLOOKUP($D481,TKBGV_chieu!$A$6:$AE$130,26,0)&lt;&gt;"",VLOOKUP($D481,TKBGV_chieu!$A$6:$AE$130,26,0),"")</f>
        <v/>
      </c>
      <c r="G496" s="92" t="str">
        <f>IF(VLOOKUP($D481,TKBGV_chieu!$A$6:$AE$130,31,0)&lt;&gt;"",VLOOKUP($D481,TKBGV_chieu!$A$6:$AE$130,31,0),"")</f>
        <v/>
      </c>
    </row>
    <row r="497" spans="1:7" ht="25.5" customHeight="1" x14ac:dyDescent="0.1">
      <c r="A497" s="85"/>
      <c r="B497" s="93"/>
      <c r="C497" s="93"/>
      <c r="D497" s="93"/>
      <c r="E497" s="93"/>
      <c r="F497" s="93"/>
      <c r="G497" s="93"/>
    </row>
    <row r="498" spans="1:7" ht="25.5" customHeight="1" x14ac:dyDescent="0.1">
      <c r="A498" s="85">
        <v>30</v>
      </c>
      <c r="B498" s="85"/>
      <c r="C498" s="85" t="s">
        <v>123</v>
      </c>
      <c r="D498" s="86" t="str">
        <f>VLOOKUP($A498,Objects!$D$7:$F$120,3,1)</f>
        <v>NGUYỄN VĂN DUYÊN</v>
      </c>
      <c r="E498" s="85"/>
      <c r="F498" s="85"/>
      <c r="G498" s="85"/>
    </row>
    <row r="499" spans="1:7" ht="25.5" customHeight="1" x14ac:dyDescent="0.1">
      <c r="A499" s="85"/>
      <c r="B499" s="85"/>
      <c r="C499" s="85"/>
      <c r="D499" s="85"/>
      <c r="E499" s="88"/>
      <c r="F499" s="85"/>
      <c r="G499" s="85"/>
    </row>
    <row r="500" spans="1:7" ht="25.5" customHeight="1" x14ac:dyDescent="0.1">
      <c r="A500" s="85"/>
      <c r="B500" s="85"/>
      <c r="C500" s="85" t="s">
        <v>121</v>
      </c>
      <c r="D500" s="85"/>
      <c r="E500" s="85"/>
      <c r="F500" s="85"/>
      <c r="G500" s="85"/>
    </row>
    <row r="501" spans="1:7" ht="25.5" customHeight="1" x14ac:dyDescent="0.1">
      <c r="A501" s="89"/>
      <c r="B501" s="90" t="s">
        <v>115</v>
      </c>
      <c r="C501" s="90" t="s">
        <v>116</v>
      </c>
      <c r="D501" s="90" t="s">
        <v>117</v>
      </c>
      <c r="E501" s="90" t="s">
        <v>118</v>
      </c>
      <c r="F501" s="90" t="s">
        <v>119</v>
      </c>
      <c r="G501" s="90" t="s">
        <v>120</v>
      </c>
    </row>
    <row r="502" spans="1:7" ht="25.5" customHeight="1" x14ac:dyDescent="0.1">
      <c r="A502" s="91">
        <v>1</v>
      </c>
      <c r="B502" s="92" t="str">
        <f>IF(VLOOKUP($D498,TKBGV_sang!$A$6:$AE$130,2,0)&lt;&gt;"",VLOOKUP($D498,TKBGV_sang!$A$6:$AE$130,2,0),"")</f>
        <v/>
      </c>
      <c r="C502" s="92" t="str">
        <f>IF(VLOOKUP($D498,TKBGV_sang!$A$6:$AE$130,7,0)&lt;&gt;"",VLOOKUP($D498,TKBGV_sang!$A$6:$AE$130,7,0),"")</f>
        <v/>
      </c>
      <c r="D502" s="92" t="str">
        <f>IF(VLOOKUP($D498,TKBGV_sang!$A$6:$AE$130,12,0)&lt;&gt;"",VLOOKUP($D498,TKBGV_sang!$A$6:$AE$130,12,0),"")</f>
        <v>10A01 - CNGH</v>
      </c>
      <c r="E502" s="92" t="str">
        <f>IF(VLOOKUP($D498,TKBGV_sang!$A$6:$AE$130,17,0)&lt;&gt;"",VLOOKUP($D498,TKBGV_sang!$A$6:$AE$130,17,0),"")</f>
        <v/>
      </c>
      <c r="F502" s="92" t="str">
        <f>IF(VLOOKUP($D498,TKBGV_sang!$A$6:$AE$130,22,0)&lt;&gt;"",VLOOKUP($D498,TKBGV_sang!$A$6:$AE$130,22,0),"")</f>
        <v/>
      </c>
      <c r="G502" s="92" t="str">
        <f>IF(VLOOKUP($D498,TKBGV_sang!$A$6:$AE$130,27,0)&lt;&gt;"",VLOOKUP($D498,TKBGV_sang!$A$6:$AE$130,27,0),"")</f>
        <v/>
      </c>
    </row>
    <row r="503" spans="1:7" ht="25.5" customHeight="1" x14ac:dyDescent="0.1">
      <c r="A503" s="91">
        <v>2</v>
      </c>
      <c r="B503" s="92" t="str">
        <f>IF(VLOOKUP($D498,TKBGV_sang!$A$6:$AE$130,3,0)&lt;&gt;"",VLOOKUP($D498,TKBGV_sang!$A$6:$AE$130,3,0),"")</f>
        <v/>
      </c>
      <c r="C503" s="92" t="str">
        <f>IF(VLOOKUP($D498,TKBGV_sang!$A$6:$AE$130,8,0)&lt;&gt;"",VLOOKUP($D498,TKBGV_sang!$A$6:$AE$130,8,0),"")</f>
        <v/>
      </c>
      <c r="D503" s="92" t="str">
        <f>IF(VLOOKUP($D498,TKBGV_sang!$A$6:$AE$130,13,0)&lt;&gt;"",VLOOKUP($D498,TKBGV_sang!$A$6:$AE$130,13,0),"")</f>
        <v>10A03 - CNGH</v>
      </c>
      <c r="E503" s="92" t="str">
        <f>IF(VLOOKUP($D498,TKBGV_sang!$A$6:$AE$130,18,0)&lt;&gt;"",VLOOKUP($D498,TKBGV_sang!$A$6:$AE$130,18,0),"")</f>
        <v/>
      </c>
      <c r="F503" s="92" t="str">
        <f>IF(VLOOKUP($D498,TKBGV_sang!$A$6:$AE$130,23,0)&lt;&gt;"",VLOOKUP($D498,TKBGV_sang!$A$6:$AE$130,23,0),"")</f>
        <v/>
      </c>
      <c r="G503" s="92" t="str">
        <f>IF(VLOOKUP($D498,TKBGV_sang!$A$6:$AE$130,28,0)&lt;&gt;"",VLOOKUP($D498,TKBGV_sang!$A$6:$AE$130,28,0),"")</f>
        <v/>
      </c>
    </row>
    <row r="504" spans="1:7" ht="25.5" customHeight="1" x14ac:dyDescent="0.1">
      <c r="A504" s="91">
        <v>3</v>
      </c>
      <c r="B504" s="92" t="str">
        <f>IF(VLOOKUP($D498,TKBGV_sang!$A$6:$AE$130,4,0)&lt;&gt;"",VLOOKUP($D498,TKBGV_sang!$A$6:$AE$130,4,0),"")</f>
        <v/>
      </c>
      <c r="C504" s="92" t="str">
        <f>IF(VLOOKUP($D498,TKBGV_sang!$A$6:$AE$130,9,0)&lt;&gt;"",VLOOKUP($D498,TKBGV_sang!$A$6:$AE$130,9,0),"")</f>
        <v/>
      </c>
      <c r="D504" s="92" t="str">
        <f>IF(VLOOKUP($D498,TKBGV_sang!$A$6:$AE$130,14,0)&lt;&gt;"",VLOOKUP($D498,TKBGV_sang!$A$6:$AE$130,14,0),"")</f>
        <v>10A02 - CNGH</v>
      </c>
      <c r="E504" s="92" t="str">
        <f>IF(VLOOKUP($D498,TKBGV_sang!$A$6:$AE$130,19,0)&lt;&gt;"",VLOOKUP($D498,TKBGV_sang!$A$6:$AE$130,19,0),"")</f>
        <v/>
      </c>
      <c r="F504" s="92" t="str">
        <f>IF(VLOOKUP($D498,TKBGV_sang!$A$6:$AE$130,24,0)&lt;&gt;"",VLOOKUP($D498,TKBGV_sang!$A$6:$AE$130,24,0),"")</f>
        <v>10A06 - CNGH</v>
      </c>
      <c r="G504" s="92" t="str">
        <f>IF(VLOOKUP($D498,TKBGV_sang!$A$6:$AE$130,29,0)&lt;&gt;"",VLOOKUP($D498,TKBGV_sang!$A$6:$AE$130,29,0),"")</f>
        <v/>
      </c>
    </row>
    <row r="505" spans="1:7" ht="25.5" customHeight="1" x14ac:dyDescent="0.1">
      <c r="A505" s="91">
        <v>4</v>
      </c>
      <c r="B505" s="92" t="str">
        <f>IF(VLOOKUP($D498,TKBGV_sang!$A$6:$AE$130,5,0)&lt;&gt;"",VLOOKUP($D498,TKBGV_sang!$A$6:$AE$130,5,0),"")</f>
        <v/>
      </c>
      <c r="C505" s="92" t="str">
        <f>IF(VLOOKUP($D498,TKBGV_sang!$A$6:$AE$130,10,0)&lt;&gt;"",VLOOKUP($D498,TKBGV_sang!$A$6:$AE$130,10,0),"")</f>
        <v/>
      </c>
      <c r="D505" s="92" t="str">
        <f>IF(VLOOKUP($D498,TKBGV_sang!$A$6:$AE$130,15,0)&lt;&gt;"",VLOOKUP($D498,TKBGV_sang!$A$6:$AE$130,15,0),"")</f>
        <v/>
      </c>
      <c r="E505" s="92" t="str">
        <f>IF(VLOOKUP($D498,TKBGV_sang!$A$6:$AE$130,20,0)&lt;&gt;"",VLOOKUP($D498,TKBGV_sang!$A$6:$AE$130,20,0),"")</f>
        <v/>
      </c>
      <c r="F505" s="92" t="str">
        <f>IF(VLOOKUP($D498,TKBGV_sang!$A$6:$AE$130,25,0)&lt;&gt;"",VLOOKUP($D498,TKBGV_sang!$A$6:$AE$130,25,0),"")</f>
        <v/>
      </c>
      <c r="G505" s="92" t="str">
        <f>IF(VLOOKUP($D498,TKBGV_sang!$A$6:$AE$130,30,0)&lt;&gt;"",VLOOKUP($D498,TKBGV_sang!$A$6:$AE$130,30,0),"")</f>
        <v/>
      </c>
    </row>
    <row r="506" spans="1:7" ht="25.5" customHeight="1" x14ac:dyDescent="0.1">
      <c r="A506" s="91">
        <v>5</v>
      </c>
      <c r="B506" s="92" t="str">
        <f>IF(VLOOKUP($D498,TKBGV_sang!$A$6:$AE$130,6,0)&lt;&gt;"",VLOOKUP($D498,TKBGV_sang!$A$6:$AE$130,6,0),"")</f>
        <v/>
      </c>
      <c r="C506" s="92" t="str">
        <f>IF(VLOOKUP($D498,TKBGV_sang!$A$6:$AE$130,11,0)&lt;&gt;"",VLOOKUP($D498,TKBGV_sang!$A$6:$AE$130,11,0),"")</f>
        <v/>
      </c>
      <c r="D506" s="92" t="str">
        <f>IF(VLOOKUP($D498,TKBGV_sang!$A$6:$AE$130,16,0)&lt;&gt;"",VLOOKUP($D498,TKBGV_sang!$A$6:$AE$130,16,0),"")</f>
        <v>10A04 - CNGH</v>
      </c>
      <c r="E506" s="92" t="str">
        <f>IF(VLOOKUP($D498,TKBGV_sang!$A$6:$AE$130,21,0)&lt;&gt;"",VLOOKUP($D498,TKBGV_sang!$A$6:$AE$130,21,0),"")</f>
        <v/>
      </c>
      <c r="F506" s="92" t="str">
        <f>IF(VLOOKUP($D498,TKBGV_sang!$A$6:$AE$130,26,0)&lt;&gt;"",VLOOKUP($D498,TKBGV_sang!$A$6:$AE$130,26,0),"")</f>
        <v>10A05 - CNGH</v>
      </c>
      <c r="G506" s="92" t="str">
        <f>IF(VLOOKUP($D498,TKBGV_sang!$A$6:$AE$130,31,0)&lt;&gt;"",VLOOKUP($D498,TKBGV_sang!$A$6:$AE$130,31,0),"")</f>
        <v/>
      </c>
    </row>
    <row r="507" spans="1:7" ht="25.5" customHeight="1" x14ac:dyDescent="0.1">
      <c r="A507" s="85"/>
      <c r="B507" s="85"/>
      <c r="C507" s="85" t="s">
        <v>122</v>
      </c>
      <c r="D507" s="85"/>
      <c r="E507" s="85"/>
      <c r="F507" s="85"/>
      <c r="G507" s="85"/>
    </row>
    <row r="508" spans="1:7" ht="25.5" customHeight="1" x14ac:dyDescent="0.1">
      <c r="A508" s="89"/>
      <c r="B508" s="90" t="s">
        <v>115</v>
      </c>
      <c r="C508" s="90" t="s">
        <v>116</v>
      </c>
      <c r="D508" s="90" t="s">
        <v>117</v>
      </c>
      <c r="E508" s="90" t="s">
        <v>118</v>
      </c>
      <c r="F508" s="90" t="s">
        <v>119</v>
      </c>
      <c r="G508" s="90" t="s">
        <v>120</v>
      </c>
    </row>
    <row r="509" spans="1:7" ht="25.5" customHeight="1" x14ac:dyDescent="0.1">
      <c r="A509" s="91">
        <v>1</v>
      </c>
      <c r="B509" s="92" t="str">
        <f>IF(VLOOKUP($D498,TKBGV_chieu!$A$6:$AE$130,2,0)&lt;&gt;"",VLOOKUP($D498,TKBGV_chieu!$A$6:$AE$130,2,0),"")</f>
        <v>11A01 - NGHE</v>
      </c>
      <c r="C509" s="92" t="str">
        <f>IF(VLOOKUP($D498,TKBGV_chieu!$A$6:$AE$130,7,0)&lt;&gt;"",VLOOKUP($D498,TKBGV_chieu!$A$6:$AE$130,7,0),"")</f>
        <v/>
      </c>
      <c r="D509" s="92" t="str">
        <f>IF(VLOOKUP($D498,TKBGV_chieu!$A$6:$AE$130,12,0)&lt;&gt;"",VLOOKUP($D498,TKBGV_chieu!$A$6:$AE$130,12,0),"")</f>
        <v/>
      </c>
      <c r="E509" s="92" t="str">
        <f>IF(VLOOKUP($D498,TKBGV_chieu!$A$6:$AE$130,17,0)&lt;&gt;"",VLOOKUP($D498,TKBGV_chieu!$A$6:$AE$130,17,0),"")</f>
        <v/>
      </c>
      <c r="F509" s="92" t="str">
        <f>IF(VLOOKUP($D498,TKBGV_chieu!$A$6:$AE$130,22,0)&lt;&gt;"",VLOOKUP($D498,TKBGV_chieu!$A$6:$AE$130,22,0),"")</f>
        <v>11A02 - NGHE</v>
      </c>
      <c r="G509" s="92" t="str">
        <f>IF(VLOOKUP($D498,TKBGV_chieu!$A$6:$AE$130,27,0)&lt;&gt;"",VLOOKUP($D498,TKBGV_chieu!$A$6:$AE$130,27,0),"")</f>
        <v/>
      </c>
    </row>
    <row r="510" spans="1:7" ht="25.5" customHeight="1" x14ac:dyDescent="0.1">
      <c r="A510" s="91">
        <v>2</v>
      </c>
      <c r="B510" s="92" t="str">
        <f>IF(VLOOKUP($D498,TKBGV_chieu!$A$6:$AE$130,3,0)&lt;&gt;"",VLOOKUP($D498,TKBGV_chieu!$A$6:$AE$130,3,0),"")</f>
        <v>11A01 - NGHE</v>
      </c>
      <c r="C510" s="92" t="str">
        <f>IF(VLOOKUP($D498,TKBGV_chieu!$A$6:$AE$130,8,0)&lt;&gt;"",VLOOKUP($D498,TKBGV_chieu!$A$6:$AE$130,8,0),"")</f>
        <v/>
      </c>
      <c r="D510" s="92" t="str">
        <f>IF(VLOOKUP($D498,TKBGV_chieu!$A$6:$AE$130,13,0)&lt;&gt;"",VLOOKUP($D498,TKBGV_chieu!$A$6:$AE$130,13,0),"")</f>
        <v/>
      </c>
      <c r="E510" s="92" t="str">
        <f>IF(VLOOKUP($D498,TKBGV_chieu!$A$6:$AE$130,18,0)&lt;&gt;"",VLOOKUP($D498,TKBGV_chieu!$A$6:$AE$130,18,0),"")</f>
        <v/>
      </c>
      <c r="F510" s="92" t="str">
        <f>IF(VLOOKUP($D498,TKBGV_chieu!$A$6:$AE$130,23,0)&lt;&gt;"",VLOOKUP($D498,TKBGV_chieu!$A$6:$AE$130,23,0),"")</f>
        <v>11A02 - NGHE</v>
      </c>
      <c r="G510" s="92" t="str">
        <f>IF(VLOOKUP($D498,TKBGV_chieu!$A$6:$AE$130,28,0)&lt;&gt;"",VLOOKUP($D498,TKBGV_chieu!$A$6:$AE$130,28,0),"")</f>
        <v/>
      </c>
    </row>
    <row r="511" spans="1:7" ht="25.5" customHeight="1" x14ac:dyDescent="0.1">
      <c r="A511" s="91">
        <v>3</v>
      </c>
      <c r="B511" s="92" t="str">
        <f>IF(VLOOKUP($D498,TKBGV_chieu!$A$6:$AE$130,4,0)&lt;&gt;"",VLOOKUP($D498,TKBGV_chieu!$A$6:$AE$130,4,0),"")</f>
        <v>11A01 - NGHE</v>
      </c>
      <c r="C511" s="92" t="str">
        <f>IF(VLOOKUP($D498,TKBGV_chieu!$A$6:$AE$130,9,0)&lt;&gt;"",VLOOKUP($D498,TKBGV_chieu!$A$6:$AE$130,9,0),"")</f>
        <v/>
      </c>
      <c r="D511" s="92" t="str">
        <f>IF(VLOOKUP($D498,TKBGV_chieu!$A$6:$AE$130,14,0)&lt;&gt;"",VLOOKUP($D498,TKBGV_chieu!$A$6:$AE$130,14,0),"")</f>
        <v/>
      </c>
      <c r="E511" s="92" t="str">
        <f>IF(VLOOKUP($D498,TKBGV_chieu!$A$6:$AE$130,19,0)&lt;&gt;"",VLOOKUP($D498,TKBGV_chieu!$A$6:$AE$130,19,0),"")</f>
        <v/>
      </c>
      <c r="F511" s="92" t="str">
        <f>IF(VLOOKUP($D498,TKBGV_chieu!$A$6:$AE$130,24,0)&lt;&gt;"",VLOOKUP($D498,TKBGV_chieu!$A$6:$AE$130,24,0),"")</f>
        <v>11A02 - NGHE</v>
      </c>
      <c r="G511" s="92" t="str">
        <f>IF(VLOOKUP($D498,TKBGV_chieu!$A$6:$AE$130,29,0)&lt;&gt;"",VLOOKUP($D498,TKBGV_chieu!$A$6:$AE$130,29,0),"")</f>
        <v/>
      </c>
    </row>
    <row r="512" spans="1:7" ht="25.5" customHeight="1" x14ac:dyDescent="0.1">
      <c r="A512" s="91">
        <v>4</v>
      </c>
      <c r="B512" s="92" t="str">
        <f>IF(VLOOKUP($D498,TKBGV_chieu!$A$6:$AE$130,5,0)&lt;&gt;"",VLOOKUP($D498,TKBGV_chieu!$A$6:$AE$130,5,0),"")</f>
        <v/>
      </c>
      <c r="C512" s="92" t="str">
        <f>IF(VLOOKUP($D498,TKBGV_chieu!$A$6:$AE$130,10,0)&lt;&gt;"",VLOOKUP($D498,TKBGV_chieu!$A$6:$AE$130,10,0),"")</f>
        <v/>
      </c>
      <c r="D512" s="92" t="str">
        <f>IF(VLOOKUP($D498,TKBGV_chieu!$A$6:$AE$130,15,0)&lt;&gt;"",VLOOKUP($D498,TKBGV_chieu!$A$6:$AE$130,15,0),"")</f>
        <v/>
      </c>
      <c r="E512" s="92" t="str">
        <f>IF(VLOOKUP($D498,TKBGV_chieu!$A$6:$AE$130,20,0)&lt;&gt;"",VLOOKUP($D498,TKBGV_chieu!$A$6:$AE$130,20,0),"")</f>
        <v/>
      </c>
      <c r="F512" s="92" t="str">
        <f>IF(VLOOKUP($D498,TKBGV_chieu!$A$6:$AE$130,25,0)&lt;&gt;"",VLOOKUP($D498,TKBGV_chieu!$A$6:$AE$130,25,0),"")</f>
        <v/>
      </c>
      <c r="G512" s="92" t="str">
        <f>IF(VLOOKUP($D498,TKBGV_chieu!$A$6:$AE$130,30,0)&lt;&gt;"",VLOOKUP($D498,TKBGV_chieu!$A$6:$AE$130,30,0),"")</f>
        <v/>
      </c>
    </row>
    <row r="513" spans="1:7" ht="25.5" customHeight="1" x14ac:dyDescent="0.1">
      <c r="A513" s="91">
        <v>5</v>
      </c>
      <c r="B513" s="92" t="str">
        <f>IF(VLOOKUP($D498,TKBGV_chieu!$A$6:$AE$130,6,0)&lt;&gt;"",VLOOKUP($D498,TKBGV_chieu!$A$6:$AE$130,6,0),"")</f>
        <v/>
      </c>
      <c r="C513" s="92" t="str">
        <f>IF(VLOOKUP($D498,TKBGV_chieu!$A$6:$AE$130,11,0)&lt;&gt;"",VLOOKUP($D498,TKBGV_chieu!$A$6:$AE$130,11,0),"")</f>
        <v/>
      </c>
      <c r="D513" s="92" t="str">
        <f>IF(VLOOKUP($D498,TKBGV_chieu!$A$6:$AE$130,16,0)&lt;&gt;"",VLOOKUP($D498,TKBGV_chieu!$A$6:$AE$130,16,0),"")</f>
        <v/>
      </c>
      <c r="E513" s="92" t="str">
        <f>IF(VLOOKUP($D498,TKBGV_chieu!$A$6:$AE$130,21,0)&lt;&gt;"",VLOOKUP($D498,TKBGV_chieu!$A$6:$AE$130,21,0),"")</f>
        <v/>
      </c>
      <c r="F513" s="92" t="str">
        <f>IF(VLOOKUP($D498,TKBGV_chieu!$A$6:$AE$130,26,0)&lt;&gt;"",VLOOKUP($D498,TKBGV_chieu!$A$6:$AE$130,26,0),"")</f>
        <v/>
      </c>
      <c r="G513" s="92" t="str">
        <f>IF(VLOOKUP($D498,TKBGV_chieu!$A$6:$AE$130,31,0)&lt;&gt;"",VLOOKUP($D498,TKBGV_chieu!$A$6:$AE$130,31,0),"")</f>
        <v/>
      </c>
    </row>
    <row r="514" spans="1:7" ht="25.5" customHeight="1" x14ac:dyDescent="0.1">
      <c r="A514" s="85"/>
      <c r="B514" s="93"/>
      <c r="C514" s="93"/>
      <c r="D514" s="93"/>
      <c r="E514" s="93"/>
      <c r="F514" s="93"/>
      <c r="G514" s="93"/>
    </row>
    <row r="515" spans="1:7" ht="25.5" customHeight="1" x14ac:dyDescent="0.1">
      <c r="A515" s="85">
        <v>31</v>
      </c>
      <c r="B515" s="85"/>
      <c r="C515" s="85" t="s">
        <v>123</v>
      </c>
      <c r="D515" s="86" t="str">
        <f>VLOOKUP($A515,Objects!$D$7:$F$120,3,1)</f>
        <v>PHẠM THỊ THANH NGA</v>
      </c>
      <c r="E515" s="85"/>
      <c r="F515" s="85"/>
      <c r="G515" s="85"/>
    </row>
    <row r="516" spans="1:7" ht="25.5" customHeight="1" x14ac:dyDescent="0.1">
      <c r="A516" s="85"/>
      <c r="B516" s="85"/>
      <c r="C516" s="85"/>
      <c r="D516" s="85"/>
      <c r="E516" s="88"/>
      <c r="F516" s="85"/>
      <c r="G516" s="85"/>
    </row>
    <row r="517" spans="1:7" ht="25.5" customHeight="1" x14ac:dyDescent="0.1">
      <c r="A517" s="85"/>
      <c r="B517" s="85"/>
      <c r="C517" s="85" t="s">
        <v>121</v>
      </c>
      <c r="D517" s="85"/>
      <c r="E517" s="85"/>
      <c r="F517" s="85"/>
      <c r="G517" s="85"/>
    </row>
    <row r="518" spans="1:7" ht="25.5" customHeight="1" x14ac:dyDescent="0.1">
      <c r="A518" s="89"/>
      <c r="B518" s="90" t="s">
        <v>115</v>
      </c>
      <c r="C518" s="90" t="s">
        <v>116</v>
      </c>
      <c r="D518" s="90" t="s">
        <v>117</v>
      </c>
      <c r="E518" s="90" t="s">
        <v>118</v>
      </c>
      <c r="F518" s="90" t="s">
        <v>119</v>
      </c>
      <c r="G518" s="90" t="s">
        <v>120</v>
      </c>
    </row>
    <row r="519" spans="1:7" ht="25.5" customHeight="1" x14ac:dyDescent="0.1">
      <c r="A519" s="91">
        <v>1</v>
      </c>
      <c r="B519" s="92" t="str">
        <f>IF(VLOOKUP($D515,TKBGV_sang!$A$6:$AE$130,2,0)&lt;&gt;"",VLOOKUP($D515,TKBGV_sang!$A$6:$AE$130,2,0),"")</f>
        <v/>
      </c>
      <c r="C519" s="92" t="str">
        <f>IF(VLOOKUP($D515,TKBGV_sang!$A$6:$AE$130,7,0)&lt;&gt;"",VLOOKUP($D515,TKBGV_sang!$A$6:$AE$130,7,0),"")</f>
        <v>10A11 - CNGH</v>
      </c>
      <c r="D519" s="92" t="str">
        <f>IF(VLOOKUP($D515,TKBGV_sang!$A$6:$AE$130,12,0)&lt;&gt;"",VLOOKUP($D515,TKBGV_sang!$A$6:$AE$130,12,0),"")</f>
        <v/>
      </c>
      <c r="E519" s="92" t="str">
        <f>IF(VLOOKUP($D515,TKBGV_sang!$A$6:$AE$130,17,0)&lt;&gt;"",VLOOKUP($D515,TKBGV_sang!$A$6:$AE$130,17,0),"")</f>
        <v/>
      </c>
      <c r="F519" s="92" t="str">
        <f>IF(VLOOKUP($D515,TKBGV_sang!$A$6:$AE$130,22,0)&lt;&gt;"",VLOOKUP($D515,TKBGV_sang!$A$6:$AE$130,22,0),"")</f>
        <v/>
      </c>
      <c r="G519" s="92" t="str">
        <f>IF(VLOOKUP($D515,TKBGV_sang!$A$6:$AE$130,27,0)&lt;&gt;"",VLOOKUP($D515,TKBGV_sang!$A$6:$AE$130,27,0),"")</f>
        <v/>
      </c>
    </row>
    <row r="520" spans="1:7" ht="25.5" customHeight="1" x14ac:dyDescent="0.1">
      <c r="A520" s="91">
        <v>2</v>
      </c>
      <c r="B520" s="92" t="str">
        <f>IF(VLOOKUP($D515,TKBGV_sang!$A$6:$AE$130,3,0)&lt;&gt;"",VLOOKUP($D515,TKBGV_sang!$A$6:$AE$130,3,0),"")</f>
        <v/>
      </c>
      <c r="C520" s="92" t="str">
        <f>IF(VLOOKUP($D515,TKBGV_sang!$A$6:$AE$130,8,0)&lt;&gt;"",VLOOKUP($D515,TKBGV_sang!$A$6:$AE$130,8,0),"")</f>
        <v>10A09 - CNGH</v>
      </c>
      <c r="D520" s="92" t="str">
        <f>IF(VLOOKUP($D515,TKBGV_sang!$A$6:$AE$130,13,0)&lt;&gt;"",VLOOKUP($D515,TKBGV_sang!$A$6:$AE$130,13,0),"")</f>
        <v/>
      </c>
      <c r="E520" s="92" t="str">
        <f>IF(VLOOKUP($D515,TKBGV_sang!$A$6:$AE$130,18,0)&lt;&gt;"",VLOOKUP($D515,TKBGV_sang!$A$6:$AE$130,18,0),"")</f>
        <v/>
      </c>
      <c r="F520" s="92" t="str">
        <f>IF(VLOOKUP($D515,TKBGV_sang!$A$6:$AE$130,23,0)&lt;&gt;"",VLOOKUP($D515,TKBGV_sang!$A$6:$AE$130,23,0),"")</f>
        <v/>
      </c>
      <c r="G520" s="92" t="str">
        <f>IF(VLOOKUP($D515,TKBGV_sang!$A$6:$AE$130,28,0)&lt;&gt;"",VLOOKUP($D515,TKBGV_sang!$A$6:$AE$130,28,0),"")</f>
        <v/>
      </c>
    </row>
    <row r="521" spans="1:7" ht="25.5" customHeight="1" x14ac:dyDescent="0.1">
      <c r="A521" s="91">
        <v>3</v>
      </c>
      <c r="B521" s="92" t="str">
        <f>IF(VLOOKUP($D515,TKBGV_sang!$A$6:$AE$130,4,0)&lt;&gt;"",VLOOKUP($D515,TKBGV_sang!$A$6:$AE$130,4,0),"")</f>
        <v/>
      </c>
      <c r="C521" s="92" t="str">
        <f>IF(VLOOKUP($D515,TKBGV_sang!$A$6:$AE$130,9,0)&lt;&gt;"",VLOOKUP($D515,TKBGV_sang!$A$6:$AE$130,9,0),"")</f>
        <v>10A10 - CNGH</v>
      </c>
      <c r="D521" s="92" t="str">
        <f>IF(VLOOKUP($D515,TKBGV_sang!$A$6:$AE$130,14,0)&lt;&gt;"",VLOOKUP($D515,TKBGV_sang!$A$6:$AE$130,14,0),"")</f>
        <v/>
      </c>
      <c r="E521" s="92" t="str">
        <f>IF(VLOOKUP($D515,TKBGV_sang!$A$6:$AE$130,19,0)&lt;&gt;"",VLOOKUP($D515,TKBGV_sang!$A$6:$AE$130,19,0),"")</f>
        <v/>
      </c>
      <c r="F521" s="92" t="str">
        <f>IF(VLOOKUP($D515,TKBGV_sang!$A$6:$AE$130,24,0)&lt;&gt;"",VLOOKUP($D515,TKBGV_sang!$A$6:$AE$130,24,0),"")</f>
        <v/>
      </c>
      <c r="G521" s="92" t="str">
        <f>IF(VLOOKUP($D515,TKBGV_sang!$A$6:$AE$130,29,0)&lt;&gt;"",VLOOKUP($D515,TKBGV_sang!$A$6:$AE$130,29,0),"")</f>
        <v/>
      </c>
    </row>
    <row r="522" spans="1:7" ht="25.5" customHeight="1" x14ac:dyDescent="0.1">
      <c r="A522" s="91">
        <v>4</v>
      </c>
      <c r="B522" s="92" t="str">
        <f>IF(VLOOKUP($D515,TKBGV_sang!$A$6:$AE$130,5,0)&lt;&gt;"",VLOOKUP($D515,TKBGV_sang!$A$6:$AE$130,5,0),"")</f>
        <v/>
      </c>
      <c r="C522" s="92" t="str">
        <f>IF(VLOOKUP($D515,TKBGV_sang!$A$6:$AE$130,10,0)&lt;&gt;"",VLOOKUP($D515,TKBGV_sang!$A$6:$AE$130,10,0),"")</f>
        <v>10A08 - CNGH</v>
      </c>
      <c r="D522" s="92" t="str">
        <f>IF(VLOOKUP($D515,TKBGV_sang!$A$6:$AE$130,15,0)&lt;&gt;"",VLOOKUP($D515,TKBGV_sang!$A$6:$AE$130,15,0),"")</f>
        <v/>
      </c>
      <c r="E522" s="92" t="str">
        <f>IF(VLOOKUP($D515,TKBGV_sang!$A$6:$AE$130,20,0)&lt;&gt;"",VLOOKUP($D515,TKBGV_sang!$A$6:$AE$130,20,0),"")</f>
        <v/>
      </c>
      <c r="F522" s="92" t="str">
        <f>IF(VLOOKUP($D515,TKBGV_sang!$A$6:$AE$130,25,0)&lt;&gt;"",VLOOKUP($D515,TKBGV_sang!$A$6:$AE$130,25,0),"")</f>
        <v/>
      </c>
      <c r="G522" s="92" t="str">
        <f>IF(VLOOKUP($D515,TKBGV_sang!$A$6:$AE$130,30,0)&lt;&gt;"",VLOOKUP($D515,TKBGV_sang!$A$6:$AE$130,30,0),"")</f>
        <v/>
      </c>
    </row>
    <row r="523" spans="1:7" ht="25.5" customHeight="1" x14ac:dyDescent="0.1">
      <c r="A523" s="91">
        <v>5</v>
      </c>
      <c r="B523" s="92" t="str">
        <f>IF(VLOOKUP($D515,TKBGV_sang!$A$6:$AE$130,6,0)&lt;&gt;"",VLOOKUP($D515,TKBGV_sang!$A$6:$AE$130,6,0),"")</f>
        <v/>
      </c>
      <c r="C523" s="92" t="str">
        <f>IF(VLOOKUP($D515,TKBGV_sang!$A$6:$AE$130,11,0)&lt;&gt;"",VLOOKUP($D515,TKBGV_sang!$A$6:$AE$130,11,0),"")</f>
        <v>10A07 - CNGH</v>
      </c>
      <c r="D523" s="92" t="str">
        <f>IF(VLOOKUP($D515,TKBGV_sang!$A$6:$AE$130,16,0)&lt;&gt;"",VLOOKUP($D515,TKBGV_sang!$A$6:$AE$130,16,0),"")</f>
        <v/>
      </c>
      <c r="E523" s="92" t="str">
        <f>IF(VLOOKUP($D515,TKBGV_sang!$A$6:$AE$130,21,0)&lt;&gt;"",VLOOKUP($D515,TKBGV_sang!$A$6:$AE$130,21,0),"")</f>
        <v/>
      </c>
      <c r="F523" s="92" t="str">
        <f>IF(VLOOKUP($D515,TKBGV_sang!$A$6:$AE$130,26,0)&lt;&gt;"",VLOOKUP($D515,TKBGV_sang!$A$6:$AE$130,26,0),"")</f>
        <v/>
      </c>
      <c r="G523" s="92" t="str">
        <f>IF(VLOOKUP($D515,TKBGV_sang!$A$6:$AE$130,31,0)&lt;&gt;"",VLOOKUP($D515,TKBGV_sang!$A$6:$AE$130,31,0),"")</f>
        <v/>
      </c>
    </row>
    <row r="524" spans="1:7" ht="25.5" customHeight="1" x14ac:dyDescent="0.1">
      <c r="A524" s="85"/>
      <c r="B524" s="85"/>
      <c r="C524" s="85" t="s">
        <v>122</v>
      </c>
      <c r="D524" s="85"/>
      <c r="E524" s="85"/>
      <c r="F524" s="85"/>
      <c r="G524" s="85"/>
    </row>
    <row r="525" spans="1:7" ht="25.5" customHeight="1" x14ac:dyDescent="0.1">
      <c r="A525" s="89"/>
      <c r="B525" s="90" t="s">
        <v>115</v>
      </c>
      <c r="C525" s="90" t="s">
        <v>116</v>
      </c>
      <c r="D525" s="90" t="s">
        <v>117</v>
      </c>
      <c r="E525" s="90" t="s">
        <v>118</v>
      </c>
      <c r="F525" s="90" t="s">
        <v>119</v>
      </c>
      <c r="G525" s="90" t="s">
        <v>120</v>
      </c>
    </row>
    <row r="526" spans="1:7" ht="25.5" customHeight="1" x14ac:dyDescent="0.1">
      <c r="A526" s="91">
        <v>1</v>
      </c>
      <c r="B526" s="92" t="str">
        <f>IF(VLOOKUP($D515,TKBGV_chieu!$A$6:$AE$130,2,0)&lt;&gt;"",VLOOKUP($D515,TKBGV_chieu!$A$6:$AE$130,2,0),"")</f>
        <v>11A06 - NGHE</v>
      </c>
      <c r="C526" s="92" t="str">
        <f>IF(VLOOKUP($D515,TKBGV_chieu!$A$6:$AE$130,7,0)&lt;&gt;"",VLOOKUP($D515,TKBGV_chieu!$A$6:$AE$130,7,0),"")</f>
        <v>11A11 - NGHE</v>
      </c>
      <c r="D526" s="92" t="str">
        <f>IF(VLOOKUP($D515,TKBGV_chieu!$A$6:$AE$130,12,0)&lt;&gt;"",VLOOKUP($D515,TKBGV_chieu!$A$6:$AE$130,12,0),"")</f>
        <v/>
      </c>
      <c r="E526" s="92" t="str">
        <f>IF(VLOOKUP($D515,TKBGV_chieu!$A$6:$AE$130,17,0)&lt;&gt;"",VLOOKUP($D515,TKBGV_chieu!$A$6:$AE$130,17,0),"")</f>
        <v/>
      </c>
      <c r="F526" s="92" t="str">
        <f>IF(VLOOKUP($D515,TKBGV_chieu!$A$6:$AE$130,22,0)&lt;&gt;"",VLOOKUP($D515,TKBGV_chieu!$A$6:$AE$130,22,0),"")</f>
        <v/>
      </c>
      <c r="G526" s="92" t="str">
        <f>IF(VLOOKUP($D515,TKBGV_chieu!$A$6:$AE$130,27,0)&lt;&gt;"",VLOOKUP($D515,TKBGV_chieu!$A$6:$AE$130,27,0),"")</f>
        <v/>
      </c>
    </row>
    <row r="527" spans="1:7" ht="25.5" customHeight="1" x14ac:dyDescent="0.1">
      <c r="A527" s="91">
        <v>2</v>
      </c>
      <c r="B527" s="92" t="str">
        <f>IF(VLOOKUP($D515,TKBGV_chieu!$A$6:$AE$130,3,0)&lt;&gt;"",VLOOKUP($D515,TKBGV_chieu!$A$6:$AE$130,3,0),"")</f>
        <v>11A06 - NGHE</v>
      </c>
      <c r="C527" s="92" t="str">
        <f>IF(VLOOKUP($D515,TKBGV_chieu!$A$6:$AE$130,8,0)&lt;&gt;"",VLOOKUP($D515,TKBGV_chieu!$A$6:$AE$130,8,0),"")</f>
        <v>11A11 - NGHE</v>
      </c>
      <c r="D527" s="92" t="str">
        <f>IF(VLOOKUP($D515,TKBGV_chieu!$A$6:$AE$130,13,0)&lt;&gt;"",VLOOKUP($D515,TKBGV_chieu!$A$6:$AE$130,13,0),"")</f>
        <v/>
      </c>
      <c r="E527" s="92" t="str">
        <f>IF(VLOOKUP($D515,TKBGV_chieu!$A$6:$AE$130,18,0)&lt;&gt;"",VLOOKUP($D515,TKBGV_chieu!$A$6:$AE$130,18,0),"")</f>
        <v/>
      </c>
      <c r="F527" s="92" t="str">
        <f>IF(VLOOKUP($D515,TKBGV_chieu!$A$6:$AE$130,23,0)&lt;&gt;"",VLOOKUP($D515,TKBGV_chieu!$A$6:$AE$130,23,0),"")</f>
        <v/>
      </c>
      <c r="G527" s="92" t="str">
        <f>IF(VLOOKUP($D515,TKBGV_chieu!$A$6:$AE$130,28,0)&lt;&gt;"",VLOOKUP($D515,TKBGV_chieu!$A$6:$AE$130,28,0),"")</f>
        <v/>
      </c>
    </row>
    <row r="528" spans="1:7" ht="25.5" customHeight="1" x14ac:dyDescent="0.1">
      <c r="A528" s="91">
        <v>3</v>
      </c>
      <c r="B528" s="92" t="str">
        <f>IF(VLOOKUP($D515,TKBGV_chieu!$A$6:$AE$130,4,0)&lt;&gt;"",VLOOKUP($D515,TKBGV_chieu!$A$6:$AE$130,4,0),"")</f>
        <v>11A06 - NGHE</v>
      </c>
      <c r="C528" s="92" t="str">
        <f>IF(VLOOKUP($D515,TKBGV_chieu!$A$6:$AE$130,9,0)&lt;&gt;"",VLOOKUP($D515,TKBGV_chieu!$A$6:$AE$130,9,0),"")</f>
        <v>11A11 - NGHE</v>
      </c>
      <c r="D528" s="92" t="str">
        <f>IF(VLOOKUP($D515,TKBGV_chieu!$A$6:$AE$130,14,0)&lt;&gt;"",VLOOKUP($D515,TKBGV_chieu!$A$6:$AE$130,14,0),"")</f>
        <v/>
      </c>
      <c r="E528" s="92" t="str">
        <f>IF(VLOOKUP($D515,TKBGV_chieu!$A$6:$AE$130,19,0)&lt;&gt;"",VLOOKUP($D515,TKBGV_chieu!$A$6:$AE$130,19,0),"")</f>
        <v/>
      </c>
      <c r="F528" s="92" t="str">
        <f>IF(VLOOKUP($D515,TKBGV_chieu!$A$6:$AE$130,24,0)&lt;&gt;"",VLOOKUP($D515,TKBGV_chieu!$A$6:$AE$130,24,0),"")</f>
        <v/>
      </c>
      <c r="G528" s="92" t="str">
        <f>IF(VLOOKUP($D515,TKBGV_chieu!$A$6:$AE$130,29,0)&lt;&gt;"",VLOOKUP($D515,TKBGV_chieu!$A$6:$AE$130,29,0),"")</f>
        <v/>
      </c>
    </row>
    <row r="529" spans="1:7" ht="25.5" customHeight="1" x14ac:dyDescent="0.1">
      <c r="A529" s="91">
        <v>4</v>
      </c>
      <c r="B529" s="92" t="str">
        <f>IF(VLOOKUP($D515,TKBGV_chieu!$A$6:$AE$130,5,0)&lt;&gt;"",VLOOKUP($D515,TKBGV_chieu!$A$6:$AE$130,5,0),"")</f>
        <v/>
      </c>
      <c r="C529" s="92" t="str">
        <f>IF(VLOOKUP($D515,TKBGV_chieu!$A$6:$AE$130,10,0)&lt;&gt;"",VLOOKUP($D515,TKBGV_chieu!$A$6:$AE$130,10,0),"")</f>
        <v/>
      </c>
      <c r="D529" s="92" t="str">
        <f>IF(VLOOKUP($D515,TKBGV_chieu!$A$6:$AE$130,15,0)&lt;&gt;"",VLOOKUP($D515,TKBGV_chieu!$A$6:$AE$130,15,0),"")</f>
        <v/>
      </c>
      <c r="E529" s="92" t="str">
        <f>IF(VLOOKUP($D515,TKBGV_chieu!$A$6:$AE$130,20,0)&lt;&gt;"",VLOOKUP($D515,TKBGV_chieu!$A$6:$AE$130,20,0),"")</f>
        <v/>
      </c>
      <c r="F529" s="92" t="str">
        <f>IF(VLOOKUP($D515,TKBGV_chieu!$A$6:$AE$130,25,0)&lt;&gt;"",VLOOKUP($D515,TKBGV_chieu!$A$6:$AE$130,25,0),"")</f>
        <v/>
      </c>
      <c r="G529" s="92" t="str">
        <f>IF(VLOOKUP($D515,TKBGV_chieu!$A$6:$AE$130,30,0)&lt;&gt;"",VLOOKUP($D515,TKBGV_chieu!$A$6:$AE$130,30,0),"")</f>
        <v/>
      </c>
    </row>
    <row r="530" spans="1:7" ht="25.5" customHeight="1" x14ac:dyDescent="0.1">
      <c r="A530" s="91">
        <v>5</v>
      </c>
      <c r="B530" s="92" t="str">
        <f>IF(VLOOKUP($D515,TKBGV_chieu!$A$6:$AE$130,6,0)&lt;&gt;"",VLOOKUP($D515,TKBGV_chieu!$A$6:$AE$130,6,0),"")</f>
        <v/>
      </c>
      <c r="C530" s="92" t="str">
        <f>IF(VLOOKUP($D515,TKBGV_chieu!$A$6:$AE$130,11,0)&lt;&gt;"",VLOOKUP($D515,TKBGV_chieu!$A$6:$AE$130,11,0),"")</f>
        <v/>
      </c>
      <c r="D530" s="92" t="str">
        <f>IF(VLOOKUP($D515,TKBGV_chieu!$A$6:$AE$130,16,0)&lt;&gt;"",VLOOKUP($D515,TKBGV_chieu!$A$6:$AE$130,16,0),"")</f>
        <v/>
      </c>
      <c r="E530" s="92" t="str">
        <f>IF(VLOOKUP($D515,TKBGV_chieu!$A$6:$AE$130,21,0)&lt;&gt;"",VLOOKUP($D515,TKBGV_chieu!$A$6:$AE$130,21,0),"")</f>
        <v/>
      </c>
      <c r="F530" s="92" t="str">
        <f>IF(VLOOKUP($D515,TKBGV_chieu!$A$6:$AE$130,26,0)&lt;&gt;"",VLOOKUP($D515,TKBGV_chieu!$A$6:$AE$130,26,0),"")</f>
        <v/>
      </c>
      <c r="G530" s="92" t="str">
        <f>IF(VLOOKUP($D515,TKBGV_chieu!$A$6:$AE$130,31,0)&lt;&gt;"",VLOOKUP($D515,TKBGV_chieu!$A$6:$AE$130,31,0),"")</f>
        <v/>
      </c>
    </row>
    <row r="531" spans="1:7" ht="25.5" customHeight="1" x14ac:dyDescent="0.1">
      <c r="A531" s="85"/>
      <c r="B531" s="93"/>
      <c r="C531" s="93"/>
      <c r="D531" s="93"/>
      <c r="E531" s="93"/>
      <c r="F531" s="93"/>
      <c r="G531" s="93"/>
    </row>
    <row r="532" spans="1:7" ht="25.5" customHeight="1" x14ac:dyDescent="0.1">
      <c r="A532" s="85">
        <v>32</v>
      </c>
      <c r="B532" s="85"/>
      <c r="C532" s="85" t="s">
        <v>123</v>
      </c>
      <c r="D532" s="86" t="str">
        <f>VLOOKUP($A532,Objects!$D$7:$F$120,3,1)</f>
        <v>TÔN LONG DẪN</v>
      </c>
      <c r="E532" s="85"/>
      <c r="F532" s="85"/>
      <c r="G532" s="85"/>
    </row>
    <row r="533" spans="1:7" ht="25.5" customHeight="1" x14ac:dyDescent="0.1">
      <c r="A533" s="85"/>
      <c r="B533" s="85"/>
      <c r="C533" s="85"/>
      <c r="D533" s="85"/>
      <c r="E533" s="88"/>
      <c r="F533" s="85"/>
      <c r="G533" s="85"/>
    </row>
    <row r="534" spans="1:7" ht="25.5" customHeight="1" x14ac:dyDescent="0.1">
      <c r="A534" s="85"/>
      <c r="B534" s="85"/>
      <c r="C534" s="85" t="s">
        <v>121</v>
      </c>
      <c r="D534" s="85"/>
      <c r="E534" s="85"/>
      <c r="F534" s="85"/>
      <c r="G534" s="85"/>
    </row>
    <row r="535" spans="1:7" ht="25.5" customHeight="1" x14ac:dyDescent="0.1">
      <c r="A535" s="89"/>
      <c r="B535" s="90" t="s">
        <v>115</v>
      </c>
      <c r="C535" s="90" t="s">
        <v>116</v>
      </c>
      <c r="D535" s="90" t="s">
        <v>117</v>
      </c>
      <c r="E535" s="90" t="s">
        <v>118</v>
      </c>
      <c r="F535" s="90" t="s">
        <v>119</v>
      </c>
      <c r="G535" s="90" t="s">
        <v>120</v>
      </c>
    </row>
    <row r="536" spans="1:7" ht="25.5" customHeight="1" x14ac:dyDescent="0.15">
      <c r="A536" s="91">
        <v>1</v>
      </c>
      <c r="B536" s="92" t="str">
        <f>IF(VLOOKUP($D532,TKBGV_sang!$A$6:$AE$130,2,0)&lt;&gt;"",VLOOKUP($D532,TKBGV_sang!$A$6:$AE$130,2,0),"")</f>
        <v/>
      </c>
      <c r="C536" s="92" t="str">
        <f>IF(VLOOKUP($D532,TKBGV_sang!$A$6:$AE$130,7,0)&lt;&gt;"",VLOOKUP($D532,TKBGV_sang!$A$6:$AE$130,7,0),"")</f>
        <v>11A07 - LÝ</v>
      </c>
      <c r="D536" s="92" t="str">
        <f>IF(VLOOKUP($D532,TKBGV_sang!$A$6:$AE$130,12,0)&lt;&gt;"",VLOOKUP($D532,TKBGV_sang!$A$6:$AE$130,12,0),"")</f>
        <v/>
      </c>
      <c r="E536" s="92" t="str">
        <f>IF(VLOOKUP($D532,TKBGV_sang!$A$6:$AE$130,17,0)&lt;&gt;"",VLOOKUP($D532,TKBGV_sang!$A$6:$AE$130,17,0),"")</f>
        <v>10A02 - LÝ</v>
      </c>
      <c r="F536" s="92" t="str">
        <f>IF(VLOOKUP($D532,TKBGV_sang!$A$6:$AE$130,22,0)&lt;&gt;"",VLOOKUP($D532,TKBGV_sang!$A$6:$AE$130,22,0),"")</f>
        <v/>
      </c>
      <c r="G536" s="92" t="str">
        <f>IF(VLOOKUP($D532,TKBGV_sang!$A$6:$AE$130,27,0)&lt;&gt;"",VLOOKUP($D532,TKBGV_sang!$A$6:$AE$130,27,0),"")</f>
        <v/>
      </c>
    </row>
    <row r="537" spans="1:7" ht="25.5" customHeight="1" x14ac:dyDescent="0.15">
      <c r="A537" s="91">
        <v>2</v>
      </c>
      <c r="B537" s="92" t="str">
        <f>IF(VLOOKUP($D532,TKBGV_sang!$A$6:$AE$130,3,0)&lt;&gt;"",VLOOKUP($D532,TKBGV_sang!$A$6:$AE$130,3,0),"")</f>
        <v/>
      </c>
      <c r="C537" s="92" t="str">
        <f>IF(VLOOKUP($D532,TKBGV_sang!$A$6:$AE$130,8,0)&lt;&gt;"",VLOOKUP($D532,TKBGV_sang!$A$6:$AE$130,8,0),"")</f>
        <v/>
      </c>
      <c r="D537" s="92" t="str">
        <f>IF(VLOOKUP($D532,TKBGV_sang!$A$6:$AE$130,13,0)&lt;&gt;"",VLOOKUP($D532,TKBGV_sang!$A$6:$AE$130,13,0),"")</f>
        <v/>
      </c>
      <c r="E537" s="92" t="str">
        <f>IF(VLOOKUP($D532,TKBGV_sang!$A$6:$AE$130,18,0)&lt;&gt;"",VLOOKUP($D532,TKBGV_sang!$A$6:$AE$130,18,0),"")</f>
        <v>10A02 - LÝ</v>
      </c>
      <c r="F537" s="92" t="str">
        <f>IF(VLOOKUP($D532,TKBGV_sang!$A$6:$AE$130,23,0)&lt;&gt;"",VLOOKUP($D532,TKBGV_sang!$A$6:$AE$130,23,0),"")</f>
        <v/>
      </c>
      <c r="G537" s="92" t="str">
        <f>IF(VLOOKUP($D532,TKBGV_sang!$A$6:$AE$130,28,0)&lt;&gt;"",VLOOKUP($D532,TKBGV_sang!$A$6:$AE$130,28,0),"")</f>
        <v/>
      </c>
    </row>
    <row r="538" spans="1:7" ht="25.5" customHeight="1" x14ac:dyDescent="0.15">
      <c r="A538" s="91">
        <v>3</v>
      </c>
      <c r="B538" s="92" t="str">
        <f>IF(VLOOKUP($D532,TKBGV_sang!$A$6:$AE$130,4,0)&lt;&gt;"",VLOOKUP($D532,TKBGV_sang!$A$6:$AE$130,4,0),"")</f>
        <v/>
      </c>
      <c r="C538" s="92" t="str">
        <f>IF(VLOOKUP($D532,TKBGV_sang!$A$6:$AE$130,9,0)&lt;&gt;"",VLOOKUP($D532,TKBGV_sang!$A$6:$AE$130,9,0),"")</f>
        <v>11A05 - LÝ</v>
      </c>
      <c r="D538" s="92" t="str">
        <f>IF(VLOOKUP($D532,TKBGV_sang!$A$6:$AE$130,14,0)&lt;&gt;"",VLOOKUP($D532,TKBGV_sang!$A$6:$AE$130,14,0),"")</f>
        <v/>
      </c>
      <c r="E538" s="92" t="str">
        <f>IF(VLOOKUP($D532,TKBGV_sang!$A$6:$AE$130,19,0)&lt;&gt;"",VLOOKUP($D532,TKBGV_sang!$A$6:$AE$130,19,0),"")</f>
        <v>11A05 - LÝ</v>
      </c>
      <c r="F538" s="92" t="str">
        <f>IF(VLOOKUP($D532,TKBGV_sang!$A$6:$AE$130,24,0)&lt;&gt;"",VLOOKUP($D532,TKBGV_sang!$A$6:$AE$130,24,0),"")</f>
        <v/>
      </c>
      <c r="G538" s="92" t="str">
        <f>IF(VLOOKUP($D532,TKBGV_sang!$A$6:$AE$130,29,0)&lt;&gt;"",VLOOKUP($D532,TKBGV_sang!$A$6:$AE$130,29,0),"")</f>
        <v/>
      </c>
    </row>
    <row r="539" spans="1:7" ht="25.5" customHeight="1" x14ac:dyDescent="0.15">
      <c r="A539" s="91">
        <v>4</v>
      </c>
      <c r="B539" s="92" t="str">
        <f>IF(VLOOKUP($D532,TKBGV_sang!$A$6:$AE$130,5,0)&lt;&gt;"",VLOOKUP($D532,TKBGV_sang!$A$6:$AE$130,5,0),"")</f>
        <v/>
      </c>
      <c r="C539" s="92" t="str">
        <f>IF(VLOOKUP($D532,TKBGV_sang!$A$6:$AE$130,10,0)&lt;&gt;"",VLOOKUP($D532,TKBGV_sang!$A$6:$AE$130,10,0),"")</f>
        <v>11A06 - LÝ</v>
      </c>
      <c r="D539" s="92" t="str">
        <f>IF(VLOOKUP($D532,TKBGV_sang!$A$6:$AE$130,15,0)&lt;&gt;"",VLOOKUP($D532,TKBGV_sang!$A$6:$AE$130,15,0),"")</f>
        <v/>
      </c>
      <c r="E539" s="92" t="str">
        <f>IF(VLOOKUP($D532,TKBGV_sang!$A$6:$AE$130,20,0)&lt;&gt;"",VLOOKUP($D532,TKBGV_sang!$A$6:$AE$130,20,0),"")</f>
        <v/>
      </c>
      <c r="F539" s="92" t="str">
        <f>IF(VLOOKUP($D532,TKBGV_sang!$A$6:$AE$130,25,0)&lt;&gt;"",VLOOKUP($D532,TKBGV_sang!$A$6:$AE$130,25,0),"")</f>
        <v/>
      </c>
      <c r="G539" s="92" t="str">
        <f>IF(VLOOKUP($D532,TKBGV_sang!$A$6:$AE$130,30,0)&lt;&gt;"",VLOOKUP($D532,TKBGV_sang!$A$6:$AE$130,30,0),"")</f>
        <v/>
      </c>
    </row>
    <row r="540" spans="1:7" ht="25.5" customHeight="1" x14ac:dyDescent="0.15">
      <c r="A540" s="91">
        <v>5</v>
      </c>
      <c r="B540" s="92" t="str">
        <f>IF(VLOOKUP($D532,TKBGV_sang!$A$6:$AE$130,6,0)&lt;&gt;"",VLOOKUP($D532,TKBGV_sang!$A$6:$AE$130,6,0),"")</f>
        <v/>
      </c>
      <c r="C540" s="92" t="str">
        <f>IF(VLOOKUP($D532,TKBGV_sang!$A$6:$AE$130,11,0)&lt;&gt;"",VLOOKUP($D532,TKBGV_sang!$A$6:$AE$130,11,0),"")</f>
        <v>10A01 - LÝ</v>
      </c>
      <c r="D540" s="92" t="str">
        <f>IF(VLOOKUP($D532,TKBGV_sang!$A$6:$AE$130,16,0)&lt;&gt;"",VLOOKUP($D532,TKBGV_sang!$A$6:$AE$130,16,0),"")</f>
        <v/>
      </c>
      <c r="E540" s="92" t="str">
        <f>IF(VLOOKUP($D532,TKBGV_sang!$A$6:$AE$130,21,0)&lt;&gt;"",VLOOKUP($D532,TKBGV_sang!$A$6:$AE$130,21,0),"")</f>
        <v>11A01 - LÝ</v>
      </c>
      <c r="F540" s="92" t="str">
        <f>IF(VLOOKUP($D532,TKBGV_sang!$A$6:$AE$130,26,0)&lt;&gt;"",VLOOKUP($D532,TKBGV_sang!$A$6:$AE$130,26,0),"")</f>
        <v/>
      </c>
      <c r="G540" s="92" t="str">
        <f>IF(VLOOKUP($D532,TKBGV_sang!$A$6:$AE$130,31,0)&lt;&gt;"",VLOOKUP($D532,TKBGV_sang!$A$6:$AE$130,31,0),"")</f>
        <v/>
      </c>
    </row>
    <row r="541" spans="1:7" ht="25.5" customHeight="1" x14ac:dyDescent="0.1">
      <c r="A541" s="85"/>
      <c r="B541" s="85"/>
      <c r="C541" s="85" t="s">
        <v>122</v>
      </c>
      <c r="D541" s="85"/>
      <c r="E541" s="85"/>
      <c r="F541" s="85"/>
      <c r="G541" s="85"/>
    </row>
    <row r="542" spans="1:7" ht="25.5" customHeight="1" x14ac:dyDescent="0.1">
      <c r="A542" s="89"/>
      <c r="B542" s="90" t="s">
        <v>115</v>
      </c>
      <c r="C542" s="90" t="s">
        <v>116</v>
      </c>
      <c r="D542" s="90" t="s">
        <v>117</v>
      </c>
      <c r="E542" s="90" t="s">
        <v>118</v>
      </c>
      <c r="F542" s="90" t="s">
        <v>119</v>
      </c>
      <c r="G542" s="90" t="s">
        <v>120</v>
      </c>
    </row>
    <row r="543" spans="1:7" ht="25.5" customHeight="1" x14ac:dyDescent="0.15">
      <c r="A543" s="91">
        <v>1</v>
      </c>
      <c r="B543" s="92" t="str">
        <f>IF(VLOOKUP($D532,TKBGV_chieu!$A$6:$AE$130,2,0)&lt;&gt;"",VLOOKUP($D532,TKBGV_chieu!$A$6:$AE$130,2,0),"")</f>
        <v>10A01 - LÝ</v>
      </c>
      <c r="C543" s="92" t="str">
        <f>IF(VLOOKUP($D532,TKBGV_chieu!$A$6:$AE$130,7,0)&lt;&gt;"",VLOOKUP($D532,TKBGV_chieu!$A$6:$AE$130,7,0),"")</f>
        <v>10A01 - LÝ</v>
      </c>
      <c r="D543" s="92" t="str">
        <f>IF(VLOOKUP($D532,TKBGV_chieu!$A$6:$AE$130,12,0)&lt;&gt;"",VLOOKUP($D532,TKBGV_chieu!$A$6:$AE$130,12,0),"")</f>
        <v/>
      </c>
      <c r="E543" s="92" t="str">
        <f>IF(VLOOKUP($D532,TKBGV_chieu!$A$6:$AE$130,17,0)&lt;&gt;"",VLOOKUP($D532,TKBGV_chieu!$A$6:$AE$130,17,0),"")</f>
        <v>11A01 - LÝ</v>
      </c>
      <c r="F543" s="92" t="str">
        <f>IF(VLOOKUP($D532,TKBGV_chieu!$A$6:$AE$130,22,0)&lt;&gt;"",VLOOKUP($D532,TKBGV_chieu!$A$6:$AE$130,22,0),"")</f>
        <v/>
      </c>
      <c r="G543" s="92" t="str">
        <f>IF(VLOOKUP($D532,TKBGV_chieu!$A$6:$AE$130,27,0)&lt;&gt;"",VLOOKUP($D532,TKBGV_chieu!$A$6:$AE$130,27,0),"")</f>
        <v/>
      </c>
    </row>
    <row r="544" spans="1:7" ht="25.5" customHeight="1" x14ac:dyDescent="0.15">
      <c r="A544" s="91">
        <v>2</v>
      </c>
      <c r="B544" s="92" t="str">
        <f>IF(VLOOKUP($D532,TKBGV_chieu!$A$6:$AE$130,3,0)&lt;&gt;"",VLOOKUP($D532,TKBGV_chieu!$A$6:$AE$130,3,0),"")</f>
        <v>11A07 - LÝ</v>
      </c>
      <c r="C544" s="92" t="str">
        <f>IF(VLOOKUP($D532,TKBGV_chieu!$A$6:$AE$130,8,0)&lt;&gt;"",VLOOKUP($D532,TKBGV_chieu!$A$6:$AE$130,8,0),"")</f>
        <v>11A06 - LÝ</v>
      </c>
      <c r="D544" s="92" t="str">
        <f>IF(VLOOKUP($D532,TKBGV_chieu!$A$6:$AE$130,13,0)&lt;&gt;"",VLOOKUP($D532,TKBGV_chieu!$A$6:$AE$130,13,0),"")</f>
        <v/>
      </c>
      <c r="E544" s="92" t="str">
        <f>IF(VLOOKUP($D532,TKBGV_chieu!$A$6:$AE$130,18,0)&lt;&gt;"",VLOOKUP($D532,TKBGV_chieu!$A$6:$AE$130,18,0),"")</f>
        <v>11A07 - LÝ</v>
      </c>
      <c r="F544" s="92" t="str">
        <f>IF(VLOOKUP($D532,TKBGV_chieu!$A$6:$AE$130,23,0)&lt;&gt;"",VLOOKUP($D532,TKBGV_chieu!$A$6:$AE$130,23,0),"")</f>
        <v/>
      </c>
      <c r="G544" s="92" t="str">
        <f>IF(VLOOKUP($D532,TKBGV_chieu!$A$6:$AE$130,28,0)&lt;&gt;"",VLOOKUP($D532,TKBGV_chieu!$A$6:$AE$130,28,0),"")</f>
        <v/>
      </c>
    </row>
    <row r="545" spans="1:7" ht="25.5" customHeight="1" x14ac:dyDescent="0.15">
      <c r="A545" s="91">
        <v>3</v>
      </c>
      <c r="B545" s="92" t="str">
        <f>IF(VLOOKUP($D532,TKBGV_chieu!$A$6:$AE$130,4,0)&lt;&gt;"",VLOOKUP($D532,TKBGV_chieu!$A$6:$AE$130,4,0),"")</f>
        <v>10A02 - LÝ</v>
      </c>
      <c r="C545" s="92" t="str">
        <f>IF(VLOOKUP($D532,TKBGV_chieu!$A$6:$AE$130,9,0)&lt;&gt;"",VLOOKUP($D532,TKBGV_chieu!$A$6:$AE$130,9,0),"")</f>
        <v>11A06 - LÝ</v>
      </c>
      <c r="D545" s="92" t="str">
        <f>IF(VLOOKUP($D532,TKBGV_chieu!$A$6:$AE$130,14,0)&lt;&gt;"",VLOOKUP($D532,TKBGV_chieu!$A$6:$AE$130,14,0),"")</f>
        <v/>
      </c>
      <c r="E545" s="92" t="str">
        <f>IF(VLOOKUP($D532,TKBGV_chieu!$A$6:$AE$130,19,0)&lt;&gt;"",VLOOKUP($D532,TKBGV_chieu!$A$6:$AE$130,19,0),"")</f>
        <v>11A05 - LÝ</v>
      </c>
      <c r="F545" s="92" t="str">
        <f>IF(VLOOKUP($D532,TKBGV_chieu!$A$6:$AE$130,24,0)&lt;&gt;"",VLOOKUP($D532,TKBGV_chieu!$A$6:$AE$130,24,0),"")</f>
        <v/>
      </c>
      <c r="G545" s="92" t="str">
        <f>IF(VLOOKUP($D532,TKBGV_chieu!$A$6:$AE$130,29,0)&lt;&gt;"",VLOOKUP($D532,TKBGV_chieu!$A$6:$AE$130,29,0),"")</f>
        <v/>
      </c>
    </row>
    <row r="546" spans="1:7" ht="25.5" customHeight="1" x14ac:dyDescent="0.1">
      <c r="A546" s="91">
        <v>4</v>
      </c>
      <c r="B546" s="92" t="str">
        <f>IF(VLOOKUP($D532,TKBGV_chieu!$A$6:$AE$130,5,0)&lt;&gt;"",VLOOKUP($D532,TKBGV_chieu!$A$6:$AE$130,5,0),"")</f>
        <v/>
      </c>
      <c r="C546" s="92" t="str">
        <f>IF(VLOOKUP($D532,TKBGV_chieu!$A$6:$AE$130,10,0)&lt;&gt;"",VLOOKUP($D532,TKBGV_chieu!$A$6:$AE$130,10,0),"")</f>
        <v/>
      </c>
      <c r="D546" s="92" t="str">
        <f>IF(VLOOKUP($D532,TKBGV_chieu!$A$6:$AE$130,15,0)&lt;&gt;"",VLOOKUP($D532,TKBGV_chieu!$A$6:$AE$130,15,0),"")</f>
        <v/>
      </c>
      <c r="E546" s="92" t="str">
        <f>IF(VLOOKUP($D532,TKBGV_chieu!$A$6:$AE$130,20,0)&lt;&gt;"",VLOOKUP($D532,TKBGV_chieu!$A$6:$AE$130,20,0),"")</f>
        <v/>
      </c>
      <c r="F546" s="92" t="str">
        <f>IF(VLOOKUP($D532,TKBGV_chieu!$A$6:$AE$130,25,0)&lt;&gt;"",VLOOKUP($D532,TKBGV_chieu!$A$6:$AE$130,25,0),"")</f>
        <v/>
      </c>
      <c r="G546" s="92" t="str">
        <f>IF(VLOOKUP($D532,TKBGV_chieu!$A$6:$AE$130,30,0)&lt;&gt;"",VLOOKUP($D532,TKBGV_chieu!$A$6:$AE$130,30,0),"")</f>
        <v/>
      </c>
    </row>
    <row r="547" spans="1:7" ht="25.5" customHeight="1" x14ac:dyDescent="0.1">
      <c r="A547" s="91">
        <v>5</v>
      </c>
      <c r="B547" s="92" t="str">
        <f>IF(VLOOKUP($D532,TKBGV_chieu!$A$6:$AE$130,6,0)&lt;&gt;"",VLOOKUP($D532,TKBGV_chieu!$A$6:$AE$130,6,0),"")</f>
        <v/>
      </c>
      <c r="C547" s="92" t="str">
        <f>IF(VLOOKUP($D532,TKBGV_chieu!$A$6:$AE$130,11,0)&lt;&gt;"",VLOOKUP($D532,TKBGV_chieu!$A$6:$AE$130,11,0),"")</f>
        <v/>
      </c>
      <c r="D547" s="92" t="str">
        <f>IF(VLOOKUP($D532,TKBGV_chieu!$A$6:$AE$130,16,0)&lt;&gt;"",VLOOKUP($D532,TKBGV_chieu!$A$6:$AE$130,16,0),"")</f>
        <v/>
      </c>
      <c r="E547" s="92" t="str">
        <f>IF(VLOOKUP($D532,TKBGV_chieu!$A$6:$AE$130,21,0)&lt;&gt;"",VLOOKUP($D532,TKBGV_chieu!$A$6:$AE$130,21,0),"")</f>
        <v/>
      </c>
      <c r="F547" s="92" t="str">
        <f>IF(VLOOKUP($D532,TKBGV_chieu!$A$6:$AE$130,26,0)&lt;&gt;"",VLOOKUP($D532,TKBGV_chieu!$A$6:$AE$130,26,0),"")</f>
        <v/>
      </c>
      <c r="G547" s="92" t="str">
        <f>IF(VLOOKUP($D532,TKBGV_chieu!$A$6:$AE$130,31,0)&lt;&gt;"",VLOOKUP($D532,TKBGV_chieu!$A$6:$AE$130,31,0),"")</f>
        <v/>
      </c>
    </row>
    <row r="548" spans="1:7" ht="25.5" customHeight="1" x14ac:dyDescent="0.1">
      <c r="A548" s="85"/>
      <c r="B548" s="93"/>
      <c r="C548" s="93"/>
      <c r="D548" s="93"/>
      <c r="E548" s="93"/>
      <c r="F548" s="93"/>
      <c r="G548" s="93"/>
    </row>
    <row r="549" spans="1:7" ht="25.5" customHeight="1" x14ac:dyDescent="0.1">
      <c r="A549" s="85">
        <v>33</v>
      </c>
      <c r="B549" s="85"/>
      <c r="C549" s="85" t="s">
        <v>123</v>
      </c>
      <c r="D549" s="86" t="str">
        <f>VLOOKUP($A549,Objects!$D$7:$F$120,3,1)</f>
        <v>NGUYỄN THỊ MAI ANH</v>
      </c>
      <c r="E549" s="85"/>
      <c r="F549" s="85"/>
      <c r="G549" s="85"/>
    </row>
    <row r="550" spans="1:7" ht="25.5" customHeight="1" x14ac:dyDescent="0.1">
      <c r="A550" s="85"/>
      <c r="B550" s="85"/>
      <c r="C550" s="85"/>
      <c r="D550" s="85"/>
      <c r="E550" s="88"/>
      <c r="F550" s="85"/>
      <c r="G550" s="85"/>
    </row>
    <row r="551" spans="1:7" ht="25.5" customHeight="1" x14ac:dyDescent="0.1">
      <c r="A551" s="85"/>
      <c r="B551" s="85"/>
      <c r="C551" s="85" t="s">
        <v>121</v>
      </c>
      <c r="D551" s="85"/>
      <c r="E551" s="85"/>
      <c r="F551" s="85"/>
      <c r="G551" s="85"/>
    </row>
    <row r="552" spans="1:7" ht="25.5" customHeight="1" x14ac:dyDescent="0.1">
      <c r="A552" s="89"/>
      <c r="B552" s="90" t="s">
        <v>115</v>
      </c>
      <c r="C552" s="90" t="s">
        <v>116</v>
      </c>
      <c r="D552" s="90" t="s">
        <v>117</v>
      </c>
      <c r="E552" s="90" t="s">
        <v>118</v>
      </c>
      <c r="F552" s="90" t="s">
        <v>119</v>
      </c>
      <c r="G552" s="90" t="s">
        <v>120</v>
      </c>
    </row>
    <row r="553" spans="1:7" ht="25.5" customHeight="1" x14ac:dyDescent="0.15">
      <c r="A553" s="91">
        <v>1</v>
      </c>
      <c r="B553" s="92" t="str">
        <f>IF(VLOOKUP($D549,TKBGV_sang!$A$6:$AE$130,2,0)&lt;&gt;"",VLOOKUP($D549,TKBGV_sang!$A$6:$AE$130,2,0),"")</f>
        <v/>
      </c>
      <c r="C553" s="92" t="str">
        <f>IF(VLOOKUP($D549,TKBGV_sang!$A$6:$AE$130,7,0)&lt;&gt;"",VLOOKUP($D549,TKBGV_sang!$A$6:$AE$130,7,0),"")</f>
        <v>12A01 - LÝ</v>
      </c>
      <c r="D553" s="92" t="str">
        <f>IF(VLOOKUP($D549,TKBGV_sang!$A$6:$AE$130,12,0)&lt;&gt;"",VLOOKUP($D549,TKBGV_sang!$A$6:$AE$130,12,0),"")</f>
        <v/>
      </c>
      <c r="E553" s="92" t="str">
        <f>IF(VLOOKUP($D549,TKBGV_sang!$A$6:$AE$130,17,0)&lt;&gt;"",VLOOKUP($D549,TKBGV_sang!$A$6:$AE$130,17,0),"")</f>
        <v/>
      </c>
      <c r="F553" s="92" t="str">
        <f>IF(VLOOKUP($D549,TKBGV_sang!$A$6:$AE$130,22,0)&lt;&gt;"",VLOOKUP($D549,TKBGV_sang!$A$6:$AE$130,22,0),"")</f>
        <v>10A04 - LÝ</v>
      </c>
      <c r="G553" s="92" t="str">
        <f>IF(VLOOKUP($D549,TKBGV_sang!$A$6:$AE$130,27,0)&lt;&gt;"",VLOOKUP($D549,TKBGV_sang!$A$6:$AE$130,27,0),"")</f>
        <v/>
      </c>
    </row>
    <row r="554" spans="1:7" ht="25.5" customHeight="1" x14ac:dyDescent="0.15">
      <c r="A554" s="91">
        <v>2</v>
      </c>
      <c r="B554" s="92" t="str">
        <f>IF(VLOOKUP($D549,TKBGV_sang!$A$6:$AE$130,3,0)&lt;&gt;"",VLOOKUP($D549,TKBGV_sang!$A$6:$AE$130,3,0),"")</f>
        <v>10A06 - SHCN</v>
      </c>
      <c r="C554" s="92" t="str">
        <f>IF(VLOOKUP($D549,TKBGV_sang!$A$6:$AE$130,8,0)&lt;&gt;"",VLOOKUP($D549,TKBGV_sang!$A$6:$AE$130,8,0),"")</f>
        <v>10A04 - LÝ</v>
      </c>
      <c r="D554" s="92" t="str">
        <f>IF(VLOOKUP($D549,TKBGV_sang!$A$6:$AE$130,13,0)&lt;&gt;"",VLOOKUP($D549,TKBGV_sang!$A$6:$AE$130,13,0),"")</f>
        <v/>
      </c>
      <c r="E554" s="92" t="str">
        <f>IF(VLOOKUP($D549,TKBGV_sang!$A$6:$AE$130,18,0)&lt;&gt;"",VLOOKUP($D549,TKBGV_sang!$A$6:$AE$130,18,0),"")</f>
        <v/>
      </c>
      <c r="F554" s="92" t="str">
        <f>IF(VLOOKUP($D549,TKBGV_sang!$A$6:$AE$130,23,0)&lt;&gt;"",VLOOKUP($D549,TKBGV_sang!$A$6:$AE$130,23,0),"")</f>
        <v/>
      </c>
      <c r="G554" s="92" t="str">
        <f>IF(VLOOKUP($D549,TKBGV_sang!$A$6:$AE$130,28,0)&lt;&gt;"",VLOOKUP($D549,TKBGV_sang!$A$6:$AE$130,28,0),"")</f>
        <v/>
      </c>
    </row>
    <row r="555" spans="1:7" ht="25.5" customHeight="1" x14ac:dyDescent="0.15">
      <c r="A555" s="91">
        <v>3</v>
      </c>
      <c r="B555" s="92" t="str">
        <f>IF(VLOOKUP($D549,TKBGV_sang!$A$6:$AE$130,4,0)&lt;&gt;"",VLOOKUP($D549,TKBGV_sang!$A$6:$AE$130,4,0),"")</f>
        <v/>
      </c>
      <c r="C555" s="92" t="str">
        <f>IF(VLOOKUP($D549,TKBGV_sang!$A$6:$AE$130,9,0)&lt;&gt;"",VLOOKUP($D549,TKBGV_sang!$A$6:$AE$130,9,0),"")</f>
        <v>12A14 - LÝ</v>
      </c>
      <c r="D555" s="92" t="str">
        <f>IF(VLOOKUP($D549,TKBGV_sang!$A$6:$AE$130,14,0)&lt;&gt;"",VLOOKUP($D549,TKBGV_sang!$A$6:$AE$130,14,0),"")</f>
        <v/>
      </c>
      <c r="E555" s="92" t="str">
        <f>IF(VLOOKUP($D549,TKBGV_sang!$A$6:$AE$130,19,0)&lt;&gt;"",VLOOKUP($D549,TKBGV_sang!$A$6:$AE$130,19,0),"")</f>
        <v/>
      </c>
      <c r="F555" s="92" t="str">
        <f>IF(VLOOKUP($D549,TKBGV_sang!$A$6:$AE$130,24,0)&lt;&gt;"",VLOOKUP($D549,TKBGV_sang!$A$6:$AE$130,24,0),"")</f>
        <v>10A09 - LÝ</v>
      </c>
      <c r="G555" s="92" t="str">
        <f>IF(VLOOKUP($D549,TKBGV_sang!$A$6:$AE$130,29,0)&lt;&gt;"",VLOOKUP($D549,TKBGV_sang!$A$6:$AE$130,29,0),"")</f>
        <v/>
      </c>
    </row>
    <row r="556" spans="1:7" ht="25.5" customHeight="1" x14ac:dyDescent="0.15">
      <c r="A556" s="91">
        <v>4</v>
      </c>
      <c r="B556" s="92" t="str">
        <f>IF(VLOOKUP($D549,TKBGV_sang!$A$6:$AE$130,5,0)&lt;&gt;"",VLOOKUP($D549,TKBGV_sang!$A$6:$AE$130,5,0),"")</f>
        <v>12A14 - LÝ</v>
      </c>
      <c r="C556" s="92" t="str">
        <f>IF(VLOOKUP($D549,TKBGV_sang!$A$6:$AE$130,10,0)&lt;&gt;"",VLOOKUP($D549,TKBGV_sang!$A$6:$AE$130,10,0),"")</f>
        <v>10A03 - LÝ</v>
      </c>
      <c r="D556" s="92" t="str">
        <f>IF(VLOOKUP($D549,TKBGV_sang!$A$6:$AE$130,15,0)&lt;&gt;"",VLOOKUP($D549,TKBGV_sang!$A$6:$AE$130,15,0),"")</f>
        <v/>
      </c>
      <c r="E556" s="92" t="str">
        <f>IF(VLOOKUP($D549,TKBGV_sang!$A$6:$AE$130,20,0)&lt;&gt;"",VLOOKUP($D549,TKBGV_sang!$A$6:$AE$130,20,0),"")</f>
        <v/>
      </c>
      <c r="F556" s="92" t="str">
        <f>IF(VLOOKUP($D549,TKBGV_sang!$A$6:$AE$130,25,0)&lt;&gt;"",VLOOKUP($D549,TKBGV_sang!$A$6:$AE$130,25,0),"")</f>
        <v>10A03 - LÝ</v>
      </c>
      <c r="G556" s="92" t="str">
        <f>IF(VLOOKUP($D549,TKBGV_sang!$A$6:$AE$130,30,0)&lt;&gt;"",VLOOKUP($D549,TKBGV_sang!$A$6:$AE$130,30,0),"")</f>
        <v/>
      </c>
    </row>
    <row r="557" spans="1:7" ht="25.5" customHeight="1" x14ac:dyDescent="0.15">
      <c r="A557" s="91">
        <v>5</v>
      </c>
      <c r="B557" s="92" t="str">
        <f>IF(VLOOKUP($D549,TKBGV_sang!$A$6:$AE$130,6,0)&lt;&gt;"",VLOOKUP($D549,TKBGV_sang!$A$6:$AE$130,6,0),"")</f>
        <v/>
      </c>
      <c r="C557" s="92" t="str">
        <f>IF(VLOOKUP($D549,TKBGV_sang!$A$6:$AE$130,11,0)&lt;&gt;"",VLOOKUP($D549,TKBGV_sang!$A$6:$AE$130,11,0),"")</f>
        <v>10A06 - LÝ</v>
      </c>
      <c r="D557" s="92" t="str">
        <f>IF(VLOOKUP($D549,TKBGV_sang!$A$6:$AE$130,16,0)&lt;&gt;"",VLOOKUP($D549,TKBGV_sang!$A$6:$AE$130,16,0),"")</f>
        <v/>
      </c>
      <c r="E557" s="92" t="str">
        <f>IF(VLOOKUP($D549,TKBGV_sang!$A$6:$AE$130,21,0)&lt;&gt;"",VLOOKUP($D549,TKBGV_sang!$A$6:$AE$130,21,0),"")</f>
        <v/>
      </c>
      <c r="F557" s="92" t="str">
        <f>IF(VLOOKUP($D549,TKBGV_sang!$A$6:$AE$130,26,0)&lt;&gt;"",VLOOKUP($D549,TKBGV_sang!$A$6:$AE$130,26,0),"")</f>
        <v>12A14 - LÝ</v>
      </c>
      <c r="G557" s="92" t="str">
        <f>IF(VLOOKUP($D549,TKBGV_sang!$A$6:$AE$130,31,0)&lt;&gt;"",VLOOKUP($D549,TKBGV_sang!$A$6:$AE$130,31,0),"")</f>
        <v/>
      </c>
    </row>
    <row r="558" spans="1:7" ht="25.5" customHeight="1" x14ac:dyDescent="0.1">
      <c r="A558" s="85"/>
      <c r="B558" s="85"/>
      <c r="C558" s="85" t="s">
        <v>122</v>
      </c>
      <c r="D558" s="85"/>
      <c r="E558" s="85"/>
      <c r="F558" s="85"/>
      <c r="G558" s="85"/>
    </row>
    <row r="559" spans="1:7" ht="25.5" customHeight="1" x14ac:dyDescent="0.1">
      <c r="A559" s="89"/>
      <c r="B559" s="90" t="s">
        <v>115</v>
      </c>
      <c r="C559" s="90" t="s">
        <v>116</v>
      </c>
      <c r="D559" s="90" t="s">
        <v>117</v>
      </c>
      <c r="E559" s="90" t="s">
        <v>118</v>
      </c>
      <c r="F559" s="90" t="s">
        <v>119</v>
      </c>
      <c r="G559" s="90" t="s">
        <v>120</v>
      </c>
    </row>
    <row r="560" spans="1:7" ht="25.5" customHeight="1" x14ac:dyDescent="0.15">
      <c r="A560" s="91">
        <v>1</v>
      </c>
      <c r="B560" s="92" t="str">
        <f>IF(VLOOKUP($D549,TKBGV_chieu!$A$6:$AE$130,2,0)&lt;&gt;"",VLOOKUP($D549,TKBGV_chieu!$A$6:$AE$130,2,0),"")</f>
        <v>12A01 - LÝ</v>
      </c>
      <c r="C560" s="92" t="str">
        <f>IF(VLOOKUP($D549,TKBGV_chieu!$A$6:$AE$130,7,0)&lt;&gt;"",VLOOKUP($D549,TKBGV_chieu!$A$6:$AE$130,7,0),"")</f>
        <v>10A03 - LÝ</v>
      </c>
      <c r="D560" s="92" t="str">
        <f>IF(VLOOKUP($D549,TKBGV_chieu!$A$6:$AE$130,12,0)&lt;&gt;"",VLOOKUP($D549,TKBGV_chieu!$A$6:$AE$130,12,0),"")</f>
        <v/>
      </c>
      <c r="E560" s="92" t="str">
        <f>IF(VLOOKUP($D549,TKBGV_chieu!$A$6:$AE$130,17,0)&lt;&gt;"",VLOOKUP($D549,TKBGV_chieu!$A$6:$AE$130,17,0),"")</f>
        <v/>
      </c>
      <c r="F560" s="92" t="str">
        <f>IF(VLOOKUP($D549,TKBGV_chieu!$A$6:$AE$130,22,0)&lt;&gt;"",VLOOKUP($D549,TKBGV_chieu!$A$6:$AE$130,22,0),"")</f>
        <v/>
      </c>
      <c r="G560" s="92" t="str">
        <f>IF(VLOOKUP($D549,TKBGV_chieu!$A$6:$AE$130,27,0)&lt;&gt;"",VLOOKUP($D549,TKBGV_chieu!$A$6:$AE$130,27,0),"")</f>
        <v/>
      </c>
    </row>
    <row r="561" spans="1:7" ht="25.5" customHeight="1" x14ac:dyDescent="0.15">
      <c r="A561" s="91">
        <v>2</v>
      </c>
      <c r="B561" s="92" t="str">
        <f>IF(VLOOKUP($D549,TKBGV_chieu!$A$6:$AE$130,3,0)&lt;&gt;"",VLOOKUP($D549,TKBGV_chieu!$A$6:$AE$130,3,0),"")</f>
        <v>10A09 - LÝ</v>
      </c>
      <c r="C561" s="92" t="str">
        <f>IF(VLOOKUP($D549,TKBGV_chieu!$A$6:$AE$130,8,0)&lt;&gt;"",VLOOKUP($D549,TKBGV_chieu!$A$6:$AE$130,8,0),"")</f>
        <v>10A09 - LÝ</v>
      </c>
      <c r="D561" s="92" t="str">
        <f>IF(VLOOKUP($D549,TKBGV_chieu!$A$6:$AE$130,13,0)&lt;&gt;"",VLOOKUP($D549,TKBGV_chieu!$A$6:$AE$130,13,0),"")</f>
        <v/>
      </c>
      <c r="E561" s="92" t="str">
        <f>IF(VLOOKUP($D549,TKBGV_chieu!$A$6:$AE$130,18,0)&lt;&gt;"",VLOOKUP($D549,TKBGV_chieu!$A$6:$AE$130,18,0),"")</f>
        <v>10A06 - LÝ</v>
      </c>
      <c r="F561" s="92" t="str">
        <f>IF(VLOOKUP($D549,TKBGV_chieu!$A$6:$AE$130,23,0)&lt;&gt;"",VLOOKUP($D549,TKBGV_chieu!$A$6:$AE$130,23,0),"")</f>
        <v/>
      </c>
      <c r="G561" s="92" t="str">
        <f>IF(VLOOKUP($D549,TKBGV_chieu!$A$6:$AE$130,28,0)&lt;&gt;"",VLOOKUP($D549,TKBGV_chieu!$A$6:$AE$130,28,0),"")</f>
        <v/>
      </c>
    </row>
    <row r="562" spans="1:7" ht="25.5" customHeight="1" x14ac:dyDescent="0.15">
      <c r="A562" s="91">
        <v>3</v>
      </c>
      <c r="B562" s="92" t="str">
        <f>IF(VLOOKUP($D549,TKBGV_chieu!$A$6:$AE$130,4,0)&lt;&gt;"",VLOOKUP($D549,TKBGV_chieu!$A$6:$AE$130,4,0),"")</f>
        <v/>
      </c>
      <c r="C562" s="92" t="str">
        <f>IF(VLOOKUP($D549,TKBGV_chieu!$A$6:$AE$130,9,0)&lt;&gt;"",VLOOKUP($D549,TKBGV_chieu!$A$6:$AE$130,9,0),"")</f>
        <v>10A04 - LÝ</v>
      </c>
      <c r="D562" s="92" t="str">
        <f>IF(VLOOKUP($D549,TKBGV_chieu!$A$6:$AE$130,14,0)&lt;&gt;"",VLOOKUP($D549,TKBGV_chieu!$A$6:$AE$130,14,0),"")</f>
        <v/>
      </c>
      <c r="E562" s="92" t="str">
        <f>IF(VLOOKUP($D549,TKBGV_chieu!$A$6:$AE$130,19,0)&lt;&gt;"",VLOOKUP($D549,TKBGV_chieu!$A$6:$AE$130,19,0),"")</f>
        <v>10A06 - LÝ</v>
      </c>
      <c r="F562" s="92" t="str">
        <f>IF(VLOOKUP($D549,TKBGV_chieu!$A$6:$AE$130,24,0)&lt;&gt;"",VLOOKUP($D549,TKBGV_chieu!$A$6:$AE$130,24,0),"")</f>
        <v/>
      </c>
      <c r="G562" s="92" t="str">
        <f>IF(VLOOKUP($D549,TKBGV_chieu!$A$6:$AE$130,29,0)&lt;&gt;"",VLOOKUP($D549,TKBGV_chieu!$A$6:$AE$130,29,0),"")</f>
        <v/>
      </c>
    </row>
    <row r="563" spans="1:7" ht="25.5" customHeight="1" x14ac:dyDescent="0.1">
      <c r="A563" s="91">
        <v>4</v>
      </c>
      <c r="B563" s="92" t="str">
        <f>IF(VLOOKUP($D549,TKBGV_chieu!$A$6:$AE$130,5,0)&lt;&gt;"",VLOOKUP($D549,TKBGV_chieu!$A$6:$AE$130,5,0),"")</f>
        <v/>
      </c>
      <c r="C563" s="92" t="str">
        <f>IF(VLOOKUP($D549,TKBGV_chieu!$A$6:$AE$130,10,0)&lt;&gt;"",VLOOKUP($D549,TKBGV_chieu!$A$6:$AE$130,10,0),"")</f>
        <v/>
      </c>
      <c r="D563" s="92" t="str">
        <f>IF(VLOOKUP($D549,TKBGV_chieu!$A$6:$AE$130,15,0)&lt;&gt;"",VLOOKUP($D549,TKBGV_chieu!$A$6:$AE$130,15,0),"")</f>
        <v/>
      </c>
      <c r="E563" s="92" t="str">
        <f>IF(VLOOKUP($D549,TKBGV_chieu!$A$6:$AE$130,20,0)&lt;&gt;"",VLOOKUP($D549,TKBGV_chieu!$A$6:$AE$130,20,0),"")</f>
        <v/>
      </c>
      <c r="F563" s="92" t="str">
        <f>IF(VLOOKUP($D549,TKBGV_chieu!$A$6:$AE$130,25,0)&lt;&gt;"",VLOOKUP($D549,TKBGV_chieu!$A$6:$AE$130,25,0),"")</f>
        <v/>
      </c>
      <c r="G563" s="92" t="str">
        <f>IF(VLOOKUP($D549,TKBGV_chieu!$A$6:$AE$130,30,0)&lt;&gt;"",VLOOKUP($D549,TKBGV_chieu!$A$6:$AE$130,30,0),"")</f>
        <v/>
      </c>
    </row>
    <row r="564" spans="1:7" ht="25.5" customHeight="1" x14ac:dyDescent="0.1">
      <c r="A564" s="91">
        <v>5</v>
      </c>
      <c r="B564" s="92" t="str">
        <f>IF(VLOOKUP($D549,TKBGV_chieu!$A$6:$AE$130,6,0)&lt;&gt;"",VLOOKUP($D549,TKBGV_chieu!$A$6:$AE$130,6,0),"")</f>
        <v/>
      </c>
      <c r="C564" s="92" t="str">
        <f>IF(VLOOKUP($D549,TKBGV_chieu!$A$6:$AE$130,11,0)&lt;&gt;"",VLOOKUP($D549,TKBGV_chieu!$A$6:$AE$130,11,0),"")</f>
        <v/>
      </c>
      <c r="D564" s="92" t="str">
        <f>IF(VLOOKUP($D549,TKBGV_chieu!$A$6:$AE$130,16,0)&lt;&gt;"",VLOOKUP($D549,TKBGV_chieu!$A$6:$AE$130,16,0),"")</f>
        <v/>
      </c>
      <c r="E564" s="92" t="str">
        <f>IF(VLOOKUP($D549,TKBGV_chieu!$A$6:$AE$130,21,0)&lt;&gt;"",VLOOKUP($D549,TKBGV_chieu!$A$6:$AE$130,21,0),"")</f>
        <v/>
      </c>
      <c r="F564" s="92" t="str">
        <f>IF(VLOOKUP($D549,TKBGV_chieu!$A$6:$AE$130,26,0)&lt;&gt;"",VLOOKUP($D549,TKBGV_chieu!$A$6:$AE$130,26,0),"")</f>
        <v/>
      </c>
      <c r="G564" s="92" t="str">
        <f>IF(VLOOKUP($D549,TKBGV_chieu!$A$6:$AE$130,31,0)&lt;&gt;"",VLOOKUP($D549,TKBGV_chieu!$A$6:$AE$130,31,0),"")</f>
        <v/>
      </c>
    </row>
    <row r="565" spans="1:7" ht="25.5" customHeight="1" x14ac:dyDescent="0.1">
      <c r="A565" s="85"/>
      <c r="B565" s="93"/>
      <c r="C565" s="93"/>
      <c r="D565" s="93"/>
      <c r="E565" s="93"/>
      <c r="F565" s="93"/>
      <c r="G565" s="93"/>
    </row>
    <row r="566" spans="1:7" ht="25.5" customHeight="1" x14ac:dyDescent="0.1">
      <c r="A566" s="85">
        <v>34</v>
      </c>
      <c r="B566" s="85"/>
      <c r="C566" s="85" t="s">
        <v>123</v>
      </c>
      <c r="D566" s="86" t="str">
        <f>VLOOKUP($A566,Objects!$D$7:$F$120,3,1)</f>
        <v>PHAN THỊ THANH TIẾN</v>
      </c>
      <c r="E566" s="85"/>
      <c r="F566" s="85"/>
      <c r="G566" s="85"/>
    </row>
    <row r="567" spans="1:7" ht="25.5" customHeight="1" x14ac:dyDescent="0.1">
      <c r="A567" s="85"/>
      <c r="B567" s="85"/>
      <c r="C567" s="85"/>
      <c r="D567" s="85"/>
      <c r="E567" s="88"/>
      <c r="F567" s="85"/>
      <c r="G567" s="85"/>
    </row>
    <row r="568" spans="1:7" ht="25.5" customHeight="1" x14ac:dyDescent="0.1">
      <c r="A568" s="85"/>
      <c r="B568" s="85"/>
      <c r="C568" s="85" t="s">
        <v>121</v>
      </c>
      <c r="D568" s="85"/>
      <c r="E568" s="85"/>
      <c r="F568" s="85"/>
      <c r="G568" s="85"/>
    </row>
    <row r="569" spans="1:7" ht="25.5" customHeight="1" x14ac:dyDescent="0.1">
      <c r="A569" s="89"/>
      <c r="B569" s="90" t="s">
        <v>115</v>
      </c>
      <c r="C569" s="90" t="s">
        <v>116</v>
      </c>
      <c r="D569" s="90" t="s">
        <v>117</v>
      </c>
      <c r="E569" s="90" t="s">
        <v>118</v>
      </c>
      <c r="F569" s="90" t="s">
        <v>119</v>
      </c>
      <c r="G569" s="90" t="s">
        <v>120</v>
      </c>
    </row>
    <row r="570" spans="1:7" ht="25.5" customHeight="1" x14ac:dyDescent="0.15">
      <c r="A570" s="91">
        <v>1</v>
      </c>
      <c r="B570" s="92" t="str">
        <f>IF(VLOOKUP($D566,TKBGV_sang!$A$6:$AE$130,2,0)&lt;&gt;"",VLOOKUP($D566,TKBGV_sang!$A$6:$AE$130,2,0),"")</f>
        <v/>
      </c>
      <c r="C570" s="92" t="str">
        <f>IF(VLOOKUP($D566,TKBGV_sang!$A$6:$AE$130,7,0)&lt;&gt;"",VLOOKUP($D566,TKBGV_sang!$A$6:$AE$130,7,0),"")</f>
        <v>12A08 - LÝ</v>
      </c>
      <c r="D570" s="92" t="str">
        <f>IF(VLOOKUP($D566,TKBGV_sang!$A$6:$AE$130,12,0)&lt;&gt;"",VLOOKUP($D566,TKBGV_sang!$A$6:$AE$130,12,0),"")</f>
        <v/>
      </c>
      <c r="E570" s="92" t="str">
        <f>IF(VLOOKUP($D566,TKBGV_sang!$A$6:$AE$130,17,0)&lt;&gt;"",VLOOKUP($D566,TKBGV_sang!$A$6:$AE$130,17,0),"")</f>
        <v/>
      </c>
      <c r="F570" s="92" t="str">
        <f>IF(VLOOKUP($D566,TKBGV_sang!$A$6:$AE$130,22,0)&lt;&gt;"",VLOOKUP($D566,TKBGV_sang!$A$6:$AE$130,22,0),"")</f>
        <v/>
      </c>
      <c r="G570" s="92" t="str">
        <f>IF(VLOOKUP($D566,TKBGV_sang!$A$6:$AE$130,27,0)&lt;&gt;"",VLOOKUP($D566,TKBGV_sang!$A$6:$AE$130,27,0),"")</f>
        <v/>
      </c>
    </row>
    <row r="571" spans="1:7" ht="25.5" customHeight="1" x14ac:dyDescent="0.15">
      <c r="A571" s="91">
        <v>2</v>
      </c>
      <c r="B571" s="92" t="str">
        <f>IF(VLOOKUP($D566,TKBGV_sang!$A$6:$AE$130,3,0)&lt;&gt;"",VLOOKUP($D566,TKBGV_sang!$A$6:$AE$130,3,0),"")</f>
        <v>12A08 - SHCN</v>
      </c>
      <c r="C571" s="92" t="str">
        <f>IF(VLOOKUP($D566,TKBGV_sang!$A$6:$AE$130,8,0)&lt;&gt;"",VLOOKUP($D566,TKBGV_sang!$A$6:$AE$130,8,0),"")</f>
        <v>12A12 - LÝ</v>
      </c>
      <c r="D571" s="92" t="str">
        <f>IF(VLOOKUP($D566,TKBGV_sang!$A$6:$AE$130,13,0)&lt;&gt;"",VLOOKUP($D566,TKBGV_sang!$A$6:$AE$130,13,0),"")</f>
        <v/>
      </c>
      <c r="E571" s="92" t="str">
        <f>IF(VLOOKUP($D566,TKBGV_sang!$A$6:$AE$130,18,0)&lt;&gt;"",VLOOKUP($D566,TKBGV_sang!$A$6:$AE$130,18,0),"")</f>
        <v>12A08 - LÝ</v>
      </c>
      <c r="F571" s="92" t="str">
        <f>IF(VLOOKUP($D566,TKBGV_sang!$A$6:$AE$130,23,0)&lt;&gt;"",VLOOKUP($D566,TKBGV_sang!$A$6:$AE$130,23,0),"")</f>
        <v/>
      </c>
      <c r="G571" s="92" t="str">
        <f>IF(VLOOKUP($D566,TKBGV_sang!$A$6:$AE$130,28,0)&lt;&gt;"",VLOOKUP($D566,TKBGV_sang!$A$6:$AE$130,28,0),"")</f>
        <v/>
      </c>
    </row>
    <row r="572" spans="1:7" ht="25.5" customHeight="1" x14ac:dyDescent="0.15">
      <c r="A572" s="91">
        <v>3</v>
      </c>
      <c r="B572" s="92" t="str">
        <f>IF(VLOOKUP($D566,TKBGV_sang!$A$6:$AE$130,4,0)&lt;&gt;"",VLOOKUP($D566,TKBGV_sang!$A$6:$AE$130,4,0),"")</f>
        <v>11A04 - LÝ</v>
      </c>
      <c r="C572" s="92" t="str">
        <f>IF(VLOOKUP($D566,TKBGV_sang!$A$6:$AE$130,9,0)&lt;&gt;"",VLOOKUP($D566,TKBGV_sang!$A$6:$AE$130,9,0),"")</f>
        <v>12A12 - LÝ</v>
      </c>
      <c r="D572" s="92" t="str">
        <f>IF(VLOOKUP($D566,TKBGV_sang!$A$6:$AE$130,14,0)&lt;&gt;"",VLOOKUP($D566,TKBGV_sang!$A$6:$AE$130,14,0),"")</f>
        <v/>
      </c>
      <c r="E572" s="92" t="str">
        <f>IF(VLOOKUP($D566,TKBGV_sang!$A$6:$AE$130,19,0)&lt;&gt;"",VLOOKUP($D566,TKBGV_sang!$A$6:$AE$130,19,0),"")</f>
        <v>11A10 - LÝ</v>
      </c>
      <c r="F572" s="92" t="str">
        <f>IF(VLOOKUP($D566,TKBGV_sang!$A$6:$AE$130,24,0)&lt;&gt;"",VLOOKUP($D566,TKBGV_sang!$A$6:$AE$130,24,0),"")</f>
        <v/>
      </c>
      <c r="G572" s="92" t="str">
        <f>IF(VLOOKUP($D566,TKBGV_sang!$A$6:$AE$130,29,0)&lt;&gt;"",VLOOKUP($D566,TKBGV_sang!$A$6:$AE$130,29,0),"")</f>
        <v/>
      </c>
    </row>
    <row r="573" spans="1:7" ht="25.5" customHeight="1" x14ac:dyDescent="0.15">
      <c r="A573" s="91">
        <v>4</v>
      </c>
      <c r="B573" s="92" t="str">
        <f>IF(VLOOKUP($D566,TKBGV_sang!$A$6:$AE$130,5,0)&lt;&gt;"",VLOOKUP($D566,TKBGV_sang!$A$6:$AE$130,5,0),"")</f>
        <v>12A08 - LÝ</v>
      </c>
      <c r="C573" s="92" t="str">
        <f>IF(VLOOKUP($D566,TKBGV_sang!$A$6:$AE$130,10,0)&lt;&gt;"",VLOOKUP($D566,TKBGV_sang!$A$6:$AE$130,10,0),"")</f>
        <v/>
      </c>
      <c r="D573" s="92" t="str">
        <f>IF(VLOOKUP($D566,TKBGV_sang!$A$6:$AE$130,15,0)&lt;&gt;"",VLOOKUP($D566,TKBGV_sang!$A$6:$AE$130,15,0),"")</f>
        <v/>
      </c>
      <c r="E573" s="92" t="str">
        <f>IF(VLOOKUP($D566,TKBGV_sang!$A$6:$AE$130,20,0)&lt;&gt;"",VLOOKUP($D566,TKBGV_sang!$A$6:$AE$130,20,0),"")</f>
        <v/>
      </c>
      <c r="F573" s="92" t="str">
        <f>IF(VLOOKUP($D566,TKBGV_sang!$A$6:$AE$130,25,0)&lt;&gt;"",VLOOKUP($D566,TKBGV_sang!$A$6:$AE$130,25,0),"")</f>
        <v/>
      </c>
      <c r="G573" s="92" t="str">
        <f>IF(VLOOKUP($D566,TKBGV_sang!$A$6:$AE$130,30,0)&lt;&gt;"",VLOOKUP($D566,TKBGV_sang!$A$6:$AE$130,30,0),"")</f>
        <v/>
      </c>
    </row>
    <row r="574" spans="1:7" ht="25.5" customHeight="1" x14ac:dyDescent="0.15">
      <c r="A574" s="91">
        <v>5</v>
      </c>
      <c r="B574" s="92" t="str">
        <f>IF(VLOOKUP($D566,TKBGV_sang!$A$6:$AE$130,6,0)&lt;&gt;"",VLOOKUP($D566,TKBGV_sang!$A$6:$AE$130,6,0),"")</f>
        <v>12A13 - LÝ</v>
      </c>
      <c r="C574" s="92" t="str">
        <f>IF(VLOOKUP($D566,TKBGV_sang!$A$6:$AE$130,11,0)&lt;&gt;"",VLOOKUP($D566,TKBGV_sang!$A$6:$AE$130,11,0),"")</f>
        <v>11A04 - LÝ</v>
      </c>
      <c r="D574" s="92" t="str">
        <f>IF(VLOOKUP($D566,TKBGV_sang!$A$6:$AE$130,16,0)&lt;&gt;"",VLOOKUP($D566,TKBGV_sang!$A$6:$AE$130,16,0),"")</f>
        <v/>
      </c>
      <c r="E574" s="92" t="str">
        <f>IF(VLOOKUP($D566,TKBGV_sang!$A$6:$AE$130,21,0)&lt;&gt;"",VLOOKUP($D566,TKBGV_sang!$A$6:$AE$130,21,0),"")</f>
        <v>12A13 - LÝ</v>
      </c>
      <c r="F574" s="92" t="str">
        <f>IF(VLOOKUP($D566,TKBGV_sang!$A$6:$AE$130,26,0)&lt;&gt;"",VLOOKUP($D566,TKBGV_sang!$A$6:$AE$130,26,0),"")</f>
        <v/>
      </c>
      <c r="G574" s="92" t="str">
        <f>IF(VLOOKUP($D566,TKBGV_sang!$A$6:$AE$130,31,0)&lt;&gt;"",VLOOKUP($D566,TKBGV_sang!$A$6:$AE$130,31,0),"")</f>
        <v/>
      </c>
    </row>
    <row r="575" spans="1:7" ht="25.5" customHeight="1" x14ac:dyDescent="0.1">
      <c r="A575" s="85"/>
      <c r="B575" s="85"/>
      <c r="C575" s="85" t="s">
        <v>122</v>
      </c>
      <c r="D575" s="85"/>
      <c r="E575" s="85"/>
      <c r="F575" s="85"/>
      <c r="G575" s="85"/>
    </row>
    <row r="576" spans="1:7" ht="25.5" customHeight="1" x14ac:dyDescent="0.1">
      <c r="A576" s="89"/>
      <c r="B576" s="90" t="s">
        <v>115</v>
      </c>
      <c r="C576" s="90" t="s">
        <v>116</v>
      </c>
      <c r="D576" s="90" t="s">
        <v>117</v>
      </c>
      <c r="E576" s="90" t="s">
        <v>118</v>
      </c>
      <c r="F576" s="90" t="s">
        <v>119</v>
      </c>
      <c r="G576" s="90" t="s">
        <v>120</v>
      </c>
    </row>
    <row r="577" spans="1:7" ht="25.5" customHeight="1" x14ac:dyDescent="0.15">
      <c r="A577" s="91">
        <v>1</v>
      </c>
      <c r="B577" s="92" t="str">
        <f>IF(VLOOKUP($D566,TKBGV_chieu!$A$6:$AE$130,2,0)&lt;&gt;"",VLOOKUP($D566,TKBGV_chieu!$A$6:$AE$130,2,0),"")</f>
        <v>12A12 - LÝ</v>
      </c>
      <c r="C577" s="92" t="str">
        <f>IF(VLOOKUP($D566,TKBGV_chieu!$A$6:$AE$130,7,0)&lt;&gt;"",VLOOKUP($D566,TKBGV_chieu!$A$6:$AE$130,7,0),"")</f>
        <v/>
      </c>
      <c r="D577" s="92" t="str">
        <f>IF(VLOOKUP($D566,TKBGV_chieu!$A$6:$AE$130,12,0)&lt;&gt;"",VLOOKUP($D566,TKBGV_chieu!$A$6:$AE$130,12,0),"")</f>
        <v/>
      </c>
      <c r="E577" s="92" t="str">
        <f>IF(VLOOKUP($D566,TKBGV_chieu!$A$6:$AE$130,17,0)&lt;&gt;"",VLOOKUP($D566,TKBGV_chieu!$A$6:$AE$130,17,0),"")</f>
        <v/>
      </c>
      <c r="F577" s="92" t="str">
        <f>IF(VLOOKUP($D566,TKBGV_chieu!$A$6:$AE$130,22,0)&lt;&gt;"",VLOOKUP($D566,TKBGV_chieu!$A$6:$AE$130,22,0),"")</f>
        <v>11A10 - LÝ</v>
      </c>
      <c r="G577" s="92" t="str">
        <f>IF(VLOOKUP($D566,TKBGV_chieu!$A$6:$AE$130,27,0)&lt;&gt;"",VLOOKUP($D566,TKBGV_chieu!$A$6:$AE$130,27,0),"")</f>
        <v/>
      </c>
    </row>
    <row r="578" spans="1:7" ht="25.5" customHeight="1" x14ac:dyDescent="0.15">
      <c r="A578" s="91">
        <v>2</v>
      </c>
      <c r="B578" s="92" t="str">
        <f>IF(VLOOKUP($D566,TKBGV_chieu!$A$6:$AE$130,3,0)&lt;&gt;"",VLOOKUP($D566,TKBGV_chieu!$A$6:$AE$130,3,0),"")</f>
        <v>12A13 - LÝ</v>
      </c>
      <c r="C578" s="92" t="str">
        <f>IF(VLOOKUP($D566,TKBGV_chieu!$A$6:$AE$130,8,0)&lt;&gt;"",VLOOKUP($D566,TKBGV_chieu!$A$6:$AE$130,8,0),"")</f>
        <v/>
      </c>
      <c r="D578" s="92" t="str">
        <f>IF(VLOOKUP($D566,TKBGV_chieu!$A$6:$AE$130,13,0)&lt;&gt;"",VLOOKUP($D566,TKBGV_chieu!$A$6:$AE$130,13,0),"")</f>
        <v/>
      </c>
      <c r="E578" s="92" t="str">
        <f>IF(VLOOKUP($D566,TKBGV_chieu!$A$6:$AE$130,18,0)&lt;&gt;"",VLOOKUP($D566,TKBGV_chieu!$A$6:$AE$130,18,0),"")</f>
        <v/>
      </c>
      <c r="F578" s="92" t="str">
        <f>IF(VLOOKUP($D566,TKBGV_chieu!$A$6:$AE$130,23,0)&lt;&gt;"",VLOOKUP($D566,TKBGV_chieu!$A$6:$AE$130,23,0),"")</f>
        <v>11A10 - LÝ</v>
      </c>
      <c r="G578" s="92" t="str">
        <f>IF(VLOOKUP($D566,TKBGV_chieu!$A$6:$AE$130,28,0)&lt;&gt;"",VLOOKUP($D566,TKBGV_chieu!$A$6:$AE$130,28,0),"")</f>
        <v/>
      </c>
    </row>
    <row r="579" spans="1:7" ht="25.5" customHeight="1" x14ac:dyDescent="0.1">
      <c r="A579" s="91">
        <v>3</v>
      </c>
      <c r="B579" s="92" t="str">
        <f>IF(VLOOKUP($D566,TKBGV_chieu!$A$6:$AE$130,4,0)&lt;&gt;"",VLOOKUP($D566,TKBGV_chieu!$A$6:$AE$130,4,0),"")</f>
        <v/>
      </c>
      <c r="C579" s="92" t="str">
        <f>IF(VLOOKUP($D566,TKBGV_chieu!$A$6:$AE$130,9,0)&lt;&gt;"",VLOOKUP($D566,TKBGV_chieu!$A$6:$AE$130,9,0),"")</f>
        <v/>
      </c>
      <c r="D579" s="92" t="str">
        <f>IF(VLOOKUP($D566,TKBGV_chieu!$A$6:$AE$130,14,0)&lt;&gt;"",VLOOKUP($D566,TKBGV_chieu!$A$6:$AE$130,14,0),"")</f>
        <v/>
      </c>
      <c r="E579" s="92" t="str">
        <f>IF(VLOOKUP($D566,TKBGV_chieu!$A$6:$AE$130,19,0)&lt;&gt;"",VLOOKUP($D566,TKBGV_chieu!$A$6:$AE$130,19,0),"")</f>
        <v/>
      </c>
      <c r="F579" s="92" t="str">
        <f>IF(VLOOKUP($D566,TKBGV_chieu!$A$6:$AE$130,24,0)&lt;&gt;"",VLOOKUP($D566,TKBGV_chieu!$A$6:$AE$130,24,0),"")</f>
        <v/>
      </c>
      <c r="G579" s="92" t="str">
        <f>IF(VLOOKUP($D566,TKBGV_chieu!$A$6:$AE$130,29,0)&lt;&gt;"",VLOOKUP($D566,TKBGV_chieu!$A$6:$AE$130,29,0),"")</f>
        <v/>
      </c>
    </row>
    <row r="580" spans="1:7" ht="25.5" customHeight="1" x14ac:dyDescent="0.1">
      <c r="A580" s="91">
        <v>4</v>
      </c>
      <c r="B580" s="92" t="str">
        <f>IF(VLOOKUP($D566,TKBGV_chieu!$A$6:$AE$130,5,0)&lt;&gt;"",VLOOKUP($D566,TKBGV_chieu!$A$6:$AE$130,5,0),"")</f>
        <v/>
      </c>
      <c r="C580" s="92" t="str">
        <f>IF(VLOOKUP($D566,TKBGV_chieu!$A$6:$AE$130,10,0)&lt;&gt;"",VLOOKUP($D566,TKBGV_chieu!$A$6:$AE$130,10,0),"")</f>
        <v/>
      </c>
      <c r="D580" s="92" t="str">
        <f>IF(VLOOKUP($D566,TKBGV_chieu!$A$6:$AE$130,15,0)&lt;&gt;"",VLOOKUP($D566,TKBGV_chieu!$A$6:$AE$130,15,0),"")</f>
        <v/>
      </c>
      <c r="E580" s="92" t="str">
        <f>IF(VLOOKUP($D566,TKBGV_chieu!$A$6:$AE$130,20,0)&lt;&gt;"",VLOOKUP($D566,TKBGV_chieu!$A$6:$AE$130,20,0),"")</f>
        <v/>
      </c>
      <c r="F580" s="92" t="str">
        <f>IF(VLOOKUP($D566,TKBGV_chieu!$A$6:$AE$130,25,0)&lt;&gt;"",VLOOKUP($D566,TKBGV_chieu!$A$6:$AE$130,25,0),"")</f>
        <v/>
      </c>
      <c r="G580" s="92" t="str">
        <f>IF(VLOOKUP($D566,TKBGV_chieu!$A$6:$AE$130,30,0)&lt;&gt;"",VLOOKUP($D566,TKBGV_chieu!$A$6:$AE$130,30,0),"")</f>
        <v/>
      </c>
    </row>
    <row r="581" spans="1:7" ht="25.5" customHeight="1" x14ac:dyDescent="0.1">
      <c r="A581" s="91">
        <v>5</v>
      </c>
      <c r="B581" s="92" t="str">
        <f>IF(VLOOKUP($D566,TKBGV_chieu!$A$6:$AE$130,6,0)&lt;&gt;"",VLOOKUP($D566,TKBGV_chieu!$A$6:$AE$130,6,0),"")</f>
        <v/>
      </c>
      <c r="C581" s="92" t="str">
        <f>IF(VLOOKUP($D566,TKBGV_chieu!$A$6:$AE$130,11,0)&lt;&gt;"",VLOOKUP($D566,TKBGV_chieu!$A$6:$AE$130,11,0),"")</f>
        <v/>
      </c>
      <c r="D581" s="92" t="str">
        <f>IF(VLOOKUP($D566,TKBGV_chieu!$A$6:$AE$130,16,0)&lt;&gt;"",VLOOKUP($D566,TKBGV_chieu!$A$6:$AE$130,16,0),"")</f>
        <v/>
      </c>
      <c r="E581" s="92" t="str">
        <f>IF(VLOOKUP($D566,TKBGV_chieu!$A$6:$AE$130,21,0)&lt;&gt;"",VLOOKUP($D566,TKBGV_chieu!$A$6:$AE$130,21,0),"")</f>
        <v/>
      </c>
      <c r="F581" s="92" t="str">
        <f>IF(VLOOKUP($D566,TKBGV_chieu!$A$6:$AE$130,26,0)&lt;&gt;"",VLOOKUP($D566,TKBGV_chieu!$A$6:$AE$130,26,0),"")</f>
        <v/>
      </c>
      <c r="G581" s="92" t="str">
        <f>IF(VLOOKUP($D566,TKBGV_chieu!$A$6:$AE$130,31,0)&lt;&gt;"",VLOOKUP($D566,TKBGV_chieu!$A$6:$AE$130,31,0),"")</f>
        <v/>
      </c>
    </row>
    <row r="582" spans="1:7" ht="25.5" customHeight="1" x14ac:dyDescent="0.1">
      <c r="A582" s="85"/>
      <c r="B582" s="93"/>
      <c r="C582" s="93"/>
      <c r="D582" s="93"/>
      <c r="E582" s="93"/>
      <c r="F582" s="93"/>
      <c r="G582" s="93"/>
    </row>
    <row r="583" spans="1:7" ht="25.5" customHeight="1" x14ac:dyDescent="0.1">
      <c r="A583" s="85">
        <v>35</v>
      </c>
      <c r="B583" s="85"/>
      <c r="C583" s="85" t="s">
        <v>123</v>
      </c>
      <c r="D583" s="86" t="str">
        <f>VLOOKUP($A583,Objects!$D$7:$F$120,3,1)</f>
        <v>NGUYỄN VĂN ĐỨC</v>
      </c>
      <c r="E583" s="85"/>
      <c r="F583" s="85"/>
      <c r="G583" s="85"/>
    </row>
    <row r="584" spans="1:7" ht="25.5" customHeight="1" x14ac:dyDescent="0.1">
      <c r="A584" s="85"/>
      <c r="B584" s="85"/>
      <c r="C584" s="85"/>
      <c r="D584" s="85"/>
      <c r="E584" s="88"/>
      <c r="F584" s="85"/>
      <c r="G584" s="85"/>
    </row>
    <row r="585" spans="1:7" ht="25.5" customHeight="1" x14ac:dyDescent="0.1">
      <c r="A585" s="85"/>
      <c r="B585" s="85"/>
      <c r="C585" s="85" t="s">
        <v>121</v>
      </c>
      <c r="D585" s="85"/>
      <c r="E585" s="85"/>
      <c r="F585" s="85"/>
      <c r="G585" s="85"/>
    </row>
    <row r="586" spans="1:7" ht="25.5" customHeight="1" x14ac:dyDescent="0.1">
      <c r="A586" s="89"/>
      <c r="B586" s="90" t="s">
        <v>115</v>
      </c>
      <c r="C586" s="90" t="s">
        <v>116</v>
      </c>
      <c r="D586" s="90" t="s">
        <v>117</v>
      </c>
      <c r="E586" s="90" t="s">
        <v>118</v>
      </c>
      <c r="F586" s="90" t="s">
        <v>119</v>
      </c>
      <c r="G586" s="90" t="s">
        <v>120</v>
      </c>
    </row>
    <row r="587" spans="1:7" ht="25.5" customHeight="1" x14ac:dyDescent="0.15">
      <c r="A587" s="91">
        <v>1</v>
      </c>
      <c r="B587" s="92" t="str">
        <f>IF(VLOOKUP($D583,TKBGV_sang!$A$6:$AE$130,2,0)&lt;&gt;"",VLOOKUP($D583,TKBGV_sang!$A$6:$AE$130,2,0),"")</f>
        <v/>
      </c>
      <c r="C587" s="92" t="str">
        <f>IF(VLOOKUP($D583,TKBGV_sang!$A$6:$AE$130,7,0)&lt;&gt;"",VLOOKUP($D583,TKBGV_sang!$A$6:$AE$130,7,0),"")</f>
        <v/>
      </c>
      <c r="D587" s="92" t="str">
        <f>IF(VLOOKUP($D583,TKBGV_sang!$A$6:$AE$130,12,0)&lt;&gt;"",VLOOKUP($D583,TKBGV_sang!$A$6:$AE$130,12,0),"")</f>
        <v/>
      </c>
      <c r="E587" s="92" t="str">
        <f>IF(VLOOKUP($D583,TKBGV_sang!$A$6:$AE$130,17,0)&lt;&gt;"",VLOOKUP($D583,TKBGV_sang!$A$6:$AE$130,17,0),"")</f>
        <v>11A14 - LÝ</v>
      </c>
      <c r="F587" s="92" t="str">
        <f>IF(VLOOKUP($D583,TKBGV_sang!$A$6:$AE$130,22,0)&lt;&gt;"",VLOOKUP($D583,TKBGV_sang!$A$6:$AE$130,22,0),"")</f>
        <v>10A10 - LÝ</v>
      </c>
      <c r="G587" s="92" t="str">
        <f>IF(VLOOKUP($D583,TKBGV_sang!$A$6:$AE$130,27,0)&lt;&gt;"",VLOOKUP($D583,TKBGV_sang!$A$6:$AE$130,27,0),"")</f>
        <v/>
      </c>
    </row>
    <row r="588" spans="1:7" ht="25.5" customHeight="1" x14ac:dyDescent="0.15">
      <c r="A588" s="91">
        <v>2</v>
      </c>
      <c r="B588" s="92" t="str">
        <f>IF(VLOOKUP($D583,TKBGV_sang!$A$6:$AE$130,3,0)&lt;&gt;"",VLOOKUP($D583,TKBGV_sang!$A$6:$AE$130,3,0),"")</f>
        <v/>
      </c>
      <c r="C588" s="92" t="str">
        <f>IF(VLOOKUP($D583,TKBGV_sang!$A$6:$AE$130,8,0)&lt;&gt;"",VLOOKUP($D583,TKBGV_sang!$A$6:$AE$130,8,0),"")</f>
        <v/>
      </c>
      <c r="D588" s="92" t="str">
        <f>IF(VLOOKUP($D583,TKBGV_sang!$A$6:$AE$130,13,0)&lt;&gt;"",VLOOKUP($D583,TKBGV_sang!$A$6:$AE$130,13,0),"")</f>
        <v/>
      </c>
      <c r="E588" s="92" t="str">
        <f>IF(VLOOKUP($D583,TKBGV_sang!$A$6:$AE$130,18,0)&lt;&gt;"",VLOOKUP($D583,TKBGV_sang!$A$6:$AE$130,18,0),"")</f>
        <v>10A11 - LÝ</v>
      </c>
      <c r="F588" s="92" t="str">
        <f>IF(VLOOKUP($D583,TKBGV_sang!$A$6:$AE$130,23,0)&lt;&gt;"",VLOOKUP($D583,TKBGV_sang!$A$6:$AE$130,23,0),"")</f>
        <v>11A15 - LÝ</v>
      </c>
      <c r="G588" s="92" t="str">
        <f>IF(VLOOKUP($D583,TKBGV_sang!$A$6:$AE$130,28,0)&lt;&gt;"",VLOOKUP($D583,TKBGV_sang!$A$6:$AE$130,28,0),"")</f>
        <v/>
      </c>
    </row>
    <row r="589" spans="1:7" ht="25.5" customHeight="1" x14ac:dyDescent="0.15">
      <c r="A589" s="91">
        <v>3</v>
      </c>
      <c r="B589" s="92" t="str">
        <f>IF(VLOOKUP($D583,TKBGV_sang!$A$6:$AE$130,4,0)&lt;&gt;"",VLOOKUP($D583,TKBGV_sang!$A$6:$AE$130,4,0),"")</f>
        <v/>
      </c>
      <c r="C589" s="92" t="str">
        <f>IF(VLOOKUP($D583,TKBGV_sang!$A$6:$AE$130,9,0)&lt;&gt;"",VLOOKUP($D583,TKBGV_sang!$A$6:$AE$130,9,0),"")</f>
        <v>11A14 - LÝ</v>
      </c>
      <c r="D589" s="92" t="str">
        <f>IF(VLOOKUP($D583,TKBGV_sang!$A$6:$AE$130,14,0)&lt;&gt;"",VLOOKUP($D583,TKBGV_sang!$A$6:$AE$130,14,0),"")</f>
        <v/>
      </c>
      <c r="E589" s="92" t="str">
        <f>IF(VLOOKUP($D583,TKBGV_sang!$A$6:$AE$130,19,0)&lt;&gt;"",VLOOKUP($D583,TKBGV_sang!$A$6:$AE$130,19,0),"")</f>
        <v/>
      </c>
      <c r="F589" s="92" t="str">
        <f>IF(VLOOKUP($D583,TKBGV_sang!$A$6:$AE$130,24,0)&lt;&gt;"",VLOOKUP($D583,TKBGV_sang!$A$6:$AE$130,24,0),"")</f>
        <v>10A11 - LÝ</v>
      </c>
      <c r="G589" s="92" t="str">
        <f>IF(VLOOKUP($D583,TKBGV_sang!$A$6:$AE$130,29,0)&lt;&gt;"",VLOOKUP($D583,TKBGV_sang!$A$6:$AE$130,29,0),"")</f>
        <v/>
      </c>
    </row>
    <row r="590" spans="1:7" ht="25.5" customHeight="1" x14ac:dyDescent="0.15">
      <c r="A590" s="91">
        <v>4</v>
      </c>
      <c r="B590" s="92" t="str">
        <f>IF(VLOOKUP($D583,TKBGV_sang!$A$6:$AE$130,5,0)&lt;&gt;"",VLOOKUP($D583,TKBGV_sang!$A$6:$AE$130,5,0),"")</f>
        <v/>
      </c>
      <c r="C590" s="92" t="str">
        <f>IF(VLOOKUP($D583,TKBGV_sang!$A$6:$AE$130,10,0)&lt;&gt;"",VLOOKUP($D583,TKBGV_sang!$A$6:$AE$130,10,0),"")</f>
        <v>10A10 - LÝ</v>
      </c>
      <c r="D590" s="92" t="str">
        <f>IF(VLOOKUP($D583,TKBGV_sang!$A$6:$AE$130,15,0)&lt;&gt;"",VLOOKUP($D583,TKBGV_sang!$A$6:$AE$130,15,0),"")</f>
        <v/>
      </c>
      <c r="E590" s="92" t="str">
        <f>IF(VLOOKUP($D583,TKBGV_sang!$A$6:$AE$130,20,0)&lt;&gt;"",VLOOKUP($D583,TKBGV_sang!$A$6:$AE$130,20,0),"")</f>
        <v/>
      </c>
      <c r="F590" s="92" t="str">
        <f>IF(VLOOKUP($D583,TKBGV_sang!$A$6:$AE$130,25,0)&lt;&gt;"",VLOOKUP($D583,TKBGV_sang!$A$6:$AE$130,25,0),"")</f>
        <v>11A02 - LÝ</v>
      </c>
      <c r="G590" s="92" t="str">
        <f>IF(VLOOKUP($D583,TKBGV_sang!$A$6:$AE$130,30,0)&lt;&gt;"",VLOOKUP($D583,TKBGV_sang!$A$6:$AE$130,30,0),"")</f>
        <v/>
      </c>
    </row>
    <row r="591" spans="1:7" ht="25.5" customHeight="1" x14ac:dyDescent="0.15">
      <c r="A591" s="91">
        <v>5</v>
      </c>
      <c r="B591" s="92" t="str">
        <f>IF(VLOOKUP($D583,TKBGV_sang!$A$6:$AE$130,6,0)&lt;&gt;"",VLOOKUP($D583,TKBGV_sang!$A$6:$AE$130,6,0),"")</f>
        <v/>
      </c>
      <c r="C591" s="92" t="str">
        <f>IF(VLOOKUP($D583,TKBGV_sang!$A$6:$AE$130,11,0)&lt;&gt;"",VLOOKUP($D583,TKBGV_sang!$A$6:$AE$130,11,0),"")</f>
        <v>10A10 - LÝ</v>
      </c>
      <c r="D591" s="92" t="str">
        <f>IF(VLOOKUP($D583,TKBGV_sang!$A$6:$AE$130,16,0)&lt;&gt;"",VLOOKUP($D583,TKBGV_sang!$A$6:$AE$130,16,0),"")</f>
        <v/>
      </c>
      <c r="E591" s="92" t="str">
        <f>IF(VLOOKUP($D583,TKBGV_sang!$A$6:$AE$130,21,0)&lt;&gt;"",VLOOKUP($D583,TKBGV_sang!$A$6:$AE$130,21,0),"")</f>
        <v/>
      </c>
      <c r="F591" s="92" t="str">
        <f>IF(VLOOKUP($D583,TKBGV_sang!$A$6:$AE$130,26,0)&lt;&gt;"",VLOOKUP($D583,TKBGV_sang!$A$6:$AE$130,26,0),"")</f>
        <v>11A02 - LÝ</v>
      </c>
      <c r="G591" s="92" t="str">
        <f>IF(VLOOKUP($D583,TKBGV_sang!$A$6:$AE$130,31,0)&lt;&gt;"",VLOOKUP($D583,TKBGV_sang!$A$6:$AE$130,31,0),"")</f>
        <v/>
      </c>
    </row>
    <row r="592" spans="1:7" ht="25.5" customHeight="1" x14ac:dyDescent="0.1">
      <c r="A592" s="85"/>
      <c r="B592" s="85"/>
      <c r="C592" s="85" t="s">
        <v>122</v>
      </c>
      <c r="D592" s="85"/>
      <c r="E592" s="85"/>
      <c r="F592" s="85"/>
      <c r="G592" s="85"/>
    </row>
    <row r="593" spans="1:7" ht="25.5" customHeight="1" x14ac:dyDescent="0.1">
      <c r="A593" s="89"/>
      <c r="B593" s="90" t="s">
        <v>115</v>
      </c>
      <c r="C593" s="90" t="s">
        <v>116</v>
      </c>
      <c r="D593" s="90" t="s">
        <v>117</v>
      </c>
      <c r="E593" s="90" t="s">
        <v>118</v>
      </c>
      <c r="F593" s="90" t="s">
        <v>119</v>
      </c>
      <c r="G593" s="90" t="s">
        <v>120</v>
      </c>
    </row>
    <row r="594" spans="1:7" ht="25.5" customHeight="1" x14ac:dyDescent="0.15">
      <c r="A594" s="91">
        <v>1</v>
      </c>
      <c r="B594" s="92" t="str">
        <f>IF(VLOOKUP($D583,TKBGV_chieu!$A$6:$AE$130,2,0)&lt;&gt;"",VLOOKUP($D583,TKBGV_chieu!$A$6:$AE$130,2,0),"")</f>
        <v/>
      </c>
      <c r="C594" s="92" t="str">
        <f>IF(VLOOKUP($D583,TKBGV_chieu!$A$6:$AE$130,7,0)&lt;&gt;"",VLOOKUP($D583,TKBGV_chieu!$A$6:$AE$130,7,0),"")</f>
        <v/>
      </c>
      <c r="D594" s="92" t="str">
        <f>IF(VLOOKUP($D583,TKBGV_chieu!$A$6:$AE$130,12,0)&lt;&gt;"",VLOOKUP($D583,TKBGV_chieu!$A$6:$AE$130,12,0),"")</f>
        <v/>
      </c>
      <c r="E594" s="92" t="str">
        <f>IF(VLOOKUP($D583,TKBGV_chieu!$A$6:$AE$130,17,0)&lt;&gt;"",VLOOKUP($D583,TKBGV_chieu!$A$6:$AE$130,17,0),"")</f>
        <v>10A11 - LÝ</v>
      </c>
      <c r="F594" s="92" t="str">
        <f>IF(VLOOKUP($D583,TKBGV_chieu!$A$6:$AE$130,22,0)&lt;&gt;"",VLOOKUP($D583,TKBGV_chieu!$A$6:$AE$130,22,0),"")</f>
        <v>11A14 - LÝ</v>
      </c>
      <c r="G594" s="92" t="str">
        <f>IF(VLOOKUP($D583,TKBGV_chieu!$A$6:$AE$130,27,0)&lt;&gt;"",VLOOKUP($D583,TKBGV_chieu!$A$6:$AE$130,27,0),"")</f>
        <v/>
      </c>
    </row>
    <row r="595" spans="1:7" ht="25.5" customHeight="1" x14ac:dyDescent="0.15">
      <c r="A595" s="91">
        <v>2</v>
      </c>
      <c r="B595" s="92" t="str">
        <f>IF(VLOOKUP($D583,TKBGV_chieu!$A$6:$AE$130,3,0)&lt;&gt;"",VLOOKUP($D583,TKBGV_chieu!$A$6:$AE$130,3,0),"")</f>
        <v/>
      </c>
      <c r="C595" s="92" t="str">
        <f>IF(VLOOKUP($D583,TKBGV_chieu!$A$6:$AE$130,8,0)&lt;&gt;"",VLOOKUP($D583,TKBGV_chieu!$A$6:$AE$130,8,0),"")</f>
        <v>11A16 - LÝ</v>
      </c>
      <c r="D595" s="92" t="str">
        <f>IF(VLOOKUP($D583,TKBGV_chieu!$A$6:$AE$130,13,0)&lt;&gt;"",VLOOKUP($D583,TKBGV_chieu!$A$6:$AE$130,13,0),"")</f>
        <v/>
      </c>
      <c r="E595" s="92" t="str">
        <f>IF(VLOOKUP($D583,TKBGV_chieu!$A$6:$AE$130,18,0)&lt;&gt;"",VLOOKUP($D583,TKBGV_chieu!$A$6:$AE$130,18,0),"")</f>
        <v>11A15 - LÝ</v>
      </c>
      <c r="F595" s="92" t="str">
        <f>IF(VLOOKUP($D583,TKBGV_chieu!$A$6:$AE$130,23,0)&lt;&gt;"",VLOOKUP($D583,TKBGV_chieu!$A$6:$AE$130,23,0),"")</f>
        <v/>
      </c>
      <c r="G595" s="92" t="str">
        <f>IF(VLOOKUP($D583,TKBGV_chieu!$A$6:$AE$130,28,0)&lt;&gt;"",VLOOKUP($D583,TKBGV_chieu!$A$6:$AE$130,28,0),"")</f>
        <v/>
      </c>
    </row>
    <row r="596" spans="1:7" ht="25.5" customHeight="1" x14ac:dyDescent="0.15">
      <c r="A596" s="91">
        <v>3</v>
      </c>
      <c r="B596" s="92" t="str">
        <f>IF(VLOOKUP($D583,TKBGV_chieu!$A$6:$AE$130,4,0)&lt;&gt;"",VLOOKUP($D583,TKBGV_chieu!$A$6:$AE$130,4,0),"")</f>
        <v/>
      </c>
      <c r="C596" s="92" t="str">
        <f>IF(VLOOKUP($D583,TKBGV_chieu!$A$6:$AE$130,9,0)&lt;&gt;"",VLOOKUP($D583,TKBGV_chieu!$A$6:$AE$130,9,0),"")</f>
        <v>11A16 - LÝ</v>
      </c>
      <c r="D596" s="92" t="str">
        <f>IF(VLOOKUP($D583,TKBGV_chieu!$A$6:$AE$130,14,0)&lt;&gt;"",VLOOKUP($D583,TKBGV_chieu!$A$6:$AE$130,14,0),"")</f>
        <v/>
      </c>
      <c r="E596" s="92" t="str">
        <f>IF(VLOOKUP($D583,TKBGV_chieu!$A$6:$AE$130,19,0)&lt;&gt;"",VLOOKUP($D583,TKBGV_chieu!$A$6:$AE$130,19,0),"")</f>
        <v>11A15 - LÝ</v>
      </c>
      <c r="F596" s="92" t="str">
        <f>IF(VLOOKUP($D583,TKBGV_chieu!$A$6:$AE$130,24,0)&lt;&gt;"",VLOOKUP($D583,TKBGV_chieu!$A$6:$AE$130,24,0),"")</f>
        <v>11A16 - LÝ</v>
      </c>
      <c r="G596" s="92" t="str">
        <f>IF(VLOOKUP($D583,TKBGV_chieu!$A$6:$AE$130,29,0)&lt;&gt;"",VLOOKUP($D583,TKBGV_chieu!$A$6:$AE$130,29,0),"")</f>
        <v/>
      </c>
    </row>
    <row r="597" spans="1:7" ht="25.5" customHeight="1" x14ac:dyDescent="0.1">
      <c r="A597" s="91">
        <v>4</v>
      </c>
      <c r="B597" s="92" t="str">
        <f>IF(VLOOKUP($D583,TKBGV_chieu!$A$6:$AE$130,5,0)&lt;&gt;"",VLOOKUP($D583,TKBGV_chieu!$A$6:$AE$130,5,0),"")</f>
        <v/>
      </c>
      <c r="C597" s="92" t="str">
        <f>IF(VLOOKUP($D583,TKBGV_chieu!$A$6:$AE$130,10,0)&lt;&gt;"",VLOOKUP($D583,TKBGV_chieu!$A$6:$AE$130,10,0),"")</f>
        <v/>
      </c>
      <c r="D597" s="92" t="str">
        <f>IF(VLOOKUP($D583,TKBGV_chieu!$A$6:$AE$130,15,0)&lt;&gt;"",VLOOKUP($D583,TKBGV_chieu!$A$6:$AE$130,15,0),"")</f>
        <v/>
      </c>
      <c r="E597" s="92" t="str">
        <f>IF(VLOOKUP($D583,TKBGV_chieu!$A$6:$AE$130,20,0)&lt;&gt;"",VLOOKUP($D583,TKBGV_chieu!$A$6:$AE$130,20,0),"")</f>
        <v/>
      </c>
      <c r="F597" s="92" t="str">
        <f>IF(VLOOKUP($D583,TKBGV_chieu!$A$6:$AE$130,25,0)&lt;&gt;"",VLOOKUP($D583,TKBGV_chieu!$A$6:$AE$130,25,0),"")</f>
        <v/>
      </c>
      <c r="G597" s="92" t="str">
        <f>IF(VLOOKUP($D583,TKBGV_chieu!$A$6:$AE$130,30,0)&lt;&gt;"",VLOOKUP($D583,TKBGV_chieu!$A$6:$AE$130,30,0),"")</f>
        <v/>
      </c>
    </row>
    <row r="598" spans="1:7" ht="25.5" customHeight="1" x14ac:dyDescent="0.1">
      <c r="A598" s="91">
        <v>5</v>
      </c>
      <c r="B598" s="92" t="str">
        <f>IF(VLOOKUP($D583,TKBGV_chieu!$A$6:$AE$130,6,0)&lt;&gt;"",VLOOKUP($D583,TKBGV_chieu!$A$6:$AE$130,6,0),"")</f>
        <v/>
      </c>
      <c r="C598" s="92" t="str">
        <f>IF(VLOOKUP($D583,TKBGV_chieu!$A$6:$AE$130,11,0)&lt;&gt;"",VLOOKUP($D583,TKBGV_chieu!$A$6:$AE$130,11,0),"")</f>
        <v/>
      </c>
      <c r="D598" s="92" t="str">
        <f>IF(VLOOKUP($D583,TKBGV_chieu!$A$6:$AE$130,16,0)&lt;&gt;"",VLOOKUP($D583,TKBGV_chieu!$A$6:$AE$130,16,0),"")</f>
        <v/>
      </c>
      <c r="E598" s="92" t="str">
        <f>IF(VLOOKUP($D583,TKBGV_chieu!$A$6:$AE$130,21,0)&lt;&gt;"",VLOOKUP($D583,TKBGV_chieu!$A$6:$AE$130,21,0),"")</f>
        <v/>
      </c>
      <c r="F598" s="92" t="str">
        <f>IF(VLOOKUP($D583,TKBGV_chieu!$A$6:$AE$130,26,0)&lt;&gt;"",VLOOKUP($D583,TKBGV_chieu!$A$6:$AE$130,26,0),"")</f>
        <v/>
      </c>
      <c r="G598" s="92" t="str">
        <f>IF(VLOOKUP($D583,TKBGV_chieu!$A$6:$AE$130,31,0)&lt;&gt;"",VLOOKUP($D583,TKBGV_chieu!$A$6:$AE$130,31,0),"")</f>
        <v/>
      </c>
    </row>
    <row r="599" spans="1:7" ht="25.5" customHeight="1" x14ac:dyDescent="0.1">
      <c r="A599" s="85"/>
      <c r="B599" s="93"/>
      <c r="C599" s="93"/>
      <c r="D599" s="93"/>
      <c r="E599" s="93"/>
      <c r="F599" s="93"/>
      <c r="G599" s="93"/>
    </row>
    <row r="600" spans="1:7" ht="25.5" customHeight="1" x14ac:dyDescent="0.1">
      <c r="A600" s="85">
        <v>36</v>
      </c>
      <c r="B600" s="85"/>
      <c r="C600" s="85" t="s">
        <v>123</v>
      </c>
      <c r="D600" s="86" t="str">
        <f>VLOOKUP($A600,Objects!$D$7:$F$120,3,1)</f>
        <v>NGUYỄN THỊ HỒNG MAI</v>
      </c>
      <c r="E600" s="85"/>
      <c r="F600" s="85"/>
      <c r="G600" s="85"/>
    </row>
    <row r="601" spans="1:7" ht="25.5" customHeight="1" x14ac:dyDescent="0.1">
      <c r="A601" s="85"/>
      <c r="B601" s="85"/>
      <c r="C601" s="85"/>
      <c r="D601" s="85"/>
      <c r="E601" s="88"/>
      <c r="F601" s="85"/>
      <c r="G601" s="85"/>
    </row>
    <row r="602" spans="1:7" ht="25.5" customHeight="1" x14ac:dyDescent="0.1">
      <c r="A602" s="85"/>
      <c r="B602" s="85"/>
      <c r="C602" s="85" t="s">
        <v>121</v>
      </c>
      <c r="D602" s="85"/>
      <c r="E602" s="85"/>
      <c r="F602" s="85"/>
      <c r="G602" s="85"/>
    </row>
    <row r="603" spans="1:7" ht="25.5" customHeight="1" x14ac:dyDescent="0.1">
      <c r="A603" s="89"/>
      <c r="B603" s="90" t="s">
        <v>115</v>
      </c>
      <c r="C603" s="90" t="s">
        <v>116</v>
      </c>
      <c r="D603" s="90" t="s">
        <v>117</v>
      </c>
      <c r="E603" s="90" t="s">
        <v>118</v>
      </c>
      <c r="F603" s="90" t="s">
        <v>119</v>
      </c>
      <c r="G603" s="90" t="s">
        <v>120</v>
      </c>
    </row>
    <row r="604" spans="1:7" ht="25.5" customHeight="1" x14ac:dyDescent="0.15">
      <c r="A604" s="91">
        <v>1</v>
      </c>
      <c r="B604" s="92" t="str">
        <f>IF(VLOOKUP($D600,TKBGV_sang!$A$6:$AE$130,2,0)&lt;&gt;"",VLOOKUP($D600,TKBGV_sang!$A$6:$AE$130,2,0),"")</f>
        <v/>
      </c>
      <c r="C604" s="92" t="str">
        <f>IF(VLOOKUP($D600,TKBGV_sang!$A$6:$AE$130,7,0)&lt;&gt;"",VLOOKUP($D600,TKBGV_sang!$A$6:$AE$130,7,0),"")</f>
        <v>12A07 - LÝ</v>
      </c>
      <c r="D604" s="92" t="str">
        <f>IF(VLOOKUP($D600,TKBGV_sang!$A$6:$AE$130,12,0)&lt;&gt;"",VLOOKUP($D600,TKBGV_sang!$A$6:$AE$130,12,0),"")</f>
        <v/>
      </c>
      <c r="E604" s="92" t="str">
        <f>IF(VLOOKUP($D600,TKBGV_sang!$A$6:$AE$130,17,0)&lt;&gt;"",VLOOKUP($D600,TKBGV_sang!$A$6:$AE$130,17,0),"")</f>
        <v/>
      </c>
      <c r="F604" s="92" t="str">
        <f>IF(VLOOKUP($D600,TKBGV_sang!$A$6:$AE$130,22,0)&lt;&gt;"",VLOOKUP($D600,TKBGV_sang!$A$6:$AE$130,22,0),"")</f>
        <v>12A07 - LÝ</v>
      </c>
      <c r="G604" s="92" t="str">
        <f>IF(VLOOKUP($D600,TKBGV_sang!$A$6:$AE$130,27,0)&lt;&gt;"",VLOOKUP($D600,TKBGV_sang!$A$6:$AE$130,27,0),"")</f>
        <v/>
      </c>
    </row>
    <row r="605" spans="1:7" ht="25.5" customHeight="1" x14ac:dyDescent="0.15">
      <c r="A605" s="91">
        <v>2</v>
      </c>
      <c r="B605" s="92" t="str">
        <f>IF(VLOOKUP($D600,TKBGV_sang!$A$6:$AE$130,3,0)&lt;&gt;"",VLOOKUP($D600,TKBGV_sang!$A$6:$AE$130,3,0),"")</f>
        <v/>
      </c>
      <c r="C605" s="92" t="str">
        <f>IF(VLOOKUP($D600,TKBGV_sang!$A$6:$AE$130,8,0)&lt;&gt;"",VLOOKUP($D600,TKBGV_sang!$A$6:$AE$130,8,0),"")</f>
        <v>11A13 - LÝ</v>
      </c>
      <c r="D605" s="92" t="str">
        <f>IF(VLOOKUP($D600,TKBGV_sang!$A$6:$AE$130,13,0)&lt;&gt;"",VLOOKUP($D600,TKBGV_sang!$A$6:$AE$130,13,0),"")</f>
        <v/>
      </c>
      <c r="E605" s="92" t="str">
        <f>IF(VLOOKUP($D600,TKBGV_sang!$A$6:$AE$130,18,0)&lt;&gt;"",VLOOKUP($D600,TKBGV_sang!$A$6:$AE$130,18,0),"")</f>
        <v/>
      </c>
      <c r="F605" s="92" t="str">
        <f>IF(VLOOKUP($D600,TKBGV_sang!$A$6:$AE$130,23,0)&lt;&gt;"",VLOOKUP($D600,TKBGV_sang!$A$6:$AE$130,23,0),"")</f>
        <v>11A12 - LÝ</v>
      </c>
      <c r="G605" s="92" t="str">
        <f>IF(VLOOKUP($D600,TKBGV_sang!$A$6:$AE$130,28,0)&lt;&gt;"",VLOOKUP($D600,TKBGV_sang!$A$6:$AE$130,28,0),"")</f>
        <v/>
      </c>
    </row>
    <row r="606" spans="1:7" ht="25.5" customHeight="1" x14ac:dyDescent="0.15">
      <c r="A606" s="91">
        <v>3</v>
      </c>
      <c r="B606" s="92" t="str">
        <f>IF(VLOOKUP($D600,TKBGV_sang!$A$6:$AE$130,4,0)&lt;&gt;"",VLOOKUP($D600,TKBGV_sang!$A$6:$AE$130,4,0),"")</f>
        <v/>
      </c>
      <c r="C606" s="92" t="str">
        <f>IF(VLOOKUP($D600,TKBGV_sang!$A$6:$AE$130,9,0)&lt;&gt;"",VLOOKUP($D600,TKBGV_sang!$A$6:$AE$130,9,0),"")</f>
        <v>11A12 - LÝ</v>
      </c>
      <c r="D606" s="92" t="str">
        <f>IF(VLOOKUP($D600,TKBGV_sang!$A$6:$AE$130,14,0)&lt;&gt;"",VLOOKUP($D600,TKBGV_sang!$A$6:$AE$130,14,0),"")</f>
        <v/>
      </c>
      <c r="E606" s="92" t="str">
        <f>IF(VLOOKUP($D600,TKBGV_sang!$A$6:$AE$130,19,0)&lt;&gt;"",VLOOKUP($D600,TKBGV_sang!$A$6:$AE$130,19,0),"")</f>
        <v/>
      </c>
      <c r="F606" s="92" t="str">
        <f>IF(VLOOKUP($D600,TKBGV_sang!$A$6:$AE$130,24,0)&lt;&gt;"",VLOOKUP($D600,TKBGV_sang!$A$6:$AE$130,24,0),"")</f>
        <v/>
      </c>
      <c r="G606" s="92" t="str">
        <f>IF(VLOOKUP($D600,TKBGV_sang!$A$6:$AE$130,29,0)&lt;&gt;"",VLOOKUP($D600,TKBGV_sang!$A$6:$AE$130,29,0),"")</f>
        <v/>
      </c>
    </row>
    <row r="607" spans="1:7" ht="25.5" customHeight="1" x14ac:dyDescent="0.15">
      <c r="A607" s="91">
        <v>4</v>
      </c>
      <c r="B607" s="92" t="str">
        <f>IF(VLOOKUP($D600,TKBGV_sang!$A$6:$AE$130,5,0)&lt;&gt;"",VLOOKUP($D600,TKBGV_sang!$A$6:$AE$130,5,0),"")</f>
        <v/>
      </c>
      <c r="C607" s="92" t="str">
        <f>IF(VLOOKUP($D600,TKBGV_sang!$A$6:$AE$130,10,0)&lt;&gt;"",VLOOKUP($D600,TKBGV_sang!$A$6:$AE$130,10,0),"")</f>
        <v/>
      </c>
      <c r="D607" s="92" t="str">
        <f>IF(VLOOKUP($D600,TKBGV_sang!$A$6:$AE$130,15,0)&lt;&gt;"",VLOOKUP($D600,TKBGV_sang!$A$6:$AE$130,15,0),"")</f>
        <v/>
      </c>
      <c r="E607" s="92" t="str">
        <f>IF(VLOOKUP($D600,TKBGV_sang!$A$6:$AE$130,20,0)&lt;&gt;"",VLOOKUP($D600,TKBGV_sang!$A$6:$AE$130,20,0),"")</f>
        <v/>
      </c>
      <c r="F607" s="92" t="str">
        <f>IF(VLOOKUP($D600,TKBGV_sang!$A$6:$AE$130,25,0)&lt;&gt;"",VLOOKUP($D600,TKBGV_sang!$A$6:$AE$130,25,0),"")</f>
        <v>11A13 - LÝ</v>
      </c>
      <c r="G607" s="92" t="str">
        <f>IF(VLOOKUP($D600,TKBGV_sang!$A$6:$AE$130,30,0)&lt;&gt;"",VLOOKUP($D600,TKBGV_sang!$A$6:$AE$130,30,0),"")</f>
        <v/>
      </c>
    </row>
    <row r="608" spans="1:7" ht="25.5" customHeight="1" x14ac:dyDescent="0.15">
      <c r="A608" s="91">
        <v>5</v>
      </c>
      <c r="B608" s="92" t="str">
        <f>IF(VLOOKUP($D600,TKBGV_sang!$A$6:$AE$130,6,0)&lt;&gt;"",VLOOKUP($D600,TKBGV_sang!$A$6:$AE$130,6,0),"")</f>
        <v/>
      </c>
      <c r="C608" s="92" t="str">
        <f>IF(VLOOKUP($D600,TKBGV_sang!$A$6:$AE$130,11,0)&lt;&gt;"",VLOOKUP($D600,TKBGV_sang!$A$6:$AE$130,11,0),"")</f>
        <v>12A03 - LÝ</v>
      </c>
      <c r="D608" s="92" t="str">
        <f>IF(VLOOKUP($D600,TKBGV_sang!$A$6:$AE$130,16,0)&lt;&gt;"",VLOOKUP($D600,TKBGV_sang!$A$6:$AE$130,16,0),"")</f>
        <v/>
      </c>
      <c r="E608" s="92" t="str">
        <f>IF(VLOOKUP($D600,TKBGV_sang!$A$6:$AE$130,21,0)&lt;&gt;"",VLOOKUP($D600,TKBGV_sang!$A$6:$AE$130,21,0),"")</f>
        <v/>
      </c>
      <c r="F608" s="92" t="str">
        <f>IF(VLOOKUP($D600,TKBGV_sang!$A$6:$AE$130,26,0)&lt;&gt;"",VLOOKUP($D600,TKBGV_sang!$A$6:$AE$130,26,0),"")</f>
        <v>12A03 - LÝ</v>
      </c>
      <c r="G608" s="92" t="str">
        <f>IF(VLOOKUP($D600,TKBGV_sang!$A$6:$AE$130,31,0)&lt;&gt;"",VLOOKUP($D600,TKBGV_sang!$A$6:$AE$130,31,0),"")</f>
        <v/>
      </c>
    </row>
    <row r="609" spans="1:7" ht="25.5" customHeight="1" x14ac:dyDescent="0.1">
      <c r="A609" s="85"/>
      <c r="B609" s="85"/>
      <c r="C609" s="85" t="s">
        <v>122</v>
      </c>
      <c r="D609" s="85"/>
      <c r="E609" s="85"/>
      <c r="F609" s="85"/>
      <c r="G609" s="85"/>
    </row>
    <row r="610" spans="1:7" ht="25.5" customHeight="1" x14ac:dyDescent="0.1">
      <c r="A610" s="89"/>
      <c r="B610" s="90" t="s">
        <v>115</v>
      </c>
      <c r="C610" s="90" t="s">
        <v>116</v>
      </c>
      <c r="D610" s="90" t="s">
        <v>117</v>
      </c>
      <c r="E610" s="90" t="s">
        <v>118</v>
      </c>
      <c r="F610" s="90" t="s">
        <v>119</v>
      </c>
      <c r="G610" s="90" t="s">
        <v>120</v>
      </c>
    </row>
    <row r="611" spans="1:7" ht="25.5" customHeight="1" x14ac:dyDescent="0.15">
      <c r="A611" s="91">
        <v>1</v>
      </c>
      <c r="B611" s="92" t="str">
        <f>IF(VLOOKUP($D600,TKBGV_chieu!$A$6:$AE$130,2,0)&lt;&gt;"",VLOOKUP($D600,TKBGV_chieu!$A$6:$AE$130,2,0),"")</f>
        <v>11A13 - LÝ</v>
      </c>
      <c r="C611" s="92" t="str">
        <f>IF(VLOOKUP($D600,TKBGV_chieu!$A$6:$AE$130,7,0)&lt;&gt;"",VLOOKUP($D600,TKBGV_chieu!$A$6:$AE$130,7,0),"")</f>
        <v/>
      </c>
      <c r="D611" s="92" t="str">
        <f>IF(VLOOKUP($D600,TKBGV_chieu!$A$6:$AE$130,12,0)&lt;&gt;"",VLOOKUP($D600,TKBGV_chieu!$A$6:$AE$130,12,0),"")</f>
        <v/>
      </c>
      <c r="E611" s="92" t="str">
        <f>IF(VLOOKUP($D600,TKBGV_chieu!$A$6:$AE$130,17,0)&lt;&gt;"",VLOOKUP($D600,TKBGV_chieu!$A$6:$AE$130,17,0),"")</f>
        <v/>
      </c>
      <c r="F611" s="92" t="str">
        <f>IF(VLOOKUP($D600,TKBGV_chieu!$A$6:$AE$130,22,0)&lt;&gt;"",VLOOKUP($D600,TKBGV_chieu!$A$6:$AE$130,22,0),"")</f>
        <v>12A07 - LÝ</v>
      </c>
      <c r="G611" s="92" t="str">
        <f>IF(VLOOKUP($D600,TKBGV_chieu!$A$6:$AE$130,27,0)&lt;&gt;"",VLOOKUP($D600,TKBGV_chieu!$A$6:$AE$130,27,0),"")</f>
        <v/>
      </c>
    </row>
    <row r="612" spans="1:7" ht="25.5" customHeight="1" x14ac:dyDescent="0.15">
      <c r="A612" s="91">
        <v>2</v>
      </c>
      <c r="B612" s="92" t="str">
        <f>IF(VLOOKUP($D600,TKBGV_chieu!$A$6:$AE$130,3,0)&lt;&gt;"",VLOOKUP($D600,TKBGV_chieu!$A$6:$AE$130,3,0),"")</f>
        <v>12A09 - LÝ</v>
      </c>
      <c r="C612" s="92" t="str">
        <f>IF(VLOOKUP($D600,TKBGV_chieu!$A$6:$AE$130,8,0)&lt;&gt;"",VLOOKUP($D600,TKBGV_chieu!$A$6:$AE$130,8,0),"")</f>
        <v/>
      </c>
      <c r="D612" s="92" t="str">
        <f>IF(VLOOKUP($D600,TKBGV_chieu!$A$6:$AE$130,13,0)&lt;&gt;"",VLOOKUP($D600,TKBGV_chieu!$A$6:$AE$130,13,0),"")</f>
        <v/>
      </c>
      <c r="E612" s="92" t="str">
        <f>IF(VLOOKUP($D600,TKBGV_chieu!$A$6:$AE$130,18,0)&lt;&gt;"",VLOOKUP($D600,TKBGV_chieu!$A$6:$AE$130,18,0),"")</f>
        <v/>
      </c>
      <c r="F612" s="92" t="str">
        <f>IF(VLOOKUP($D600,TKBGV_chieu!$A$6:$AE$130,23,0)&lt;&gt;"",VLOOKUP($D600,TKBGV_chieu!$A$6:$AE$130,23,0),"")</f>
        <v>12A09 - LÝ</v>
      </c>
      <c r="G612" s="92" t="str">
        <f>IF(VLOOKUP($D600,TKBGV_chieu!$A$6:$AE$130,28,0)&lt;&gt;"",VLOOKUP($D600,TKBGV_chieu!$A$6:$AE$130,28,0),"")</f>
        <v/>
      </c>
    </row>
    <row r="613" spans="1:7" ht="25.5" customHeight="1" x14ac:dyDescent="0.15">
      <c r="A613" s="91">
        <v>3</v>
      </c>
      <c r="B613" s="92" t="str">
        <f>IF(VLOOKUP($D600,TKBGV_chieu!$A$6:$AE$130,4,0)&lt;&gt;"",VLOOKUP($D600,TKBGV_chieu!$A$6:$AE$130,4,0),"")</f>
        <v>12A09 - LÝ</v>
      </c>
      <c r="C613" s="92" t="str">
        <f>IF(VLOOKUP($D600,TKBGV_chieu!$A$6:$AE$130,9,0)&lt;&gt;"",VLOOKUP($D600,TKBGV_chieu!$A$6:$AE$130,9,0),"")</f>
        <v/>
      </c>
      <c r="D613" s="92" t="str">
        <f>IF(VLOOKUP($D600,TKBGV_chieu!$A$6:$AE$130,14,0)&lt;&gt;"",VLOOKUP($D600,TKBGV_chieu!$A$6:$AE$130,14,0),"")</f>
        <v/>
      </c>
      <c r="E613" s="92" t="str">
        <f>IF(VLOOKUP($D600,TKBGV_chieu!$A$6:$AE$130,19,0)&lt;&gt;"",VLOOKUP($D600,TKBGV_chieu!$A$6:$AE$130,19,0),"")</f>
        <v/>
      </c>
      <c r="F613" s="92" t="str">
        <f>IF(VLOOKUP($D600,TKBGV_chieu!$A$6:$AE$130,24,0)&lt;&gt;"",VLOOKUP($D600,TKBGV_chieu!$A$6:$AE$130,24,0),"")</f>
        <v>11A12 - LÝ</v>
      </c>
      <c r="G613" s="92" t="str">
        <f>IF(VLOOKUP($D600,TKBGV_chieu!$A$6:$AE$130,29,0)&lt;&gt;"",VLOOKUP($D600,TKBGV_chieu!$A$6:$AE$130,29,0),"")</f>
        <v/>
      </c>
    </row>
    <row r="614" spans="1:7" ht="25.5" customHeight="1" x14ac:dyDescent="0.1">
      <c r="A614" s="91">
        <v>4</v>
      </c>
      <c r="B614" s="92" t="str">
        <f>IF(VLOOKUP($D600,TKBGV_chieu!$A$6:$AE$130,5,0)&lt;&gt;"",VLOOKUP($D600,TKBGV_chieu!$A$6:$AE$130,5,0),"")</f>
        <v/>
      </c>
      <c r="C614" s="92" t="str">
        <f>IF(VLOOKUP($D600,TKBGV_chieu!$A$6:$AE$130,10,0)&lt;&gt;"",VLOOKUP($D600,TKBGV_chieu!$A$6:$AE$130,10,0),"")</f>
        <v/>
      </c>
      <c r="D614" s="92" t="str">
        <f>IF(VLOOKUP($D600,TKBGV_chieu!$A$6:$AE$130,15,0)&lt;&gt;"",VLOOKUP($D600,TKBGV_chieu!$A$6:$AE$130,15,0),"")</f>
        <v/>
      </c>
      <c r="E614" s="92" t="str">
        <f>IF(VLOOKUP($D600,TKBGV_chieu!$A$6:$AE$130,20,0)&lt;&gt;"",VLOOKUP($D600,TKBGV_chieu!$A$6:$AE$130,20,0),"")</f>
        <v/>
      </c>
      <c r="F614" s="92" t="str">
        <f>IF(VLOOKUP($D600,TKBGV_chieu!$A$6:$AE$130,25,0)&lt;&gt;"",VLOOKUP($D600,TKBGV_chieu!$A$6:$AE$130,25,0),"")</f>
        <v/>
      </c>
      <c r="G614" s="92" t="str">
        <f>IF(VLOOKUP($D600,TKBGV_chieu!$A$6:$AE$130,30,0)&lt;&gt;"",VLOOKUP($D600,TKBGV_chieu!$A$6:$AE$130,30,0),"")</f>
        <v/>
      </c>
    </row>
    <row r="615" spans="1:7" ht="25.5" customHeight="1" x14ac:dyDescent="0.1">
      <c r="A615" s="91">
        <v>5</v>
      </c>
      <c r="B615" s="92" t="str">
        <f>IF(VLOOKUP($D600,TKBGV_chieu!$A$6:$AE$130,6,0)&lt;&gt;"",VLOOKUP($D600,TKBGV_chieu!$A$6:$AE$130,6,0),"")</f>
        <v/>
      </c>
      <c r="C615" s="92" t="str">
        <f>IF(VLOOKUP($D600,TKBGV_chieu!$A$6:$AE$130,11,0)&lt;&gt;"",VLOOKUP($D600,TKBGV_chieu!$A$6:$AE$130,11,0),"")</f>
        <v/>
      </c>
      <c r="D615" s="92" t="str">
        <f>IF(VLOOKUP($D600,TKBGV_chieu!$A$6:$AE$130,16,0)&lt;&gt;"",VLOOKUP($D600,TKBGV_chieu!$A$6:$AE$130,16,0),"")</f>
        <v/>
      </c>
      <c r="E615" s="92" t="str">
        <f>IF(VLOOKUP($D600,TKBGV_chieu!$A$6:$AE$130,21,0)&lt;&gt;"",VLOOKUP($D600,TKBGV_chieu!$A$6:$AE$130,21,0),"")</f>
        <v/>
      </c>
      <c r="F615" s="92" t="str">
        <f>IF(VLOOKUP($D600,TKBGV_chieu!$A$6:$AE$130,26,0)&lt;&gt;"",VLOOKUP($D600,TKBGV_chieu!$A$6:$AE$130,26,0),"")</f>
        <v/>
      </c>
      <c r="G615" s="92" t="str">
        <f>IF(VLOOKUP($D600,TKBGV_chieu!$A$6:$AE$130,31,0)&lt;&gt;"",VLOOKUP($D600,TKBGV_chieu!$A$6:$AE$130,31,0),"")</f>
        <v/>
      </c>
    </row>
    <row r="616" spans="1:7" ht="25.5" customHeight="1" x14ac:dyDescent="0.1">
      <c r="A616" s="85"/>
      <c r="B616" s="93"/>
      <c r="C616" s="93"/>
      <c r="D616" s="93"/>
      <c r="E616" s="93"/>
      <c r="F616" s="93"/>
      <c r="G616" s="93"/>
    </row>
    <row r="617" spans="1:7" ht="25.5" customHeight="1" x14ac:dyDescent="0.1">
      <c r="A617" s="85">
        <v>37</v>
      </c>
      <c r="B617" s="85"/>
      <c r="C617" s="85" t="s">
        <v>123</v>
      </c>
      <c r="D617" s="86" t="str">
        <f>VLOOKUP($A617,Objects!$D$7:$F$120,3,1)</f>
        <v>PHƯƠNG THANH NHÀN</v>
      </c>
      <c r="E617" s="85"/>
      <c r="F617" s="85"/>
      <c r="G617" s="85"/>
    </row>
    <row r="618" spans="1:7" ht="25.5" customHeight="1" x14ac:dyDescent="0.1">
      <c r="A618" s="85"/>
      <c r="B618" s="85"/>
      <c r="C618" s="85"/>
      <c r="D618" s="85"/>
      <c r="E618" s="88"/>
      <c r="F618" s="85"/>
      <c r="G618" s="85"/>
    </row>
    <row r="619" spans="1:7" ht="25.5" customHeight="1" x14ac:dyDescent="0.1">
      <c r="A619" s="85"/>
      <c r="B619" s="85"/>
      <c r="C619" s="85" t="s">
        <v>121</v>
      </c>
      <c r="D619" s="85"/>
      <c r="E619" s="85"/>
      <c r="F619" s="85"/>
      <c r="G619" s="85"/>
    </row>
    <row r="620" spans="1:7" ht="25.5" customHeight="1" x14ac:dyDescent="0.1">
      <c r="A620" s="89"/>
      <c r="B620" s="90" t="s">
        <v>115</v>
      </c>
      <c r="C620" s="90" t="s">
        <v>116</v>
      </c>
      <c r="D620" s="90" t="s">
        <v>117</v>
      </c>
      <c r="E620" s="90" t="s">
        <v>118</v>
      </c>
      <c r="F620" s="90" t="s">
        <v>119</v>
      </c>
      <c r="G620" s="90" t="s">
        <v>120</v>
      </c>
    </row>
    <row r="621" spans="1:7" ht="25.5" customHeight="1" x14ac:dyDescent="0.15">
      <c r="A621" s="91">
        <v>1</v>
      </c>
      <c r="B621" s="92" t="str">
        <f>IF(VLOOKUP($D617,TKBGV_sang!$A$6:$AE$130,2,0)&lt;&gt;"",VLOOKUP($D617,TKBGV_sang!$A$6:$AE$130,2,0),"")</f>
        <v/>
      </c>
      <c r="C621" s="92" t="str">
        <f>IF(VLOOKUP($D617,TKBGV_sang!$A$6:$AE$130,7,0)&lt;&gt;"",VLOOKUP($D617,TKBGV_sang!$A$6:$AE$130,7,0),"")</f>
        <v/>
      </c>
      <c r="D621" s="92" t="str">
        <f>IF(VLOOKUP($D617,TKBGV_sang!$A$6:$AE$130,12,0)&lt;&gt;"",VLOOKUP($D617,TKBGV_sang!$A$6:$AE$130,12,0),"")</f>
        <v/>
      </c>
      <c r="E621" s="92" t="str">
        <f>IF(VLOOKUP($D617,TKBGV_sang!$A$6:$AE$130,17,0)&lt;&gt;"",VLOOKUP($D617,TKBGV_sang!$A$6:$AE$130,17,0),"")</f>
        <v>12A10 - LÝ</v>
      </c>
      <c r="F621" s="92" t="str">
        <f>IF(VLOOKUP($D617,TKBGV_sang!$A$6:$AE$130,22,0)&lt;&gt;"",VLOOKUP($D617,TKBGV_sang!$A$6:$AE$130,22,0),"")</f>
        <v/>
      </c>
      <c r="G621" s="92" t="str">
        <f>IF(VLOOKUP($D617,TKBGV_sang!$A$6:$AE$130,27,0)&lt;&gt;"",VLOOKUP($D617,TKBGV_sang!$A$6:$AE$130,27,0),"")</f>
        <v/>
      </c>
    </row>
    <row r="622" spans="1:7" ht="25.5" customHeight="1" x14ac:dyDescent="0.15">
      <c r="A622" s="91">
        <v>2</v>
      </c>
      <c r="B622" s="92" t="str">
        <f>IF(VLOOKUP($D617,TKBGV_sang!$A$6:$AE$130,3,0)&lt;&gt;"",VLOOKUP($D617,TKBGV_sang!$A$6:$AE$130,3,0),"")</f>
        <v>10A08 - SHCN</v>
      </c>
      <c r="C622" s="92" t="str">
        <f>IF(VLOOKUP($D617,TKBGV_sang!$A$6:$AE$130,8,0)&lt;&gt;"",VLOOKUP($D617,TKBGV_sang!$A$6:$AE$130,8,0),"")</f>
        <v/>
      </c>
      <c r="D622" s="92" t="str">
        <f>IF(VLOOKUP($D617,TKBGV_sang!$A$6:$AE$130,13,0)&lt;&gt;"",VLOOKUP($D617,TKBGV_sang!$A$6:$AE$130,13,0),"")</f>
        <v/>
      </c>
      <c r="E622" s="92" t="str">
        <f>IF(VLOOKUP($D617,TKBGV_sang!$A$6:$AE$130,18,0)&lt;&gt;"",VLOOKUP($D617,TKBGV_sang!$A$6:$AE$130,18,0),"")</f>
        <v>10A07 - LÝ</v>
      </c>
      <c r="F622" s="92" t="str">
        <f>IF(VLOOKUP($D617,TKBGV_sang!$A$6:$AE$130,23,0)&lt;&gt;"",VLOOKUP($D617,TKBGV_sang!$A$6:$AE$130,23,0),"")</f>
        <v/>
      </c>
      <c r="G622" s="92" t="str">
        <f>IF(VLOOKUP($D617,TKBGV_sang!$A$6:$AE$130,28,0)&lt;&gt;"",VLOOKUP($D617,TKBGV_sang!$A$6:$AE$130,28,0),"")</f>
        <v/>
      </c>
    </row>
    <row r="623" spans="1:7" ht="25.5" customHeight="1" x14ac:dyDescent="0.15">
      <c r="A623" s="91">
        <v>3</v>
      </c>
      <c r="B623" s="92" t="str">
        <f>IF(VLOOKUP($D617,TKBGV_sang!$A$6:$AE$130,4,0)&lt;&gt;"",VLOOKUP($D617,TKBGV_sang!$A$6:$AE$130,4,0),"")</f>
        <v>10A08 - LÝ</v>
      </c>
      <c r="C623" s="92" t="str">
        <f>IF(VLOOKUP($D617,TKBGV_sang!$A$6:$AE$130,9,0)&lt;&gt;"",VLOOKUP($D617,TKBGV_sang!$A$6:$AE$130,9,0),"")</f>
        <v/>
      </c>
      <c r="D623" s="92" t="str">
        <f>IF(VLOOKUP($D617,TKBGV_sang!$A$6:$AE$130,14,0)&lt;&gt;"",VLOOKUP($D617,TKBGV_sang!$A$6:$AE$130,14,0),"")</f>
        <v/>
      </c>
      <c r="E623" s="92" t="str">
        <f>IF(VLOOKUP($D617,TKBGV_sang!$A$6:$AE$130,19,0)&lt;&gt;"",VLOOKUP($D617,TKBGV_sang!$A$6:$AE$130,19,0),"")</f>
        <v>12A11 - LÝ</v>
      </c>
      <c r="F623" s="92" t="str">
        <f>IF(VLOOKUP($D617,TKBGV_sang!$A$6:$AE$130,24,0)&lt;&gt;"",VLOOKUP($D617,TKBGV_sang!$A$6:$AE$130,24,0),"")</f>
        <v/>
      </c>
      <c r="G623" s="92" t="str">
        <f>IF(VLOOKUP($D617,TKBGV_sang!$A$6:$AE$130,29,0)&lt;&gt;"",VLOOKUP($D617,TKBGV_sang!$A$6:$AE$130,29,0),"")</f>
        <v/>
      </c>
    </row>
    <row r="624" spans="1:7" ht="25.5" customHeight="1" x14ac:dyDescent="0.1">
      <c r="A624" s="91">
        <v>4</v>
      </c>
      <c r="B624" s="92" t="str">
        <f>IF(VLOOKUP($D617,TKBGV_sang!$A$6:$AE$130,5,0)&lt;&gt;"",VLOOKUP($D617,TKBGV_sang!$A$6:$AE$130,5,0),"")</f>
        <v/>
      </c>
      <c r="C624" s="92" t="str">
        <f>IF(VLOOKUP($D617,TKBGV_sang!$A$6:$AE$130,10,0)&lt;&gt;"",VLOOKUP($D617,TKBGV_sang!$A$6:$AE$130,10,0),"")</f>
        <v/>
      </c>
      <c r="D624" s="92" t="str">
        <f>IF(VLOOKUP($D617,TKBGV_sang!$A$6:$AE$130,15,0)&lt;&gt;"",VLOOKUP($D617,TKBGV_sang!$A$6:$AE$130,15,0),"")</f>
        <v/>
      </c>
      <c r="E624" s="92" t="str">
        <f>IF(VLOOKUP($D617,TKBGV_sang!$A$6:$AE$130,20,0)&lt;&gt;"",VLOOKUP($D617,TKBGV_sang!$A$6:$AE$130,20,0),"")</f>
        <v/>
      </c>
      <c r="F624" s="92" t="str">
        <f>IF(VLOOKUP($D617,TKBGV_sang!$A$6:$AE$130,25,0)&lt;&gt;"",VLOOKUP($D617,TKBGV_sang!$A$6:$AE$130,25,0),"")</f>
        <v/>
      </c>
      <c r="G624" s="92" t="str">
        <f>IF(VLOOKUP($D617,TKBGV_sang!$A$6:$AE$130,30,0)&lt;&gt;"",VLOOKUP($D617,TKBGV_sang!$A$6:$AE$130,30,0),"")</f>
        <v/>
      </c>
    </row>
    <row r="625" spans="1:7" ht="25.5" customHeight="1" x14ac:dyDescent="0.15">
      <c r="A625" s="91">
        <v>5</v>
      </c>
      <c r="B625" s="92" t="str">
        <f>IF(VLOOKUP($D617,TKBGV_sang!$A$6:$AE$130,6,0)&lt;&gt;"",VLOOKUP($D617,TKBGV_sang!$A$6:$AE$130,6,0),"")</f>
        <v>12A11 - LÝ</v>
      </c>
      <c r="C625" s="92" t="str">
        <f>IF(VLOOKUP($D617,TKBGV_sang!$A$6:$AE$130,11,0)&lt;&gt;"",VLOOKUP($D617,TKBGV_sang!$A$6:$AE$130,11,0),"")</f>
        <v/>
      </c>
      <c r="D625" s="92" t="str">
        <f>IF(VLOOKUP($D617,TKBGV_sang!$A$6:$AE$130,16,0)&lt;&gt;"",VLOOKUP($D617,TKBGV_sang!$A$6:$AE$130,16,0),"")</f>
        <v/>
      </c>
      <c r="E625" s="92" t="str">
        <f>IF(VLOOKUP($D617,TKBGV_sang!$A$6:$AE$130,21,0)&lt;&gt;"",VLOOKUP($D617,TKBGV_sang!$A$6:$AE$130,21,0),"")</f>
        <v/>
      </c>
      <c r="F625" s="92" t="str">
        <f>IF(VLOOKUP($D617,TKBGV_sang!$A$6:$AE$130,26,0)&lt;&gt;"",VLOOKUP($D617,TKBGV_sang!$A$6:$AE$130,26,0),"")</f>
        <v/>
      </c>
      <c r="G625" s="92" t="str">
        <f>IF(VLOOKUP($D617,TKBGV_sang!$A$6:$AE$130,31,0)&lt;&gt;"",VLOOKUP($D617,TKBGV_sang!$A$6:$AE$130,31,0),"")</f>
        <v/>
      </c>
    </row>
    <row r="626" spans="1:7" ht="25.5" customHeight="1" x14ac:dyDescent="0.1">
      <c r="A626" s="85"/>
      <c r="B626" s="85"/>
      <c r="C626" s="85" t="s">
        <v>122</v>
      </c>
      <c r="D626" s="85"/>
      <c r="E626" s="85"/>
      <c r="F626" s="85"/>
      <c r="G626" s="85"/>
    </row>
    <row r="627" spans="1:7" ht="25.5" customHeight="1" x14ac:dyDescent="0.1">
      <c r="A627" s="89"/>
      <c r="B627" s="90" t="s">
        <v>115</v>
      </c>
      <c r="C627" s="90" t="s">
        <v>116</v>
      </c>
      <c r="D627" s="90" t="s">
        <v>117</v>
      </c>
      <c r="E627" s="90" t="s">
        <v>118</v>
      </c>
      <c r="F627" s="90" t="s">
        <v>119</v>
      </c>
      <c r="G627" s="90" t="s">
        <v>120</v>
      </c>
    </row>
    <row r="628" spans="1:7" ht="25.5" customHeight="1" x14ac:dyDescent="0.15">
      <c r="A628" s="91">
        <v>1</v>
      </c>
      <c r="B628" s="92" t="str">
        <f>IF(VLOOKUP($D617,TKBGV_chieu!$A$6:$AE$130,2,0)&lt;&gt;"",VLOOKUP($D617,TKBGV_chieu!$A$6:$AE$130,2,0),"")</f>
        <v>10A07 - LÝ</v>
      </c>
      <c r="C628" s="92" t="str">
        <f>IF(VLOOKUP($D617,TKBGV_chieu!$A$6:$AE$130,7,0)&lt;&gt;"",VLOOKUP($D617,TKBGV_chieu!$A$6:$AE$130,7,0),"")</f>
        <v>12A11 - LÝ</v>
      </c>
      <c r="D628" s="92" t="str">
        <f>IF(VLOOKUP($D617,TKBGV_chieu!$A$6:$AE$130,12,0)&lt;&gt;"",VLOOKUP($D617,TKBGV_chieu!$A$6:$AE$130,12,0),"")</f>
        <v/>
      </c>
      <c r="E628" s="92" t="str">
        <f>IF(VLOOKUP($D617,TKBGV_chieu!$A$6:$AE$130,17,0)&lt;&gt;"",VLOOKUP($D617,TKBGV_chieu!$A$6:$AE$130,17,0),"")</f>
        <v>10A08 - LÝ</v>
      </c>
      <c r="F628" s="92" t="str">
        <f>IF(VLOOKUP($D617,TKBGV_chieu!$A$6:$AE$130,22,0)&lt;&gt;"",VLOOKUP($D617,TKBGV_chieu!$A$6:$AE$130,22,0),"")</f>
        <v/>
      </c>
      <c r="G628" s="92" t="str">
        <f>IF(VLOOKUP($D617,TKBGV_chieu!$A$6:$AE$130,27,0)&lt;&gt;"",VLOOKUP($D617,TKBGV_chieu!$A$6:$AE$130,27,0),"")</f>
        <v/>
      </c>
    </row>
    <row r="629" spans="1:7" ht="25.5" customHeight="1" x14ac:dyDescent="0.15">
      <c r="A629" s="91">
        <v>2</v>
      </c>
      <c r="B629" s="92" t="str">
        <f>IF(VLOOKUP($D617,TKBGV_chieu!$A$6:$AE$130,3,0)&lt;&gt;"",VLOOKUP($D617,TKBGV_chieu!$A$6:$AE$130,3,0),"")</f>
        <v>12A02 - LÝ</v>
      </c>
      <c r="C629" s="92" t="str">
        <f>IF(VLOOKUP($D617,TKBGV_chieu!$A$6:$AE$130,8,0)&lt;&gt;"",VLOOKUP($D617,TKBGV_chieu!$A$6:$AE$130,8,0),"")</f>
        <v>10A08 - LÝ</v>
      </c>
      <c r="D629" s="92" t="str">
        <f>IF(VLOOKUP($D617,TKBGV_chieu!$A$6:$AE$130,13,0)&lt;&gt;"",VLOOKUP($D617,TKBGV_chieu!$A$6:$AE$130,13,0),"")</f>
        <v/>
      </c>
      <c r="E629" s="92" t="str">
        <f>IF(VLOOKUP($D617,TKBGV_chieu!$A$6:$AE$130,18,0)&lt;&gt;"",VLOOKUP($D617,TKBGV_chieu!$A$6:$AE$130,18,0),"")</f>
        <v>10A07 - LÝ</v>
      </c>
      <c r="F629" s="92" t="str">
        <f>IF(VLOOKUP($D617,TKBGV_chieu!$A$6:$AE$130,23,0)&lt;&gt;"",VLOOKUP($D617,TKBGV_chieu!$A$6:$AE$130,23,0),"")</f>
        <v/>
      </c>
      <c r="G629" s="92" t="str">
        <f>IF(VLOOKUP($D617,TKBGV_chieu!$A$6:$AE$130,28,0)&lt;&gt;"",VLOOKUP($D617,TKBGV_chieu!$A$6:$AE$130,28,0),"")</f>
        <v/>
      </c>
    </row>
    <row r="630" spans="1:7" ht="25.5" customHeight="1" x14ac:dyDescent="0.15">
      <c r="A630" s="91">
        <v>3</v>
      </c>
      <c r="B630" s="92" t="str">
        <f>IF(VLOOKUP($D617,TKBGV_chieu!$A$6:$AE$130,4,0)&lt;&gt;"",VLOOKUP($D617,TKBGV_chieu!$A$6:$AE$130,4,0),"")</f>
        <v>12A10 - LÝ</v>
      </c>
      <c r="C630" s="92" t="str">
        <f>IF(VLOOKUP($D617,TKBGV_chieu!$A$6:$AE$130,9,0)&lt;&gt;"",VLOOKUP($D617,TKBGV_chieu!$A$6:$AE$130,9,0),"")</f>
        <v>12A10 - LÝ</v>
      </c>
      <c r="D630" s="92" t="str">
        <f>IF(VLOOKUP($D617,TKBGV_chieu!$A$6:$AE$130,14,0)&lt;&gt;"",VLOOKUP($D617,TKBGV_chieu!$A$6:$AE$130,14,0),"")</f>
        <v/>
      </c>
      <c r="E630" s="92" t="str">
        <f>IF(VLOOKUP($D617,TKBGV_chieu!$A$6:$AE$130,19,0)&lt;&gt;"",VLOOKUP($D617,TKBGV_chieu!$A$6:$AE$130,19,0),"")</f>
        <v>12A02 - LÝ</v>
      </c>
      <c r="F630" s="92" t="str">
        <f>IF(VLOOKUP($D617,TKBGV_chieu!$A$6:$AE$130,24,0)&lt;&gt;"",VLOOKUP($D617,TKBGV_chieu!$A$6:$AE$130,24,0),"")</f>
        <v/>
      </c>
      <c r="G630" s="92" t="str">
        <f>IF(VLOOKUP($D617,TKBGV_chieu!$A$6:$AE$130,29,0)&lt;&gt;"",VLOOKUP($D617,TKBGV_chieu!$A$6:$AE$130,29,0),"")</f>
        <v/>
      </c>
    </row>
    <row r="631" spans="1:7" ht="25.5" customHeight="1" x14ac:dyDescent="0.1">
      <c r="A631" s="91">
        <v>4</v>
      </c>
      <c r="B631" s="92" t="str">
        <f>IF(VLOOKUP($D617,TKBGV_chieu!$A$6:$AE$130,5,0)&lt;&gt;"",VLOOKUP($D617,TKBGV_chieu!$A$6:$AE$130,5,0),"")</f>
        <v/>
      </c>
      <c r="C631" s="92" t="str">
        <f>IF(VLOOKUP($D617,TKBGV_chieu!$A$6:$AE$130,10,0)&lt;&gt;"",VLOOKUP($D617,TKBGV_chieu!$A$6:$AE$130,10,0),"")</f>
        <v/>
      </c>
      <c r="D631" s="92" t="str">
        <f>IF(VLOOKUP($D617,TKBGV_chieu!$A$6:$AE$130,15,0)&lt;&gt;"",VLOOKUP($D617,TKBGV_chieu!$A$6:$AE$130,15,0),"")</f>
        <v/>
      </c>
      <c r="E631" s="92" t="str">
        <f>IF(VLOOKUP($D617,TKBGV_chieu!$A$6:$AE$130,20,0)&lt;&gt;"",VLOOKUP($D617,TKBGV_chieu!$A$6:$AE$130,20,0),"")</f>
        <v/>
      </c>
      <c r="F631" s="92" t="str">
        <f>IF(VLOOKUP($D617,TKBGV_chieu!$A$6:$AE$130,25,0)&lt;&gt;"",VLOOKUP($D617,TKBGV_chieu!$A$6:$AE$130,25,0),"")</f>
        <v/>
      </c>
      <c r="G631" s="92" t="str">
        <f>IF(VLOOKUP($D617,TKBGV_chieu!$A$6:$AE$130,30,0)&lt;&gt;"",VLOOKUP($D617,TKBGV_chieu!$A$6:$AE$130,30,0),"")</f>
        <v/>
      </c>
    </row>
    <row r="632" spans="1:7" ht="25.5" customHeight="1" x14ac:dyDescent="0.1">
      <c r="A632" s="91">
        <v>5</v>
      </c>
      <c r="B632" s="92" t="str">
        <f>IF(VLOOKUP($D617,TKBGV_chieu!$A$6:$AE$130,6,0)&lt;&gt;"",VLOOKUP($D617,TKBGV_chieu!$A$6:$AE$130,6,0),"")</f>
        <v/>
      </c>
      <c r="C632" s="92" t="str">
        <f>IF(VLOOKUP($D617,TKBGV_chieu!$A$6:$AE$130,11,0)&lt;&gt;"",VLOOKUP($D617,TKBGV_chieu!$A$6:$AE$130,11,0),"")</f>
        <v/>
      </c>
      <c r="D632" s="92" t="str">
        <f>IF(VLOOKUP($D617,TKBGV_chieu!$A$6:$AE$130,16,0)&lt;&gt;"",VLOOKUP($D617,TKBGV_chieu!$A$6:$AE$130,16,0),"")</f>
        <v/>
      </c>
      <c r="E632" s="92" t="str">
        <f>IF(VLOOKUP($D617,TKBGV_chieu!$A$6:$AE$130,21,0)&lt;&gt;"",VLOOKUP($D617,TKBGV_chieu!$A$6:$AE$130,21,0),"")</f>
        <v/>
      </c>
      <c r="F632" s="92" t="str">
        <f>IF(VLOOKUP($D617,TKBGV_chieu!$A$6:$AE$130,26,0)&lt;&gt;"",VLOOKUP($D617,TKBGV_chieu!$A$6:$AE$130,26,0),"")</f>
        <v/>
      </c>
      <c r="G632" s="92" t="str">
        <f>IF(VLOOKUP($D617,TKBGV_chieu!$A$6:$AE$130,31,0)&lt;&gt;"",VLOOKUP($D617,TKBGV_chieu!$A$6:$AE$130,31,0),"")</f>
        <v/>
      </c>
    </row>
    <row r="633" spans="1:7" ht="25.5" customHeight="1" x14ac:dyDescent="0.1">
      <c r="A633" s="85"/>
      <c r="B633" s="93"/>
      <c r="C633" s="93"/>
      <c r="D633" s="93"/>
      <c r="E633" s="93"/>
      <c r="F633" s="93"/>
      <c r="G633" s="93"/>
    </row>
    <row r="634" spans="1:7" ht="25.5" customHeight="1" x14ac:dyDescent="0.1">
      <c r="A634" s="85">
        <v>38</v>
      </c>
      <c r="B634" s="85"/>
      <c r="C634" s="85" t="s">
        <v>123</v>
      </c>
      <c r="D634" s="86" t="str">
        <f>VLOOKUP($A634,Objects!$D$7:$F$120,3,1)</f>
        <v>PHAN VĂN THỊNH</v>
      </c>
      <c r="E634" s="85"/>
      <c r="F634" s="85"/>
      <c r="G634" s="85"/>
    </row>
    <row r="635" spans="1:7" ht="25.5" customHeight="1" x14ac:dyDescent="0.1">
      <c r="A635" s="85"/>
      <c r="B635" s="85"/>
      <c r="C635" s="85"/>
      <c r="D635" s="85"/>
      <c r="E635" s="88"/>
      <c r="F635" s="85"/>
      <c r="G635" s="85"/>
    </row>
    <row r="636" spans="1:7" ht="25.5" customHeight="1" x14ac:dyDescent="0.1">
      <c r="A636" s="85"/>
      <c r="B636" s="85"/>
      <c r="C636" s="85" t="s">
        <v>121</v>
      </c>
      <c r="D636" s="85"/>
      <c r="E636" s="85"/>
      <c r="F636" s="85"/>
      <c r="G636" s="85"/>
    </row>
    <row r="637" spans="1:7" ht="25.5" customHeight="1" x14ac:dyDescent="0.1">
      <c r="A637" s="89"/>
      <c r="B637" s="90" t="s">
        <v>115</v>
      </c>
      <c r="C637" s="90" t="s">
        <v>116</v>
      </c>
      <c r="D637" s="90" t="s">
        <v>117</v>
      </c>
      <c r="E637" s="90" t="s">
        <v>118</v>
      </c>
      <c r="F637" s="90" t="s">
        <v>119</v>
      </c>
      <c r="G637" s="90" t="s">
        <v>120</v>
      </c>
    </row>
    <row r="638" spans="1:7" ht="25.5" customHeight="1" x14ac:dyDescent="0.15">
      <c r="A638" s="91">
        <v>1</v>
      </c>
      <c r="B638" s="92" t="str">
        <f>IF(VLOOKUP($D634,TKBGV_sang!$A$6:$AE$130,2,0)&lt;&gt;"",VLOOKUP($D634,TKBGV_sang!$A$6:$AE$130,2,0),"")</f>
        <v/>
      </c>
      <c r="C638" s="92" t="str">
        <f>IF(VLOOKUP($D634,TKBGV_sang!$A$6:$AE$130,7,0)&lt;&gt;"",VLOOKUP($D634,TKBGV_sang!$A$6:$AE$130,7,0),"")</f>
        <v>11A09 - LÝ</v>
      </c>
      <c r="D638" s="92" t="str">
        <f>IF(VLOOKUP($D634,TKBGV_sang!$A$6:$AE$130,12,0)&lt;&gt;"",VLOOKUP($D634,TKBGV_sang!$A$6:$AE$130,12,0),"")</f>
        <v/>
      </c>
      <c r="E638" s="92" t="str">
        <f>IF(VLOOKUP($D634,TKBGV_sang!$A$6:$AE$130,17,0)&lt;&gt;"",VLOOKUP($D634,TKBGV_sang!$A$6:$AE$130,17,0),"")</f>
        <v/>
      </c>
      <c r="F638" s="92" t="str">
        <f>IF(VLOOKUP($D634,TKBGV_sang!$A$6:$AE$130,22,0)&lt;&gt;"",VLOOKUP($D634,TKBGV_sang!$A$6:$AE$130,22,0),"")</f>
        <v/>
      </c>
      <c r="G638" s="92" t="str">
        <f>IF(VLOOKUP($D634,TKBGV_sang!$A$6:$AE$130,27,0)&lt;&gt;"",VLOOKUP($D634,TKBGV_sang!$A$6:$AE$130,27,0),"")</f>
        <v/>
      </c>
    </row>
    <row r="639" spans="1:7" ht="25.5" customHeight="1" x14ac:dyDescent="0.15">
      <c r="A639" s="91">
        <v>2</v>
      </c>
      <c r="B639" s="92" t="str">
        <f>IF(VLOOKUP($D634,TKBGV_sang!$A$6:$AE$130,3,0)&lt;&gt;"",VLOOKUP($D634,TKBGV_sang!$A$6:$AE$130,3,0),"")</f>
        <v>12A05 - SHCN</v>
      </c>
      <c r="C639" s="92" t="str">
        <f>IF(VLOOKUP($D634,TKBGV_sang!$A$6:$AE$130,8,0)&lt;&gt;"",VLOOKUP($D634,TKBGV_sang!$A$6:$AE$130,8,0),"")</f>
        <v>12A04 - LÝ</v>
      </c>
      <c r="D639" s="92" t="str">
        <f>IF(VLOOKUP($D634,TKBGV_sang!$A$6:$AE$130,13,0)&lt;&gt;"",VLOOKUP($D634,TKBGV_sang!$A$6:$AE$130,13,0),"")</f>
        <v/>
      </c>
      <c r="E639" s="92" t="str">
        <f>IF(VLOOKUP($D634,TKBGV_sang!$A$6:$AE$130,18,0)&lt;&gt;"",VLOOKUP($D634,TKBGV_sang!$A$6:$AE$130,18,0),"")</f>
        <v/>
      </c>
      <c r="F639" s="92" t="str">
        <f>IF(VLOOKUP($D634,TKBGV_sang!$A$6:$AE$130,23,0)&lt;&gt;"",VLOOKUP($D634,TKBGV_sang!$A$6:$AE$130,23,0),"")</f>
        <v/>
      </c>
      <c r="G639" s="92" t="str">
        <f>IF(VLOOKUP($D634,TKBGV_sang!$A$6:$AE$130,28,0)&lt;&gt;"",VLOOKUP($D634,TKBGV_sang!$A$6:$AE$130,28,0),"")</f>
        <v/>
      </c>
    </row>
    <row r="640" spans="1:7" ht="25.5" customHeight="1" x14ac:dyDescent="0.15">
      <c r="A640" s="91">
        <v>3</v>
      </c>
      <c r="B640" s="92" t="str">
        <f>IF(VLOOKUP($D634,TKBGV_sang!$A$6:$AE$130,4,0)&lt;&gt;"",VLOOKUP($D634,TKBGV_sang!$A$6:$AE$130,4,0),"")</f>
        <v>11A09 - LÝ</v>
      </c>
      <c r="C640" s="92" t="str">
        <f>IF(VLOOKUP($D634,TKBGV_sang!$A$6:$AE$130,9,0)&lt;&gt;"",VLOOKUP($D634,TKBGV_sang!$A$6:$AE$130,9,0),"")</f>
        <v>12A06 - LÝ</v>
      </c>
      <c r="D640" s="92" t="str">
        <f>IF(VLOOKUP($D634,TKBGV_sang!$A$6:$AE$130,14,0)&lt;&gt;"",VLOOKUP($D634,TKBGV_sang!$A$6:$AE$130,14,0),"")</f>
        <v/>
      </c>
      <c r="E640" s="92" t="str">
        <f>IF(VLOOKUP($D634,TKBGV_sang!$A$6:$AE$130,19,0)&lt;&gt;"",VLOOKUP($D634,TKBGV_sang!$A$6:$AE$130,19,0),"")</f>
        <v/>
      </c>
      <c r="F640" s="92" t="str">
        <f>IF(VLOOKUP($D634,TKBGV_sang!$A$6:$AE$130,24,0)&lt;&gt;"",VLOOKUP($D634,TKBGV_sang!$A$6:$AE$130,24,0),"")</f>
        <v>11A11 - LÝ</v>
      </c>
      <c r="G640" s="92" t="str">
        <f>IF(VLOOKUP($D634,TKBGV_sang!$A$6:$AE$130,29,0)&lt;&gt;"",VLOOKUP($D634,TKBGV_sang!$A$6:$AE$130,29,0),"")</f>
        <v/>
      </c>
    </row>
    <row r="641" spans="1:7" ht="25.5" customHeight="1" x14ac:dyDescent="0.15">
      <c r="A641" s="91">
        <v>4</v>
      </c>
      <c r="B641" s="92" t="str">
        <f>IF(VLOOKUP($D634,TKBGV_sang!$A$6:$AE$130,5,0)&lt;&gt;"",VLOOKUP($D634,TKBGV_sang!$A$6:$AE$130,5,0),"")</f>
        <v/>
      </c>
      <c r="C641" s="92" t="str">
        <f>IF(VLOOKUP($D634,TKBGV_sang!$A$6:$AE$130,10,0)&lt;&gt;"",VLOOKUP($D634,TKBGV_sang!$A$6:$AE$130,10,0),"")</f>
        <v>11A11 - LÝ</v>
      </c>
      <c r="D641" s="92" t="str">
        <f>IF(VLOOKUP($D634,TKBGV_sang!$A$6:$AE$130,15,0)&lt;&gt;"",VLOOKUP($D634,TKBGV_sang!$A$6:$AE$130,15,0),"")</f>
        <v/>
      </c>
      <c r="E641" s="92" t="str">
        <f>IF(VLOOKUP($D634,TKBGV_sang!$A$6:$AE$130,20,0)&lt;&gt;"",VLOOKUP($D634,TKBGV_sang!$A$6:$AE$130,20,0),"")</f>
        <v/>
      </c>
      <c r="F641" s="92" t="str">
        <f>IF(VLOOKUP($D634,TKBGV_sang!$A$6:$AE$130,25,0)&lt;&gt;"",VLOOKUP($D634,TKBGV_sang!$A$6:$AE$130,25,0),"")</f>
        <v>12A04 - LÝ</v>
      </c>
      <c r="G641" s="92" t="str">
        <f>IF(VLOOKUP($D634,TKBGV_sang!$A$6:$AE$130,30,0)&lt;&gt;"",VLOOKUP($D634,TKBGV_sang!$A$6:$AE$130,30,0),"")</f>
        <v/>
      </c>
    </row>
    <row r="642" spans="1:7" ht="25.5" customHeight="1" x14ac:dyDescent="0.15">
      <c r="A642" s="91">
        <v>5</v>
      </c>
      <c r="B642" s="92" t="str">
        <f>IF(VLOOKUP($D634,TKBGV_sang!$A$6:$AE$130,6,0)&lt;&gt;"",VLOOKUP($D634,TKBGV_sang!$A$6:$AE$130,6,0),"")</f>
        <v/>
      </c>
      <c r="C642" s="92" t="str">
        <f>IF(VLOOKUP($D634,TKBGV_sang!$A$6:$AE$130,11,0)&lt;&gt;"",VLOOKUP($D634,TKBGV_sang!$A$6:$AE$130,11,0),"")</f>
        <v>12A05 - LÝ</v>
      </c>
      <c r="D642" s="92" t="str">
        <f>IF(VLOOKUP($D634,TKBGV_sang!$A$6:$AE$130,16,0)&lt;&gt;"",VLOOKUP($D634,TKBGV_sang!$A$6:$AE$130,16,0),"")</f>
        <v/>
      </c>
      <c r="E642" s="92" t="str">
        <f>IF(VLOOKUP($D634,TKBGV_sang!$A$6:$AE$130,21,0)&lt;&gt;"",VLOOKUP($D634,TKBGV_sang!$A$6:$AE$130,21,0),"")</f>
        <v/>
      </c>
      <c r="F642" s="92" t="str">
        <f>IF(VLOOKUP($D634,TKBGV_sang!$A$6:$AE$130,26,0)&lt;&gt;"",VLOOKUP($D634,TKBGV_sang!$A$6:$AE$130,26,0),"")</f>
        <v>11A09 - LÝ</v>
      </c>
      <c r="G642" s="92" t="str">
        <f>IF(VLOOKUP($D634,TKBGV_sang!$A$6:$AE$130,31,0)&lt;&gt;"",VLOOKUP($D634,TKBGV_sang!$A$6:$AE$130,31,0),"")</f>
        <v/>
      </c>
    </row>
    <row r="643" spans="1:7" ht="25.5" customHeight="1" x14ac:dyDescent="0.1">
      <c r="A643" s="85"/>
      <c r="B643" s="85"/>
      <c r="C643" s="85" t="s">
        <v>122</v>
      </c>
      <c r="D643" s="85"/>
      <c r="E643" s="85"/>
      <c r="F643" s="85"/>
      <c r="G643" s="85"/>
    </row>
    <row r="644" spans="1:7" ht="25.5" customHeight="1" x14ac:dyDescent="0.1">
      <c r="A644" s="89"/>
      <c r="B644" s="90" t="s">
        <v>115</v>
      </c>
      <c r="C644" s="90" t="s">
        <v>116</v>
      </c>
      <c r="D644" s="90" t="s">
        <v>117</v>
      </c>
      <c r="E644" s="90" t="s">
        <v>118</v>
      </c>
      <c r="F644" s="90" t="s">
        <v>119</v>
      </c>
      <c r="G644" s="90" t="s">
        <v>120</v>
      </c>
    </row>
    <row r="645" spans="1:7" ht="25.5" customHeight="1" x14ac:dyDescent="0.15">
      <c r="A645" s="91">
        <v>1</v>
      </c>
      <c r="B645" s="92" t="str">
        <f>IF(VLOOKUP($D634,TKBGV_chieu!$A$6:$AE$130,2,0)&lt;&gt;"",VLOOKUP($D634,TKBGV_chieu!$A$6:$AE$130,2,0),"")</f>
        <v/>
      </c>
      <c r="C645" s="92" t="str">
        <f>IF(VLOOKUP($D634,TKBGV_chieu!$A$6:$AE$130,7,0)&lt;&gt;"",VLOOKUP($D634,TKBGV_chieu!$A$6:$AE$130,7,0),"")</f>
        <v>12A06 - LÝ</v>
      </c>
      <c r="D645" s="92" t="str">
        <f>IF(VLOOKUP($D634,TKBGV_chieu!$A$6:$AE$130,12,0)&lt;&gt;"",VLOOKUP($D634,TKBGV_chieu!$A$6:$AE$130,12,0),"")</f>
        <v/>
      </c>
      <c r="E645" s="92" t="str">
        <f>IF(VLOOKUP($D634,TKBGV_chieu!$A$6:$AE$130,17,0)&lt;&gt;"",VLOOKUP($D634,TKBGV_chieu!$A$6:$AE$130,17,0),"")</f>
        <v/>
      </c>
      <c r="F645" s="92" t="str">
        <f>IF(VLOOKUP($D634,TKBGV_chieu!$A$6:$AE$130,22,0)&lt;&gt;"",VLOOKUP($D634,TKBGV_chieu!$A$6:$AE$130,22,0),"")</f>
        <v/>
      </c>
      <c r="G645" s="92" t="str">
        <f>IF(VLOOKUP($D634,TKBGV_chieu!$A$6:$AE$130,27,0)&lt;&gt;"",VLOOKUP($D634,TKBGV_chieu!$A$6:$AE$130,27,0),"")</f>
        <v/>
      </c>
    </row>
    <row r="646" spans="1:7" ht="25.5" customHeight="1" x14ac:dyDescent="0.15">
      <c r="A646" s="91">
        <v>2</v>
      </c>
      <c r="B646" s="92" t="str">
        <f>IF(VLOOKUP($D634,TKBGV_chieu!$A$6:$AE$130,3,0)&lt;&gt;"",VLOOKUP($D634,TKBGV_chieu!$A$6:$AE$130,3,0),"")</f>
        <v>12A05 - LÝ</v>
      </c>
      <c r="C646" s="92" t="str">
        <f>IF(VLOOKUP($D634,TKBGV_chieu!$A$6:$AE$130,8,0)&lt;&gt;"",VLOOKUP($D634,TKBGV_chieu!$A$6:$AE$130,8,0),"")</f>
        <v>12A06 - LÝ</v>
      </c>
      <c r="D646" s="92" t="str">
        <f>IF(VLOOKUP($D634,TKBGV_chieu!$A$6:$AE$130,13,0)&lt;&gt;"",VLOOKUP($D634,TKBGV_chieu!$A$6:$AE$130,13,0),"")</f>
        <v/>
      </c>
      <c r="E646" s="92" t="str">
        <f>IF(VLOOKUP($D634,TKBGV_chieu!$A$6:$AE$130,18,0)&lt;&gt;"",VLOOKUP($D634,TKBGV_chieu!$A$6:$AE$130,18,0),"")</f>
        <v/>
      </c>
      <c r="F646" s="92" t="str">
        <f>IF(VLOOKUP($D634,TKBGV_chieu!$A$6:$AE$130,23,0)&lt;&gt;"",VLOOKUP($D634,TKBGV_chieu!$A$6:$AE$130,23,0),"")</f>
        <v/>
      </c>
      <c r="G646" s="92" t="str">
        <f>IF(VLOOKUP($D634,TKBGV_chieu!$A$6:$AE$130,28,0)&lt;&gt;"",VLOOKUP($D634,TKBGV_chieu!$A$6:$AE$130,28,0),"")</f>
        <v/>
      </c>
    </row>
    <row r="647" spans="1:7" ht="25.5" customHeight="1" x14ac:dyDescent="0.15">
      <c r="A647" s="91">
        <v>3</v>
      </c>
      <c r="B647" s="92" t="str">
        <f>IF(VLOOKUP($D634,TKBGV_chieu!$A$6:$AE$130,4,0)&lt;&gt;"",VLOOKUP($D634,TKBGV_chieu!$A$6:$AE$130,4,0),"")</f>
        <v>11A11 - LÝ</v>
      </c>
      <c r="C647" s="92" t="str">
        <f>IF(VLOOKUP($D634,TKBGV_chieu!$A$6:$AE$130,9,0)&lt;&gt;"",VLOOKUP($D634,TKBGV_chieu!$A$6:$AE$130,9,0),"")</f>
        <v>12A05 - LÝ</v>
      </c>
      <c r="D647" s="92" t="str">
        <f>IF(VLOOKUP($D634,TKBGV_chieu!$A$6:$AE$130,14,0)&lt;&gt;"",VLOOKUP($D634,TKBGV_chieu!$A$6:$AE$130,14,0),"")</f>
        <v/>
      </c>
      <c r="E647" s="92" t="str">
        <f>IF(VLOOKUP($D634,TKBGV_chieu!$A$6:$AE$130,19,0)&lt;&gt;"",VLOOKUP($D634,TKBGV_chieu!$A$6:$AE$130,19,0),"")</f>
        <v/>
      </c>
      <c r="F647" s="92" t="str">
        <f>IF(VLOOKUP($D634,TKBGV_chieu!$A$6:$AE$130,24,0)&lt;&gt;"",VLOOKUP($D634,TKBGV_chieu!$A$6:$AE$130,24,0),"")</f>
        <v/>
      </c>
      <c r="G647" s="92" t="str">
        <f>IF(VLOOKUP($D634,TKBGV_chieu!$A$6:$AE$130,29,0)&lt;&gt;"",VLOOKUP($D634,TKBGV_chieu!$A$6:$AE$130,29,0),"")</f>
        <v/>
      </c>
    </row>
    <row r="648" spans="1:7" ht="25.5" customHeight="1" x14ac:dyDescent="0.1">
      <c r="A648" s="91">
        <v>4</v>
      </c>
      <c r="B648" s="92" t="str">
        <f>IF(VLOOKUP($D634,TKBGV_chieu!$A$6:$AE$130,5,0)&lt;&gt;"",VLOOKUP($D634,TKBGV_chieu!$A$6:$AE$130,5,0),"")</f>
        <v/>
      </c>
      <c r="C648" s="92" t="str">
        <f>IF(VLOOKUP($D634,TKBGV_chieu!$A$6:$AE$130,10,0)&lt;&gt;"",VLOOKUP($D634,TKBGV_chieu!$A$6:$AE$130,10,0),"")</f>
        <v/>
      </c>
      <c r="D648" s="92" t="str">
        <f>IF(VLOOKUP($D634,TKBGV_chieu!$A$6:$AE$130,15,0)&lt;&gt;"",VLOOKUP($D634,TKBGV_chieu!$A$6:$AE$130,15,0),"")</f>
        <v/>
      </c>
      <c r="E648" s="92" t="str">
        <f>IF(VLOOKUP($D634,TKBGV_chieu!$A$6:$AE$130,20,0)&lt;&gt;"",VLOOKUP($D634,TKBGV_chieu!$A$6:$AE$130,20,0),"")</f>
        <v/>
      </c>
      <c r="F648" s="92" t="str">
        <f>IF(VLOOKUP($D634,TKBGV_chieu!$A$6:$AE$130,25,0)&lt;&gt;"",VLOOKUP($D634,TKBGV_chieu!$A$6:$AE$130,25,0),"")</f>
        <v/>
      </c>
      <c r="G648" s="92" t="str">
        <f>IF(VLOOKUP($D634,TKBGV_chieu!$A$6:$AE$130,30,0)&lt;&gt;"",VLOOKUP($D634,TKBGV_chieu!$A$6:$AE$130,30,0),"")</f>
        <v/>
      </c>
    </row>
    <row r="649" spans="1:7" ht="25.5" customHeight="1" x14ac:dyDescent="0.1">
      <c r="A649" s="91">
        <v>5</v>
      </c>
      <c r="B649" s="92" t="str">
        <f>IF(VLOOKUP($D634,TKBGV_chieu!$A$6:$AE$130,6,0)&lt;&gt;"",VLOOKUP($D634,TKBGV_chieu!$A$6:$AE$130,6,0),"")</f>
        <v/>
      </c>
      <c r="C649" s="92" t="str">
        <f>IF(VLOOKUP($D634,TKBGV_chieu!$A$6:$AE$130,11,0)&lt;&gt;"",VLOOKUP($D634,TKBGV_chieu!$A$6:$AE$130,11,0),"")</f>
        <v/>
      </c>
      <c r="D649" s="92" t="str">
        <f>IF(VLOOKUP($D634,TKBGV_chieu!$A$6:$AE$130,16,0)&lt;&gt;"",VLOOKUP($D634,TKBGV_chieu!$A$6:$AE$130,16,0),"")</f>
        <v/>
      </c>
      <c r="E649" s="92" t="str">
        <f>IF(VLOOKUP($D634,TKBGV_chieu!$A$6:$AE$130,21,0)&lt;&gt;"",VLOOKUP($D634,TKBGV_chieu!$A$6:$AE$130,21,0),"")</f>
        <v/>
      </c>
      <c r="F649" s="92" t="str">
        <f>IF(VLOOKUP($D634,TKBGV_chieu!$A$6:$AE$130,26,0)&lt;&gt;"",VLOOKUP($D634,TKBGV_chieu!$A$6:$AE$130,26,0),"")</f>
        <v/>
      </c>
      <c r="G649" s="92" t="str">
        <f>IF(VLOOKUP($D634,TKBGV_chieu!$A$6:$AE$130,31,0)&lt;&gt;"",VLOOKUP($D634,TKBGV_chieu!$A$6:$AE$130,31,0),"")</f>
        <v/>
      </c>
    </row>
    <row r="650" spans="1:7" ht="25.5" customHeight="1" x14ac:dyDescent="0.1">
      <c r="A650" s="85"/>
      <c r="B650" s="93"/>
      <c r="C650" s="93"/>
      <c r="D650" s="93"/>
      <c r="E650" s="93"/>
      <c r="F650" s="93"/>
      <c r="G650" s="93"/>
    </row>
    <row r="651" spans="1:7" ht="25.5" customHeight="1" x14ac:dyDescent="0.1">
      <c r="A651" s="85">
        <v>39</v>
      </c>
      <c r="B651" s="85"/>
      <c r="C651" s="85" t="s">
        <v>123</v>
      </c>
      <c r="D651" s="86" t="str">
        <f>VLOOKUP($A651,Objects!$D$7:$F$120,3,1)</f>
        <v>PHẠM THỊ THU HẰNG</v>
      </c>
      <c r="E651" s="85"/>
      <c r="F651" s="85"/>
      <c r="G651" s="85"/>
    </row>
    <row r="652" spans="1:7" ht="25.5" customHeight="1" x14ac:dyDescent="0.1">
      <c r="A652" s="85"/>
      <c r="B652" s="85"/>
      <c r="C652" s="85"/>
      <c r="D652" s="85"/>
      <c r="E652" s="88"/>
      <c r="F652" s="85"/>
      <c r="G652" s="85"/>
    </row>
    <row r="653" spans="1:7" ht="25.5" customHeight="1" x14ac:dyDescent="0.1">
      <c r="A653" s="85"/>
      <c r="B653" s="85"/>
      <c r="C653" s="85" t="s">
        <v>121</v>
      </c>
      <c r="D653" s="85"/>
      <c r="E653" s="85"/>
      <c r="F653" s="85"/>
      <c r="G653" s="85"/>
    </row>
    <row r="654" spans="1:7" ht="25.5" customHeight="1" x14ac:dyDescent="0.1">
      <c r="A654" s="89"/>
      <c r="B654" s="90" t="s">
        <v>115</v>
      </c>
      <c r="C654" s="90" t="s">
        <v>116</v>
      </c>
      <c r="D654" s="90" t="s">
        <v>117</v>
      </c>
      <c r="E654" s="90" t="s">
        <v>118</v>
      </c>
      <c r="F654" s="90" t="s">
        <v>119</v>
      </c>
      <c r="G654" s="90" t="s">
        <v>120</v>
      </c>
    </row>
    <row r="655" spans="1:7" ht="25.5" customHeight="1" x14ac:dyDescent="0.15">
      <c r="A655" s="91">
        <v>1</v>
      </c>
      <c r="B655" s="92" t="str">
        <f>IF(VLOOKUP($D651,TKBGV_sang!$A$6:$AE$130,2,0)&lt;&gt;"",VLOOKUP($D651,TKBGV_sang!$A$6:$AE$130,2,0),"")</f>
        <v/>
      </c>
      <c r="C655" s="92" t="str">
        <f>IF(VLOOKUP($D651,TKBGV_sang!$A$6:$AE$130,7,0)&lt;&gt;"",VLOOKUP($D651,TKBGV_sang!$A$6:$AE$130,7,0),"")</f>
        <v/>
      </c>
      <c r="D655" s="92" t="str">
        <f>IF(VLOOKUP($D651,TKBGV_sang!$A$6:$AE$130,12,0)&lt;&gt;"",VLOOKUP($D651,TKBGV_sang!$A$6:$AE$130,12,0),"")</f>
        <v/>
      </c>
      <c r="E655" s="92" t="str">
        <f>IF(VLOOKUP($D651,TKBGV_sang!$A$6:$AE$130,17,0)&lt;&gt;"",VLOOKUP($D651,TKBGV_sang!$A$6:$AE$130,17,0),"")</f>
        <v/>
      </c>
      <c r="F655" s="92" t="str">
        <f>IF(VLOOKUP($D651,TKBGV_sang!$A$6:$AE$130,22,0)&lt;&gt;"",VLOOKUP($D651,TKBGV_sang!$A$6:$AE$130,22,0),"")</f>
        <v>11A03 - LÝ</v>
      </c>
      <c r="G655" s="92" t="str">
        <f>IF(VLOOKUP($D651,TKBGV_sang!$A$6:$AE$130,27,0)&lt;&gt;"",VLOOKUP($D651,TKBGV_sang!$A$6:$AE$130,27,0),"")</f>
        <v/>
      </c>
    </row>
    <row r="656" spans="1:7" ht="25.5" customHeight="1" x14ac:dyDescent="0.1">
      <c r="A656" s="91">
        <v>2</v>
      </c>
      <c r="B656" s="92" t="str">
        <f>IF(VLOOKUP($D651,TKBGV_sang!$A$6:$AE$130,3,0)&lt;&gt;"",VLOOKUP($D651,TKBGV_sang!$A$6:$AE$130,3,0),"")</f>
        <v>11A08 - SHCN</v>
      </c>
      <c r="C656" s="92" t="str">
        <f>IF(VLOOKUP($D651,TKBGV_sang!$A$6:$AE$130,8,0)&lt;&gt;"",VLOOKUP($D651,TKBGV_sang!$A$6:$AE$130,8,0),"")</f>
        <v/>
      </c>
      <c r="D656" s="92" t="str">
        <f>IF(VLOOKUP($D651,TKBGV_sang!$A$6:$AE$130,13,0)&lt;&gt;"",VLOOKUP($D651,TKBGV_sang!$A$6:$AE$130,13,0),"")</f>
        <v/>
      </c>
      <c r="E656" s="92" t="str">
        <f>IF(VLOOKUP($D651,TKBGV_sang!$A$6:$AE$130,18,0)&lt;&gt;"",VLOOKUP($D651,TKBGV_sang!$A$6:$AE$130,18,0),"")</f>
        <v/>
      </c>
      <c r="F656" s="92" t="str">
        <f>IF(VLOOKUP($D651,TKBGV_sang!$A$6:$AE$130,23,0)&lt;&gt;"",VLOOKUP($D651,TKBGV_sang!$A$6:$AE$130,23,0),"")</f>
        <v/>
      </c>
      <c r="G656" s="92" t="str">
        <f>IF(VLOOKUP($D651,TKBGV_sang!$A$6:$AE$130,28,0)&lt;&gt;"",VLOOKUP($D651,TKBGV_sang!$A$6:$AE$130,28,0),"")</f>
        <v/>
      </c>
    </row>
    <row r="657" spans="1:7" ht="25.5" customHeight="1" x14ac:dyDescent="0.15">
      <c r="A657" s="91">
        <v>3</v>
      </c>
      <c r="B657" s="92" t="str">
        <f>IF(VLOOKUP($D651,TKBGV_sang!$A$6:$AE$130,4,0)&lt;&gt;"",VLOOKUP($D651,TKBGV_sang!$A$6:$AE$130,4,0),"")</f>
        <v/>
      </c>
      <c r="C657" s="92" t="str">
        <f>IF(VLOOKUP($D651,TKBGV_sang!$A$6:$AE$130,9,0)&lt;&gt;"",VLOOKUP($D651,TKBGV_sang!$A$6:$AE$130,9,0),"")</f>
        <v/>
      </c>
      <c r="D657" s="92" t="str">
        <f>IF(VLOOKUP($D651,TKBGV_sang!$A$6:$AE$130,14,0)&lt;&gt;"",VLOOKUP($D651,TKBGV_sang!$A$6:$AE$130,14,0),"")</f>
        <v/>
      </c>
      <c r="E657" s="92" t="str">
        <f>IF(VLOOKUP($D651,TKBGV_sang!$A$6:$AE$130,19,0)&lt;&gt;"",VLOOKUP($D651,TKBGV_sang!$A$6:$AE$130,19,0),"")</f>
        <v/>
      </c>
      <c r="F657" s="92" t="str">
        <f>IF(VLOOKUP($D651,TKBGV_sang!$A$6:$AE$130,24,0)&lt;&gt;"",VLOOKUP($D651,TKBGV_sang!$A$6:$AE$130,24,0),"")</f>
        <v>10A05 - LÝ</v>
      </c>
      <c r="G657" s="92" t="str">
        <f>IF(VLOOKUP($D651,TKBGV_sang!$A$6:$AE$130,29,0)&lt;&gt;"",VLOOKUP($D651,TKBGV_sang!$A$6:$AE$130,29,0),"")</f>
        <v/>
      </c>
    </row>
    <row r="658" spans="1:7" ht="25.5" customHeight="1" x14ac:dyDescent="0.15">
      <c r="A658" s="91">
        <v>4</v>
      </c>
      <c r="B658" s="92" t="str">
        <f>IF(VLOOKUP($D651,TKBGV_sang!$A$6:$AE$130,5,0)&lt;&gt;"",VLOOKUP($D651,TKBGV_sang!$A$6:$AE$130,5,0),"")</f>
        <v/>
      </c>
      <c r="C658" s="92" t="str">
        <f>IF(VLOOKUP($D651,TKBGV_sang!$A$6:$AE$130,10,0)&lt;&gt;"",VLOOKUP($D651,TKBGV_sang!$A$6:$AE$130,10,0),"")</f>
        <v/>
      </c>
      <c r="D658" s="92" t="str">
        <f>IF(VLOOKUP($D651,TKBGV_sang!$A$6:$AE$130,15,0)&lt;&gt;"",VLOOKUP($D651,TKBGV_sang!$A$6:$AE$130,15,0),"")</f>
        <v/>
      </c>
      <c r="E658" s="92" t="str">
        <f>IF(VLOOKUP($D651,TKBGV_sang!$A$6:$AE$130,20,0)&lt;&gt;"",VLOOKUP($D651,TKBGV_sang!$A$6:$AE$130,20,0),"")</f>
        <v/>
      </c>
      <c r="F658" s="92" t="str">
        <f>IF(VLOOKUP($D651,TKBGV_sang!$A$6:$AE$130,25,0)&lt;&gt;"",VLOOKUP($D651,TKBGV_sang!$A$6:$AE$130,25,0),"")</f>
        <v>10A05 - LÝ</v>
      </c>
      <c r="G658" s="92" t="str">
        <f>IF(VLOOKUP($D651,TKBGV_sang!$A$6:$AE$130,30,0)&lt;&gt;"",VLOOKUP($D651,TKBGV_sang!$A$6:$AE$130,30,0),"")</f>
        <v/>
      </c>
    </row>
    <row r="659" spans="1:7" ht="25.5" customHeight="1" x14ac:dyDescent="0.15">
      <c r="A659" s="91">
        <v>5</v>
      </c>
      <c r="B659" s="92" t="str">
        <f>IF(VLOOKUP($D651,TKBGV_sang!$A$6:$AE$130,6,0)&lt;&gt;"",VLOOKUP($D651,TKBGV_sang!$A$6:$AE$130,6,0),"")</f>
        <v/>
      </c>
      <c r="C659" s="92" t="str">
        <f>IF(VLOOKUP($D651,TKBGV_sang!$A$6:$AE$130,11,0)&lt;&gt;"",VLOOKUP($D651,TKBGV_sang!$A$6:$AE$130,11,0),"")</f>
        <v/>
      </c>
      <c r="D659" s="92" t="str">
        <f>IF(VLOOKUP($D651,TKBGV_sang!$A$6:$AE$130,16,0)&lt;&gt;"",VLOOKUP($D651,TKBGV_sang!$A$6:$AE$130,16,0),"")</f>
        <v/>
      </c>
      <c r="E659" s="92" t="str">
        <f>IF(VLOOKUP($D651,TKBGV_sang!$A$6:$AE$130,21,0)&lt;&gt;"",VLOOKUP($D651,TKBGV_sang!$A$6:$AE$130,21,0),"")</f>
        <v/>
      </c>
      <c r="F659" s="92" t="str">
        <f>IF(VLOOKUP($D651,TKBGV_sang!$A$6:$AE$130,26,0)&lt;&gt;"",VLOOKUP($D651,TKBGV_sang!$A$6:$AE$130,26,0),"")</f>
        <v>11A08 - LÝ</v>
      </c>
      <c r="G659" s="92" t="str">
        <f>IF(VLOOKUP($D651,TKBGV_sang!$A$6:$AE$130,31,0)&lt;&gt;"",VLOOKUP($D651,TKBGV_sang!$A$6:$AE$130,31,0),"")</f>
        <v/>
      </c>
    </row>
    <row r="660" spans="1:7" ht="25.5" customHeight="1" x14ac:dyDescent="0.1">
      <c r="A660" s="85"/>
      <c r="B660" s="85"/>
      <c r="C660" s="85" t="s">
        <v>122</v>
      </c>
      <c r="D660" s="85"/>
      <c r="E660" s="85"/>
      <c r="F660" s="85"/>
      <c r="G660" s="85"/>
    </row>
    <row r="661" spans="1:7" ht="25.5" customHeight="1" x14ac:dyDescent="0.1">
      <c r="A661" s="89"/>
      <c r="B661" s="90" t="s">
        <v>115</v>
      </c>
      <c r="C661" s="90" t="s">
        <v>116</v>
      </c>
      <c r="D661" s="90" t="s">
        <v>117</v>
      </c>
      <c r="E661" s="90" t="s">
        <v>118</v>
      </c>
      <c r="F661" s="90" t="s">
        <v>119</v>
      </c>
      <c r="G661" s="90" t="s">
        <v>120</v>
      </c>
    </row>
    <row r="662" spans="1:7" ht="25.5" customHeight="1" x14ac:dyDescent="0.15">
      <c r="A662" s="91">
        <v>1</v>
      </c>
      <c r="B662" s="92" t="str">
        <f>IF(VLOOKUP($D651,TKBGV_chieu!$A$6:$AE$130,2,0)&lt;&gt;"",VLOOKUP($D651,TKBGV_chieu!$A$6:$AE$130,2,0),"")</f>
        <v/>
      </c>
      <c r="C662" s="92" t="str">
        <f>IF(VLOOKUP($D651,TKBGV_chieu!$A$6:$AE$130,7,0)&lt;&gt;"",VLOOKUP($D651,TKBGV_chieu!$A$6:$AE$130,7,0),"")</f>
        <v>11A08 - LÝ</v>
      </c>
      <c r="D662" s="92" t="str">
        <f>IF(VLOOKUP($D651,TKBGV_chieu!$A$6:$AE$130,12,0)&lt;&gt;"",VLOOKUP($D651,TKBGV_chieu!$A$6:$AE$130,12,0),"")</f>
        <v/>
      </c>
      <c r="E662" s="92" t="str">
        <f>IF(VLOOKUP($D651,TKBGV_chieu!$A$6:$AE$130,17,0)&lt;&gt;"",VLOOKUP($D651,TKBGV_chieu!$A$6:$AE$130,17,0),"")</f>
        <v>10A05 - LÝ</v>
      </c>
      <c r="F662" s="92" t="str">
        <f>IF(VLOOKUP($D651,TKBGV_chieu!$A$6:$AE$130,22,0)&lt;&gt;"",VLOOKUP($D651,TKBGV_chieu!$A$6:$AE$130,22,0),"")</f>
        <v/>
      </c>
      <c r="G662" s="92" t="str">
        <f>IF(VLOOKUP($D651,TKBGV_chieu!$A$6:$AE$130,27,0)&lt;&gt;"",VLOOKUP($D651,TKBGV_chieu!$A$6:$AE$130,27,0),"")</f>
        <v/>
      </c>
    </row>
    <row r="663" spans="1:7" ht="25.5" customHeight="1" x14ac:dyDescent="0.1">
      <c r="A663" s="91">
        <v>2</v>
      </c>
      <c r="B663" s="92" t="str">
        <f>IF(VLOOKUP($D651,TKBGV_chieu!$A$6:$AE$130,3,0)&lt;&gt;"",VLOOKUP($D651,TKBGV_chieu!$A$6:$AE$130,3,0),"")</f>
        <v/>
      </c>
      <c r="C663" s="92" t="str">
        <f>IF(VLOOKUP($D651,TKBGV_chieu!$A$6:$AE$130,8,0)&lt;&gt;"",VLOOKUP($D651,TKBGV_chieu!$A$6:$AE$130,8,0),"")</f>
        <v/>
      </c>
      <c r="D663" s="92" t="str">
        <f>IF(VLOOKUP($D651,TKBGV_chieu!$A$6:$AE$130,13,0)&lt;&gt;"",VLOOKUP($D651,TKBGV_chieu!$A$6:$AE$130,13,0),"")</f>
        <v/>
      </c>
      <c r="E663" s="92" t="str">
        <f>IF(VLOOKUP($D651,TKBGV_chieu!$A$6:$AE$130,18,0)&lt;&gt;"",VLOOKUP($D651,TKBGV_chieu!$A$6:$AE$130,18,0),"")</f>
        <v/>
      </c>
      <c r="F663" s="92" t="str">
        <f>IF(VLOOKUP($D651,TKBGV_chieu!$A$6:$AE$130,23,0)&lt;&gt;"",VLOOKUP($D651,TKBGV_chieu!$A$6:$AE$130,23,0),"")</f>
        <v/>
      </c>
      <c r="G663" s="92" t="str">
        <f>IF(VLOOKUP($D651,TKBGV_chieu!$A$6:$AE$130,28,0)&lt;&gt;"",VLOOKUP($D651,TKBGV_chieu!$A$6:$AE$130,28,0),"")</f>
        <v/>
      </c>
    </row>
    <row r="664" spans="1:7" ht="25.5" customHeight="1" x14ac:dyDescent="0.15">
      <c r="A664" s="91">
        <v>3</v>
      </c>
      <c r="B664" s="92" t="str">
        <f>IF(VLOOKUP($D651,TKBGV_chieu!$A$6:$AE$130,4,0)&lt;&gt;"",VLOOKUP($D651,TKBGV_chieu!$A$6:$AE$130,4,0),"")</f>
        <v/>
      </c>
      <c r="C664" s="92" t="str">
        <f>IF(VLOOKUP($D651,TKBGV_chieu!$A$6:$AE$130,9,0)&lt;&gt;"",VLOOKUP($D651,TKBGV_chieu!$A$6:$AE$130,9,0),"")</f>
        <v>11A03 - LÝ</v>
      </c>
      <c r="D664" s="92" t="str">
        <f>IF(VLOOKUP($D651,TKBGV_chieu!$A$6:$AE$130,14,0)&lt;&gt;"",VLOOKUP($D651,TKBGV_chieu!$A$6:$AE$130,14,0),"")</f>
        <v/>
      </c>
      <c r="E664" s="92" t="str">
        <f>IF(VLOOKUP($D651,TKBGV_chieu!$A$6:$AE$130,19,0)&lt;&gt;"",VLOOKUP($D651,TKBGV_chieu!$A$6:$AE$130,19,0),"")</f>
        <v>11A08 - LÝ</v>
      </c>
      <c r="F664" s="92" t="str">
        <f>IF(VLOOKUP($D651,TKBGV_chieu!$A$6:$AE$130,24,0)&lt;&gt;"",VLOOKUP($D651,TKBGV_chieu!$A$6:$AE$130,24,0),"")</f>
        <v/>
      </c>
      <c r="G664" s="92" t="str">
        <f>IF(VLOOKUP($D651,TKBGV_chieu!$A$6:$AE$130,29,0)&lt;&gt;"",VLOOKUP($D651,TKBGV_chieu!$A$6:$AE$130,29,0),"")</f>
        <v/>
      </c>
    </row>
    <row r="665" spans="1:7" ht="25.5" customHeight="1" x14ac:dyDescent="0.1">
      <c r="A665" s="91">
        <v>4</v>
      </c>
      <c r="B665" s="92" t="str">
        <f>IF(VLOOKUP($D651,TKBGV_chieu!$A$6:$AE$130,5,0)&lt;&gt;"",VLOOKUP($D651,TKBGV_chieu!$A$6:$AE$130,5,0),"")</f>
        <v/>
      </c>
      <c r="C665" s="92" t="str">
        <f>IF(VLOOKUP($D651,TKBGV_chieu!$A$6:$AE$130,10,0)&lt;&gt;"",VLOOKUP($D651,TKBGV_chieu!$A$6:$AE$130,10,0),"")</f>
        <v/>
      </c>
      <c r="D665" s="92" t="str">
        <f>IF(VLOOKUP($D651,TKBGV_chieu!$A$6:$AE$130,15,0)&lt;&gt;"",VLOOKUP($D651,TKBGV_chieu!$A$6:$AE$130,15,0),"")</f>
        <v/>
      </c>
      <c r="E665" s="92" t="str">
        <f>IF(VLOOKUP($D651,TKBGV_chieu!$A$6:$AE$130,20,0)&lt;&gt;"",VLOOKUP($D651,TKBGV_chieu!$A$6:$AE$130,20,0),"")</f>
        <v/>
      </c>
      <c r="F665" s="92" t="str">
        <f>IF(VLOOKUP($D651,TKBGV_chieu!$A$6:$AE$130,25,0)&lt;&gt;"",VLOOKUP($D651,TKBGV_chieu!$A$6:$AE$130,25,0),"")</f>
        <v/>
      </c>
      <c r="G665" s="92" t="str">
        <f>IF(VLOOKUP($D651,TKBGV_chieu!$A$6:$AE$130,30,0)&lt;&gt;"",VLOOKUP($D651,TKBGV_chieu!$A$6:$AE$130,30,0),"")</f>
        <v/>
      </c>
    </row>
    <row r="666" spans="1:7" ht="25.5" customHeight="1" x14ac:dyDescent="0.1">
      <c r="A666" s="91">
        <v>5</v>
      </c>
      <c r="B666" s="92" t="str">
        <f>IF(VLOOKUP($D651,TKBGV_chieu!$A$6:$AE$130,6,0)&lt;&gt;"",VLOOKUP($D651,TKBGV_chieu!$A$6:$AE$130,6,0),"")</f>
        <v/>
      </c>
      <c r="C666" s="92" t="str">
        <f>IF(VLOOKUP($D651,TKBGV_chieu!$A$6:$AE$130,11,0)&lt;&gt;"",VLOOKUP($D651,TKBGV_chieu!$A$6:$AE$130,11,0),"")</f>
        <v/>
      </c>
      <c r="D666" s="92" t="str">
        <f>IF(VLOOKUP($D651,TKBGV_chieu!$A$6:$AE$130,16,0)&lt;&gt;"",VLOOKUP($D651,TKBGV_chieu!$A$6:$AE$130,16,0),"")</f>
        <v/>
      </c>
      <c r="E666" s="92" t="str">
        <f>IF(VLOOKUP($D651,TKBGV_chieu!$A$6:$AE$130,21,0)&lt;&gt;"",VLOOKUP($D651,TKBGV_chieu!$A$6:$AE$130,21,0),"")</f>
        <v/>
      </c>
      <c r="F666" s="92" t="str">
        <f>IF(VLOOKUP($D651,TKBGV_chieu!$A$6:$AE$130,26,0)&lt;&gt;"",VLOOKUP($D651,TKBGV_chieu!$A$6:$AE$130,26,0),"")</f>
        <v/>
      </c>
      <c r="G666" s="92" t="str">
        <f>IF(VLOOKUP($D651,TKBGV_chieu!$A$6:$AE$130,31,0)&lt;&gt;"",VLOOKUP($D651,TKBGV_chieu!$A$6:$AE$130,31,0),"")</f>
        <v/>
      </c>
    </row>
    <row r="667" spans="1:7" ht="25.5" customHeight="1" x14ac:dyDescent="0.1">
      <c r="A667" s="85"/>
      <c r="B667" s="93"/>
      <c r="C667" s="93"/>
      <c r="D667" s="93"/>
      <c r="E667" s="93"/>
      <c r="F667" s="93"/>
      <c r="G667" s="93"/>
    </row>
    <row r="668" spans="1:7" ht="25.5" customHeight="1" x14ac:dyDescent="0.1">
      <c r="A668" s="85">
        <v>40</v>
      </c>
      <c r="B668" s="85"/>
      <c r="C668" s="85" t="s">
        <v>123</v>
      </c>
      <c r="D668" s="86" t="str">
        <f>VLOOKUP($A668,Objects!$D$7:$F$120,3,1)</f>
        <v>NGUYỄN THỊ MINH THÙY</v>
      </c>
      <c r="E668" s="85"/>
      <c r="F668" s="85"/>
      <c r="G668" s="85"/>
    </row>
    <row r="669" spans="1:7" ht="25.5" customHeight="1" x14ac:dyDescent="0.1">
      <c r="A669" s="85"/>
      <c r="B669" s="85"/>
      <c r="C669" s="85"/>
      <c r="D669" s="85"/>
      <c r="E669" s="88"/>
      <c r="F669" s="85"/>
      <c r="G669" s="85"/>
    </row>
    <row r="670" spans="1:7" ht="25.5" customHeight="1" x14ac:dyDescent="0.1">
      <c r="A670" s="85"/>
      <c r="B670" s="85"/>
      <c r="C670" s="85" t="s">
        <v>121</v>
      </c>
      <c r="D670" s="85"/>
      <c r="E670" s="85"/>
      <c r="F670" s="85"/>
      <c r="G670" s="85"/>
    </row>
    <row r="671" spans="1:7" ht="25.5" customHeight="1" x14ac:dyDescent="0.1">
      <c r="A671" s="89"/>
      <c r="B671" s="90" t="s">
        <v>115</v>
      </c>
      <c r="C671" s="90" t="s">
        <v>116</v>
      </c>
      <c r="D671" s="90" t="s">
        <v>117</v>
      </c>
      <c r="E671" s="90" t="s">
        <v>118</v>
      </c>
      <c r="F671" s="90" t="s">
        <v>119</v>
      </c>
      <c r="G671" s="90" t="s">
        <v>120</v>
      </c>
    </row>
    <row r="672" spans="1:7" ht="25.5" customHeight="1" x14ac:dyDescent="0.1">
      <c r="A672" s="91">
        <v>1</v>
      </c>
      <c r="B672" s="92" t="str">
        <f>IF(VLOOKUP($D668,TKBGV_sang!$A$6:$AE$130,2,0)&lt;&gt;"",VLOOKUP($D668,TKBGV_sang!$A$6:$AE$130,2,0),"")</f>
        <v/>
      </c>
      <c r="C672" s="92" t="str">
        <f>IF(VLOOKUP($D668,TKBGV_sang!$A$6:$AE$130,7,0)&lt;&gt;"",VLOOKUP($D668,TKBGV_sang!$A$6:$AE$130,7,0),"")</f>
        <v>12A12 - SINH</v>
      </c>
      <c r="D672" s="92" t="str">
        <f>IF(VLOOKUP($D668,TKBGV_sang!$A$6:$AE$130,12,0)&lt;&gt;"",VLOOKUP($D668,TKBGV_sang!$A$6:$AE$130,12,0),"")</f>
        <v>12A12 - SINH</v>
      </c>
      <c r="E672" s="92" t="str">
        <f>IF(VLOOKUP($D668,TKBGV_sang!$A$6:$AE$130,17,0)&lt;&gt;"",VLOOKUP($D668,TKBGV_sang!$A$6:$AE$130,17,0),"")</f>
        <v/>
      </c>
      <c r="F672" s="92" t="str">
        <f>IF(VLOOKUP($D668,TKBGV_sang!$A$6:$AE$130,22,0)&lt;&gt;"",VLOOKUP($D668,TKBGV_sang!$A$6:$AE$130,22,0),"")</f>
        <v/>
      </c>
      <c r="G672" s="92" t="str">
        <f>IF(VLOOKUP($D668,TKBGV_sang!$A$6:$AE$130,27,0)&lt;&gt;"",VLOOKUP($D668,TKBGV_sang!$A$6:$AE$130,27,0),"")</f>
        <v/>
      </c>
    </row>
    <row r="673" spans="1:7" ht="25.5" customHeight="1" x14ac:dyDescent="0.1">
      <c r="A673" s="91">
        <v>2</v>
      </c>
      <c r="B673" s="92" t="str">
        <f>IF(VLOOKUP($D668,TKBGV_sang!$A$6:$AE$130,3,0)&lt;&gt;"",VLOOKUP($D668,TKBGV_sang!$A$6:$AE$130,3,0),"")</f>
        <v/>
      </c>
      <c r="C673" s="92" t="str">
        <f>IF(VLOOKUP($D668,TKBGV_sang!$A$6:$AE$130,8,0)&lt;&gt;"",VLOOKUP($D668,TKBGV_sang!$A$6:$AE$130,8,0),"")</f>
        <v>10A07 - SINH</v>
      </c>
      <c r="D673" s="92" t="str">
        <f>IF(VLOOKUP($D668,TKBGV_sang!$A$6:$AE$130,13,0)&lt;&gt;"",VLOOKUP($D668,TKBGV_sang!$A$6:$AE$130,13,0),"")</f>
        <v/>
      </c>
      <c r="E673" s="92" t="str">
        <f>IF(VLOOKUP($D668,TKBGV_sang!$A$6:$AE$130,18,0)&lt;&gt;"",VLOOKUP($D668,TKBGV_sang!$A$6:$AE$130,18,0),"")</f>
        <v/>
      </c>
      <c r="F673" s="92" t="str">
        <f>IF(VLOOKUP($D668,TKBGV_sang!$A$6:$AE$130,23,0)&lt;&gt;"",VLOOKUP($D668,TKBGV_sang!$A$6:$AE$130,23,0),"")</f>
        <v/>
      </c>
      <c r="G673" s="92" t="str">
        <f>IF(VLOOKUP($D668,TKBGV_sang!$A$6:$AE$130,28,0)&lt;&gt;"",VLOOKUP($D668,TKBGV_sang!$A$6:$AE$130,28,0),"")</f>
        <v/>
      </c>
    </row>
    <row r="674" spans="1:7" ht="25.5" customHeight="1" x14ac:dyDescent="0.1">
      <c r="A674" s="91">
        <v>3</v>
      </c>
      <c r="B674" s="92" t="str">
        <f>IF(VLOOKUP($D668,TKBGV_sang!$A$6:$AE$130,4,0)&lt;&gt;"",VLOOKUP($D668,TKBGV_sang!$A$6:$AE$130,4,0),"")</f>
        <v/>
      </c>
      <c r="C674" s="92" t="str">
        <f>IF(VLOOKUP($D668,TKBGV_sang!$A$6:$AE$130,9,0)&lt;&gt;"",VLOOKUP($D668,TKBGV_sang!$A$6:$AE$130,9,0),"")</f>
        <v/>
      </c>
      <c r="D674" s="92" t="str">
        <f>IF(VLOOKUP($D668,TKBGV_sang!$A$6:$AE$130,14,0)&lt;&gt;"",VLOOKUP($D668,TKBGV_sang!$A$6:$AE$130,14,0),"")</f>
        <v>12A10 - SINH</v>
      </c>
      <c r="E674" s="92" t="str">
        <f>IF(VLOOKUP($D668,TKBGV_sang!$A$6:$AE$130,19,0)&lt;&gt;"",VLOOKUP($D668,TKBGV_sang!$A$6:$AE$130,19,0),"")</f>
        <v/>
      </c>
      <c r="F674" s="92" t="str">
        <f>IF(VLOOKUP($D668,TKBGV_sang!$A$6:$AE$130,24,0)&lt;&gt;"",VLOOKUP($D668,TKBGV_sang!$A$6:$AE$130,24,0),"")</f>
        <v/>
      </c>
      <c r="G674" s="92" t="str">
        <f>IF(VLOOKUP($D668,TKBGV_sang!$A$6:$AE$130,29,0)&lt;&gt;"",VLOOKUP($D668,TKBGV_sang!$A$6:$AE$130,29,0),"")</f>
        <v/>
      </c>
    </row>
    <row r="675" spans="1:7" ht="25.5" customHeight="1" x14ac:dyDescent="0.1">
      <c r="A675" s="91">
        <v>4</v>
      </c>
      <c r="B675" s="92" t="str">
        <f>IF(VLOOKUP($D668,TKBGV_sang!$A$6:$AE$130,5,0)&lt;&gt;"",VLOOKUP($D668,TKBGV_sang!$A$6:$AE$130,5,0),"")</f>
        <v/>
      </c>
      <c r="C675" s="92" t="str">
        <f>IF(VLOOKUP($D668,TKBGV_sang!$A$6:$AE$130,10,0)&lt;&gt;"",VLOOKUP($D668,TKBGV_sang!$A$6:$AE$130,10,0),"")</f>
        <v>12A09 - SINH</v>
      </c>
      <c r="D675" s="92" t="str">
        <f>IF(VLOOKUP($D668,TKBGV_sang!$A$6:$AE$130,15,0)&lt;&gt;"",VLOOKUP($D668,TKBGV_sang!$A$6:$AE$130,15,0),"")</f>
        <v>12A09 - SINH</v>
      </c>
      <c r="E675" s="92" t="str">
        <f>IF(VLOOKUP($D668,TKBGV_sang!$A$6:$AE$130,20,0)&lt;&gt;"",VLOOKUP($D668,TKBGV_sang!$A$6:$AE$130,20,0),"")</f>
        <v/>
      </c>
      <c r="F675" s="92" t="str">
        <f>IF(VLOOKUP($D668,TKBGV_sang!$A$6:$AE$130,25,0)&lt;&gt;"",VLOOKUP($D668,TKBGV_sang!$A$6:$AE$130,25,0),"")</f>
        <v/>
      </c>
      <c r="G675" s="92" t="str">
        <f>IF(VLOOKUP($D668,TKBGV_sang!$A$6:$AE$130,30,0)&lt;&gt;"",VLOOKUP($D668,TKBGV_sang!$A$6:$AE$130,30,0),"")</f>
        <v/>
      </c>
    </row>
    <row r="676" spans="1:7" ht="25.5" customHeight="1" x14ac:dyDescent="0.1">
      <c r="A676" s="91">
        <v>5</v>
      </c>
      <c r="B676" s="92" t="str">
        <f>IF(VLOOKUP($D668,TKBGV_sang!$A$6:$AE$130,6,0)&lt;&gt;"",VLOOKUP($D668,TKBGV_sang!$A$6:$AE$130,6,0),"")</f>
        <v/>
      </c>
      <c r="C676" s="92" t="str">
        <f>IF(VLOOKUP($D668,TKBGV_sang!$A$6:$AE$130,11,0)&lt;&gt;"",VLOOKUP($D668,TKBGV_sang!$A$6:$AE$130,11,0),"")</f>
        <v>12A10 - SINH</v>
      </c>
      <c r="D676" s="92" t="str">
        <f>IF(VLOOKUP($D668,TKBGV_sang!$A$6:$AE$130,16,0)&lt;&gt;"",VLOOKUP($D668,TKBGV_sang!$A$6:$AE$130,16,0),"")</f>
        <v>12A01 - SINH</v>
      </c>
      <c r="E676" s="92" t="str">
        <f>IF(VLOOKUP($D668,TKBGV_sang!$A$6:$AE$130,21,0)&lt;&gt;"",VLOOKUP($D668,TKBGV_sang!$A$6:$AE$130,21,0),"")</f>
        <v/>
      </c>
      <c r="F676" s="92" t="str">
        <f>IF(VLOOKUP($D668,TKBGV_sang!$A$6:$AE$130,26,0)&lt;&gt;"",VLOOKUP($D668,TKBGV_sang!$A$6:$AE$130,26,0),"")</f>
        <v/>
      </c>
      <c r="G676" s="92" t="str">
        <f>IF(VLOOKUP($D668,TKBGV_sang!$A$6:$AE$130,31,0)&lt;&gt;"",VLOOKUP($D668,TKBGV_sang!$A$6:$AE$130,31,0),"")</f>
        <v/>
      </c>
    </row>
    <row r="677" spans="1:7" ht="25.5" customHeight="1" x14ac:dyDescent="0.1">
      <c r="A677" s="85"/>
      <c r="B677" s="85"/>
      <c r="C677" s="85" t="s">
        <v>122</v>
      </c>
      <c r="D677" s="85"/>
      <c r="E677" s="85"/>
      <c r="F677" s="85"/>
      <c r="G677" s="85"/>
    </row>
    <row r="678" spans="1:7" ht="25.5" customHeight="1" x14ac:dyDescent="0.1">
      <c r="A678" s="89"/>
      <c r="B678" s="90" t="s">
        <v>115</v>
      </c>
      <c r="C678" s="90" t="s">
        <v>116</v>
      </c>
      <c r="D678" s="90" t="s">
        <v>117</v>
      </c>
      <c r="E678" s="90" t="s">
        <v>118</v>
      </c>
      <c r="F678" s="90" t="s">
        <v>119</v>
      </c>
      <c r="G678" s="90" t="s">
        <v>120</v>
      </c>
    </row>
    <row r="679" spans="1:7" ht="25.5" customHeight="1" x14ac:dyDescent="0.1">
      <c r="A679" s="91">
        <v>1</v>
      </c>
      <c r="B679" s="92" t="str">
        <f>IF(VLOOKUP($D668,TKBGV_chieu!$A$6:$AE$130,2,0)&lt;&gt;"",VLOOKUP($D668,TKBGV_chieu!$A$6:$AE$130,2,0),"")</f>
        <v/>
      </c>
      <c r="C679" s="92" t="str">
        <f>IF(VLOOKUP($D668,TKBGV_chieu!$A$6:$AE$130,7,0)&lt;&gt;"",VLOOKUP($D668,TKBGV_chieu!$A$6:$AE$130,7,0),"")</f>
        <v>12A10 - SINH</v>
      </c>
      <c r="D679" s="92" t="str">
        <f>IF(VLOOKUP($D668,TKBGV_chieu!$A$6:$AE$130,12,0)&lt;&gt;"",VLOOKUP($D668,TKBGV_chieu!$A$6:$AE$130,12,0),"")</f>
        <v/>
      </c>
      <c r="E679" s="92" t="str">
        <f>IF(VLOOKUP($D668,TKBGV_chieu!$A$6:$AE$130,17,0)&lt;&gt;"",VLOOKUP($D668,TKBGV_chieu!$A$6:$AE$130,17,0),"")</f>
        <v/>
      </c>
      <c r="F679" s="92" t="str">
        <f>IF(VLOOKUP($D668,TKBGV_chieu!$A$6:$AE$130,22,0)&lt;&gt;"",VLOOKUP($D668,TKBGV_chieu!$A$6:$AE$130,22,0),"")</f>
        <v/>
      </c>
      <c r="G679" s="92" t="str">
        <f>IF(VLOOKUP($D668,TKBGV_chieu!$A$6:$AE$130,27,0)&lt;&gt;"",VLOOKUP($D668,TKBGV_chieu!$A$6:$AE$130,27,0),"")</f>
        <v/>
      </c>
    </row>
    <row r="680" spans="1:7" ht="25.5" customHeight="1" x14ac:dyDescent="0.1">
      <c r="A680" s="91">
        <v>2</v>
      </c>
      <c r="B680" s="92" t="str">
        <f>IF(VLOOKUP($D668,TKBGV_chieu!$A$6:$AE$130,3,0)&lt;&gt;"",VLOOKUP($D668,TKBGV_chieu!$A$6:$AE$130,3,0),"")</f>
        <v/>
      </c>
      <c r="C680" s="92" t="str">
        <f>IF(VLOOKUP($D668,TKBGV_chieu!$A$6:$AE$130,8,0)&lt;&gt;"",VLOOKUP($D668,TKBGV_chieu!$A$6:$AE$130,8,0),"")</f>
        <v>12A12 - SINH</v>
      </c>
      <c r="D680" s="92" t="str">
        <f>IF(VLOOKUP($D668,TKBGV_chieu!$A$6:$AE$130,13,0)&lt;&gt;"",VLOOKUP($D668,TKBGV_chieu!$A$6:$AE$130,13,0),"")</f>
        <v>10A08 - SINH</v>
      </c>
      <c r="E680" s="92" t="str">
        <f>IF(VLOOKUP($D668,TKBGV_chieu!$A$6:$AE$130,18,0)&lt;&gt;"",VLOOKUP($D668,TKBGV_chieu!$A$6:$AE$130,18,0),"")</f>
        <v/>
      </c>
      <c r="F680" s="92" t="str">
        <f>IF(VLOOKUP($D668,TKBGV_chieu!$A$6:$AE$130,23,0)&lt;&gt;"",VLOOKUP($D668,TKBGV_chieu!$A$6:$AE$130,23,0),"")</f>
        <v/>
      </c>
      <c r="G680" s="92" t="str">
        <f>IF(VLOOKUP($D668,TKBGV_chieu!$A$6:$AE$130,28,0)&lt;&gt;"",VLOOKUP($D668,TKBGV_chieu!$A$6:$AE$130,28,0),"")</f>
        <v/>
      </c>
    </row>
    <row r="681" spans="1:7" ht="25.5" customHeight="1" x14ac:dyDescent="0.1">
      <c r="A681" s="91">
        <v>3</v>
      </c>
      <c r="B681" s="92" t="str">
        <f>IF(VLOOKUP($D668,TKBGV_chieu!$A$6:$AE$130,4,0)&lt;&gt;"",VLOOKUP($D668,TKBGV_chieu!$A$6:$AE$130,4,0),"")</f>
        <v/>
      </c>
      <c r="C681" s="92" t="str">
        <f>IF(VLOOKUP($D668,TKBGV_chieu!$A$6:$AE$130,9,0)&lt;&gt;"",VLOOKUP($D668,TKBGV_chieu!$A$6:$AE$130,9,0),"")</f>
        <v>12A01 - SINH</v>
      </c>
      <c r="D681" s="92" t="str">
        <f>IF(VLOOKUP($D668,TKBGV_chieu!$A$6:$AE$130,14,0)&lt;&gt;"",VLOOKUP($D668,TKBGV_chieu!$A$6:$AE$130,14,0),"")</f>
        <v>12A09 - SINH</v>
      </c>
      <c r="E681" s="92" t="str">
        <f>IF(VLOOKUP($D668,TKBGV_chieu!$A$6:$AE$130,19,0)&lt;&gt;"",VLOOKUP($D668,TKBGV_chieu!$A$6:$AE$130,19,0),"")</f>
        <v/>
      </c>
      <c r="F681" s="92" t="str">
        <f>IF(VLOOKUP($D668,TKBGV_chieu!$A$6:$AE$130,24,0)&lt;&gt;"",VLOOKUP($D668,TKBGV_chieu!$A$6:$AE$130,24,0),"")</f>
        <v/>
      </c>
      <c r="G681" s="92" t="str">
        <f>IF(VLOOKUP($D668,TKBGV_chieu!$A$6:$AE$130,29,0)&lt;&gt;"",VLOOKUP($D668,TKBGV_chieu!$A$6:$AE$130,29,0),"")</f>
        <v/>
      </c>
    </row>
    <row r="682" spans="1:7" ht="25.5" customHeight="1" x14ac:dyDescent="0.1">
      <c r="A682" s="91">
        <v>4</v>
      </c>
      <c r="B682" s="92" t="str">
        <f>IF(VLOOKUP($D668,TKBGV_chieu!$A$6:$AE$130,5,0)&lt;&gt;"",VLOOKUP($D668,TKBGV_chieu!$A$6:$AE$130,5,0),"")</f>
        <v/>
      </c>
      <c r="C682" s="92" t="str">
        <f>IF(VLOOKUP($D668,TKBGV_chieu!$A$6:$AE$130,10,0)&lt;&gt;"",VLOOKUP($D668,TKBGV_chieu!$A$6:$AE$130,10,0),"")</f>
        <v/>
      </c>
      <c r="D682" s="92" t="str">
        <f>IF(VLOOKUP($D668,TKBGV_chieu!$A$6:$AE$130,15,0)&lt;&gt;"",VLOOKUP($D668,TKBGV_chieu!$A$6:$AE$130,15,0),"")</f>
        <v/>
      </c>
      <c r="E682" s="92" t="str">
        <f>IF(VLOOKUP($D668,TKBGV_chieu!$A$6:$AE$130,20,0)&lt;&gt;"",VLOOKUP($D668,TKBGV_chieu!$A$6:$AE$130,20,0),"")</f>
        <v/>
      </c>
      <c r="F682" s="92" t="str">
        <f>IF(VLOOKUP($D668,TKBGV_chieu!$A$6:$AE$130,25,0)&lt;&gt;"",VLOOKUP($D668,TKBGV_chieu!$A$6:$AE$130,25,0),"")</f>
        <v/>
      </c>
      <c r="G682" s="92" t="str">
        <f>IF(VLOOKUP($D668,TKBGV_chieu!$A$6:$AE$130,30,0)&lt;&gt;"",VLOOKUP($D668,TKBGV_chieu!$A$6:$AE$130,30,0),"")</f>
        <v/>
      </c>
    </row>
    <row r="683" spans="1:7" ht="25.5" customHeight="1" x14ac:dyDescent="0.1">
      <c r="A683" s="91">
        <v>5</v>
      </c>
      <c r="B683" s="92" t="str">
        <f>IF(VLOOKUP($D668,TKBGV_chieu!$A$6:$AE$130,6,0)&lt;&gt;"",VLOOKUP($D668,TKBGV_chieu!$A$6:$AE$130,6,0),"")</f>
        <v/>
      </c>
      <c r="C683" s="92" t="str">
        <f>IF(VLOOKUP($D668,TKBGV_chieu!$A$6:$AE$130,11,0)&lt;&gt;"",VLOOKUP($D668,TKBGV_chieu!$A$6:$AE$130,11,0),"")</f>
        <v/>
      </c>
      <c r="D683" s="92" t="str">
        <f>IF(VLOOKUP($D668,TKBGV_chieu!$A$6:$AE$130,16,0)&lt;&gt;"",VLOOKUP($D668,TKBGV_chieu!$A$6:$AE$130,16,0),"")</f>
        <v/>
      </c>
      <c r="E683" s="92" t="str">
        <f>IF(VLOOKUP($D668,TKBGV_chieu!$A$6:$AE$130,21,0)&lt;&gt;"",VLOOKUP($D668,TKBGV_chieu!$A$6:$AE$130,21,0),"")</f>
        <v/>
      </c>
      <c r="F683" s="92" t="str">
        <f>IF(VLOOKUP($D668,TKBGV_chieu!$A$6:$AE$130,26,0)&lt;&gt;"",VLOOKUP($D668,TKBGV_chieu!$A$6:$AE$130,26,0),"")</f>
        <v/>
      </c>
      <c r="G683" s="92" t="str">
        <f>IF(VLOOKUP($D668,TKBGV_chieu!$A$6:$AE$130,31,0)&lt;&gt;"",VLOOKUP($D668,TKBGV_chieu!$A$6:$AE$130,31,0),"")</f>
        <v/>
      </c>
    </row>
    <row r="684" spans="1:7" ht="25.5" customHeight="1" x14ac:dyDescent="0.1">
      <c r="A684" s="85"/>
      <c r="B684" s="93"/>
      <c r="C684" s="93"/>
      <c r="D684" s="93"/>
      <c r="E684" s="93"/>
      <c r="F684" s="93"/>
      <c r="G684" s="93"/>
    </row>
    <row r="685" spans="1:7" ht="25.5" customHeight="1" x14ac:dyDescent="0.1">
      <c r="A685" s="85">
        <v>41</v>
      </c>
      <c r="B685" s="85"/>
      <c r="C685" s="85" t="s">
        <v>123</v>
      </c>
      <c r="D685" s="86" t="str">
        <f>VLOOKUP($A685,Objects!$D$7:$F$120,3,1)</f>
        <v>ĐẶNG THỊ ĐĂNG PHƯƠNG</v>
      </c>
      <c r="E685" s="85"/>
      <c r="F685" s="85"/>
      <c r="G685" s="85"/>
    </row>
    <row r="686" spans="1:7" ht="25.5" customHeight="1" x14ac:dyDescent="0.1">
      <c r="A686" s="85"/>
      <c r="B686" s="85"/>
      <c r="C686" s="85"/>
      <c r="D686" s="85"/>
      <c r="E686" s="88"/>
      <c r="F686" s="85"/>
      <c r="G686" s="85"/>
    </row>
    <row r="687" spans="1:7" ht="25.5" customHeight="1" x14ac:dyDescent="0.1">
      <c r="A687" s="85"/>
      <c r="B687" s="85"/>
      <c r="C687" s="85" t="s">
        <v>121</v>
      </c>
      <c r="D687" s="85"/>
      <c r="E687" s="85"/>
      <c r="F687" s="85"/>
      <c r="G687" s="85"/>
    </row>
    <row r="688" spans="1:7" ht="25.5" customHeight="1" x14ac:dyDescent="0.1">
      <c r="A688" s="89"/>
      <c r="B688" s="90" t="s">
        <v>115</v>
      </c>
      <c r="C688" s="90" t="s">
        <v>116</v>
      </c>
      <c r="D688" s="90" t="s">
        <v>117</v>
      </c>
      <c r="E688" s="90" t="s">
        <v>118</v>
      </c>
      <c r="F688" s="90" t="s">
        <v>119</v>
      </c>
      <c r="G688" s="90" t="s">
        <v>120</v>
      </c>
    </row>
    <row r="689" spans="1:7" ht="25.5" customHeight="1" x14ac:dyDescent="0.1">
      <c r="A689" s="91">
        <v>1</v>
      </c>
      <c r="B689" s="92" t="str">
        <f>IF(VLOOKUP($D685,TKBGV_sang!$A$6:$AE$130,2,0)&lt;&gt;"",VLOOKUP($D685,TKBGV_sang!$A$6:$AE$130,2,0),"")</f>
        <v/>
      </c>
      <c r="C689" s="92" t="str">
        <f>IF(VLOOKUP($D685,TKBGV_sang!$A$6:$AE$130,7,0)&lt;&gt;"",VLOOKUP($D685,TKBGV_sang!$A$6:$AE$130,7,0),"")</f>
        <v>12A13 - SINH</v>
      </c>
      <c r="D689" s="92" t="str">
        <f>IF(VLOOKUP($D685,TKBGV_sang!$A$6:$AE$130,12,0)&lt;&gt;"",VLOOKUP($D685,TKBGV_sang!$A$6:$AE$130,12,0),"")</f>
        <v>12A11 - SINH</v>
      </c>
      <c r="E689" s="92" t="str">
        <f>IF(VLOOKUP($D685,TKBGV_sang!$A$6:$AE$130,17,0)&lt;&gt;"",VLOOKUP($D685,TKBGV_sang!$A$6:$AE$130,17,0),"")</f>
        <v/>
      </c>
      <c r="F689" s="92" t="str">
        <f>IF(VLOOKUP($D685,TKBGV_sang!$A$6:$AE$130,22,0)&lt;&gt;"",VLOOKUP($D685,TKBGV_sang!$A$6:$AE$130,22,0),"")</f>
        <v/>
      </c>
      <c r="G689" s="92" t="str">
        <f>IF(VLOOKUP($D685,TKBGV_sang!$A$6:$AE$130,27,0)&lt;&gt;"",VLOOKUP($D685,TKBGV_sang!$A$6:$AE$130,27,0),"")</f>
        <v/>
      </c>
    </row>
    <row r="690" spans="1:7" ht="25.5" customHeight="1" x14ac:dyDescent="0.1">
      <c r="A690" s="91">
        <v>2</v>
      </c>
      <c r="B690" s="92" t="str">
        <f>IF(VLOOKUP($D685,TKBGV_sang!$A$6:$AE$130,3,0)&lt;&gt;"",VLOOKUP($D685,TKBGV_sang!$A$6:$AE$130,3,0),"")</f>
        <v>12A11 - SHCN</v>
      </c>
      <c r="C690" s="92" t="str">
        <f>IF(VLOOKUP($D685,TKBGV_sang!$A$6:$AE$130,8,0)&lt;&gt;"",VLOOKUP($D685,TKBGV_sang!$A$6:$AE$130,8,0),"")</f>
        <v>12A02 - SINH</v>
      </c>
      <c r="D690" s="92" t="str">
        <f>IF(VLOOKUP($D685,TKBGV_sang!$A$6:$AE$130,13,0)&lt;&gt;"",VLOOKUP($D685,TKBGV_sang!$A$6:$AE$130,13,0),"")</f>
        <v>12A02 - SINH</v>
      </c>
      <c r="E690" s="92" t="str">
        <f>IF(VLOOKUP($D685,TKBGV_sang!$A$6:$AE$130,18,0)&lt;&gt;"",VLOOKUP($D685,TKBGV_sang!$A$6:$AE$130,18,0),"")</f>
        <v/>
      </c>
      <c r="F690" s="92" t="str">
        <f>IF(VLOOKUP($D685,TKBGV_sang!$A$6:$AE$130,23,0)&lt;&gt;"",VLOOKUP($D685,TKBGV_sang!$A$6:$AE$130,23,0),"")</f>
        <v/>
      </c>
      <c r="G690" s="92" t="str">
        <f>IF(VLOOKUP($D685,TKBGV_sang!$A$6:$AE$130,28,0)&lt;&gt;"",VLOOKUP($D685,TKBGV_sang!$A$6:$AE$130,28,0),"")</f>
        <v/>
      </c>
    </row>
    <row r="691" spans="1:7" ht="25.5" customHeight="1" x14ac:dyDescent="0.1">
      <c r="A691" s="91">
        <v>3</v>
      </c>
      <c r="B691" s="92" t="str">
        <f>IF(VLOOKUP($D685,TKBGV_sang!$A$6:$AE$130,4,0)&lt;&gt;"",VLOOKUP($D685,TKBGV_sang!$A$6:$AE$130,4,0),"")</f>
        <v/>
      </c>
      <c r="C691" s="92" t="str">
        <f>IF(VLOOKUP($D685,TKBGV_sang!$A$6:$AE$130,9,0)&lt;&gt;"",VLOOKUP($D685,TKBGV_sang!$A$6:$AE$130,9,0),"")</f>
        <v>12A11 - SINH</v>
      </c>
      <c r="D691" s="92" t="str">
        <f>IF(VLOOKUP($D685,TKBGV_sang!$A$6:$AE$130,14,0)&lt;&gt;"",VLOOKUP($D685,TKBGV_sang!$A$6:$AE$130,14,0),"")</f>
        <v>11A08 - SINH</v>
      </c>
      <c r="E691" s="92" t="str">
        <f>IF(VLOOKUP($D685,TKBGV_sang!$A$6:$AE$130,19,0)&lt;&gt;"",VLOOKUP($D685,TKBGV_sang!$A$6:$AE$130,19,0),"")</f>
        <v/>
      </c>
      <c r="F691" s="92" t="str">
        <f>IF(VLOOKUP($D685,TKBGV_sang!$A$6:$AE$130,24,0)&lt;&gt;"",VLOOKUP($D685,TKBGV_sang!$A$6:$AE$130,24,0),"")</f>
        <v/>
      </c>
      <c r="G691" s="92" t="str">
        <f>IF(VLOOKUP($D685,TKBGV_sang!$A$6:$AE$130,29,0)&lt;&gt;"",VLOOKUP($D685,TKBGV_sang!$A$6:$AE$130,29,0),"")</f>
        <v/>
      </c>
    </row>
    <row r="692" spans="1:7" ht="25.5" customHeight="1" x14ac:dyDescent="0.1">
      <c r="A692" s="91">
        <v>4</v>
      </c>
      <c r="B692" s="92" t="str">
        <f>IF(VLOOKUP($D685,TKBGV_sang!$A$6:$AE$130,5,0)&lt;&gt;"",VLOOKUP($D685,TKBGV_sang!$A$6:$AE$130,5,0),"")</f>
        <v>12A13 - SINH</v>
      </c>
      <c r="C692" s="92" t="str">
        <f>IF(VLOOKUP($D685,TKBGV_sang!$A$6:$AE$130,10,0)&lt;&gt;"",VLOOKUP($D685,TKBGV_sang!$A$6:$AE$130,10,0),"")</f>
        <v/>
      </c>
      <c r="D692" s="92" t="str">
        <f>IF(VLOOKUP($D685,TKBGV_sang!$A$6:$AE$130,15,0)&lt;&gt;"",VLOOKUP($D685,TKBGV_sang!$A$6:$AE$130,15,0),"")</f>
        <v/>
      </c>
      <c r="E692" s="92" t="str">
        <f>IF(VLOOKUP($D685,TKBGV_sang!$A$6:$AE$130,20,0)&lt;&gt;"",VLOOKUP($D685,TKBGV_sang!$A$6:$AE$130,20,0),"")</f>
        <v/>
      </c>
      <c r="F692" s="92" t="str">
        <f>IF(VLOOKUP($D685,TKBGV_sang!$A$6:$AE$130,25,0)&lt;&gt;"",VLOOKUP($D685,TKBGV_sang!$A$6:$AE$130,25,0),"")</f>
        <v/>
      </c>
      <c r="G692" s="92" t="str">
        <f>IF(VLOOKUP($D685,TKBGV_sang!$A$6:$AE$130,30,0)&lt;&gt;"",VLOOKUP($D685,TKBGV_sang!$A$6:$AE$130,30,0),"")</f>
        <v/>
      </c>
    </row>
    <row r="693" spans="1:7" ht="25.5" customHeight="1" x14ac:dyDescent="0.1">
      <c r="A693" s="91">
        <v>5</v>
      </c>
      <c r="B693" s="92" t="str">
        <f>IF(VLOOKUP($D685,TKBGV_sang!$A$6:$AE$130,6,0)&lt;&gt;"",VLOOKUP($D685,TKBGV_sang!$A$6:$AE$130,6,0),"")</f>
        <v>12A14 - SINH</v>
      </c>
      <c r="C693" s="92" t="str">
        <f>IF(VLOOKUP($D685,TKBGV_sang!$A$6:$AE$130,11,0)&lt;&gt;"",VLOOKUP($D685,TKBGV_sang!$A$6:$AE$130,11,0),"")</f>
        <v>11A07 - SINH</v>
      </c>
      <c r="D693" s="92" t="str">
        <f>IF(VLOOKUP($D685,TKBGV_sang!$A$6:$AE$130,16,0)&lt;&gt;"",VLOOKUP($D685,TKBGV_sang!$A$6:$AE$130,16,0),"")</f>
        <v>12A14 - SINH</v>
      </c>
      <c r="E693" s="92" t="str">
        <f>IF(VLOOKUP($D685,TKBGV_sang!$A$6:$AE$130,21,0)&lt;&gt;"",VLOOKUP($D685,TKBGV_sang!$A$6:$AE$130,21,0),"")</f>
        <v/>
      </c>
      <c r="F693" s="92" t="str">
        <f>IF(VLOOKUP($D685,TKBGV_sang!$A$6:$AE$130,26,0)&lt;&gt;"",VLOOKUP($D685,TKBGV_sang!$A$6:$AE$130,26,0),"")</f>
        <v/>
      </c>
      <c r="G693" s="92" t="str">
        <f>IF(VLOOKUP($D685,TKBGV_sang!$A$6:$AE$130,31,0)&lt;&gt;"",VLOOKUP($D685,TKBGV_sang!$A$6:$AE$130,31,0),"")</f>
        <v/>
      </c>
    </row>
    <row r="694" spans="1:7" ht="25.5" customHeight="1" x14ac:dyDescent="0.1">
      <c r="A694" s="85"/>
      <c r="B694" s="85"/>
      <c r="C694" s="85" t="s">
        <v>122</v>
      </c>
      <c r="D694" s="85"/>
      <c r="E694" s="85"/>
      <c r="F694" s="85"/>
      <c r="G694" s="85"/>
    </row>
    <row r="695" spans="1:7" ht="25.5" customHeight="1" x14ac:dyDescent="0.1">
      <c r="A695" s="89"/>
      <c r="B695" s="90" t="s">
        <v>115</v>
      </c>
      <c r="C695" s="90" t="s">
        <v>116</v>
      </c>
      <c r="D695" s="90" t="s">
        <v>117</v>
      </c>
      <c r="E695" s="90" t="s">
        <v>118</v>
      </c>
      <c r="F695" s="90" t="s">
        <v>119</v>
      </c>
      <c r="G695" s="90" t="s">
        <v>120</v>
      </c>
    </row>
    <row r="696" spans="1:7" ht="25.5" customHeight="1" x14ac:dyDescent="0.1">
      <c r="A696" s="91">
        <v>1</v>
      </c>
      <c r="B696" s="92" t="str">
        <f>IF(VLOOKUP($D685,TKBGV_chieu!$A$6:$AE$130,2,0)&lt;&gt;"",VLOOKUP($D685,TKBGV_chieu!$A$6:$AE$130,2,0),"")</f>
        <v/>
      </c>
      <c r="C696" s="92" t="str">
        <f>IF(VLOOKUP($D685,TKBGV_chieu!$A$6:$AE$130,7,0)&lt;&gt;"",VLOOKUP($D685,TKBGV_chieu!$A$6:$AE$130,7,0),"")</f>
        <v/>
      </c>
      <c r="D696" s="92" t="str">
        <f>IF(VLOOKUP($D685,TKBGV_chieu!$A$6:$AE$130,12,0)&lt;&gt;"",VLOOKUP($D685,TKBGV_chieu!$A$6:$AE$130,12,0),"")</f>
        <v>11A08 - SINH</v>
      </c>
      <c r="E696" s="92" t="str">
        <f>IF(VLOOKUP($D685,TKBGV_chieu!$A$6:$AE$130,17,0)&lt;&gt;"",VLOOKUP($D685,TKBGV_chieu!$A$6:$AE$130,17,0),"")</f>
        <v/>
      </c>
      <c r="F696" s="92" t="str">
        <f>IF(VLOOKUP($D685,TKBGV_chieu!$A$6:$AE$130,22,0)&lt;&gt;"",VLOOKUP($D685,TKBGV_chieu!$A$6:$AE$130,22,0),"")</f>
        <v/>
      </c>
      <c r="G696" s="92" t="str">
        <f>IF(VLOOKUP($D685,TKBGV_chieu!$A$6:$AE$130,27,0)&lt;&gt;"",VLOOKUP($D685,TKBGV_chieu!$A$6:$AE$130,27,0),"")</f>
        <v/>
      </c>
    </row>
    <row r="697" spans="1:7" ht="25.5" customHeight="1" x14ac:dyDescent="0.1">
      <c r="A697" s="91">
        <v>2</v>
      </c>
      <c r="B697" s="92" t="str">
        <f>IF(VLOOKUP($D685,TKBGV_chieu!$A$6:$AE$130,3,0)&lt;&gt;"",VLOOKUP($D685,TKBGV_chieu!$A$6:$AE$130,3,0),"")</f>
        <v/>
      </c>
      <c r="C697" s="92" t="str">
        <f>IF(VLOOKUP($D685,TKBGV_chieu!$A$6:$AE$130,8,0)&lt;&gt;"",VLOOKUP($D685,TKBGV_chieu!$A$6:$AE$130,8,0),"")</f>
        <v>12A14 - SINH</v>
      </c>
      <c r="D697" s="92" t="str">
        <f>IF(VLOOKUP($D685,TKBGV_chieu!$A$6:$AE$130,13,0)&lt;&gt;"",VLOOKUP($D685,TKBGV_chieu!$A$6:$AE$130,13,0),"")</f>
        <v>12A13 - SINH</v>
      </c>
      <c r="E697" s="92" t="str">
        <f>IF(VLOOKUP($D685,TKBGV_chieu!$A$6:$AE$130,18,0)&lt;&gt;"",VLOOKUP($D685,TKBGV_chieu!$A$6:$AE$130,18,0),"")</f>
        <v/>
      </c>
      <c r="F697" s="92" t="str">
        <f>IF(VLOOKUP($D685,TKBGV_chieu!$A$6:$AE$130,23,0)&lt;&gt;"",VLOOKUP($D685,TKBGV_chieu!$A$6:$AE$130,23,0),"")</f>
        <v/>
      </c>
      <c r="G697" s="92" t="str">
        <f>IF(VLOOKUP($D685,TKBGV_chieu!$A$6:$AE$130,28,0)&lt;&gt;"",VLOOKUP($D685,TKBGV_chieu!$A$6:$AE$130,28,0),"")</f>
        <v/>
      </c>
    </row>
    <row r="698" spans="1:7" ht="25.5" customHeight="1" x14ac:dyDescent="0.1">
      <c r="A698" s="91">
        <v>3</v>
      </c>
      <c r="B698" s="92" t="str">
        <f>IF(VLOOKUP($D685,TKBGV_chieu!$A$6:$AE$130,4,0)&lt;&gt;"",VLOOKUP($D685,TKBGV_chieu!$A$6:$AE$130,4,0),"")</f>
        <v/>
      </c>
      <c r="C698" s="92" t="str">
        <f>IF(VLOOKUP($D685,TKBGV_chieu!$A$6:$AE$130,9,0)&lt;&gt;"",VLOOKUP($D685,TKBGV_chieu!$A$6:$AE$130,9,0),"")</f>
        <v>11A07 - SINH</v>
      </c>
      <c r="D698" s="92" t="str">
        <f>IF(VLOOKUP($D685,TKBGV_chieu!$A$6:$AE$130,14,0)&lt;&gt;"",VLOOKUP($D685,TKBGV_chieu!$A$6:$AE$130,14,0),"")</f>
        <v>12A11 - SINH</v>
      </c>
      <c r="E698" s="92" t="str">
        <f>IF(VLOOKUP($D685,TKBGV_chieu!$A$6:$AE$130,19,0)&lt;&gt;"",VLOOKUP($D685,TKBGV_chieu!$A$6:$AE$130,19,0),"")</f>
        <v/>
      </c>
      <c r="F698" s="92" t="str">
        <f>IF(VLOOKUP($D685,TKBGV_chieu!$A$6:$AE$130,24,0)&lt;&gt;"",VLOOKUP($D685,TKBGV_chieu!$A$6:$AE$130,24,0),"")</f>
        <v/>
      </c>
      <c r="G698" s="92" t="str">
        <f>IF(VLOOKUP($D685,TKBGV_chieu!$A$6:$AE$130,29,0)&lt;&gt;"",VLOOKUP($D685,TKBGV_chieu!$A$6:$AE$130,29,0),"")</f>
        <v/>
      </c>
    </row>
    <row r="699" spans="1:7" ht="25.5" customHeight="1" x14ac:dyDescent="0.1">
      <c r="A699" s="91">
        <v>4</v>
      </c>
      <c r="B699" s="92" t="str">
        <f>IF(VLOOKUP($D685,TKBGV_chieu!$A$6:$AE$130,5,0)&lt;&gt;"",VLOOKUP($D685,TKBGV_chieu!$A$6:$AE$130,5,0),"")</f>
        <v/>
      </c>
      <c r="C699" s="92" t="str">
        <f>IF(VLOOKUP($D685,TKBGV_chieu!$A$6:$AE$130,10,0)&lt;&gt;"",VLOOKUP($D685,TKBGV_chieu!$A$6:$AE$130,10,0),"")</f>
        <v/>
      </c>
      <c r="D699" s="92" t="str">
        <f>IF(VLOOKUP($D685,TKBGV_chieu!$A$6:$AE$130,15,0)&lt;&gt;"",VLOOKUP($D685,TKBGV_chieu!$A$6:$AE$130,15,0),"")</f>
        <v/>
      </c>
      <c r="E699" s="92" t="str">
        <f>IF(VLOOKUP($D685,TKBGV_chieu!$A$6:$AE$130,20,0)&lt;&gt;"",VLOOKUP($D685,TKBGV_chieu!$A$6:$AE$130,20,0),"")</f>
        <v/>
      </c>
      <c r="F699" s="92" t="str">
        <f>IF(VLOOKUP($D685,TKBGV_chieu!$A$6:$AE$130,25,0)&lt;&gt;"",VLOOKUP($D685,TKBGV_chieu!$A$6:$AE$130,25,0),"")</f>
        <v/>
      </c>
      <c r="G699" s="92" t="str">
        <f>IF(VLOOKUP($D685,TKBGV_chieu!$A$6:$AE$130,30,0)&lt;&gt;"",VLOOKUP($D685,TKBGV_chieu!$A$6:$AE$130,30,0),"")</f>
        <v/>
      </c>
    </row>
    <row r="700" spans="1:7" ht="25.5" customHeight="1" x14ac:dyDescent="0.1">
      <c r="A700" s="91">
        <v>5</v>
      </c>
      <c r="B700" s="92" t="str">
        <f>IF(VLOOKUP($D685,TKBGV_chieu!$A$6:$AE$130,6,0)&lt;&gt;"",VLOOKUP($D685,TKBGV_chieu!$A$6:$AE$130,6,0),"")</f>
        <v/>
      </c>
      <c r="C700" s="92" t="str">
        <f>IF(VLOOKUP($D685,TKBGV_chieu!$A$6:$AE$130,11,0)&lt;&gt;"",VLOOKUP($D685,TKBGV_chieu!$A$6:$AE$130,11,0),"")</f>
        <v/>
      </c>
      <c r="D700" s="92" t="str">
        <f>IF(VLOOKUP($D685,TKBGV_chieu!$A$6:$AE$130,16,0)&lt;&gt;"",VLOOKUP($D685,TKBGV_chieu!$A$6:$AE$130,16,0),"")</f>
        <v/>
      </c>
      <c r="E700" s="92" t="str">
        <f>IF(VLOOKUP($D685,TKBGV_chieu!$A$6:$AE$130,21,0)&lt;&gt;"",VLOOKUP($D685,TKBGV_chieu!$A$6:$AE$130,21,0),"")</f>
        <v/>
      </c>
      <c r="F700" s="92" t="str">
        <f>IF(VLOOKUP($D685,TKBGV_chieu!$A$6:$AE$130,26,0)&lt;&gt;"",VLOOKUP($D685,TKBGV_chieu!$A$6:$AE$130,26,0),"")</f>
        <v/>
      </c>
      <c r="G700" s="92" t="str">
        <f>IF(VLOOKUP($D685,TKBGV_chieu!$A$6:$AE$130,31,0)&lt;&gt;"",VLOOKUP($D685,TKBGV_chieu!$A$6:$AE$130,31,0),"")</f>
        <v/>
      </c>
    </row>
    <row r="701" spans="1:7" ht="25.5" customHeight="1" x14ac:dyDescent="0.1">
      <c r="A701" s="85"/>
      <c r="B701" s="93"/>
      <c r="C701" s="93"/>
      <c r="D701" s="93"/>
      <c r="E701" s="93"/>
      <c r="F701" s="93"/>
      <c r="G701" s="93"/>
    </row>
    <row r="702" spans="1:7" ht="25.5" customHeight="1" x14ac:dyDescent="0.1">
      <c r="A702" s="85">
        <v>42</v>
      </c>
      <c r="B702" s="85"/>
      <c r="C702" s="85" t="s">
        <v>123</v>
      </c>
      <c r="D702" s="86" t="str">
        <f>VLOOKUP($A702,Objects!$D$7:$F$120,3,1)</f>
        <v>VÕ THỊ BÌNH MINH</v>
      </c>
      <c r="E702" s="85"/>
      <c r="F702" s="85"/>
      <c r="G702" s="85"/>
    </row>
    <row r="703" spans="1:7" ht="25.5" customHeight="1" x14ac:dyDescent="0.1">
      <c r="A703" s="85"/>
      <c r="B703" s="85"/>
      <c r="C703" s="85"/>
      <c r="D703" s="85"/>
      <c r="E703" s="88"/>
      <c r="F703" s="85"/>
      <c r="G703" s="85"/>
    </row>
    <row r="704" spans="1:7" ht="25.5" customHeight="1" x14ac:dyDescent="0.1">
      <c r="A704" s="85"/>
      <c r="B704" s="85"/>
      <c r="C704" s="85" t="s">
        <v>121</v>
      </c>
      <c r="D704" s="85"/>
      <c r="E704" s="85"/>
      <c r="F704" s="85"/>
      <c r="G704" s="85"/>
    </row>
    <row r="705" spans="1:7" ht="25.5" customHeight="1" x14ac:dyDescent="0.1">
      <c r="A705" s="89"/>
      <c r="B705" s="90" t="s">
        <v>115</v>
      </c>
      <c r="C705" s="90" t="s">
        <v>116</v>
      </c>
      <c r="D705" s="90" t="s">
        <v>117</v>
      </c>
      <c r="E705" s="90" t="s">
        <v>118</v>
      </c>
      <c r="F705" s="90" t="s">
        <v>119</v>
      </c>
      <c r="G705" s="90" t="s">
        <v>120</v>
      </c>
    </row>
    <row r="706" spans="1:7" ht="25.5" customHeight="1" x14ac:dyDescent="0.1">
      <c r="A706" s="91">
        <v>1</v>
      </c>
      <c r="B706" s="92" t="str">
        <f>IF(VLOOKUP($D702,TKBGV_sang!$A$6:$AE$130,2,0)&lt;&gt;"",VLOOKUP($D702,TKBGV_sang!$A$6:$AE$130,2,0),"")</f>
        <v/>
      </c>
      <c r="C706" s="92" t="str">
        <f>IF(VLOOKUP($D702,TKBGV_sang!$A$6:$AE$130,7,0)&lt;&gt;"",VLOOKUP($D702,TKBGV_sang!$A$6:$AE$130,7,0),"")</f>
        <v/>
      </c>
      <c r="D706" s="92" t="str">
        <f>IF(VLOOKUP($D702,TKBGV_sang!$A$6:$AE$130,12,0)&lt;&gt;"",VLOOKUP($D702,TKBGV_sang!$A$6:$AE$130,12,0),"")</f>
        <v/>
      </c>
      <c r="E706" s="92" t="str">
        <f>IF(VLOOKUP($D702,TKBGV_sang!$A$6:$AE$130,17,0)&lt;&gt;"",VLOOKUP($D702,TKBGV_sang!$A$6:$AE$130,17,0),"")</f>
        <v/>
      </c>
      <c r="F706" s="92" t="str">
        <f>IF(VLOOKUP($D702,TKBGV_sang!$A$6:$AE$130,22,0)&lt;&gt;"",VLOOKUP($D702,TKBGV_sang!$A$6:$AE$130,22,0),"")</f>
        <v/>
      </c>
      <c r="G706" s="92" t="str">
        <f>IF(VLOOKUP($D702,TKBGV_sang!$A$6:$AE$130,27,0)&lt;&gt;"",VLOOKUP($D702,TKBGV_sang!$A$6:$AE$130,27,0),"")</f>
        <v/>
      </c>
    </row>
    <row r="707" spans="1:7" ht="25.5" customHeight="1" x14ac:dyDescent="0.1">
      <c r="A707" s="91">
        <v>2</v>
      </c>
      <c r="B707" s="92" t="str">
        <f>IF(VLOOKUP($D702,TKBGV_sang!$A$6:$AE$130,3,0)&lt;&gt;"",VLOOKUP($D702,TKBGV_sang!$A$6:$AE$130,3,0),"")</f>
        <v/>
      </c>
      <c r="C707" s="92" t="str">
        <f>IF(VLOOKUP($D702,TKBGV_sang!$A$6:$AE$130,8,0)&lt;&gt;"",VLOOKUP($D702,TKBGV_sang!$A$6:$AE$130,8,0),"")</f>
        <v/>
      </c>
      <c r="D707" s="92" t="str">
        <f>IF(VLOOKUP($D702,TKBGV_sang!$A$6:$AE$130,13,0)&lt;&gt;"",VLOOKUP($D702,TKBGV_sang!$A$6:$AE$130,13,0),"")</f>
        <v/>
      </c>
      <c r="E707" s="92" t="str">
        <f>IF(VLOOKUP($D702,TKBGV_sang!$A$6:$AE$130,18,0)&lt;&gt;"",VLOOKUP($D702,TKBGV_sang!$A$6:$AE$130,18,0),"")</f>
        <v/>
      </c>
      <c r="F707" s="92" t="str">
        <f>IF(VLOOKUP($D702,TKBGV_sang!$A$6:$AE$130,23,0)&lt;&gt;"",VLOOKUP($D702,TKBGV_sang!$A$6:$AE$130,23,0),"")</f>
        <v/>
      </c>
      <c r="G707" s="92" t="str">
        <f>IF(VLOOKUP($D702,TKBGV_sang!$A$6:$AE$130,28,0)&lt;&gt;"",VLOOKUP($D702,TKBGV_sang!$A$6:$AE$130,28,0),"")</f>
        <v/>
      </c>
    </row>
    <row r="708" spans="1:7" ht="25.5" customHeight="1" x14ac:dyDescent="0.1">
      <c r="A708" s="91">
        <v>3</v>
      </c>
      <c r="B708" s="92" t="str">
        <f>IF(VLOOKUP($D702,TKBGV_sang!$A$6:$AE$130,4,0)&lt;&gt;"",VLOOKUP($D702,TKBGV_sang!$A$6:$AE$130,4,0),"")</f>
        <v/>
      </c>
      <c r="C708" s="92" t="str">
        <f>IF(VLOOKUP($D702,TKBGV_sang!$A$6:$AE$130,9,0)&lt;&gt;"",VLOOKUP($D702,TKBGV_sang!$A$6:$AE$130,9,0),"")</f>
        <v/>
      </c>
      <c r="D708" s="92" t="str">
        <f>IF(VLOOKUP($D702,TKBGV_sang!$A$6:$AE$130,14,0)&lt;&gt;"",VLOOKUP($D702,TKBGV_sang!$A$6:$AE$130,14,0),"")</f>
        <v/>
      </c>
      <c r="E708" s="92" t="str">
        <f>IF(VLOOKUP($D702,TKBGV_sang!$A$6:$AE$130,19,0)&lt;&gt;"",VLOOKUP($D702,TKBGV_sang!$A$6:$AE$130,19,0),"")</f>
        <v>12A08 - SINH</v>
      </c>
      <c r="F708" s="92" t="str">
        <f>IF(VLOOKUP($D702,TKBGV_sang!$A$6:$AE$130,24,0)&lt;&gt;"",VLOOKUP($D702,TKBGV_sang!$A$6:$AE$130,24,0),"")</f>
        <v/>
      </c>
      <c r="G708" s="92" t="str">
        <f>IF(VLOOKUP($D702,TKBGV_sang!$A$6:$AE$130,29,0)&lt;&gt;"",VLOOKUP($D702,TKBGV_sang!$A$6:$AE$130,29,0),"")</f>
        <v/>
      </c>
    </row>
    <row r="709" spans="1:7" ht="25.5" customHeight="1" x14ac:dyDescent="0.1">
      <c r="A709" s="91">
        <v>4</v>
      </c>
      <c r="B709" s="92" t="str">
        <f>IF(VLOOKUP($D702,TKBGV_sang!$A$6:$AE$130,5,0)&lt;&gt;"",VLOOKUP($D702,TKBGV_sang!$A$6:$AE$130,5,0),"")</f>
        <v/>
      </c>
      <c r="C709" s="92" t="str">
        <f>IF(VLOOKUP($D702,TKBGV_sang!$A$6:$AE$130,10,0)&lt;&gt;"",VLOOKUP($D702,TKBGV_sang!$A$6:$AE$130,10,0),"")</f>
        <v/>
      </c>
      <c r="D709" s="92" t="str">
        <f>IF(VLOOKUP($D702,TKBGV_sang!$A$6:$AE$130,15,0)&lt;&gt;"",VLOOKUP($D702,TKBGV_sang!$A$6:$AE$130,15,0),"")</f>
        <v/>
      </c>
      <c r="E709" s="92" t="str">
        <f>IF(VLOOKUP($D702,TKBGV_sang!$A$6:$AE$130,20,0)&lt;&gt;"",VLOOKUP($D702,TKBGV_sang!$A$6:$AE$130,20,0),"")</f>
        <v>12A07 - SINH</v>
      </c>
      <c r="F709" s="92" t="str">
        <f>IF(VLOOKUP($D702,TKBGV_sang!$A$6:$AE$130,25,0)&lt;&gt;"",VLOOKUP($D702,TKBGV_sang!$A$6:$AE$130,25,0),"")</f>
        <v/>
      </c>
      <c r="G709" s="92" t="str">
        <f>IF(VLOOKUP($D702,TKBGV_sang!$A$6:$AE$130,30,0)&lt;&gt;"",VLOOKUP($D702,TKBGV_sang!$A$6:$AE$130,30,0),"")</f>
        <v/>
      </c>
    </row>
    <row r="710" spans="1:7" ht="25.5" customHeight="1" x14ac:dyDescent="0.1">
      <c r="A710" s="91">
        <v>5</v>
      </c>
      <c r="B710" s="92" t="str">
        <f>IF(VLOOKUP($D702,TKBGV_sang!$A$6:$AE$130,6,0)&lt;&gt;"",VLOOKUP($D702,TKBGV_sang!$A$6:$AE$130,6,0),"")</f>
        <v/>
      </c>
      <c r="C710" s="92" t="str">
        <f>IF(VLOOKUP($D702,TKBGV_sang!$A$6:$AE$130,11,0)&lt;&gt;"",VLOOKUP($D702,TKBGV_sang!$A$6:$AE$130,11,0),"")</f>
        <v/>
      </c>
      <c r="D710" s="92" t="str">
        <f>IF(VLOOKUP($D702,TKBGV_sang!$A$6:$AE$130,16,0)&lt;&gt;"",VLOOKUP($D702,TKBGV_sang!$A$6:$AE$130,16,0),"")</f>
        <v/>
      </c>
      <c r="E710" s="92" t="str">
        <f>IF(VLOOKUP($D702,TKBGV_sang!$A$6:$AE$130,21,0)&lt;&gt;"",VLOOKUP($D702,TKBGV_sang!$A$6:$AE$130,21,0),"")</f>
        <v>12A07 - SINH</v>
      </c>
      <c r="F710" s="92" t="str">
        <f>IF(VLOOKUP($D702,TKBGV_sang!$A$6:$AE$130,26,0)&lt;&gt;"",VLOOKUP($D702,TKBGV_sang!$A$6:$AE$130,26,0),"")</f>
        <v/>
      </c>
      <c r="G710" s="92" t="str">
        <f>IF(VLOOKUP($D702,TKBGV_sang!$A$6:$AE$130,31,0)&lt;&gt;"",VLOOKUP($D702,TKBGV_sang!$A$6:$AE$130,31,0),"")</f>
        <v/>
      </c>
    </row>
    <row r="711" spans="1:7" ht="25.5" customHeight="1" x14ac:dyDescent="0.1">
      <c r="A711" s="85"/>
      <c r="B711" s="85"/>
      <c r="C711" s="85" t="s">
        <v>122</v>
      </c>
      <c r="D711" s="85"/>
      <c r="E711" s="85"/>
      <c r="F711" s="85"/>
      <c r="G711" s="85"/>
    </row>
    <row r="712" spans="1:7" ht="25.5" customHeight="1" x14ac:dyDescent="0.1">
      <c r="A712" s="89"/>
      <c r="B712" s="90" t="s">
        <v>115</v>
      </c>
      <c r="C712" s="90" t="s">
        <v>116</v>
      </c>
      <c r="D712" s="90" t="s">
        <v>117</v>
      </c>
      <c r="E712" s="90" t="s">
        <v>118</v>
      </c>
      <c r="F712" s="90" t="s">
        <v>119</v>
      </c>
      <c r="G712" s="90" t="s">
        <v>120</v>
      </c>
    </row>
    <row r="713" spans="1:7" ht="25.5" customHeight="1" x14ac:dyDescent="0.1">
      <c r="A713" s="91">
        <v>1</v>
      </c>
      <c r="B713" s="92" t="str">
        <f>IF(VLOOKUP($D702,TKBGV_chieu!$A$6:$AE$130,2,0)&lt;&gt;"",VLOOKUP($D702,TKBGV_chieu!$A$6:$AE$130,2,0),"")</f>
        <v/>
      </c>
      <c r="C713" s="92" t="str">
        <f>IF(VLOOKUP($D702,TKBGV_chieu!$A$6:$AE$130,7,0)&lt;&gt;"",VLOOKUP($D702,TKBGV_chieu!$A$6:$AE$130,7,0),"")</f>
        <v/>
      </c>
      <c r="D713" s="92" t="str">
        <f>IF(VLOOKUP($D702,TKBGV_chieu!$A$6:$AE$130,12,0)&lt;&gt;"",VLOOKUP($D702,TKBGV_chieu!$A$6:$AE$130,12,0),"")</f>
        <v/>
      </c>
      <c r="E713" s="92" t="str">
        <f>IF(VLOOKUP($D702,TKBGV_chieu!$A$6:$AE$130,17,0)&lt;&gt;"",VLOOKUP($D702,TKBGV_chieu!$A$6:$AE$130,17,0),"")</f>
        <v>12A08 - SINH</v>
      </c>
      <c r="F713" s="92" t="str">
        <f>IF(VLOOKUP($D702,TKBGV_chieu!$A$6:$AE$130,22,0)&lt;&gt;"",VLOOKUP($D702,TKBGV_chieu!$A$6:$AE$130,22,0),"")</f>
        <v/>
      </c>
      <c r="G713" s="92" t="str">
        <f>IF(VLOOKUP($D702,TKBGV_chieu!$A$6:$AE$130,27,0)&lt;&gt;"",VLOOKUP($D702,TKBGV_chieu!$A$6:$AE$130,27,0),"")</f>
        <v/>
      </c>
    </row>
    <row r="714" spans="1:7" ht="25.5" customHeight="1" x14ac:dyDescent="0.1">
      <c r="A714" s="91">
        <v>2</v>
      </c>
      <c r="B714" s="92" t="str">
        <f>IF(VLOOKUP($D702,TKBGV_chieu!$A$6:$AE$130,3,0)&lt;&gt;"",VLOOKUP($D702,TKBGV_chieu!$A$6:$AE$130,3,0),"")</f>
        <v/>
      </c>
      <c r="C714" s="92" t="str">
        <f>IF(VLOOKUP($D702,TKBGV_chieu!$A$6:$AE$130,8,0)&lt;&gt;"",VLOOKUP($D702,TKBGV_chieu!$A$6:$AE$130,8,0),"")</f>
        <v/>
      </c>
      <c r="D714" s="92" t="str">
        <f>IF(VLOOKUP($D702,TKBGV_chieu!$A$6:$AE$130,13,0)&lt;&gt;"",VLOOKUP($D702,TKBGV_chieu!$A$6:$AE$130,13,0),"")</f>
        <v/>
      </c>
      <c r="E714" s="92" t="str">
        <f>IF(VLOOKUP($D702,TKBGV_chieu!$A$6:$AE$130,18,0)&lt;&gt;"",VLOOKUP($D702,TKBGV_chieu!$A$6:$AE$130,18,0),"")</f>
        <v>12A08 - SINH</v>
      </c>
      <c r="F714" s="92" t="str">
        <f>IF(VLOOKUP($D702,TKBGV_chieu!$A$6:$AE$130,23,0)&lt;&gt;"",VLOOKUP($D702,TKBGV_chieu!$A$6:$AE$130,23,0),"")</f>
        <v/>
      </c>
      <c r="G714" s="92" t="str">
        <f>IF(VLOOKUP($D702,TKBGV_chieu!$A$6:$AE$130,28,0)&lt;&gt;"",VLOOKUP($D702,TKBGV_chieu!$A$6:$AE$130,28,0),"")</f>
        <v/>
      </c>
    </row>
    <row r="715" spans="1:7" ht="25.5" customHeight="1" x14ac:dyDescent="0.1">
      <c r="A715" s="91">
        <v>3</v>
      </c>
      <c r="B715" s="92" t="str">
        <f>IF(VLOOKUP($D702,TKBGV_chieu!$A$6:$AE$130,4,0)&lt;&gt;"",VLOOKUP($D702,TKBGV_chieu!$A$6:$AE$130,4,0),"")</f>
        <v/>
      </c>
      <c r="C715" s="92" t="str">
        <f>IF(VLOOKUP($D702,TKBGV_chieu!$A$6:$AE$130,9,0)&lt;&gt;"",VLOOKUP($D702,TKBGV_chieu!$A$6:$AE$130,9,0),"")</f>
        <v/>
      </c>
      <c r="D715" s="92" t="str">
        <f>IF(VLOOKUP($D702,TKBGV_chieu!$A$6:$AE$130,14,0)&lt;&gt;"",VLOOKUP($D702,TKBGV_chieu!$A$6:$AE$130,14,0),"")</f>
        <v/>
      </c>
      <c r="E715" s="92" t="str">
        <f>IF(VLOOKUP($D702,TKBGV_chieu!$A$6:$AE$130,19,0)&lt;&gt;"",VLOOKUP($D702,TKBGV_chieu!$A$6:$AE$130,19,0),"")</f>
        <v>12A07 - SINH</v>
      </c>
      <c r="F715" s="92" t="str">
        <f>IF(VLOOKUP($D702,TKBGV_chieu!$A$6:$AE$130,24,0)&lt;&gt;"",VLOOKUP($D702,TKBGV_chieu!$A$6:$AE$130,24,0),"")</f>
        <v/>
      </c>
      <c r="G715" s="92" t="str">
        <f>IF(VLOOKUP($D702,TKBGV_chieu!$A$6:$AE$130,29,0)&lt;&gt;"",VLOOKUP($D702,TKBGV_chieu!$A$6:$AE$130,29,0),"")</f>
        <v/>
      </c>
    </row>
    <row r="716" spans="1:7" ht="25.5" customHeight="1" x14ac:dyDescent="0.1">
      <c r="A716" s="91">
        <v>4</v>
      </c>
      <c r="B716" s="92" t="str">
        <f>IF(VLOOKUP($D702,TKBGV_chieu!$A$6:$AE$130,5,0)&lt;&gt;"",VLOOKUP($D702,TKBGV_chieu!$A$6:$AE$130,5,0),"")</f>
        <v/>
      </c>
      <c r="C716" s="92" t="str">
        <f>IF(VLOOKUP($D702,TKBGV_chieu!$A$6:$AE$130,10,0)&lt;&gt;"",VLOOKUP($D702,TKBGV_chieu!$A$6:$AE$130,10,0),"")</f>
        <v/>
      </c>
      <c r="D716" s="92" t="str">
        <f>IF(VLOOKUP($D702,TKBGV_chieu!$A$6:$AE$130,15,0)&lt;&gt;"",VLOOKUP($D702,TKBGV_chieu!$A$6:$AE$130,15,0),"")</f>
        <v/>
      </c>
      <c r="E716" s="92" t="str">
        <f>IF(VLOOKUP($D702,TKBGV_chieu!$A$6:$AE$130,20,0)&lt;&gt;"",VLOOKUP($D702,TKBGV_chieu!$A$6:$AE$130,20,0),"")</f>
        <v/>
      </c>
      <c r="F716" s="92" t="str">
        <f>IF(VLOOKUP($D702,TKBGV_chieu!$A$6:$AE$130,25,0)&lt;&gt;"",VLOOKUP($D702,TKBGV_chieu!$A$6:$AE$130,25,0),"")</f>
        <v/>
      </c>
      <c r="G716" s="92" t="str">
        <f>IF(VLOOKUP($D702,TKBGV_chieu!$A$6:$AE$130,30,0)&lt;&gt;"",VLOOKUP($D702,TKBGV_chieu!$A$6:$AE$130,30,0),"")</f>
        <v/>
      </c>
    </row>
    <row r="717" spans="1:7" ht="25.5" customHeight="1" x14ac:dyDescent="0.1">
      <c r="A717" s="91">
        <v>5</v>
      </c>
      <c r="B717" s="92" t="str">
        <f>IF(VLOOKUP($D702,TKBGV_chieu!$A$6:$AE$130,6,0)&lt;&gt;"",VLOOKUP($D702,TKBGV_chieu!$A$6:$AE$130,6,0),"")</f>
        <v/>
      </c>
      <c r="C717" s="92" t="str">
        <f>IF(VLOOKUP($D702,TKBGV_chieu!$A$6:$AE$130,11,0)&lt;&gt;"",VLOOKUP($D702,TKBGV_chieu!$A$6:$AE$130,11,0),"")</f>
        <v/>
      </c>
      <c r="D717" s="92" t="str">
        <f>IF(VLOOKUP($D702,TKBGV_chieu!$A$6:$AE$130,16,0)&lt;&gt;"",VLOOKUP($D702,TKBGV_chieu!$A$6:$AE$130,16,0),"")</f>
        <v/>
      </c>
      <c r="E717" s="92" t="str">
        <f>IF(VLOOKUP($D702,TKBGV_chieu!$A$6:$AE$130,21,0)&lt;&gt;"",VLOOKUP($D702,TKBGV_chieu!$A$6:$AE$130,21,0),"")</f>
        <v/>
      </c>
      <c r="F717" s="92" t="str">
        <f>IF(VLOOKUP($D702,TKBGV_chieu!$A$6:$AE$130,26,0)&lt;&gt;"",VLOOKUP($D702,TKBGV_chieu!$A$6:$AE$130,26,0),"")</f>
        <v/>
      </c>
      <c r="G717" s="92" t="str">
        <f>IF(VLOOKUP($D702,TKBGV_chieu!$A$6:$AE$130,31,0)&lt;&gt;"",VLOOKUP($D702,TKBGV_chieu!$A$6:$AE$130,31,0),"")</f>
        <v/>
      </c>
    </row>
    <row r="718" spans="1:7" ht="25.5" customHeight="1" x14ac:dyDescent="0.1">
      <c r="A718" s="85"/>
      <c r="B718" s="93"/>
      <c r="C718" s="93"/>
      <c r="D718" s="93"/>
      <c r="E718" s="93"/>
      <c r="F718" s="93"/>
      <c r="G718" s="93"/>
    </row>
    <row r="719" spans="1:7" ht="25.5" customHeight="1" x14ac:dyDescent="0.1">
      <c r="A719" s="85">
        <v>43</v>
      </c>
      <c r="B719" s="85"/>
      <c r="C719" s="85" t="s">
        <v>123</v>
      </c>
      <c r="D719" s="86" t="str">
        <f>VLOOKUP($A719,Objects!$D$7:$F$120,3,1)</f>
        <v>NGUYỄN THỊ THÚY TRANG</v>
      </c>
      <c r="E719" s="85"/>
      <c r="F719" s="85"/>
      <c r="G719" s="85"/>
    </row>
    <row r="720" spans="1:7" ht="25.5" customHeight="1" x14ac:dyDescent="0.1">
      <c r="A720" s="85"/>
      <c r="B720" s="85"/>
      <c r="C720" s="85"/>
      <c r="D720" s="85"/>
      <c r="E720" s="88"/>
      <c r="F720" s="85"/>
      <c r="G720" s="85"/>
    </row>
    <row r="721" spans="1:7" ht="25.5" customHeight="1" x14ac:dyDescent="0.1">
      <c r="A721" s="85"/>
      <c r="B721" s="85"/>
      <c r="C721" s="85" t="s">
        <v>121</v>
      </c>
      <c r="D721" s="85"/>
      <c r="E721" s="85"/>
      <c r="F721" s="85"/>
      <c r="G721" s="85"/>
    </row>
    <row r="722" spans="1:7" ht="25.5" customHeight="1" x14ac:dyDescent="0.1">
      <c r="A722" s="89"/>
      <c r="B722" s="90" t="s">
        <v>115</v>
      </c>
      <c r="C722" s="90" t="s">
        <v>116</v>
      </c>
      <c r="D722" s="90" t="s">
        <v>117</v>
      </c>
      <c r="E722" s="90" t="s">
        <v>118</v>
      </c>
      <c r="F722" s="90" t="s">
        <v>119</v>
      </c>
      <c r="G722" s="90" t="s">
        <v>120</v>
      </c>
    </row>
    <row r="723" spans="1:7" ht="25.5" customHeight="1" x14ac:dyDescent="0.1">
      <c r="A723" s="91">
        <v>1</v>
      </c>
      <c r="B723" s="92" t="str">
        <f>IF(VLOOKUP($D719,TKBGV_sang!$A$6:$AE$130,2,0)&lt;&gt;"",VLOOKUP($D719,TKBGV_sang!$A$6:$AE$130,2,0),"")</f>
        <v/>
      </c>
      <c r="C723" s="92" t="str">
        <f>IF(VLOOKUP($D719,TKBGV_sang!$A$6:$AE$130,7,0)&lt;&gt;"",VLOOKUP($D719,TKBGV_sang!$A$6:$AE$130,7,0),"")</f>
        <v>12A04 - SINH</v>
      </c>
      <c r="D723" s="92" t="str">
        <f>IF(VLOOKUP($D719,TKBGV_sang!$A$6:$AE$130,12,0)&lt;&gt;"",VLOOKUP($D719,TKBGV_sang!$A$6:$AE$130,12,0),"")</f>
        <v/>
      </c>
      <c r="E723" s="92" t="str">
        <f>IF(VLOOKUP($D719,TKBGV_sang!$A$6:$AE$130,17,0)&lt;&gt;"",VLOOKUP($D719,TKBGV_sang!$A$6:$AE$130,17,0),"")</f>
        <v/>
      </c>
      <c r="F723" s="92" t="str">
        <f>IF(VLOOKUP($D719,TKBGV_sang!$A$6:$AE$130,22,0)&lt;&gt;"",VLOOKUP($D719,TKBGV_sang!$A$6:$AE$130,22,0),"")</f>
        <v/>
      </c>
      <c r="G723" s="92" t="str">
        <f>IF(VLOOKUP($D719,TKBGV_sang!$A$6:$AE$130,27,0)&lt;&gt;"",VLOOKUP($D719,TKBGV_sang!$A$6:$AE$130,27,0),"")</f>
        <v/>
      </c>
    </row>
    <row r="724" spans="1:7" ht="25.5" customHeight="1" x14ac:dyDescent="0.1">
      <c r="A724" s="91">
        <v>2</v>
      </c>
      <c r="B724" s="92" t="str">
        <f>IF(VLOOKUP($D719,TKBGV_sang!$A$6:$AE$130,3,0)&lt;&gt;"",VLOOKUP($D719,TKBGV_sang!$A$6:$AE$130,3,0),"")</f>
        <v>11A14 - SHCN</v>
      </c>
      <c r="C724" s="92" t="str">
        <f>IF(VLOOKUP($D719,TKBGV_sang!$A$6:$AE$130,8,0)&lt;&gt;"",VLOOKUP($D719,TKBGV_sang!$A$6:$AE$130,8,0),"")</f>
        <v>12A06 - SINH</v>
      </c>
      <c r="D724" s="92" t="str">
        <f>IF(VLOOKUP($D719,TKBGV_sang!$A$6:$AE$130,13,0)&lt;&gt;"",VLOOKUP($D719,TKBGV_sang!$A$6:$AE$130,13,0),"")</f>
        <v/>
      </c>
      <c r="E724" s="92" t="str">
        <f>IF(VLOOKUP($D719,TKBGV_sang!$A$6:$AE$130,18,0)&lt;&gt;"",VLOOKUP($D719,TKBGV_sang!$A$6:$AE$130,18,0),"")</f>
        <v/>
      </c>
      <c r="F724" s="92" t="str">
        <f>IF(VLOOKUP($D719,TKBGV_sang!$A$6:$AE$130,23,0)&lt;&gt;"",VLOOKUP($D719,TKBGV_sang!$A$6:$AE$130,23,0),"")</f>
        <v/>
      </c>
      <c r="G724" s="92" t="str">
        <f>IF(VLOOKUP($D719,TKBGV_sang!$A$6:$AE$130,28,0)&lt;&gt;"",VLOOKUP($D719,TKBGV_sang!$A$6:$AE$130,28,0),"")</f>
        <v/>
      </c>
    </row>
    <row r="725" spans="1:7" ht="25.5" customHeight="1" x14ac:dyDescent="0.1">
      <c r="A725" s="91">
        <v>3</v>
      </c>
      <c r="B725" s="92" t="str">
        <f>IF(VLOOKUP($D719,TKBGV_sang!$A$6:$AE$130,4,0)&lt;&gt;"",VLOOKUP($D719,TKBGV_sang!$A$6:$AE$130,4,0),"")</f>
        <v>11A14 - SINH</v>
      </c>
      <c r="C725" s="92" t="str">
        <f>IF(VLOOKUP($D719,TKBGV_sang!$A$6:$AE$130,9,0)&lt;&gt;"",VLOOKUP($D719,TKBGV_sang!$A$6:$AE$130,9,0),"")</f>
        <v>12A05 - SINH</v>
      </c>
      <c r="D725" s="92" t="str">
        <f>IF(VLOOKUP($D719,TKBGV_sang!$A$6:$AE$130,14,0)&lt;&gt;"",VLOOKUP($D719,TKBGV_sang!$A$6:$AE$130,14,0),"")</f>
        <v/>
      </c>
      <c r="E725" s="92" t="str">
        <f>IF(VLOOKUP($D719,TKBGV_sang!$A$6:$AE$130,19,0)&lt;&gt;"",VLOOKUP($D719,TKBGV_sang!$A$6:$AE$130,19,0),"")</f>
        <v>12A04 - SINH</v>
      </c>
      <c r="F725" s="92" t="str">
        <f>IF(VLOOKUP($D719,TKBGV_sang!$A$6:$AE$130,24,0)&lt;&gt;"",VLOOKUP($D719,TKBGV_sang!$A$6:$AE$130,24,0),"")</f>
        <v/>
      </c>
      <c r="G725" s="92" t="str">
        <f>IF(VLOOKUP($D719,TKBGV_sang!$A$6:$AE$130,29,0)&lt;&gt;"",VLOOKUP($D719,TKBGV_sang!$A$6:$AE$130,29,0),"")</f>
        <v/>
      </c>
    </row>
    <row r="726" spans="1:7" ht="25.5" customHeight="1" x14ac:dyDescent="0.1">
      <c r="A726" s="91">
        <v>4</v>
      </c>
      <c r="B726" s="92" t="str">
        <f>IF(VLOOKUP($D719,TKBGV_sang!$A$6:$AE$130,5,0)&lt;&gt;"",VLOOKUP($D719,TKBGV_sang!$A$6:$AE$130,5,0),"")</f>
        <v/>
      </c>
      <c r="C726" s="92" t="str">
        <f>IF(VLOOKUP($D719,TKBGV_sang!$A$6:$AE$130,10,0)&lt;&gt;"",VLOOKUP($D719,TKBGV_sang!$A$6:$AE$130,10,0),"")</f>
        <v>12A05 - SINH</v>
      </c>
      <c r="D726" s="92" t="str">
        <f>IF(VLOOKUP($D719,TKBGV_sang!$A$6:$AE$130,15,0)&lt;&gt;"",VLOOKUP($D719,TKBGV_sang!$A$6:$AE$130,15,0),"")</f>
        <v/>
      </c>
      <c r="E726" s="92" t="str">
        <f>IF(VLOOKUP($D719,TKBGV_sang!$A$6:$AE$130,20,0)&lt;&gt;"",VLOOKUP($D719,TKBGV_sang!$A$6:$AE$130,20,0),"")</f>
        <v/>
      </c>
      <c r="F726" s="92" t="str">
        <f>IF(VLOOKUP($D719,TKBGV_sang!$A$6:$AE$130,25,0)&lt;&gt;"",VLOOKUP($D719,TKBGV_sang!$A$6:$AE$130,25,0),"")</f>
        <v/>
      </c>
      <c r="G726" s="92" t="str">
        <f>IF(VLOOKUP($D719,TKBGV_sang!$A$6:$AE$130,30,0)&lt;&gt;"",VLOOKUP($D719,TKBGV_sang!$A$6:$AE$130,30,0),"")</f>
        <v/>
      </c>
    </row>
    <row r="727" spans="1:7" ht="25.5" customHeight="1" x14ac:dyDescent="0.1">
      <c r="A727" s="91">
        <v>5</v>
      </c>
      <c r="B727" s="92" t="str">
        <f>IF(VLOOKUP($D719,TKBGV_sang!$A$6:$AE$130,6,0)&lt;&gt;"",VLOOKUP($D719,TKBGV_sang!$A$6:$AE$130,6,0),"")</f>
        <v>12A03 - SINH</v>
      </c>
      <c r="C727" s="92" t="str">
        <f>IF(VLOOKUP($D719,TKBGV_sang!$A$6:$AE$130,11,0)&lt;&gt;"",VLOOKUP($D719,TKBGV_sang!$A$6:$AE$130,11,0),"")</f>
        <v>11A01 - SINH</v>
      </c>
      <c r="D727" s="92" t="str">
        <f>IF(VLOOKUP($D719,TKBGV_sang!$A$6:$AE$130,16,0)&lt;&gt;"",VLOOKUP($D719,TKBGV_sang!$A$6:$AE$130,16,0),"")</f>
        <v/>
      </c>
      <c r="E727" s="92" t="str">
        <f>IF(VLOOKUP($D719,TKBGV_sang!$A$6:$AE$130,21,0)&lt;&gt;"",VLOOKUP($D719,TKBGV_sang!$A$6:$AE$130,21,0),"")</f>
        <v>12A03 - SINH</v>
      </c>
      <c r="F727" s="92" t="str">
        <f>IF(VLOOKUP($D719,TKBGV_sang!$A$6:$AE$130,26,0)&lt;&gt;"",VLOOKUP($D719,TKBGV_sang!$A$6:$AE$130,26,0),"")</f>
        <v/>
      </c>
      <c r="G727" s="92" t="str">
        <f>IF(VLOOKUP($D719,TKBGV_sang!$A$6:$AE$130,31,0)&lt;&gt;"",VLOOKUP($D719,TKBGV_sang!$A$6:$AE$130,31,0),"")</f>
        <v/>
      </c>
    </row>
    <row r="728" spans="1:7" ht="25.5" customHeight="1" x14ac:dyDescent="0.1">
      <c r="A728" s="85"/>
      <c r="B728" s="85"/>
      <c r="C728" s="85" t="s">
        <v>122</v>
      </c>
      <c r="D728" s="85"/>
      <c r="E728" s="85"/>
      <c r="F728" s="85"/>
      <c r="G728" s="85"/>
    </row>
    <row r="729" spans="1:7" ht="25.5" customHeight="1" x14ac:dyDescent="0.1">
      <c r="A729" s="89"/>
      <c r="B729" s="90" t="s">
        <v>115</v>
      </c>
      <c r="C729" s="90" t="s">
        <v>116</v>
      </c>
      <c r="D729" s="90" t="s">
        <v>117</v>
      </c>
      <c r="E729" s="90" t="s">
        <v>118</v>
      </c>
      <c r="F729" s="90" t="s">
        <v>119</v>
      </c>
      <c r="G729" s="90" t="s">
        <v>120</v>
      </c>
    </row>
    <row r="730" spans="1:7" ht="25.5" customHeight="1" x14ac:dyDescent="0.1">
      <c r="A730" s="91">
        <v>1</v>
      </c>
      <c r="B730" s="92" t="str">
        <f>IF(VLOOKUP($D719,TKBGV_chieu!$A$6:$AE$130,2,0)&lt;&gt;"",VLOOKUP($D719,TKBGV_chieu!$A$6:$AE$130,2,0),"")</f>
        <v/>
      </c>
      <c r="C730" s="92" t="str">
        <f>IF(VLOOKUP($D719,TKBGV_chieu!$A$6:$AE$130,7,0)&lt;&gt;"",VLOOKUP($D719,TKBGV_chieu!$A$6:$AE$130,7,0),"")</f>
        <v/>
      </c>
      <c r="D730" s="92" t="str">
        <f>IF(VLOOKUP($D719,TKBGV_chieu!$A$6:$AE$130,12,0)&lt;&gt;"",VLOOKUP($D719,TKBGV_chieu!$A$6:$AE$130,12,0),"")</f>
        <v/>
      </c>
      <c r="E730" s="92" t="str">
        <f>IF(VLOOKUP($D719,TKBGV_chieu!$A$6:$AE$130,17,0)&lt;&gt;"",VLOOKUP($D719,TKBGV_chieu!$A$6:$AE$130,17,0),"")</f>
        <v/>
      </c>
      <c r="F730" s="92" t="str">
        <f>IF(VLOOKUP($D719,TKBGV_chieu!$A$6:$AE$130,22,0)&lt;&gt;"",VLOOKUP($D719,TKBGV_chieu!$A$6:$AE$130,22,0),"")</f>
        <v/>
      </c>
      <c r="G730" s="92" t="str">
        <f>IF(VLOOKUP($D719,TKBGV_chieu!$A$6:$AE$130,27,0)&lt;&gt;"",VLOOKUP($D719,TKBGV_chieu!$A$6:$AE$130,27,0),"")</f>
        <v/>
      </c>
    </row>
    <row r="731" spans="1:7" ht="25.5" customHeight="1" x14ac:dyDescent="0.1">
      <c r="A731" s="91">
        <v>2</v>
      </c>
      <c r="B731" s="92" t="str">
        <f>IF(VLOOKUP($D719,TKBGV_chieu!$A$6:$AE$130,3,0)&lt;&gt;"",VLOOKUP($D719,TKBGV_chieu!$A$6:$AE$130,3,0),"")</f>
        <v>12A06 - SINH</v>
      </c>
      <c r="C731" s="92" t="str">
        <f>IF(VLOOKUP($D719,TKBGV_chieu!$A$6:$AE$130,8,0)&lt;&gt;"",VLOOKUP($D719,TKBGV_chieu!$A$6:$AE$130,8,0),"")</f>
        <v/>
      </c>
      <c r="D731" s="92" t="str">
        <f>IF(VLOOKUP($D719,TKBGV_chieu!$A$6:$AE$130,13,0)&lt;&gt;"",VLOOKUP($D719,TKBGV_chieu!$A$6:$AE$130,13,0),"")</f>
        <v>12A05 - SINH</v>
      </c>
      <c r="E731" s="92" t="str">
        <f>IF(VLOOKUP($D719,TKBGV_chieu!$A$6:$AE$130,18,0)&lt;&gt;"",VLOOKUP($D719,TKBGV_chieu!$A$6:$AE$130,18,0),"")</f>
        <v/>
      </c>
      <c r="F731" s="92" t="str">
        <f>IF(VLOOKUP($D719,TKBGV_chieu!$A$6:$AE$130,23,0)&lt;&gt;"",VLOOKUP($D719,TKBGV_chieu!$A$6:$AE$130,23,0),"")</f>
        <v/>
      </c>
      <c r="G731" s="92" t="str">
        <f>IF(VLOOKUP($D719,TKBGV_chieu!$A$6:$AE$130,28,0)&lt;&gt;"",VLOOKUP($D719,TKBGV_chieu!$A$6:$AE$130,28,0),"")</f>
        <v/>
      </c>
    </row>
    <row r="732" spans="1:7" ht="25.5" customHeight="1" x14ac:dyDescent="0.1">
      <c r="A732" s="91">
        <v>3</v>
      </c>
      <c r="B732" s="92" t="str">
        <f>IF(VLOOKUP($D719,TKBGV_chieu!$A$6:$AE$130,4,0)&lt;&gt;"",VLOOKUP($D719,TKBGV_chieu!$A$6:$AE$130,4,0),"")</f>
        <v>12A06 - SINH</v>
      </c>
      <c r="C732" s="92" t="str">
        <f>IF(VLOOKUP($D719,TKBGV_chieu!$A$6:$AE$130,9,0)&lt;&gt;"",VLOOKUP($D719,TKBGV_chieu!$A$6:$AE$130,9,0),"")</f>
        <v/>
      </c>
      <c r="D732" s="92" t="str">
        <f>IF(VLOOKUP($D719,TKBGV_chieu!$A$6:$AE$130,14,0)&lt;&gt;"",VLOOKUP($D719,TKBGV_chieu!$A$6:$AE$130,14,0),"")</f>
        <v>11A14 - SINH</v>
      </c>
      <c r="E732" s="92" t="str">
        <f>IF(VLOOKUP($D719,TKBGV_chieu!$A$6:$AE$130,19,0)&lt;&gt;"",VLOOKUP($D719,TKBGV_chieu!$A$6:$AE$130,19,0),"")</f>
        <v/>
      </c>
      <c r="F732" s="92" t="str">
        <f>IF(VLOOKUP($D719,TKBGV_chieu!$A$6:$AE$130,24,0)&lt;&gt;"",VLOOKUP($D719,TKBGV_chieu!$A$6:$AE$130,24,0),"")</f>
        <v/>
      </c>
      <c r="G732" s="92" t="str">
        <f>IF(VLOOKUP($D719,TKBGV_chieu!$A$6:$AE$130,29,0)&lt;&gt;"",VLOOKUP($D719,TKBGV_chieu!$A$6:$AE$130,29,0),"")</f>
        <v/>
      </c>
    </row>
    <row r="733" spans="1:7" ht="25.5" customHeight="1" x14ac:dyDescent="0.1">
      <c r="A733" s="91">
        <v>4</v>
      </c>
      <c r="B733" s="92" t="str">
        <f>IF(VLOOKUP($D719,TKBGV_chieu!$A$6:$AE$130,5,0)&lt;&gt;"",VLOOKUP($D719,TKBGV_chieu!$A$6:$AE$130,5,0),"")</f>
        <v/>
      </c>
      <c r="C733" s="92" t="str">
        <f>IF(VLOOKUP($D719,TKBGV_chieu!$A$6:$AE$130,10,0)&lt;&gt;"",VLOOKUP($D719,TKBGV_chieu!$A$6:$AE$130,10,0),"")</f>
        <v/>
      </c>
      <c r="D733" s="92" t="str">
        <f>IF(VLOOKUP($D719,TKBGV_chieu!$A$6:$AE$130,15,0)&lt;&gt;"",VLOOKUP($D719,TKBGV_chieu!$A$6:$AE$130,15,0),"")</f>
        <v/>
      </c>
      <c r="E733" s="92" t="str">
        <f>IF(VLOOKUP($D719,TKBGV_chieu!$A$6:$AE$130,20,0)&lt;&gt;"",VLOOKUP($D719,TKBGV_chieu!$A$6:$AE$130,20,0),"")</f>
        <v/>
      </c>
      <c r="F733" s="92" t="str">
        <f>IF(VLOOKUP($D719,TKBGV_chieu!$A$6:$AE$130,25,0)&lt;&gt;"",VLOOKUP($D719,TKBGV_chieu!$A$6:$AE$130,25,0),"")</f>
        <v/>
      </c>
      <c r="G733" s="92" t="str">
        <f>IF(VLOOKUP($D719,TKBGV_chieu!$A$6:$AE$130,30,0)&lt;&gt;"",VLOOKUP($D719,TKBGV_chieu!$A$6:$AE$130,30,0),"")</f>
        <v/>
      </c>
    </row>
    <row r="734" spans="1:7" ht="25.5" customHeight="1" x14ac:dyDescent="0.1">
      <c r="A734" s="91">
        <v>5</v>
      </c>
      <c r="B734" s="92" t="str">
        <f>IF(VLOOKUP($D719,TKBGV_chieu!$A$6:$AE$130,6,0)&lt;&gt;"",VLOOKUP($D719,TKBGV_chieu!$A$6:$AE$130,6,0),"")</f>
        <v/>
      </c>
      <c r="C734" s="92" t="str">
        <f>IF(VLOOKUP($D719,TKBGV_chieu!$A$6:$AE$130,11,0)&lt;&gt;"",VLOOKUP($D719,TKBGV_chieu!$A$6:$AE$130,11,0),"")</f>
        <v/>
      </c>
      <c r="D734" s="92" t="str">
        <f>IF(VLOOKUP($D719,TKBGV_chieu!$A$6:$AE$130,16,0)&lt;&gt;"",VLOOKUP($D719,TKBGV_chieu!$A$6:$AE$130,16,0),"")</f>
        <v/>
      </c>
      <c r="E734" s="92" t="str">
        <f>IF(VLOOKUP($D719,TKBGV_chieu!$A$6:$AE$130,21,0)&lt;&gt;"",VLOOKUP($D719,TKBGV_chieu!$A$6:$AE$130,21,0),"")</f>
        <v/>
      </c>
      <c r="F734" s="92" t="str">
        <f>IF(VLOOKUP($D719,TKBGV_chieu!$A$6:$AE$130,26,0)&lt;&gt;"",VLOOKUP($D719,TKBGV_chieu!$A$6:$AE$130,26,0),"")</f>
        <v/>
      </c>
      <c r="G734" s="92" t="str">
        <f>IF(VLOOKUP($D719,TKBGV_chieu!$A$6:$AE$130,31,0)&lt;&gt;"",VLOOKUP($D719,TKBGV_chieu!$A$6:$AE$130,31,0),"")</f>
        <v/>
      </c>
    </row>
    <row r="735" spans="1:7" ht="25.5" customHeight="1" x14ac:dyDescent="0.1">
      <c r="A735" s="85"/>
      <c r="B735" s="93"/>
      <c r="C735" s="93"/>
      <c r="D735" s="93"/>
      <c r="E735" s="93"/>
      <c r="F735" s="93"/>
      <c r="G735" s="93"/>
    </row>
    <row r="736" spans="1:7" ht="25.5" customHeight="1" x14ac:dyDescent="0.1">
      <c r="A736" s="85">
        <v>44</v>
      </c>
      <c r="B736" s="85"/>
      <c r="C736" s="85" t="s">
        <v>123</v>
      </c>
      <c r="D736" s="86" t="str">
        <f>VLOOKUP($A736,Objects!$D$7:$F$120,3,1)</f>
        <v>VŨ THỊ NGỌC HÀ</v>
      </c>
      <c r="E736" s="85"/>
      <c r="F736" s="85"/>
      <c r="G736" s="85"/>
    </row>
    <row r="737" spans="1:7" ht="25.5" customHeight="1" x14ac:dyDescent="0.1">
      <c r="A737" s="85"/>
      <c r="B737" s="85"/>
      <c r="C737" s="85"/>
      <c r="D737" s="85"/>
      <c r="E737" s="88"/>
      <c r="F737" s="85"/>
      <c r="G737" s="85"/>
    </row>
    <row r="738" spans="1:7" ht="25.5" customHeight="1" x14ac:dyDescent="0.1">
      <c r="A738" s="85"/>
      <c r="B738" s="85"/>
      <c r="C738" s="85" t="s">
        <v>121</v>
      </c>
      <c r="D738" s="85"/>
      <c r="E738" s="85"/>
      <c r="F738" s="85"/>
      <c r="G738" s="85"/>
    </row>
    <row r="739" spans="1:7" ht="25.5" customHeight="1" x14ac:dyDescent="0.1">
      <c r="A739" s="89"/>
      <c r="B739" s="90" t="s">
        <v>115</v>
      </c>
      <c r="C739" s="90" t="s">
        <v>116</v>
      </c>
      <c r="D739" s="90" t="s">
        <v>117</v>
      </c>
      <c r="E739" s="90" t="s">
        <v>118</v>
      </c>
      <c r="F739" s="90" t="s">
        <v>119</v>
      </c>
      <c r="G739" s="90" t="s">
        <v>120</v>
      </c>
    </row>
    <row r="740" spans="1:7" ht="25.5" customHeight="1" x14ac:dyDescent="0.1">
      <c r="A740" s="91">
        <v>1</v>
      </c>
      <c r="B740" s="92" t="str">
        <f>IF(VLOOKUP($D736,TKBGV_sang!$A$6:$AE$130,2,0)&lt;&gt;"",VLOOKUP($D736,TKBGV_sang!$A$6:$AE$130,2,0),"")</f>
        <v/>
      </c>
      <c r="C740" s="92" t="str">
        <f>IF(VLOOKUP($D736,TKBGV_sang!$A$6:$AE$130,7,0)&lt;&gt;"",VLOOKUP($D736,TKBGV_sang!$A$6:$AE$130,7,0),"")</f>
        <v>10A04 - SINH</v>
      </c>
      <c r="D740" s="92" t="str">
        <f>IF(VLOOKUP($D736,TKBGV_sang!$A$6:$AE$130,12,0)&lt;&gt;"",VLOOKUP($D736,TKBGV_sang!$A$6:$AE$130,12,0),"")</f>
        <v/>
      </c>
      <c r="E740" s="92" t="str">
        <f>IF(VLOOKUP($D736,TKBGV_sang!$A$6:$AE$130,17,0)&lt;&gt;"",VLOOKUP($D736,TKBGV_sang!$A$6:$AE$130,17,0),"")</f>
        <v/>
      </c>
      <c r="F740" s="92" t="str">
        <f>IF(VLOOKUP($D736,TKBGV_sang!$A$6:$AE$130,22,0)&lt;&gt;"",VLOOKUP($D736,TKBGV_sang!$A$6:$AE$130,22,0),"")</f>
        <v/>
      </c>
      <c r="G740" s="92" t="str">
        <f>IF(VLOOKUP($D736,TKBGV_sang!$A$6:$AE$130,27,0)&lt;&gt;"",VLOOKUP($D736,TKBGV_sang!$A$6:$AE$130,27,0),"")</f>
        <v/>
      </c>
    </row>
    <row r="741" spans="1:7" ht="25.5" customHeight="1" x14ac:dyDescent="0.1">
      <c r="A741" s="91">
        <v>2</v>
      </c>
      <c r="B741" s="92" t="str">
        <f>IF(VLOOKUP($D736,TKBGV_sang!$A$6:$AE$130,3,0)&lt;&gt;"",VLOOKUP($D736,TKBGV_sang!$A$6:$AE$130,3,0),"")</f>
        <v/>
      </c>
      <c r="C741" s="92" t="str">
        <f>IF(VLOOKUP($D736,TKBGV_sang!$A$6:$AE$130,8,0)&lt;&gt;"",VLOOKUP($D736,TKBGV_sang!$A$6:$AE$130,8,0),"")</f>
        <v>11A12 - SINH</v>
      </c>
      <c r="D741" s="92" t="str">
        <f>IF(VLOOKUP($D736,TKBGV_sang!$A$6:$AE$130,13,0)&lt;&gt;"",VLOOKUP($D736,TKBGV_sang!$A$6:$AE$130,13,0),"")</f>
        <v>11A12 - SINH</v>
      </c>
      <c r="E741" s="92" t="str">
        <f>IF(VLOOKUP($D736,TKBGV_sang!$A$6:$AE$130,18,0)&lt;&gt;"",VLOOKUP($D736,TKBGV_sang!$A$6:$AE$130,18,0),"")</f>
        <v/>
      </c>
      <c r="F741" s="92" t="str">
        <f>IF(VLOOKUP($D736,TKBGV_sang!$A$6:$AE$130,23,0)&lt;&gt;"",VLOOKUP($D736,TKBGV_sang!$A$6:$AE$130,23,0),"")</f>
        <v/>
      </c>
      <c r="G741" s="92" t="str">
        <f>IF(VLOOKUP($D736,TKBGV_sang!$A$6:$AE$130,28,0)&lt;&gt;"",VLOOKUP($D736,TKBGV_sang!$A$6:$AE$130,28,0),"")</f>
        <v/>
      </c>
    </row>
    <row r="742" spans="1:7" ht="25.5" customHeight="1" x14ac:dyDescent="0.1">
      <c r="A742" s="91">
        <v>3</v>
      </c>
      <c r="B742" s="92" t="str">
        <f>IF(VLOOKUP($D736,TKBGV_sang!$A$6:$AE$130,4,0)&lt;&gt;"",VLOOKUP($D736,TKBGV_sang!$A$6:$AE$130,4,0),"")</f>
        <v/>
      </c>
      <c r="C742" s="92" t="str">
        <f>IF(VLOOKUP($D736,TKBGV_sang!$A$6:$AE$130,9,0)&lt;&gt;"",VLOOKUP($D736,TKBGV_sang!$A$6:$AE$130,9,0),"")</f>
        <v>11A11 - SINH</v>
      </c>
      <c r="D742" s="92" t="str">
        <f>IF(VLOOKUP($D736,TKBGV_sang!$A$6:$AE$130,14,0)&lt;&gt;"",VLOOKUP($D736,TKBGV_sang!$A$6:$AE$130,14,0),"")</f>
        <v/>
      </c>
      <c r="E742" s="92" t="str">
        <f>IF(VLOOKUP($D736,TKBGV_sang!$A$6:$AE$130,19,0)&lt;&gt;"",VLOOKUP($D736,TKBGV_sang!$A$6:$AE$130,19,0),"")</f>
        <v/>
      </c>
      <c r="F742" s="92" t="str">
        <f>IF(VLOOKUP($D736,TKBGV_sang!$A$6:$AE$130,24,0)&lt;&gt;"",VLOOKUP($D736,TKBGV_sang!$A$6:$AE$130,24,0),"")</f>
        <v/>
      </c>
      <c r="G742" s="92" t="str">
        <f>IF(VLOOKUP($D736,TKBGV_sang!$A$6:$AE$130,29,0)&lt;&gt;"",VLOOKUP($D736,TKBGV_sang!$A$6:$AE$130,29,0),"")</f>
        <v/>
      </c>
    </row>
    <row r="743" spans="1:7" ht="25.5" customHeight="1" x14ac:dyDescent="0.1">
      <c r="A743" s="91">
        <v>4</v>
      </c>
      <c r="B743" s="92" t="str">
        <f>IF(VLOOKUP($D736,TKBGV_sang!$A$6:$AE$130,5,0)&lt;&gt;"",VLOOKUP($D736,TKBGV_sang!$A$6:$AE$130,5,0),"")</f>
        <v/>
      </c>
      <c r="C743" s="92" t="str">
        <f>IF(VLOOKUP($D736,TKBGV_sang!$A$6:$AE$130,10,0)&lt;&gt;"",VLOOKUP($D736,TKBGV_sang!$A$6:$AE$130,10,0),"")</f>
        <v>11A15 - SINH</v>
      </c>
      <c r="D743" s="92" t="str">
        <f>IF(VLOOKUP($D736,TKBGV_sang!$A$6:$AE$130,15,0)&lt;&gt;"",VLOOKUP($D736,TKBGV_sang!$A$6:$AE$130,15,0),"")</f>
        <v>10A02 - SINH</v>
      </c>
      <c r="E743" s="92" t="str">
        <f>IF(VLOOKUP($D736,TKBGV_sang!$A$6:$AE$130,20,0)&lt;&gt;"",VLOOKUP($D736,TKBGV_sang!$A$6:$AE$130,20,0),"")</f>
        <v/>
      </c>
      <c r="F743" s="92" t="str">
        <f>IF(VLOOKUP($D736,TKBGV_sang!$A$6:$AE$130,25,0)&lt;&gt;"",VLOOKUP($D736,TKBGV_sang!$A$6:$AE$130,25,0),"")</f>
        <v/>
      </c>
      <c r="G743" s="92" t="str">
        <f>IF(VLOOKUP($D736,TKBGV_sang!$A$6:$AE$130,30,0)&lt;&gt;"",VLOOKUP($D736,TKBGV_sang!$A$6:$AE$130,30,0),"")</f>
        <v/>
      </c>
    </row>
    <row r="744" spans="1:7" ht="25.5" customHeight="1" x14ac:dyDescent="0.1">
      <c r="A744" s="91">
        <v>5</v>
      </c>
      <c r="B744" s="92" t="str">
        <f>IF(VLOOKUP($D736,TKBGV_sang!$A$6:$AE$130,6,0)&lt;&gt;"",VLOOKUP($D736,TKBGV_sang!$A$6:$AE$130,6,0),"")</f>
        <v/>
      </c>
      <c r="C744" s="92" t="str">
        <f>IF(VLOOKUP($D736,TKBGV_sang!$A$6:$AE$130,11,0)&lt;&gt;"",VLOOKUP($D736,TKBGV_sang!$A$6:$AE$130,11,0),"")</f>
        <v>10A03 - SINH</v>
      </c>
      <c r="D744" s="92" t="str">
        <f>IF(VLOOKUP($D736,TKBGV_sang!$A$6:$AE$130,16,0)&lt;&gt;"",VLOOKUP($D736,TKBGV_sang!$A$6:$AE$130,16,0),"")</f>
        <v>11A02 - SINH</v>
      </c>
      <c r="E744" s="92" t="str">
        <f>IF(VLOOKUP($D736,TKBGV_sang!$A$6:$AE$130,21,0)&lt;&gt;"",VLOOKUP($D736,TKBGV_sang!$A$6:$AE$130,21,0),"")</f>
        <v/>
      </c>
      <c r="F744" s="92" t="str">
        <f>IF(VLOOKUP($D736,TKBGV_sang!$A$6:$AE$130,26,0)&lt;&gt;"",VLOOKUP($D736,TKBGV_sang!$A$6:$AE$130,26,0),"")</f>
        <v/>
      </c>
      <c r="G744" s="92" t="str">
        <f>IF(VLOOKUP($D736,TKBGV_sang!$A$6:$AE$130,31,0)&lt;&gt;"",VLOOKUP($D736,TKBGV_sang!$A$6:$AE$130,31,0),"")</f>
        <v/>
      </c>
    </row>
    <row r="745" spans="1:7" ht="25.5" customHeight="1" x14ac:dyDescent="0.1">
      <c r="A745" s="85"/>
      <c r="B745" s="85"/>
      <c r="C745" s="85" t="s">
        <v>122</v>
      </c>
      <c r="D745" s="85"/>
      <c r="E745" s="85"/>
      <c r="F745" s="85"/>
      <c r="G745" s="85"/>
    </row>
    <row r="746" spans="1:7" ht="25.5" customHeight="1" x14ac:dyDescent="0.1">
      <c r="A746" s="89"/>
      <c r="B746" s="90" t="s">
        <v>115</v>
      </c>
      <c r="C746" s="90" t="s">
        <v>116</v>
      </c>
      <c r="D746" s="90" t="s">
        <v>117</v>
      </c>
      <c r="E746" s="90" t="s">
        <v>118</v>
      </c>
      <c r="F746" s="90" t="s">
        <v>119</v>
      </c>
      <c r="G746" s="90" t="s">
        <v>120</v>
      </c>
    </row>
    <row r="747" spans="1:7" ht="25.5" customHeight="1" x14ac:dyDescent="0.1">
      <c r="A747" s="91">
        <v>1</v>
      </c>
      <c r="B747" s="92" t="str">
        <f>IF(VLOOKUP($D736,TKBGV_chieu!$A$6:$AE$130,2,0)&lt;&gt;"",VLOOKUP($D736,TKBGV_chieu!$A$6:$AE$130,2,0),"")</f>
        <v/>
      </c>
      <c r="C747" s="92" t="str">
        <f>IF(VLOOKUP($D736,TKBGV_chieu!$A$6:$AE$130,7,0)&lt;&gt;"",VLOOKUP($D736,TKBGV_chieu!$A$6:$AE$130,7,0),"")</f>
        <v/>
      </c>
      <c r="D747" s="92" t="str">
        <f>IF(VLOOKUP($D736,TKBGV_chieu!$A$6:$AE$130,12,0)&lt;&gt;"",VLOOKUP($D736,TKBGV_chieu!$A$6:$AE$130,12,0),"")</f>
        <v>11A06 - SINH</v>
      </c>
      <c r="E747" s="92" t="str">
        <f>IF(VLOOKUP($D736,TKBGV_chieu!$A$6:$AE$130,17,0)&lt;&gt;"",VLOOKUP($D736,TKBGV_chieu!$A$6:$AE$130,17,0),"")</f>
        <v>11A11 - SINH</v>
      </c>
      <c r="F747" s="92" t="str">
        <f>IF(VLOOKUP($D736,TKBGV_chieu!$A$6:$AE$130,22,0)&lt;&gt;"",VLOOKUP($D736,TKBGV_chieu!$A$6:$AE$130,22,0),"")</f>
        <v/>
      </c>
      <c r="G747" s="92" t="str">
        <f>IF(VLOOKUP($D736,TKBGV_chieu!$A$6:$AE$130,27,0)&lt;&gt;"",VLOOKUP($D736,TKBGV_chieu!$A$6:$AE$130,27,0),"")</f>
        <v/>
      </c>
    </row>
    <row r="748" spans="1:7" ht="25.5" customHeight="1" x14ac:dyDescent="0.1">
      <c r="A748" s="91">
        <v>2</v>
      </c>
      <c r="B748" s="92" t="str">
        <f>IF(VLOOKUP($D736,TKBGV_chieu!$A$6:$AE$130,3,0)&lt;&gt;"",VLOOKUP($D736,TKBGV_chieu!$A$6:$AE$130,3,0),"")</f>
        <v/>
      </c>
      <c r="C748" s="92" t="str">
        <f>IF(VLOOKUP($D736,TKBGV_chieu!$A$6:$AE$130,8,0)&lt;&gt;"",VLOOKUP($D736,TKBGV_chieu!$A$6:$AE$130,8,0),"")</f>
        <v>11A15 - SINH</v>
      </c>
      <c r="D748" s="92" t="str">
        <f>IF(VLOOKUP($D736,TKBGV_chieu!$A$6:$AE$130,13,0)&lt;&gt;"",VLOOKUP($D736,TKBGV_chieu!$A$6:$AE$130,13,0),"")</f>
        <v>10A06 - SINH</v>
      </c>
      <c r="E748" s="92" t="str">
        <f>IF(VLOOKUP($D736,TKBGV_chieu!$A$6:$AE$130,18,0)&lt;&gt;"",VLOOKUP($D736,TKBGV_chieu!$A$6:$AE$130,18,0),"")</f>
        <v>11A06 - SINH</v>
      </c>
      <c r="F748" s="92" t="str">
        <f>IF(VLOOKUP($D736,TKBGV_chieu!$A$6:$AE$130,23,0)&lt;&gt;"",VLOOKUP($D736,TKBGV_chieu!$A$6:$AE$130,23,0),"")</f>
        <v/>
      </c>
      <c r="G748" s="92" t="str">
        <f>IF(VLOOKUP($D736,TKBGV_chieu!$A$6:$AE$130,28,0)&lt;&gt;"",VLOOKUP($D736,TKBGV_chieu!$A$6:$AE$130,28,0),"")</f>
        <v/>
      </c>
    </row>
    <row r="749" spans="1:7" ht="25.5" customHeight="1" x14ac:dyDescent="0.1">
      <c r="A749" s="91">
        <v>3</v>
      </c>
      <c r="B749" s="92" t="str">
        <f>IF(VLOOKUP($D736,TKBGV_chieu!$A$6:$AE$130,4,0)&lt;&gt;"",VLOOKUP($D736,TKBGV_chieu!$A$6:$AE$130,4,0),"")</f>
        <v/>
      </c>
      <c r="C749" s="92" t="str">
        <f>IF(VLOOKUP($D736,TKBGV_chieu!$A$6:$AE$130,9,0)&lt;&gt;"",VLOOKUP($D736,TKBGV_chieu!$A$6:$AE$130,9,0),"")</f>
        <v>10A01 - SINH</v>
      </c>
      <c r="D749" s="92" t="str">
        <f>IF(VLOOKUP($D736,TKBGV_chieu!$A$6:$AE$130,14,0)&lt;&gt;"",VLOOKUP($D736,TKBGV_chieu!$A$6:$AE$130,14,0),"")</f>
        <v>11A10 - SINH</v>
      </c>
      <c r="E749" s="92" t="str">
        <f>IF(VLOOKUP($D736,TKBGV_chieu!$A$6:$AE$130,19,0)&lt;&gt;"",VLOOKUP($D736,TKBGV_chieu!$A$6:$AE$130,19,0),"")</f>
        <v>11A10 - SINH</v>
      </c>
      <c r="F749" s="92" t="str">
        <f>IF(VLOOKUP($D736,TKBGV_chieu!$A$6:$AE$130,24,0)&lt;&gt;"",VLOOKUP($D736,TKBGV_chieu!$A$6:$AE$130,24,0),"")</f>
        <v/>
      </c>
      <c r="G749" s="92" t="str">
        <f>IF(VLOOKUP($D736,TKBGV_chieu!$A$6:$AE$130,29,0)&lt;&gt;"",VLOOKUP($D736,TKBGV_chieu!$A$6:$AE$130,29,0),"")</f>
        <v/>
      </c>
    </row>
    <row r="750" spans="1:7" ht="25.5" customHeight="1" x14ac:dyDescent="0.1">
      <c r="A750" s="91">
        <v>4</v>
      </c>
      <c r="B750" s="92" t="str">
        <f>IF(VLOOKUP($D736,TKBGV_chieu!$A$6:$AE$130,5,0)&lt;&gt;"",VLOOKUP($D736,TKBGV_chieu!$A$6:$AE$130,5,0),"")</f>
        <v/>
      </c>
      <c r="C750" s="92" t="str">
        <f>IF(VLOOKUP($D736,TKBGV_chieu!$A$6:$AE$130,10,0)&lt;&gt;"",VLOOKUP($D736,TKBGV_chieu!$A$6:$AE$130,10,0),"")</f>
        <v/>
      </c>
      <c r="D750" s="92" t="str">
        <f>IF(VLOOKUP($D736,TKBGV_chieu!$A$6:$AE$130,15,0)&lt;&gt;"",VLOOKUP($D736,TKBGV_chieu!$A$6:$AE$130,15,0),"")</f>
        <v/>
      </c>
      <c r="E750" s="92" t="str">
        <f>IF(VLOOKUP($D736,TKBGV_chieu!$A$6:$AE$130,20,0)&lt;&gt;"",VLOOKUP($D736,TKBGV_chieu!$A$6:$AE$130,20,0),"")</f>
        <v/>
      </c>
      <c r="F750" s="92" t="str">
        <f>IF(VLOOKUP($D736,TKBGV_chieu!$A$6:$AE$130,25,0)&lt;&gt;"",VLOOKUP($D736,TKBGV_chieu!$A$6:$AE$130,25,0),"")</f>
        <v/>
      </c>
      <c r="G750" s="92" t="str">
        <f>IF(VLOOKUP($D736,TKBGV_chieu!$A$6:$AE$130,30,0)&lt;&gt;"",VLOOKUP($D736,TKBGV_chieu!$A$6:$AE$130,30,0),"")</f>
        <v/>
      </c>
    </row>
    <row r="751" spans="1:7" ht="25.5" customHeight="1" x14ac:dyDescent="0.1">
      <c r="A751" s="91">
        <v>5</v>
      </c>
      <c r="B751" s="92" t="str">
        <f>IF(VLOOKUP($D736,TKBGV_chieu!$A$6:$AE$130,6,0)&lt;&gt;"",VLOOKUP($D736,TKBGV_chieu!$A$6:$AE$130,6,0),"")</f>
        <v/>
      </c>
      <c r="C751" s="92" t="str">
        <f>IF(VLOOKUP($D736,TKBGV_chieu!$A$6:$AE$130,11,0)&lt;&gt;"",VLOOKUP($D736,TKBGV_chieu!$A$6:$AE$130,11,0),"")</f>
        <v/>
      </c>
      <c r="D751" s="92" t="str">
        <f>IF(VLOOKUP($D736,TKBGV_chieu!$A$6:$AE$130,16,0)&lt;&gt;"",VLOOKUP($D736,TKBGV_chieu!$A$6:$AE$130,16,0),"")</f>
        <v/>
      </c>
      <c r="E751" s="92" t="str">
        <f>IF(VLOOKUP($D736,TKBGV_chieu!$A$6:$AE$130,21,0)&lt;&gt;"",VLOOKUP($D736,TKBGV_chieu!$A$6:$AE$130,21,0),"")</f>
        <v/>
      </c>
      <c r="F751" s="92" t="str">
        <f>IF(VLOOKUP($D736,TKBGV_chieu!$A$6:$AE$130,26,0)&lt;&gt;"",VLOOKUP($D736,TKBGV_chieu!$A$6:$AE$130,26,0),"")</f>
        <v/>
      </c>
      <c r="G751" s="92" t="str">
        <f>IF(VLOOKUP($D736,TKBGV_chieu!$A$6:$AE$130,31,0)&lt;&gt;"",VLOOKUP($D736,TKBGV_chieu!$A$6:$AE$130,31,0),"")</f>
        <v/>
      </c>
    </row>
    <row r="752" spans="1:7" ht="25.5" customHeight="1" x14ac:dyDescent="0.1">
      <c r="A752" s="85"/>
      <c r="B752" s="93"/>
      <c r="C752" s="93"/>
      <c r="D752" s="93"/>
      <c r="E752" s="93"/>
      <c r="F752" s="93"/>
      <c r="G752" s="93"/>
    </row>
    <row r="753" spans="1:7" ht="25.5" customHeight="1" x14ac:dyDescent="0.1">
      <c r="A753" s="85">
        <v>45</v>
      </c>
      <c r="B753" s="85"/>
      <c r="C753" s="85" t="s">
        <v>123</v>
      </c>
      <c r="D753" s="86" t="str">
        <f>VLOOKUP($A753,Objects!$D$7:$F$120,3,1)</f>
        <v>ĐINH THỊ NHẬT LIÊN</v>
      </c>
      <c r="E753" s="85"/>
      <c r="F753" s="85"/>
      <c r="G753" s="85"/>
    </row>
    <row r="754" spans="1:7" ht="25.5" customHeight="1" x14ac:dyDescent="0.1">
      <c r="A754" s="85"/>
      <c r="B754" s="85"/>
      <c r="C754" s="85"/>
      <c r="D754" s="85"/>
      <c r="E754" s="88"/>
      <c r="F754" s="85"/>
      <c r="G754" s="85"/>
    </row>
    <row r="755" spans="1:7" ht="25.5" customHeight="1" x14ac:dyDescent="0.1">
      <c r="A755" s="85"/>
      <c r="B755" s="85"/>
      <c r="C755" s="85" t="s">
        <v>121</v>
      </c>
      <c r="D755" s="85"/>
      <c r="E755" s="85"/>
      <c r="F755" s="85"/>
      <c r="G755" s="85"/>
    </row>
    <row r="756" spans="1:7" ht="25.5" customHeight="1" x14ac:dyDescent="0.1">
      <c r="A756" s="89"/>
      <c r="B756" s="90" t="s">
        <v>115</v>
      </c>
      <c r="C756" s="90" t="s">
        <v>116</v>
      </c>
      <c r="D756" s="90" t="s">
        <v>117</v>
      </c>
      <c r="E756" s="90" t="s">
        <v>118</v>
      </c>
      <c r="F756" s="90" t="s">
        <v>119</v>
      </c>
      <c r="G756" s="90" t="s">
        <v>120</v>
      </c>
    </row>
    <row r="757" spans="1:7" ht="25.5" customHeight="1" x14ac:dyDescent="0.1">
      <c r="A757" s="91">
        <v>1</v>
      </c>
      <c r="B757" s="92" t="str">
        <f>IF(VLOOKUP($D753,TKBGV_sang!$A$6:$AE$130,2,0)&lt;&gt;"",VLOOKUP($D753,TKBGV_sang!$A$6:$AE$130,2,0),"")</f>
        <v/>
      </c>
      <c r="C757" s="92" t="str">
        <f>IF(VLOOKUP($D753,TKBGV_sang!$A$6:$AE$130,7,0)&lt;&gt;"",VLOOKUP($D753,TKBGV_sang!$A$6:$AE$130,7,0),"")</f>
        <v/>
      </c>
      <c r="D757" s="92" t="str">
        <f>IF(VLOOKUP($D753,TKBGV_sang!$A$6:$AE$130,12,0)&lt;&gt;"",VLOOKUP($D753,TKBGV_sang!$A$6:$AE$130,12,0),"")</f>
        <v/>
      </c>
      <c r="E757" s="92" t="str">
        <f>IF(VLOOKUP($D753,TKBGV_sang!$A$6:$AE$130,17,0)&lt;&gt;"",VLOOKUP($D753,TKBGV_sang!$A$6:$AE$130,17,0),"")</f>
        <v/>
      </c>
      <c r="F757" s="92" t="str">
        <f>IF(VLOOKUP($D753,TKBGV_sang!$A$6:$AE$130,22,0)&lt;&gt;"",VLOOKUP($D753,TKBGV_sang!$A$6:$AE$130,22,0),"")</f>
        <v/>
      </c>
      <c r="G757" s="92" t="str">
        <f>IF(VLOOKUP($D753,TKBGV_sang!$A$6:$AE$130,27,0)&lt;&gt;"",VLOOKUP($D753,TKBGV_sang!$A$6:$AE$130,27,0),"")</f>
        <v/>
      </c>
    </row>
    <row r="758" spans="1:7" ht="25.5" customHeight="1" x14ac:dyDescent="0.1">
      <c r="A758" s="91">
        <v>2</v>
      </c>
      <c r="B758" s="92" t="str">
        <f>IF(VLOOKUP($D753,TKBGV_sang!$A$6:$AE$130,3,0)&lt;&gt;"",VLOOKUP($D753,TKBGV_sang!$A$6:$AE$130,3,0),"")</f>
        <v>10A05 - SHCN</v>
      </c>
      <c r="C758" s="92" t="str">
        <f>IF(VLOOKUP($D753,TKBGV_sang!$A$6:$AE$130,8,0)&lt;&gt;"",VLOOKUP($D753,TKBGV_sang!$A$6:$AE$130,8,0),"")</f>
        <v/>
      </c>
      <c r="D758" s="92" t="str">
        <f>IF(VLOOKUP($D753,TKBGV_sang!$A$6:$AE$130,13,0)&lt;&gt;"",VLOOKUP($D753,TKBGV_sang!$A$6:$AE$130,13,0),"")</f>
        <v/>
      </c>
      <c r="E758" s="92" t="str">
        <f>IF(VLOOKUP($D753,TKBGV_sang!$A$6:$AE$130,18,0)&lt;&gt;"",VLOOKUP($D753,TKBGV_sang!$A$6:$AE$130,18,0),"")</f>
        <v/>
      </c>
      <c r="F758" s="92" t="str">
        <f>IF(VLOOKUP($D753,TKBGV_sang!$A$6:$AE$130,23,0)&lt;&gt;"",VLOOKUP($D753,TKBGV_sang!$A$6:$AE$130,23,0),"")</f>
        <v/>
      </c>
      <c r="G758" s="92" t="str">
        <f>IF(VLOOKUP($D753,TKBGV_sang!$A$6:$AE$130,28,0)&lt;&gt;"",VLOOKUP($D753,TKBGV_sang!$A$6:$AE$130,28,0),"")</f>
        <v/>
      </c>
    </row>
    <row r="759" spans="1:7" ht="25.5" customHeight="1" x14ac:dyDescent="0.1">
      <c r="A759" s="91">
        <v>3</v>
      </c>
      <c r="B759" s="92" t="str">
        <f>IF(VLOOKUP($D753,TKBGV_sang!$A$6:$AE$130,4,0)&lt;&gt;"",VLOOKUP($D753,TKBGV_sang!$A$6:$AE$130,4,0),"")</f>
        <v>10A05 - SINH</v>
      </c>
      <c r="C759" s="92" t="str">
        <f>IF(VLOOKUP($D753,TKBGV_sang!$A$6:$AE$130,9,0)&lt;&gt;"",VLOOKUP($D753,TKBGV_sang!$A$6:$AE$130,9,0),"")</f>
        <v/>
      </c>
      <c r="D759" s="92" t="str">
        <f>IF(VLOOKUP($D753,TKBGV_sang!$A$6:$AE$130,14,0)&lt;&gt;"",VLOOKUP($D753,TKBGV_sang!$A$6:$AE$130,14,0),"")</f>
        <v>10A11 - SINH</v>
      </c>
      <c r="E759" s="92" t="str">
        <f>IF(VLOOKUP($D753,TKBGV_sang!$A$6:$AE$130,19,0)&lt;&gt;"",VLOOKUP($D753,TKBGV_sang!$A$6:$AE$130,19,0),"")</f>
        <v/>
      </c>
      <c r="F759" s="92" t="str">
        <f>IF(VLOOKUP($D753,TKBGV_sang!$A$6:$AE$130,24,0)&lt;&gt;"",VLOOKUP($D753,TKBGV_sang!$A$6:$AE$130,24,0),"")</f>
        <v/>
      </c>
      <c r="G759" s="92" t="str">
        <f>IF(VLOOKUP($D753,TKBGV_sang!$A$6:$AE$130,29,0)&lt;&gt;"",VLOOKUP($D753,TKBGV_sang!$A$6:$AE$130,29,0),"")</f>
        <v/>
      </c>
    </row>
    <row r="760" spans="1:7" ht="25.5" customHeight="1" x14ac:dyDescent="0.1">
      <c r="A760" s="91">
        <v>4</v>
      </c>
      <c r="B760" s="92" t="str">
        <f>IF(VLOOKUP($D753,TKBGV_sang!$A$6:$AE$130,5,0)&lt;&gt;"",VLOOKUP($D753,TKBGV_sang!$A$6:$AE$130,5,0),"")</f>
        <v/>
      </c>
      <c r="C760" s="92" t="str">
        <f>IF(VLOOKUP($D753,TKBGV_sang!$A$6:$AE$130,10,0)&lt;&gt;"",VLOOKUP($D753,TKBGV_sang!$A$6:$AE$130,10,0),"")</f>
        <v/>
      </c>
      <c r="D760" s="92" t="str">
        <f>IF(VLOOKUP($D753,TKBGV_sang!$A$6:$AE$130,15,0)&lt;&gt;"",VLOOKUP($D753,TKBGV_sang!$A$6:$AE$130,15,0),"")</f>
        <v>11A03 - SINH</v>
      </c>
      <c r="E760" s="92" t="str">
        <f>IF(VLOOKUP($D753,TKBGV_sang!$A$6:$AE$130,20,0)&lt;&gt;"",VLOOKUP($D753,TKBGV_sang!$A$6:$AE$130,20,0),"")</f>
        <v/>
      </c>
      <c r="F760" s="92" t="str">
        <f>IF(VLOOKUP($D753,TKBGV_sang!$A$6:$AE$130,25,0)&lt;&gt;"",VLOOKUP($D753,TKBGV_sang!$A$6:$AE$130,25,0),"")</f>
        <v/>
      </c>
      <c r="G760" s="92" t="str">
        <f>IF(VLOOKUP($D753,TKBGV_sang!$A$6:$AE$130,30,0)&lt;&gt;"",VLOOKUP($D753,TKBGV_sang!$A$6:$AE$130,30,0),"")</f>
        <v/>
      </c>
    </row>
    <row r="761" spans="1:7" ht="25.5" customHeight="1" x14ac:dyDescent="0.1">
      <c r="A761" s="91">
        <v>5</v>
      </c>
      <c r="B761" s="92" t="str">
        <f>IF(VLOOKUP($D753,TKBGV_sang!$A$6:$AE$130,6,0)&lt;&gt;"",VLOOKUP($D753,TKBGV_sang!$A$6:$AE$130,6,0),"")</f>
        <v>11A16 - SINH</v>
      </c>
      <c r="C761" s="92" t="str">
        <f>IF(VLOOKUP($D753,TKBGV_sang!$A$6:$AE$130,11,0)&lt;&gt;"",VLOOKUP($D753,TKBGV_sang!$A$6:$AE$130,11,0),"")</f>
        <v/>
      </c>
      <c r="D761" s="92" t="str">
        <f>IF(VLOOKUP($D753,TKBGV_sang!$A$6:$AE$130,16,0)&lt;&gt;"",VLOOKUP($D753,TKBGV_sang!$A$6:$AE$130,16,0),"")</f>
        <v>11A09 - SINH</v>
      </c>
      <c r="E761" s="92" t="str">
        <f>IF(VLOOKUP($D753,TKBGV_sang!$A$6:$AE$130,21,0)&lt;&gt;"",VLOOKUP($D753,TKBGV_sang!$A$6:$AE$130,21,0),"")</f>
        <v/>
      </c>
      <c r="F761" s="92" t="str">
        <f>IF(VLOOKUP($D753,TKBGV_sang!$A$6:$AE$130,26,0)&lt;&gt;"",VLOOKUP($D753,TKBGV_sang!$A$6:$AE$130,26,0),"")</f>
        <v/>
      </c>
      <c r="G761" s="92" t="str">
        <f>IF(VLOOKUP($D753,TKBGV_sang!$A$6:$AE$130,31,0)&lt;&gt;"",VLOOKUP($D753,TKBGV_sang!$A$6:$AE$130,31,0),"")</f>
        <v/>
      </c>
    </row>
    <row r="762" spans="1:7" ht="25.5" customHeight="1" x14ac:dyDescent="0.1">
      <c r="A762" s="85"/>
      <c r="B762" s="85"/>
      <c r="C762" s="85" t="s">
        <v>122</v>
      </c>
      <c r="D762" s="85"/>
      <c r="E762" s="85"/>
      <c r="F762" s="85"/>
      <c r="G762" s="85"/>
    </row>
    <row r="763" spans="1:7" ht="25.5" customHeight="1" x14ac:dyDescent="0.1">
      <c r="A763" s="89"/>
      <c r="B763" s="90" t="s">
        <v>115</v>
      </c>
      <c r="C763" s="90" t="s">
        <v>116</v>
      </c>
      <c r="D763" s="90" t="s">
        <v>117</v>
      </c>
      <c r="E763" s="90" t="s">
        <v>118</v>
      </c>
      <c r="F763" s="90" t="s">
        <v>119</v>
      </c>
      <c r="G763" s="90" t="s">
        <v>120</v>
      </c>
    </row>
    <row r="764" spans="1:7" ht="25.5" customHeight="1" x14ac:dyDescent="0.1">
      <c r="A764" s="91">
        <v>1</v>
      </c>
      <c r="B764" s="92" t="str">
        <f>IF(VLOOKUP($D753,TKBGV_chieu!$A$6:$AE$130,2,0)&lt;&gt;"",VLOOKUP($D753,TKBGV_chieu!$A$6:$AE$130,2,0),"")</f>
        <v>11A09 - SINH</v>
      </c>
      <c r="C764" s="92" t="str">
        <f>IF(VLOOKUP($D753,TKBGV_chieu!$A$6:$AE$130,7,0)&lt;&gt;"",VLOOKUP($D753,TKBGV_chieu!$A$6:$AE$130,7,0),"")</f>
        <v/>
      </c>
      <c r="D764" s="92" t="str">
        <f>IF(VLOOKUP($D753,TKBGV_chieu!$A$6:$AE$130,12,0)&lt;&gt;"",VLOOKUP($D753,TKBGV_chieu!$A$6:$AE$130,12,0),"")</f>
        <v>11A16 - NGHE</v>
      </c>
      <c r="E764" s="92" t="str">
        <f>IF(VLOOKUP($D753,TKBGV_chieu!$A$6:$AE$130,17,0)&lt;&gt;"",VLOOKUP($D753,TKBGV_chieu!$A$6:$AE$130,17,0),"")</f>
        <v>11A03 - NGHE</v>
      </c>
      <c r="F764" s="92" t="str">
        <f>IF(VLOOKUP($D753,TKBGV_chieu!$A$6:$AE$130,22,0)&lt;&gt;"",VLOOKUP($D753,TKBGV_chieu!$A$6:$AE$130,22,0),"")</f>
        <v/>
      </c>
      <c r="G764" s="92" t="str">
        <f>IF(VLOOKUP($D753,TKBGV_chieu!$A$6:$AE$130,27,0)&lt;&gt;"",VLOOKUP($D753,TKBGV_chieu!$A$6:$AE$130,27,0),"")</f>
        <v/>
      </c>
    </row>
    <row r="765" spans="1:7" ht="25.5" customHeight="1" x14ac:dyDescent="0.1">
      <c r="A765" s="91">
        <v>2</v>
      </c>
      <c r="B765" s="92" t="str">
        <f>IF(VLOOKUP($D753,TKBGV_chieu!$A$6:$AE$130,3,0)&lt;&gt;"",VLOOKUP($D753,TKBGV_chieu!$A$6:$AE$130,3,0),"")</f>
        <v>11A16 - SINH</v>
      </c>
      <c r="C765" s="92" t="str">
        <f>IF(VLOOKUP($D753,TKBGV_chieu!$A$6:$AE$130,8,0)&lt;&gt;"",VLOOKUP($D753,TKBGV_chieu!$A$6:$AE$130,8,0),"")</f>
        <v/>
      </c>
      <c r="D765" s="92" t="str">
        <f>IF(VLOOKUP($D753,TKBGV_chieu!$A$6:$AE$130,13,0)&lt;&gt;"",VLOOKUP($D753,TKBGV_chieu!$A$6:$AE$130,13,0),"")</f>
        <v>11A16 - NGHE</v>
      </c>
      <c r="E765" s="92" t="str">
        <f>IF(VLOOKUP($D753,TKBGV_chieu!$A$6:$AE$130,18,0)&lt;&gt;"",VLOOKUP($D753,TKBGV_chieu!$A$6:$AE$130,18,0),"")</f>
        <v>11A03 - NGHE</v>
      </c>
      <c r="F765" s="92" t="str">
        <f>IF(VLOOKUP($D753,TKBGV_chieu!$A$6:$AE$130,23,0)&lt;&gt;"",VLOOKUP($D753,TKBGV_chieu!$A$6:$AE$130,23,0),"")</f>
        <v/>
      </c>
      <c r="G765" s="92" t="str">
        <f>IF(VLOOKUP($D753,TKBGV_chieu!$A$6:$AE$130,28,0)&lt;&gt;"",VLOOKUP($D753,TKBGV_chieu!$A$6:$AE$130,28,0),"")</f>
        <v/>
      </c>
    </row>
    <row r="766" spans="1:7" ht="25.5" customHeight="1" x14ac:dyDescent="0.1">
      <c r="A766" s="91">
        <v>3</v>
      </c>
      <c r="B766" s="92" t="str">
        <f>IF(VLOOKUP($D753,TKBGV_chieu!$A$6:$AE$130,4,0)&lt;&gt;"",VLOOKUP($D753,TKBGV_chieu!$A$6:$AE$130,4,0),"")</f>
        <v/>
      </c>
      <c r="C766" s="92" t="str">
        <f>IF(VLOOKUP($D753,TKBGV_chieu!$A$6:$AE$130,9,0)&lt;&gt;"",VLOOKUP($D753,TKBGV_chieu!$A$6:$AE$130,9,0),"")</f>
        <v/>
      </c>
      <c r="D766" s="92" t="str">
        <f>IF(VLOOKUP($D753,TKBGV_chieu!$A$6:$AE$130,14,0)&lt;&gt;"",VLOOKUP($D753,TKBGV_chieu!$A$6:$AE$130,14,0),"")</f>
        <v>11A16 - NGHE</v>
      </c>
      <c r="E766" s="92" t="str">
        <f>IF(VLOOKUP($D753,TKBGV_chieu!$A$6:$AE$130,19,0)&lt;&gt;"",VLOOKUP($D753,TKBGV_chieu!$A$6:$AE$130,19,0),"")</f>
        <v>11A03 - NGHE</v>
      </c>
      <c r="F766" s="92" t="str">
        <f>IF(VLOOKUP($D753,TKBGV_chieu!$A$6:$AE$130,24,0)&lt;&gt;"",VLOOKUP($D753,TKBGV_chieu!$A$6:$AE$130,24,0),"")</f>
        <v/>
      </c>
      <c r="G766" s="92" t="str">
        <f>IF(VLOOKUP($D753,TKBGV_chieu!$A$6:$AE$130,29,0)&lt;&gt;"",VLOOKUP($D753,TKBGV_chieu!$A$6:$AE$130,29,0),"")</f>
        <v/>
      </c>
    </row>
    <row r="767" spans="1:7" ht="25.5" customHeight="1" x14ac:dyDescent="0.1">
      <c r="A767" s="91">
        <v>4</v>
      </c>
      <c r="B767" s="92" t="str">
        <f>IF(VLOOKUP($D753,TKBGV_chieu!$A$6:$AE$130,5,0)&lt;&gt;"",VLOOKUP($D753,TKBGV_chieu!$A$6:$AE$130,5,0),"")</f>
        <v/>
      </c>
      <c r="C767" s="92" t="str">
        <f>IF(VLOOKUP($D753,TKBGV_chieu!$A$6:$AE$130,10,0)&lt;&gt;"",VLOOKUP($D753,TKBGV_chieu!$A$6:$AE$130,10,0),"")</f>
        <v/>
      </c>
      <c r="D767" s="92" t="str">
        <f>IF(VLOOKUP($D753,TKBGV_chieu!$A$6:$AE$130,15,0)&lt;&gt;"",VLOOKUP($D753,TKBGV_chieu!$A$6:$AE$130,15,0),"")</f>
        <v/>
      </c>
      <c r="E767" s="92" t="str">
        <f>IF(VLOOKUP($D753,TKBGV_chieu!$A$6:$AE$130,20,0)&lt;&gt;"",VLOOKUP($D753,TKBGV_chieu!$A$6:$AE$130,20,0),"")</f>
        <v/>
      </c>
      <c r="F767" s="92" t="str">
        <f>IF(VLOOKUP($D753,TKBGV_chieu!$A$6:$AE$130,25,0)&lt;&gt;"",VLOOKUP($D753,TKBGV_chieu!$A$6:$AE$130,25,0),"")</f>
        <v/>
      </c>
      <c r="G767" s="92" t="str">
        <f>IF(VLOOKUP($D753,TKBGV_chieu!$A$6:$AE$130,30,0)&lt;&gt;"",VLOOKUP($D753,TKBGV_chieu!$A$6:$AE$130,30,0),"")</f>
        <v/>
      </c>
    </row>
    <row r="768" spans="1:7" ht="25.5" customHeight="1" x14ac:dyDescent="0.1">
      <c r="A768" s="91">
        <v>5</v>
      </c>
      <c r="B768" s="92" t="str">
        <f>IF(VLOOKUP($D753,TKBGV_chieu!$A$6:$AE$130,6,0)&lt;&gt;"",VLOOKUP($D753,TKBGV_chieu!$A$6:$AE$130,6,0),"")</f>
        <v/>
      </c>
      <c r="C768" s="92" t="str">
        <f>IF(VLOOKUP($D753,TKBGV_chieu!$A$6:$AE$130,11,0)&lt;&gt;"",VLOOKUP($D753,TKBGV_chieu!$A$6:$AE$130,11,0),"")</f>
        <v/>
      </c>
      <c r="D768" s="92" t="str">
        <f>IF(VLOOKUP($D753,TKBGV_chieu!$A$6:$AE$130,16,0)&lt;&gt;"",VLOOKUP($D753,TKBGV_chieu!$A$6:$AE$130,16,0),"")</f>
        <v/>
      </c>
      <c r="E768" s="92" t="str">
        <f>IF(VLOOKUP($D753,TKBGV_chieu!$A$6:$AE$130,21,0)&lt;&gt;"",VLOOKUP($D753,TKBGV_chieu!$A$6:$AE$130,21,0),"")</f>
        <v/>
      </c>
      <c r="F768" s="92" t="str">
        <f>IF(VLOOKUP($D753,TKBGV_chieu!$A$6:$AE$130,26,0)&lt;&gt;"",VLOOKUP($D753,TKBGV_chieu!$A$6:$AE$130,26,0),"")</f>
        <v/>
      </c>
      <c r="G768" s="92" t="str">
        <f>IF(VLOOKUP($D753,TKBGV_chieu!$A$6:$AE$130,31,0)&lt;&gt;"",VLOOKUP($D753,TKBGV_chieu!$A$6:$AE$130,31,0),"")</f>
        <v/>
      </c>
    </row>
    <row r="769" spans="1:7" ht="25.5" customHeight="1" x14ac:dyDescent="0.1">
      <c r="A769" s="85"/>
      <c r="B769" s="93"/>
      <c r="C769" s="93"/>
      <c r="D769" s="93"/>
      <c r="E769" s="93"/>
      <c r="F769" s="93"/>
      <c r="G769" s="93"/>
    </row>
    <row r="770" spans="1:7" ht="25.5" customHeight="1" x14ac:dyDescent="0.1">
      <c r="A770" s="85">
        <v>46</v>
      </c>
      <c r="B770" s="85"/>
      <c r="C770" s="85" t="s">
        <v>123</v>
      </c>
      <c r="D770" s="86" t="str">
        <f>VLOOKUP($A770,Objects!$D$7:$F$120,3,1)</f>
        <v>ĐỖ THỊ TRÂM ANH</v>
      </c>
      <c r="E770" s="85"/>
      <c r="F770" s="85"/>
      <c r="G770" s="85"/>
    </row>
    <row r="771" spans="1:7" ht="25.5" customHeight="1" x14ac:dyDescent="0.1">
      <c r="A771" s="85"/>
      <c r="B771" s="85"/>
      <c r="C771" s="85"/>
      <c r="D771" s="85"/>
      <c r="E771" s="88"/>
      <c r="F771" s="85"/>
      <c r="G771" s="85"/>
    </row>
    <row r="772" spans="1:7" ht="25.5" customHeight="1" x14ac:dyDescent="0.1">
      <c r="A772" s="85"/>
      <c r="B772" s="85"/>
      <c r="C772" s="85" t="s">
        <v>121</v>
      </c>
      <c r="D772" s="85"/>
      <c r="E772" s="85"/>
      <c r="F772" s="85"/>
      <c r="G772" s="85"/>
    </row>
    <row r="773" spans="1:7" ht="25.5" customHeight="1" x14ac:dyDescent="0.1">
      <c r="A773" s="89"/>
      <c r="B773" s="90" t="s">
        <v>115</v>
      </c>
      <c r="C773" s="90" t="s">
        <v>116</v>
      </c>
      <c r="D773" s="90" t="s">
        <v>117</v>
      </c>
      <c r="E773" s="90" t="s">
        <v>118</v>
      </c>
      <c r="F773" s="90" t="s">
        <v>119</v>
      </c>
      <c r="G773" s="90" t="s">
        <v>120</v>
      </c>
    </row>
    <row r="774" spans="1:7" ht="25.5" customHeight="1" x14ac:dyDescent="0.1">
      <c r="A774" s="91">
        <v>1</v>
      </c>
      <c r="B774" s="92" t="str">
        <f>IF(VLOOKUP($D770,TKBGV_sang!$A$6:$AE$130,2,0)&lt;&gt;"",VLOOKUP($D770,TKBGV_sang!$A$6:$AE$130,2,0),"")</f>
        <v/>
      </c>
      <c r="C774" s="92" t="str">
        <f>IF(VLOOKUP($D770,TKBGV_sang!$A$6:$AE$130,7,0)&lt;&gt;"",VLOOKUP($D770,TKBGV_sang!$A$6:$AE$130,7,0),"")</f>
        <v/>
      </c>
      <c r="D774" s="92" t="str">
        <f>IF(VLOOKUP($D770,TKBGV_sang!$A$6:$AE$130,12,0)&lt;&gt;"",VLOOKUP($D770,TKBGV_sang!$A$6:$AE$130,12,0),"")</f>
        <v/>
      </c>
      <c r="E774" s="92" t="str">
        <f>IF(VLOOKUP($D770,TKBGV_sang!$A$6:$AE$130,17,0)&lt;&gt;"",VLOOKUP($D770,TKBGV_sang!$A$6:$AE$130,17,0),"")</f>
        <v/>
      </c>
      <c r="F774" s="92" t="str">
        <f>IF(VLOOKUP($D770,TKBGV_sang!$A$6:$AE$130,22,0)&lt;&gt;"",VLOOKUP($D770,TKBGV_sang!$A$6:$AE$130,22,0),"")</f>
        <v/>
      </c>
      <c r="G774" s="92" t="str">
        <f>IF(VLOOKUP($D770,TKBGV_sang!$A$6:$AE$130,27,0)&lt;&gt;"",VLOOKUP($D770,TKBGV_sang!$A$6:$AE$130,27,0),"")</f>
        <v/>
      </c>
    </row>
    <row r="775" spans="1:7" ht="25.5" customHeight="1" x14ac:dyDescent="0.1">
      <c r="A775" s="91">
        <v>2</v>
      </c>
      <c r="B775" s="92" t="str">
        <f>IF(VLOOKUP($D770,TKBGV_sang!$A$6:$AE$130,3,0)&lt;&gt;"",VLOOKUP($D770,TKBGV_sang!$A$6:$AE$130,3,0),"")</f>
        <v>11A05 - SHCN</v>
      </c>
      <c r="C775" s="92" t="str">
        <f>IF(VLOOKUP($D770,TKBGV_sang!$A$6:$AE$130,8,0)&lt;&gt;"",VLOOKUP($D770,TKBGV_sang!$A$6:$AE$130,8,0),"")</f>
        <v/>
      </c>
      <c r="D775" s="92" t="str">
        <f>IF(VLOOKUP($D770,TKBGV_sang!$A$6:$AE$130,13,0)&lt;&gt;"",VLOOKUP($D770,TKBGV_sang!$A$6:$AE$130,13,0),"")</f>
        <v>11A05 - SINH</v>
      </c>
      <c r="E775" s="92" t="str">
        <f>IF(VLOOKUP($D770,TKBGV_sang!$A$6:$AE$130,18,0)&lt;&gt;"",VLOOKUP($D770,TKBGV_sang!$A$6:$AE$130,18,0),"")</f>
        <v/>
      </c>
      <c r="F775" s="92" t="str">
        <f>IF(VLOOKUP($D770,TKBGV_sang!$A$6:$AE$130,23,0)&lt;&gt;"",VLOOKUP($D770,TKBGV_sang!$A$6:$AE$130,23,0),"")</f>
        <v/>
      </c>
      <c r="G775" s="92" t="str">
        <f>IF(VLOOKUP($D770,TKBGV_sang!$A$6:$AE$130,28,0)&lt;&gt;"",VLOOKUP($D770,TKBGV_sang!$A$6:$AE$130,28,0),"")</f>
        <v/>
      </c>
    </row>
    <row r="776" spans="1:7" ht="25.5" customHeight="1" x14ac:dyDescent="0.1">
      <c r="A776" s="91">
        <v>3</v>
      </c>
      <c r="B776" s="92" t="str">
        <f>IF(VLOOKUP($D770,TKBGV_sang!$A$6:$AE$130,4,0)&lt;&gt;"",VLOOKUP($D770,TKBGV_sang!$A$6:$AE$130,4,0),"")</f>
        <v>10A10 - SINH</v>
      </c>
      <c r="C776" s="92" t="str">
        <f>IF(VLOOKUP($D770,TKBGV_sang!$A$6:$AE$130,9,0)&lt;&gt;"",VLOOKUP($D770,TKBGV_sang!$A$6:$AE$130,9,0),"")</f>
        <v/>
      </c>
      <c r="D776" s="92" t="str">
        <f>IF(VLOOKUP($D770,TKBGV_sang!$A$6:$AE$130,14,0)&lt;&gt;"",VLOOKUP($D770,TKBGV_sang!$A$6:$AE$130,14,0),"")</f>
        <v/>
      </c>
      <c r="E776" s="92" t="str">
        <f>IF(VLOOKUP($D770,TKBGV_sang!$A$6:$AE$130,19,0)&lt;&gt;"",VLOOKUP($D770,TKBGV_sang!$A$6:$AE$130,19,0),"")</f>
        <v/>
      </c>
      <c r="F776" s="92" t="str">
        <f>IF(VLOOKUP($D770,TKBGV_sang!$A$6:$AE$130,24,0)&lt;&gt;"",VLOOKUP($D770,TKBGV_sang!$A$6:$AE$130,24,0),"")</f>
        <v/>
      </c>
      <c r="G776" s="92" t="str">
        <f>IF(VLOOKUP($D770,TKBGV_sang!$A$6:$AE$130,29,0)&lt;&gt;"",VLOOKUP($D770,TKBGV_sang!$A$6:$AE$130,29,0),"")</f>
        <v/>
      </c>
    </row>
    <row r="777" spans="1:7" ht="25.5" customHeight="1" x14ac:dyDescent="0.1">
      <c r="A777" s="91">
        <v>4</v>
      </c>
      <c r="B777" s="92" t="str">
        <f>IF(VLOOKUP($D770,TKBGV_sang!$A$6:$AE$130,5,0)&lt;&gt;"",VLOOKUP($D770,TKBGV_sang!$A$6:$AE$130,5,0),"")</f>
        <v/>
      </c>
      <c r="C777" s="92" t="str">
        <f>IF(VLOOKUP($D770,TKBGV_sang!$A$6:$AE$130,10,0)&lt;&gt;"",VLOOKUP($D770,TKBGV_sang!$A$6:$AE$130,10,0),"")</f>
        <v/>
      </c>
      <c r="D777" s="92" t="str">
        <f>IF(VLOOKUP($D770,TKBGV_sang!$A$6:$AE$130,15,0)&lt;&gt;"",VLOOKUP($D770,TKBGV_sang!$A$6:$AE$130,15,0),"")</f>
        <v>11A13 - SINH</v>
      </c>
      <c r="E777" s="92" t="str">
        <f>IF(VLOOKUP($D770,TKBGV_sang!$A$6:$AE$130,20,0)&lt;&gt;"",VLOOKUP($D770,TKBGV_sang!$A$6:$AE$130,20,0),"")</f>
        <v/>
      </c>
      <c r="F777" s="92" t="str">
        <f>IF(VLOOKUP($D770,TKBGV_sang!$A$6:$AE$130,25,0)&lt;&gt;"",VLOOKUP($D770,TKBGV_sang!$A$6:$AE$130,25,0),"")</f>
        <v/>
      </c>
      <c r="G777" s="92" t="str">
        <f>IF(VLOOKUP($D770,TKBGV_sang!$A$6:$AE$130,30,0)&lt;&gt;"",VLOOKUP($D770,TKBGV_sang!$A$6:$AE$130,30,0),"")</f>
        <v/>
      </c>
    </row>
    <row r="778" spans="1:7" ht="25.5" customHeight="1" x14ac:dyDescent="0.1">
      <c r="A778" s="91">
        <v>5</v>
      </c>
      <c r="B778" s="92" t="str">
        <f>IF(VLOOKUP($D770,TKBGV_sang!$A$6:$AE$130,6,0)&lt;&gt;"",VLOOKUP($D770,TKBGV_sang!$A$6:$AE$130,6,0),"")</f>
        <v>10A09 - SINH</v>
      </c>
      <c r="C778" s="92" t="str">
        <f>IF(VLOOKUP($D770,TKBGV_sang!$A$6:$AE$130,11,0)&lt;&gt;"",VLOOKUP($D770,TKBGV_sang!$A$6:$AE$130,11,0),"")</f>
        <v/>
      </c>
      <c r="D778" s="92" t="str">
        <f>IF(VLOOKUP($D770,TKBGV_sang!$A$6:$AE$130,16,0)&lt;&gt;"",VLOOKUP($D770,TKBGV_sang!$A$6:$AE$130,16,0),"")</f>
        <v>11A04 - SINH</v>
      </c>
      <c r="E778" s="92" t="str">
        <f>IF(VLOOKUP($D770,TKBGV_sang!$A$6:$AE$130,21,0)&lt;&gt;"",VLOOKUP($D770,TKBGV_sang!$A$6:$AE$130,21,0),"")</f>
        <v/>
      </c>
      <c r="F778" s="92" t="str">
        <f>IF(VLOOKUP($D770,TKBGV_sang!$A$6:$AE$130,26,0)&lt;&gt;"",VLOOKUP($D770,TKBGV_sang!$A$6:$AE$130,26,0),"")</f>
        <v/>
      </c>
      <c r="G778" s="92" t="str">
        <f>IF(VLOOKUP($D770,TKBGV_sang!$A$6:$AE$130,31,0)&lt;&gt;"",VLOOKUP($D770,TKBGV_sang!$A$6:$AE$130,31,0),"")</f>
        <v/>
      </c>
    </row>
    <row r="779" spans="1:7" ht="25.5" customHeight="1" x14ac:dyDescent="0.1">
      <c r="A779" s="85"/>
      <c r="B779" s="85"/>
      <c r="C779" s="85" t="s">
        <v>122</v>
      </c>
      <c r="D779" s="85"/>
      <c r="E779" s="85"/>
      <c r="F779" s="85"/>
      <c r="G779" s="85"/>
    </row>
    <row r="780" spans="1:7" ht="25.5" customHeight="1" x14ac:dyDescent="0.1">
      <c r="A780" s="89"/>
      <c r="B780" s="90" t="s">
        <v>115</v>
      </c>
      <c r="C780" s="90" t="s">
        <v>116</v>
      </c>
      <c r="D780" s="90" t="s">
        <v>117</v>
      </c>
      <c r="E780" s="90" t="s">
        <v>118</v>
      </c>
      <c r="F780" s="90" t="s">
        <v>119</v>
      </c>
      <c r="G780" s="90" t="s">
        <v>120</v>
      </c>
    </row>
    <row r="781" spans="1:7" ht="25.5" customHeight="1" x14ac:dyDescent="0.1">
      <c r="A781" s="91">
        <v>1</v>
      </c>
      <c r="B781" s="92" t="str">
        <f>IF(VLOOKUP($D770,TKBGV_chieu!$A$6:$AE$130,2,0)&lt;&gt;"",VLOOKUP($D770,TKBGV_chieu!$A$6:$AE$130,2,0),"")</f>
        <v/>
      </c>
      <c r="C781" s="92" t="str">
        <f>IF(VLOOKUP($D770,TKBGV_chieu!$A$6:$AE$130,7,0)&lt;&gt;"",VLOOKUP($D770,TKBGV_chieu!$A$6:$AE$130,7,0),"")</f>
        <v>11A04 - NGHE</v>
      </c>
      <c r="D781" s="92" t="str">
        <f>IF(VLOOKUP($D770,TKBGV_chieu!$A$6:$AE$130,12,0)&lt;&gt;"",VLOOKUP($D770,TKBGV_chieu!$A$6:$AE$130,12,0),"")</f>
        <v>11A13 - NGHE</v>
      </c>
      <c r="E781" s="92" t="str">
        <f>IF(VLOOKUP($D770,TKBGV_chieu!$A$6:$AE$130,17,0)&lt;&gt;"",VLOOKUP($D770,TKBGV_chieu!$A$6:$AE$130,17,0),"")</f>
        <v/>
      </c>
      <c r="F781" s="92" t="str">
        <f>IF(VLOOKUP($D770,TKBGV_chieu!$A$6:$AE$130,22,0)&lt;&gt;"",VLOOKUP($D770,TKBGV_chieu!$A$6:$AE$130,22,0),"")</f>
        <v/>
      </c>
      <c r="G781" s="92" t="str">
        <f>IF(VLOOKUP($D770,TKBGV_chieu!$A$6:$AE$130,27,0)&lt;&gt;"",VLOOKUP($D770,TKBGV_chieu!$A$6:$AE$130,27,0),"")</f>
        <v/>
      </c>
    </row>
    <row r="782" spans="1:7" ht="25.5" customHeight="1" x14ac:dyDescent="0.1">
      <c r="A782" s="91">
        <v>2</v>
      </c>
      <c r="B782" s="92" t="str">
        <f>IF(VLOOKUP($D770,TKBGV_chieu!$A$6:$AE$130,3,0)&lt;&gt;"",VLOOKUP($D770,TKBGV_chieu!$A$6:$AE$130,3,0),"")</f>
        <v>11A05 - SINH</v>
      </c>
      <c r="C782" s="92" t="str">
        <f>IF(VLOOKUP($D770,TKBGV_chieu!$A$6:$AE$130,8,0)&lt;&gt;"",VLOOKUP($D770,TKBGV_chieu!$A$6:$AE$130,8,0),"")</f>
        <v>11A04 - NGHE</v>
      </c>
      <c r="D782" s="92" t="str">
        <f>IF(VLOOKUP($D770,TKBGV_chieu!$A$6:$AE$130,13,0)&lt;&gt;"",VLOOKUP($D770,TKBGV_chieu!$A$6:$AE$130,13,0),"")</f>
        <v>11A13 - NGHE</v>
      </c>
      <c r="E782" s="92" t="str">
        <f>IF(VLOOKUP($D770,TKBGV_chieu!$A$6:$AE$130,18,0)&lt;&gt;"",VLOOKUP($D770,TKBGV_chieu!$A$6:$AE$130,18,0),"")</f>
        <v/>
      </c>
      <c r="F782" s="92" t="str">
        <f>IF(VLOOKUP($D770,TKBGV_chieu!$A$6:$AE$130,23,0)&lt;&gt;"",VLOOKUP($D770,TKBGV_chieu!$A$6:$AE$130,23,0),"")</f>
        <v/>
      </c>
      <c r="G782" s="92" t="str">
        <f>IF(VLOOKUP($D770,TKBGV_chieu!$A$6:$AE$130,28,0)&lt;&gt;"",VLOOKUP($D770,TKBGV_chieu!$A$6:$AE$130,28,0),"")</f>
        <v/>
      </c>
    </row>
    <row r="783" spans="1:7" ht="25.5" customHeight="1" x14ac:dyDescent="0.1">
      <c r="A783" s="91">
        <v>3</v>
      </c>
      <c r="B783" s="92" t="str">
        <f>IF(VLOOKUP($D770,TKBGV_chieu!$A$6:$AE$130,4,0)&lt;&gt;"",VLOOKUP($D770,TKBGV_chieu!$A$6:$AE$130,4,0),"")</f>
        <v>11A13 - SINH</v>
      </c>
      <c r="C783" s="92" t="str">
        <f>IF(VLOOKUP($D770,TKBGV_chieu!$A$6:$AE$130,9,0)&lt;&gt;"",VLOOKUP($D770,TKBGV_chieu!$A$6:$AE$130,9,0),"")</f>
        <v>11A04 - NGHE</v>
      </c>
      <c r="D783" s="92" t="str">
        <f>IF(VLOOKUP($D770,TKBGV_chieu!$A$6:$AE$130,14,0)&lt;&gt;"",VLOOKUP($D770,TKBGV_chieu!$A$6:$AE$130,14,0),"")</f>
        <v>11A13 - NGHE</v>
      </c>
      <c r="E783" s="92" t="str">
        <f>IF(VLOOKUP($D770,TKBGV_chieu!$A$6:$AE$130,19,0)&lt;&gt;"",VLOOKUP($D770,TKBGV_chieu!$A$6:$AE$130,19,0),"")</f>
        <v/>
      </c>
      <c r="F783" s="92" t="str">
        <f>IF(VLOOKUP($D770,TKBGV_chieu!$A$6:$AE$130,24,0)&lt;&gt;"",VLOOKUP($D770,TKBGV_chieu!$A$6:$AE$130,24,0),"")</f>
        <v/>
      </c>
      <c r="G783" s="92" t="str">
        <f>IF(VLOOKUP($D770,TKBGV_chieu!$A$6:$AE$130,29,0)&lt;&gt;"",VLOOKUP($D770,TKBGV_chieu!$A$6:$AE$130,29,0),"")</f>
        <v/>
      </c>
    </row>
    <row r="784" spans="1:7" ht="25.5" customHeight="1" x14ac:dyDescent="0.1">
      <c r="A784" s="91">
        <v>4</v>
      </c>
      <c r="B784" s="92" t="str">
        <f>IF(VLOOKUP($D770,TKBGV_chieu!$A$6:$AE$130,5,0)&lt;&gt;"",VLOOKUP($D770,TKBGV_chieu!$A$6:$AE$130,5,0),"")</f>
        <v/>
      </c>
      <c r="C784" s="92" t="str">
        <f>IF(VLOOKUP($D770,TKBGV_chieu!$A$6:$AE$130,10,0)&lt;&gt;"",VLOOKUP($D770,TKBGV_chieu!$A$6:$AE$130,10,0),"")</f>
        <v/>
      </c>
      <c r="D784" s="92" t="str">
        <f>IF(VLOOKUP($D770,TKBGV_chieu!$A$6:$AE$130,15,0)&lt;&gt;"",VLOOKUP($D770,TKBGV_chieu!$A$6:$AE$130,15,0),"")</f>
        <v/>
      </c>
      <c r="E784" s="92" t="str">
        <f>IF(VLOOKUP($D770,TKBGV_chieu!$A$6:$AE$130,20,0)&lt;&gt;"",VLOOKUP($D770,TKBGV_chieu!$A$6:$AE$130,20,0),"")</f>
        <v/>
      </c>
      <c r="F784" s="92" t="str">
        <f>IF(VLOOKUP($D770,TKBGV_chieu!$A$6:$AE$130,25,0)&lt;&gt;"",VLOOKUP($D770,TKBGV_chieu!$A$6:$AE$130,25,0),"")</f>
        <v/>
      </c>
      <c r="G784" s="92" t="str">
        <f>IF(VLOOKUP($D770,TKBGV_chieu!$A$6:$AE$130,30,0)&lt;&gt;"",VLOOKUP($D770,TKBGV_chieu!$A$6:$AE$130,30,0),"")</f>
        <v/>
      </c>
    </row>
    <row r="785" spans="1:7" ht="25.5" customHeight="1" x14ac:dyDescent="0.1">
      <c r="A785" s="91">
        <v>5</v>
      </c>
      <c r="B785" s="92" t="str">
        <f>IF(VLOOKUP($D770,TKBGV_chieu!$A$6:$AE$130,6,0)&lt;&gt;"",VLOOKUP($D770,TKBGV_chieu!$A$6:$AE$130,6,0),"")</f>
        <v/>
      </c>
      <c r="C785" s="92" t="str">
        <f>IF(VLOOKUP($D770,TKBGV_chieu!$A$6:$AE$130,11,0)&lt;&gt;"",VLOOKUP($D770,TKBGV_chieu!$A$6:$AE$130,11,0),"")</f>
        <v/>
      </c>
      <c r="D785" s="92" t="str">
        <f>IF(VLOOKUP($D770,TKBGV_chieu!$A$6:$AE$130,16,0)&lt;&gt;"",VLOOKUP($D770,TKBGV_chieu!$A$6:$AE$130,16,0),"")</f>
        <v/>
      </c>
      <c r="E785" s="92" t="str">
        <f>IF(VLOOKUP($D770,TKBGV_chieu!$A$6:$AE$130,21,0)&lt;&gt;"",VLOOKUP($D770,TKBGV_chieu!$A$6:$AE$130,21,0),"")</f>
        <v/>
      </c>
      <c r="F785" s="92" t="str">
        <f>IF(VLOOKUP($D770,TKBGV_chieu!$A$6:$AE$130,26,0)&lt;&gt;"",VLOOKUP($D770,TKBGV_chieu!$A$6:$AE$130,26,0),"")</f>
        <v/>
      </c>
      <c r="G785" s="92" t="str">
        <f>IF(VLOOKUP($D770,TKBGV_chieu!$A$6:$AE$130,31,0)&lt;&gt;"",VLOOKUP($D770,TKBGV_chieu!$A$6:$AE$130,31,0),"")</f>
        <v/>
      </c>
    </row>
    <row r="786" spans="1:7" ht="25.5" customHeight="1" x14ac:dyDescent="0.1">
      <c r="A786" s="85"/>
      <c r="B786" s="93"/>
      <c r="C786" s="93"/>
      <c r="D786" s="93"/>
      <c r="E786" s="93"/>
      <c r="F786" s="93"/>
      <c r="G786" s="93"/>
    </row>
    <row r="787" spans="1:7" ht="25.5" customHeight="1" x14ac:dyDescent="0.1">
      <c r="A787" s="85">
        <v>47</v>
      </c>
      <c r="B787" s="85"/>
      <c r="C787" s="85" t="s">
        <v>123</v>
      </c>
      <c r="D787" s="86" t="str">
        <f>VLOOKUP($A787,Objects!$D$7:$F$120,3,1)</f>
        <v>LÊ THỊ LỢI</v>
      </c>
      <c r="E787" s="85"/>
      <c r="F787" s="85"/>
      <c r="G787" s="85"/>
    </row>
    <row r="788" spans="1:7" ht="25.5" customHeight="1" x14ac:dyDescent="0.1">
      <c r="A788" s="85"/>
      <c r="B788" s="85"/>
      <c r="C788" s="85"/>
      <c r="D788" s="85"/>
      <c r="E788" s="88"/>
      <c r="F788" s="85"/>
      <c r="G788" s="85"/>
    </row>
    <row r="789" spans="1:7" ht="25.5" customHeight="1" x14ac:dyDescent="0.1">
      <c r="A789" s="85"/>
      <c r="B789" s="85"/>
      <c r="C789" s="85" t="s">
        <v>121</v>
      </c>
      <c r="D789" s="85"/>
      <c r="E789" s="85"/>
      <c r="F789" s="85"/>
      <c r="G789" s="85"/>
    </row>
    <row r="790" spans="1:7" ht="25.5" customHeight="1" x14ac:dyDescent="0.1">
      <c r="A790" s="89"/>
      <c r="B790" s="90" t="s">
        <v>115</v>
      </c>
      <c r="C790" s="90" t="s">
        <v>116</v>
      </c>
      <c r="D790" s="90" t="s">
        <v>117</v>
      </c>
      <c r="E790" s="90" t="s">
        <v>118</v>
      </c>
      <c r="F790" s="90" t="s">
        <v>119</v>
      </c>
      <c r="G790" s="90" t="s">
        <v>120</v>
      </c>
    </row>
    <row r="791" spans="1:7" ht="25.5" customHeight="1" x14ac:dyDescent="0.15">
      <c r="A791" s="91">
        <v>1</v>
      </c>
      <c r="B791" s="92" t="str">
        <f>IF(VLOOKUP($D787,TKBGV_sang!$A$6:$AE$130,2,0)&lt;&gt;"",VLOOKUP($D787,TKBGV_sang!$A$6:$AE$130,2,0),"")</f>
        <v/>
      </c>
      <c r="C791" s="92" t="str">
        <f>IF(VLOOKUP($D787,TKBGV_sang!$A$6:$AE$130,7,0)&lt;&gt;"",VLOOKUP($D787,TKBGV_sang!$A$6:$AE$130,7,0),"")</f>
        <v/>
      </c>
      <c r="D791" s="92" t="str">
        <f>IF(VLOOKUP($D787,TKBGV_sang!$A$6:$AE$130,12,0)&lt;&gt;"",VLOOKUP($D787,TKBGV_sang!$A$6:$AE$130,12,0),"")</f>
        <v>11A02 - SỬ</v>
      </c>
      <c r="E791" s="92" t="str">
        <f>IF(VLOOKUP($D787,TKBGV_sang!$A$6:$AE$130,17,0)&lt;&gt;"",VLOOKUP($D787,TKBGV_sang!$A$6:$AE$130,17,0),"")</f>
        <v/>
      </c>
      <c r="F791" s="92" t="str">
        <f>IF(VLOOKUP($D787,TKBGV_sang!$A$6:$AE$130,22,0)&lt;&gt;"",VLOOKUP($D787,TKBGV_sang!$A$6:$AE$130,22,0),"")</f>
        <v>11A09 - SỬ</v>
      </c>
      <c r="G791" s="92" t="str">
        <f>IF(VLOOKUP($D787,TKBGV_sang!$A$6:$AE$130,27,0)&lt;&gt;"",VLOOKUP($D787,TKBGV_sang!$A$6:$AE$130,27,0),"")</f>
        <v/>
      </c>
    </row>
    <row r="792" spans="1:7" ht="25.5" customHeight="1" x14ac:dyDescent="0.15">
      <c r="A792" s="91">
        <v>2</v>
      </c>
      <c r="B792" s="92" t="str">
        <f>IF(VLOOKUP($D787,TKBGV_sang!$A$6:$AE$130,3,0)&lt;&gt;"",VLOOKUP($D787,TKBGV_sang!$A$6:$AE$130,3,0),"")</f>
        <v/>
      </c>
      <c r="C792" s="92" t="str">
        <f>IF(VLOOKUP($D787,TKBGV_sang!$A$6:$AE$130,8,0)&lt;&gt;"",VLOOKUP($D787,TKBGV_sang!$A$6:$AE$130,8,0),"")</f>
        <v/>
      </c>
      <c r="D792" s="92" t="str">
        <f>IF(VLOOKUP($D787,TKBGV_sang!$A$6:$AE$130,13,0)&lt;&gt;"",VLOOKUP($D787,TKBGV_sang!$A$6:$AE$130,13,0),"")</f>
        <v/>
      </c>
      <c r="E792" s="92" t="str">
        <f>IF(VLOOKUP($D787,TKBGV_sang!$A$6:$AE$130,18,0)&lt;&gt;"",VLOOKUP($D787,TKBGV_sang!$A$6:$AE$130,18,0),"")</f>
        <v/>
      </c>
      <c r="F792" s="92" t="str">
        <f>IF(VLOOKUP($D787,TKBGV_sang!$A$6:$AE$130,23,0)&lt;&gt;"",VLOOKUP($D787,TKBGV_sang!$A$6:$AE$130,23,0),"")</f>
        <v>12A05 - SỬ</v>
      </c>
      <c r="G792" s="92" t="str">
        <f>IF(VLOOKUP($D787,TKBGV_sang!$A$6:$AE$130,28,0)&lt;&gt;"",VLOOKUP($D787,TKBGV_sang!$A$6:$AE$130,28,0),"")</f>
        <v/>
      </c>
    </row>
    <row r="793" spans="1:7" ht="25.5" customHeight="1" x14ac:dyDescent="0.15">
      <c r="A793" s="91">
        <v>3</v>
      </c>
      <c r="B793" s="92" t="str">
        <f>IF(VLOOKUP($D787,TKBGV_sang!$A$6:$AE$130,4,0)&lt;&gt;"",VLOOKUP($D787,TKBGV_sang!$A$6:$AE$130,4,0),"")</f>
        <v/>
      </c>
      <c r="C793" s="92" t="str">
        <f>IF(VLOOKUP($D787,TKBGV_sang!$A$6:$AE$130,9,0)&lt;&gt;"",VLOOKUP($D787,TKBGV_sang!$A$6:$AE$130,9,0),"")</f>
        <v/>
      </c>
      <c r="D793" s="92" t="str">
        <f>IF(VLOOKUP($D787,TKBGV_sang!$A$6:$AE$130,14,0)&lt;&gt;"",VLOOKUP($D787,TKBGV_sang!$A$6:$AE$130,14,0),"")</f>
        <v>11A16 - SỬ</v>
      </c>
      <c r="E793" s="92" t="str">
        <f>IF(VLOOKUP($D787,TKBGV_sang!$A$6:$AE$130,19,0)&lt;&gt;"",VLOOKUP($D787,TKBGV_sang!$A$6:$AE$130,19,0),"")</f>
        <v/>
      </c>
      <c r="F793" s="92" t="str">
        <f>IF(VLOOKUP($D787,TKBGV_sang!$A$6:$AE$130,24,0)&lt;&gt;"",VLOOKUP($D787,TKBGV_sang!$A$6:$AE$130,24,0),"")</f>
        <v/>
      </c>
      <c r="G793" s="92" t="str">
        <f>IF(VLOOKUP($D787,TKBGV_sang!$A$6:$AE$130,29,0)&lt;&gt;"",VLOOKUP($D787,TKBGV_sang!$A$6:$AE$130,29,0),"")</f>
        <v/>
      </c>
    </row>
    <row r="794" spans="1:7" ht="25.5" customHeight="1" x14ac:dyDescent="0.15">
      <c r="A794" s="91">
        <v>4</v>
      </c>
      <c r="B794" s="92" t="str">
        <f>IF(VLOOKUP($D787,TKBGV_sang!$A$6:$AE$130,5,0)&lt;&gt;"",VLOOKUP($D787,TKBGV_sang!$A$6:$AE$130,5,0),"")</f>
        <v/>
      </c>
      <c r="C794" s="92" t="str">
        <f>IF(VLOOKUP($D787,TKBGV_sang!$A$6:$AE$130,10,0)&lt;&gt;"",VLOOKUP($D787,TKBGV_sang!$A$6:$AE$130,10,0),"")</f>
        <v/>
      </c>
      <c r="D794" s="92" t="str">
        <f>IF(VLOOKUP($D787,TKBGV_sang!$A$6:$AE$130,15,0)&lt;&gt;"",VLOOKUP($D787,TKBGV_sang!$A$6:$AE$130,15,0),"")</f>
        <v>12A04 - SỬ</v>
      </c>
      <c r="E794" s="92" t="str">
        <f>IF(VLOOKUP($D787,TKBGV_sang!$A$6:$AE$130,20,0)&lt;&gt;"",VLOOKUP($D787,TKBGV_sang!$A$6:$AE$130,20,0),"")</f>
        <v/>
      </c>
      <c r="F794" s="92" t="str">
        <f>IF(VLOOKUP($D787,TKBGV_sang!$A$6:$AE$130,25,0)&lt;&gt;"",VLOOKUP($D787,TKBGV_sang!$A$6:$AE$130,25,0),"")</f>
        <v>11A10 - SỬ</v>
      </c>
      <c r="G794" s="92" t="str">
        <f>IF(VLOOKUP($D787,TKBGV_sang!$A$6:$AE$130,30,0)&lt;&gt;"",VLOOKUP($D787,TKBGV_sang!$A$6:$AE$130,30,0),"")</f>
        <v/>
      </c>
    </row>
    <row r="795" spans="1:7" ht="25.5" customHeight="1" x14ac:dyDescent="0.15">
      <c r="A795" s="91">
        <v>5</v>
      </c>
      <c r="B795" s="92" t="str">
        <f>IF(VLOOKUP($D787,TKBGV_sang!$A$6:$AE$130,6,0)&lt;&gt;"",VLOOKUP($D787,TKBGV_sang!$A$6:$AE$130,6,0),"")</f>
        <v/>
      </c>
      <c r="C795" s="92" t="str">
        <f>IF(VLOOKUP($D787,TKBGV_sang!$A$6:$AE$130,11,0)&lt;&gt;"",VLOOKUP($D787,TKBGV_sang!$A$6:$AE$130,11,0),"")</f>
        <v/>
      </c>
      <c r="D795" s="92" t="str">
        <f>IF(VLOOKUP($D787,TKBGV_sang!$A$6:$AE$130,16,0)&lt;&gt;"",VLOOKUP($D787,TKBGV_sang!$A$6:$AE$130,16,0),"")</f>
        <v>11A12 - SỬ</v>
      </c>
      <c r="E795" s="92" t="str">
        <f>IF(VLOOKUP($D787,TKBGV_sang!$A$6:$AE$130,21,0)&lt;&gt;"",VLOOKUP($D787,TKBGV_sang!$A$6:$AE$130,21,0),"")</f>
        <v/>
      </c>
      <c r="F795" s="92" t="str">
        <f>IF(VLOOKUP($D787,TKBGV_sang!$A$6:$AE$130,26,0)&lt;&gt;"",VLOOKUP($D787,TKBGV_sang!$A$6:$AE$130,26,0),"")</f>
        <v>11A14 - SỬ</v>
      </c>
      <c r="G795" s="92" t="str">
        <f>IF(VLOOKUP($D787,TKBGV_sang!$A$6:$AE$130,31,0)&lt;&gt;"",VLOOKUP($D787,TKBGV_sang!$A$6:$AE$130,31,0),"")</f>
        <v/>
      </c>
    </row>
    <row r="796" spans="1:7" ht="25.5" customHeight="1" x14ac:dyDescent="0.1">
      <c r="A796" s="85"/>
      <c r="B796" s="85"/>
      <c r="C796" s="85" t="s">
        <v>122</v>
      </c>
      <c r="D796" s="85"/>
      <c r="E796" s="85"/>
      <c r="F796" s="85"/>
      <c r="G796" s="85"/>
    </row>
    <row r="797" spans="1:7" ht="25.5" customHeight="1" x14ac:dyDescent="0.1">
      <c r="A797" s="89"/>
      <c r="B797" s="90" t="s">
        <v>115</v>
      </c>
      <c r="C797" s="90" t="s">
        <v>116</v>
      </c>
      <c r="D797" s="90" t="s">
        <v>117</v>
      </c>
      <c r="E797" s="90" t="s">
        <v>118</v>
      </c>
      <c r="F797" s="90" t="s">
        <v>119</v>
      </c>
      <c r="G797" s="90" t="s">
        <v>120</v>
      </c>
    </row>
    <row r="798" spans="1:7" ht="25.5" customHeight="1" x14ac:dyDescent="0.15">
      <c r="A798" s="91">
        <v>1</v>
      </c>
      <c r="B798" s="92" t="str">
        <f>IF(VLOOKUP($D787,TKBGV_chieu!$A$6:$AE$130,2,0)&lt;&gt;"",VLOOKUP($D787,TKBGV_chieu!$A$6:$AE$130,2,0),"")</f>
        <v/>
      </c>
      <c r="C798" s="92" t="str">
        <f>IF(VLOOKUP($D787,TKBGV_chieu!$A$6:$AE$130,7,0)&lt;&gt;"",VLOOKUP($D787,TKBGV_chieu!$A$6:$AE$130,7,0),"")</f>
        <v/>
      </c>
      <c r="D798" s="92" t="str">
        <f>IF(VLOOKUP($D787,TKBGV_chieu!$A$6:$AE$130,12,0)&lt;&gt;"",VLOOKUP($D787,TKBGV_chieu!$A$6:$AE$130,12,0),"")</f>
        <v>11A02 - SỬ</v>
      </c>
      <c r="E798" s="92" t="str">
        <f>IF(VLOOKUP($D787,TKBGV_chieu!$A$6:$AE$130,17,0)&lt;&gt;"",VLOOKUP($D787,TKBGV_chieu!$A$6:$AE$130,17,0),"")</f>
        <v/>
      </c>
      <c r="F798" s="92" t="str">
        <f>IF(VLOOKUP($D787,TKBGV_chieu!$A$6:$AE$130,22,0)&lt;&gt;"",VLOOKUP($D787,TKBGV_chieu!$A$6:$AE$130,22,0),"")</f>
        <v>11A01 - SỬ</v>
      </c>
      <c r="G798" s="92" t="str">
        <f>IF(VLOOKUP($D787,TKBGV_chieu!$A$6:$AE$130,27,0)&lt;&gt;"",VLOOKUP($D787,TKBGV_chieu!$A$6:$AE$130,27,0),"")</f>
        <v/>
      </c>
    </row>
    <row r="799" spans="1:7" ht="25.5" customHeight="1" x14ac:dyDescent="0.15">
      <c r="A799" s="91">
        <v>2</v>
      </c>
      <c r="B799" s="92" t="str">
        <f>IF(VLOOKUP($D787,TKBGV_chieu!$A$6:$AE$130,3,0)&lt;&gt;"",VLOOKUP($D787,TKBGV_chieu!$A$6:$AE$130,3,0),"")</f>
        <v/>
      </c>
      <c r="C799" s="92" t="str">
        <f>IF(VLOOKUP($D787,TKBGV_chieu!$A$6:$AE$130,8,0)&lt;&gt;"",VLOOKUP($D787,TKBGV_chieu!$A$6:$AE$130,8,0),"")</f>
        <v/>
      </c>
      <c r="D799" s="92" t="str">
        <f>IF(VLOOKUP($D787,TKBGV_chieu!$A$6:$AE$130,13,0)&lt;&gt;"",VLOOKUP($D787,TKBGV_chieu!$A$6:$AE$130,13,0),"")</f>
        <v>11A01 - SỬ</v>
      </c>
      <c r="E799" s="92" t="str">
        <f>IF(VLOOKUP($D787,TKBGV_chieu!$A$6:$AE$130,18,0)&lt;&gt;"",VLOOKUP($D787,TKBGV_chieu!$A$6:$AE$130,18,0),"")</f>
        <v>12A04 - SỬ</v>
      </c>
      <c r="F799" s="92" t="str">
        <f>IF(VLOOKUP($D787,TKBGV_chieu!$A$6:$AE$130,23,0)&lt;&gt;"",VLOOKUP($D787,TKBGV_chieu!$A$6:$AE$130,23,0),"")</f>
        <v>11A13 - SỬ</v>
      </c>
      <c r="G799" s="92" t="str">
        <f>IF(VLOOKUP($D787,TKBGV_chieu!$A$6:$AE$130,28,0)&lt;&gt;"",VLOOKUP($D787,TKBGV_chieu!$A$6:$AE$130,28,0),"")</f>
        <v/>
      </c>
    </row>
    <row r="800" spans="1:7" ht="25.5" customHeight="1" x14ac:dyDescent="0.15">
      <c r="A800" s="91">
        <v>3</v>
      </c>
      <c r="B800" s="92" t="str">
        <f>IF(VLOOKUP($D787,TKBGV_chieu!$A$6:$AE$130,4,0)&lt;&gt;"",VLOOKUP($D787,TKBGV_chieu!$A$6:$AE$130,4,0),"")</f>
        <v/>
      </c>
      <c r="C800" s="92" t="str">
        <f>IF(VLOOKUP($D787,TKBGV_chieu!$A$6:$AE$130,9,0)&lt;&gt;"",VLOOKUP($D787,TKBGV_chieu!$A$6:$AE$130,9,0),"")</f>
        <v/>
      </c>
      <c r="D800" s="92" t="str">
        <f>IF(VLOOKUP($D787,TKBGV_chieu!$A$6:$AE$130,14,0)&lt;&gt;"",VLOOKUP($D787,TKBGV_chieu!$A$6:$AE$130,14,0),"")</f>
        <v>11A11 - SỬ</v>
      </c>
      <c r="E800" s="92" t="str">
        <f>IF(VLOOKUP($D787,TKBGV_chieu!$A$6:$AE$130,19,0)&lt;&gt;"",VLOOKUP($D787,TKBGV_chieu!$A$6:$AE$130,19,0),"")</f>
        <v>12A08 - SỬ</v>
      </c>
      <c r="F800" s="92" t="str">
        <f>IF(VLOOKUP($D787,TKBGV_chieu!$A$6:$AE$130,24,0)&lt;&gt;"",VLOOKUP($D787,TKBGV_chieu!$A$6:$AE$130,24,0),"")</f>
        <v>12A06 - SỬ</v>
      </c>
      <c r="G800" s="92" t="str">
        <f>IF(VLOOKUP($D787,TKBGV_chieu!$A$6:$AE$130,29,0)&lt;&gt;"",VLOOKUP($D787,TKBGV_chieu!$A$6:$AE$130,29,0),"")</f>
        <v/>
      </c>
    </row>
    <row r="801" spans="1:7" ht="25.5" customHeight="1" x14ac:dyDescent="0.1">
      <c r="A801" s="91">
        <v>4</v>
      </c>
      <c r="B801" s="92" t="str">
        <f>IF(VLOOKUP($D787,TKBGV_chieu!$A$6:$AE$130,5,0)&lt;&gt;"",VLOOKUP($D787,TKBGV_chieu!$A$6:$AE$130,5,0),"")</f>
        <v/>
      </c>
      <c r="C801" s="92" t="str">
        <f>IF(VLOOKUP($D787,TKBGV_chieu!$A$6:$AE$130,10,0)&lt;&gt;"",VLOOKUP($D787,TKBGV_chieu!$A$6:$AE$130,10,0),"")</f>
        <v/>
      </c>
      <c r="D801" s="92" t="str">
        <f>IF(VLOOKUP($D787,TKBGV_chieu!$A$6:$AE$130,15,0)&lt;&gt;"",VLOOKUP($D787,TKBGV_chieu!$A$6:$AE$130,15,0),"")</f>
        <v/>
      </c>
      <c r="E801" s="92" t="str">
        <f>IF(VLOOKUP($D787,TKBGV_chieu!$A$6:$AE$130,20,0)&lt;&gt;"",VLOOKUP($D787,TKBGV_chieu!$A$6:$AE$130,20,0),"")</f>
        <v/>
      </c>
      <c r="F801" s="92" t="str">
        <f>IF(VLOOKUP($D787,TKBGV_chieu!$A$6:$AE$130,25,0)&lt;&gt;"",VLOOKUP($D787,TKBGV_chieu!$A$6:$AE$130,25,0),"")</f>
        <v/>
      </c>
      <c r="G801" s="92" t="str">
        <f>IF(VLOOKUP($D787,TKBGV_chieu!$A$6:$AE$130,30,0)&lt;&gt;"",VLOOKUP($D787,TKBGV_chieu!$A$6:$AE$130,30,0),"")</f>
        <v/>
      </c>
    </row>
    <row r="802" spans="1:7" ht="25.5" customHeight="1" x14ac:dyDescent="0.1">
      <c r="A802" s="91">
        <v>5</v>
      </c>
      <c r="B802" s="92" t="str">
        <f>IF(VLOOKUP($D787,TKBGV_chieu!$A$6:$AE$130,6,0)&lt;&gt;"",VLOOKUP($D787,TKBGV_chieu!$A$6:$AE$130,6,0),"")</f>
        <v/>
      </c>
      <c r="C802" s="92" t="str">
        <f>IF(VLOOKUP($D787,TKBGV_chieu!$A$6:$AE$130,11,0)&lt;&gt;"",VLOOKUP($D787,TKBGV_chieu!$A$6:$AE$130,11,0),"")</f>
        <v/>
      </c>
      <c r="D802" s="92" t="str">
        <f>IF(VLOOKUP($D787,TKBGV_chieu!$A$6:$AE$130,16,0)&lt;&gt;"",VLOOKUP($D787,TKBGV_chieu!$A$6:$AE$130,16,0),"")</f>
        <v/>
      </c>
      <c r="E802" s="92" t="str">
        <f>IF(VLOOKUP($D787,TKBGV_chieu!$A$6:$AE$130,21,0)&lt;&gt;"",VLOOKUP($D787,TKBGV_chieu!$A$6:$AE$130,21,0),"")</f>
        <v/>
      </c>
      <c r="F802" s="92" t="str">
        <f>IF(VLOOKUP($D787,TKBGV_chieu!$A$6:$AE$130,26,0)&lt;&gt;"",VLOOKUP($D787,TKBGV_chieu!$A$6:$AE$130,26,0),"")</f>
        <v/>
      </c>
      <c r="G802" s="92" t="str">
        <f>IF(VLOOKUP($D787,TKBGV_chieu!$A$6:$AE$130,31,0)&lt;&gt;"",VLOOKUP($D787,TKBGV_chieu!$A$6:$AE$130,31,0),"")</f>
        <v/>
      </c>
    </row>
    <row r="803" spans="1:7" ht="25.5" customHeight="1" x14ac:dyDescent="0.1">
      <c r="A803" s="85"/>
      <c r="B803" s="93"/>
      <c r="C803" s="93"/>
      <c r="D803" s="93"/>
      <c r="E803" s="93"/>
      <c r="F803" s="93"/>
      <c r="G803" s="93"/>
    </row>
    <row r="804" spans="1:7" ht="25.5" customHeight="1" x14ac:dyDescent="0.1">
      <c r="A804" s="85">
        <v>48</v>
      </c>
      <c r="B804" s="85"/>
      <c r="C804" s="85" t="s">
        <v>123</v>
      </c>
      <c r="D804" s="86" t="str">
        <f>VLOOKUP($A804,Objects!$D$7:$F$120,3,1)</f>
        <v>NGUYỄN THỤY VI VI</v>
      </c>
      <c r="E804" s="85"/>
      <c r="F804" s="85"/>
      <c r="G804" s="85"/>
    </row>
    <row r="805" spans="1:7" ht="25.5" customHeight="1" x14ac:dyDescent="0.1">
      <c r="A805" s="85"/>
      <c r="B805" s="85"/>
      <c r="C805" s="85"/>
      <c r="D805" s="85"/>
      <c r="E805" s="88"/>
      <c r="F805" s="85"/>
      <c r="G805" s="85"/>
    </row>
    <row r="806" spans="1:7" ht="25.5" customHeight="1" x14ac:dyDescent="0.1">
      <c r="A806" s="85"/>
      <c r="B806" s="85"/>
      <c r="C806" s="85" t="s">
        <v>121</v>
      </c>
      <c r="D806" s="85"/>
      <c r="E806" s="85"/>
      <c r="F806" s="85"/>
      <c r="G806" s="85"/>
    </row>
    <row r="807" spans="1:7" ht="25.5" customHeight="1" x14ac:dyDescent="0.1">
      <c r="A807" s="89"/>
      <c r="B807" s="90" t="s">
        <v>115</v>
      </c>
      <c r="C807" s="90" t="s">
        <v>116</v>
      </c>
      <c r="D807" s="90" t="s">
        <v>117</v>
      </c>
      <c r="E807" s="90" t="s">
        <v>118</v>
      </c>
      <c r="F807" s="90" t="s">
        <v>119</v>
      </c>
      <c r="G807" s="90" t="s">
        <v>120</v>
      </c>
    </row>
    <row r="808" spans="1:7" ht="25.5" customHeight="1" x14ac:dyDescent="0.15">
      <c r="A808" s="91">
        <v>1</v>
      </c>
      <c r="B808" s="92" t="str">
        <f>IF(VLOOKUP($D804,TKBGV_sang!$A$6:$AE$130,2,0)&lt;&gt;"",VLOOKUP($D804,TKBGV_sang!$A$6:$AE$130,2,0),"")</f>
        <v/>
      </c>
      <c r="C808" s="92" t="str">
        <f>IF(VLOOKUP($D804,TKBGV_sang!$A$6:$AE$130,7,0)&lt;&gt;"",VLOOKUP($D804,TKBGV_sang!$A$6:$AE$130,7,0),"")</f>
        <v/>
      </c>
      <c r="D808" s="92" t="str">
        <f>IF(VLOOKUP($D804,TKBGV_sang!$A$6:$AE$130,12,0)&lt;&gt;"",VLOOKUP($D804,TKBGV_sang!$A$6:$AE$130,12,0),"")</f>
        <v>12A09 - SỬ</v>
      </c>
      <c r="E808" s="92" t="str">
        <f>IF(VLOOKUP($D804,TKBGV_sang!$A$6:$AE$130,17,0)&lt;&gt;"",VLOOKUP($D804,TKBGV_sang!$A$6:$AE$130,17,0),"")</f>
        <v>12A07 - SỬ</v>
      </c>
      <c r="F808" s="92" t="str">
        <f>IF(VLOOKUP($D804,TKBGV_sang!$A$6:$AE$130,22,0)&lt;&gt;"",VLOOKUP($D804,TKBGV_sang!$A$6:$AE$130,22,0),"")</f>
        <v>10A02 - SỬ</v>
      </c>
      <c r="G808" s="92" t="str">
        <f>IF(VLOOKUP($D804,TKBGV_sang!$A$6:$AE$130,27,0)&lt;&gt;"",VLOOKUP($D804,TKBGV_sang!$A$6:$AE$130,27,0),"")</f>
        <v/>
      </c>
    </row>
    <row r="809" spans="1:7" ht="25.5" customHeight="1" x14ac:dyDescent="0.15">
      <c r="A809" s="91">
        <v>2</v>
      </c>
      <c r="B809" s="92" t="str">
        <f>IF(VLOOKUP($D804,TKBGV_sang!$A$6:$AE$130,3,0)&lt;&gt;"",VLOOKUP($D804,TKBGV_sang!$A$6:$AE$130,3,0),"")</f>
        <v/>
      </c>
      <c r="C809" s="92" t="str">
        <f>IF(VLOOKUP($D804,TKBGV_sang!$A$6:$AE$130,8,0)&lt;&gt;"",VLOOKUP($D804,TKBGV_sang!$A$6:$AE$130,8,0),"")</f>
        <v/>
      </c>
      <c r="D809" s="92" t="str">
        <f>IF(VLOOKUP($D804,TKBGV_sang!$A$6:$AE$130,13,0)&lt;&gt;"",VLOOKUP($D804,TKBGV_sang!$A$6:$AE$130,13,0),"")</f>
        <v>10A06 - SỬ</v>
      </c>
      <c r="E809" s="92" t="str">
        <f>IF(VLOOKUP($D804,TKBGV_sang!$A$6:$AE$130,18,0)&lt;&gt;"",VLOOKUP($D804,TKBGV_sang!$A$6:$AE$130,18,0),"")</f>
        <v>10A03 - SỬ</v>
      </c>
      <c r="F809" s="92" t="str">
        <f>IF(VLOOKUP($D804,TKBGV_sang!$A$6:$AE$130,23,0)&lt;&gt;"",VLOOKUP($D804,TKBGV_sang!$A$6:$AE$130,23,0),"")</f>
        <v>12A03 - SỬ</v>
      </c>
      <c r="G809" s="92" t="str">
        <f>IF(VLOOKUP($D804,TKBGV_sang!$A$6:$AE$130,28,0)&lt;&gt;"",VLOOKUP($D804,TKBGV_sang!$A$6:$AE$130,28,0),"")</f>
        <v/>
      </c>
    </row>
    <row r="810" spans="1:7" ht="25.5" customHeight="1" x14ac:dyDescent="0.15">
      <c r="A810" s="91">
        <v>3</v>
      </c>
      <c r="B810" s="92" t="str">
        <f>IF(VLOOKUP($D804,TKBGV_sang!$A$6:$AE$130,4,0)&lt;&gt;"",VLOOKUP($D804,TKBGV_sang!$A$6:$AE$130,4,0),"")</f>
        <v/>
      </c>
      <c r="C810" s="92" t="str">
        <f>IF(VLOOKUP($D804,TKBGV_sang!$A$6:$AE$130,9,0)&lt;&gt;"",VLOOKUP($D804,TKBGV_sang!$A$6:$AE$130,9,0),"")</f>
        <v/>
      </c>
      <c r="D810" s="92" t="str">
        <f>IF(VLOOKUP($D804,TKBGV_sang!$A$6:$AE$130,14,0)&lt;&gt;"",VLOOKUP($D804,TKBGV_sang!$A$6:$AE$130,14,0),"")</f>
        <v>12A03 - SỬ</v>
      </c>
      <c r="E810" s="92" t="str">
        <f>IF(VLOOKUP($D804,TKBGV_sang!$A$6:$AE$130,19,0)&lt;&gt;"",VLOOKUP($D804,TKBGV_sang!$A$6:$AE$130,19,0),"")</f>
        <v>10A05 - SỬ</v>
      </c>
      <c r="F810" s="92" t="str">
        <f>IF(VLOOKUP($D804,TKBGV_sang!$A$6:$AE$130,24,0)&lt;&gt;"",VLOOKUP($D804,TKBGV_sang!$A$6:$AE$130,24,0),"")</f>
        <v>10A01 - SỬ</v>
      </c>
      <c r="G810" s="92" t="str">
        <f>IF(VLOOKUP($D804,TKBGV_sang!$A$6:$AE$130,29,0)&lt;&gt;"",VLOOKUP($D804,TKBGV_sang!$A$6:$AE$130,29,0),"")</f>
        <v/>
      </c>
    </row>
    <row r="811" spans="1:7" ht="25.5" customHeight="1" x14ac:dyDescent="0.15">
      <c r="A811" s="91">
        <v>4</v>
      </c>
      <c r="B811" s="92" t="str">
        <f>IF(VLOOKUP($D804,TKBGV_sang!$A$6:$AE$130,5,0)&lt;&gt;"",VLOOKUP($D804,TKBGV_sang!$A$6:$AE$130,5,0),"")</f>
        <v/>
      </c>
      <c r="C811" s="92" t="str">
        <f>IF(VLOOKUP($D804,TKBGV_sang!$A$6:$AE$130,10,0)&lt;&gt;"",VLOOKUP($D804,TKBGV_sang!$A$6:$AE$130,10,0),"")</f>
        <v/>
      </c>
      <c r="D811" s="92" t="str">
        <f>IF(VLOOKUP($D804,TKBGV_sang!$A$6:$AE$130,15,0)&lt;&gt;"",VLOOKUP($D804,TKBGV_sang!$A$6:$AE$130,15,0),"")</f>
        <v/>
      </c>
      <c r="E811" s="92" t="str">
        <f>IF(VLOOKUP($D804,TKBGV_sang!$A$6:$AE$130,20,0)&lt;&gt;"",VLOOKUP($D804,TKBGV_sang!$A$6:$AE$130,20,0),"")</f>
        <v>10A04 - SỬ</v>
      </c>
      <c r="F811" s="92" t="str">
        <f>IF(VLOOKUP($D804,TKBGV_sang!$A$6:$AE$130,25,0)&lt;&gt;"",VLOOKUP($D804,TKBGV_sang!$A$6:$AE$130,25,0),"")</f>
        <v/>
      </c>
      <c r="G811" s="92" t="str">
        <f>IF(VLOOKUP($D804,TKBGV_sang!$A$6:$AE$130,30,0)&lt;&gt;"",VLOOKUP($D804,TKBGV_sang!$A$6:$AE$130,30,0),"")</f>
        <v/>
      </c>
    </row>
    <row r="812" spans="1:7" ht="25.5" customHeight="1" x14ac:dyDescent="0.15">
      <c r="A812" s="91">
        <v>5</v>
      </c>
      <c r="B812" s="92" t="str">
        <f>IF(VLOOKUP($D804,TKBGV_sang!$A$6:$AE$130,6,0)&lt;&gt;"",VLOOKUP($D804,TKBGV_sang!$A$6:$AE$130,6,0),"")</f>
        <v/>
      </c>
      <c r="C812" s="92" t="str">
        <f>IF(VLOOKUP($D804,TKBGV_sang!$A$6:$AE$130,11,0)&lt;&gt;"",VLOOKUP($D804,TKBGV_sang!$A$6:$AE$130,11,0),"")</f>
        <v/>
      </c>
      <c r="D812" s="92" t="str">
        <f>IF(VLOOKUP($D804,TKBGV_sang!$A$6:$AE$130,16,0)&lt;&gt;"",VLOOKUP($D804,TKBGV_sang!$A$6:$AE$130,16,0),"")</f>
        <v>10A01 - SỬ</v>
      </c>
      <c r="E812" s="92" t="str">
        <f>IF(VLOOKUP($D804,TKBGV_sang!$A$6:$AE$130,21,0)&lt;&gt;"",VLOOKUP($D804,TKBGV_sang!$A$6:$AE$130,21,0),"")</f>
        <v>10A06 - SỬ</v>
      </c>
      <c r="F812" s="92" t="str">
        <f>IF(VLOOKUP($D804,TKBGV_sang!$A$6:$AE$130,26,0)&lt;&gt;"",VLOOKUP($D804,TKBGV_sang!$A$6:$AE$130,26,0),"")</f>
        <v>10A03 - SỬ</v>
      </c>
      <c r="G812" s="92" t="str">
        <f>IF(VLOOKUP($D804,TKBGV_sang!$A$6:$AE$130,31,0)&lt;&gt;"",VLOOKUP($D804,TKBGV_sang!$A$6:$AE$130,31,0),"")</f>
        <v/>
      </c>
    </row>
    <row r="813" spans="1:7" ht="25.5" customHeight="1" x14ac:dyDescent="0.1">
      <c r="A813" s="85"/>
      <c r="B813" s="85"/>
      <c r="C813" s="85" t="s">
        <v>122</v>
      </c>
      <c r="D813" s="85"/>
      <c r="E813" s="85"/>
      <c r="F813" s="85"/>
      <c r="G813" s="85"/>
    </row>
    <row r="814" spans="1:7" ht="25.5" customHeight="1" x14ac:dyDescent="0.1">
      <c r="A814" s="89"/>
      <c r="B814" s="90" t="s">
        <v>115</v>
      </c>
      <c r="C814" s="90" t="s">
        <v>116</v>
      </c>
      <c r="D814" s="90" t="s">
        <v>117</v>
      </c>
      <c r="E814" s="90" t="s">
        <v>118</v>
      </c>
      <c r="F814" s="90" t="s">
        <v>119</v>
      </c>
      <c r="G814" s="90" t="s">
        <v>120</v>
      </c>
    </row>
    <row r="815" spans="1:7" ht="25.5" customHeight="1" x14ac:dyDescent="0.15">
      <c r="A815" s="91">
        <v>1</v>
      </c>
      <c r="B815" s="92" t="str">
        <f>IF(VLOOKUP($D804,TKBGV_chieu!$A$6:$AE$130,2,0)&lt;&gt;"",VLOOKUP($D804,TKBGV_chieu!$A$6:$AE$130,2,0),"")</f>
        <v/>
      </c>
      <c r="C815" s="92" t="str">
        <f>IF(VLOOKUP($D804,TKBGV_chieu!$A$6:$AE$130,7,0)&lt;&gt;"",VLOOKUP($D804,TKBGV_chieu!$A$6:$AE$130,7,0),"")</f>
        <v/>
      </c>
      <c r="D815" s="92" t="str">
        <f>IF(VLOOKUP($D804,TKBGV_chieu!$A$6:$AE$130,12,0)&lt;&gt;"",VLOOKUP($D804,TKBGV_chieu!$A$6:$AE$130,12,0),"")</f>
        <v/>
      </c>
      <c r="E815" s="92" t="str">
        <f>IF(VLOOKUP($D804,TKBGV_chieu!$A$6:$AE$130,17,0)&lt;&gt;"",VLOOKUP($D804,TKBGV_chieu!$A$6:$AE$130,17,0),"")</f>
        <v>10A04 - SỬ</v>
      </c>
      <c r="F815" s="92" t="str">
        <f>IF(VLOOKUP($D804,TKBGV_chieu!$A$6:$AE$130,22,0)&lt;&gt;"",VLOOKUP($D804,TKBGV_chieu!$A$6:$AE$130,22,0),"")</f>
        <v/>
      </c>
      <c r="G815" s="92" t="str">
        <f>IF(VLOOKUP($D804,TKBGV_chieu!$A$6:$AE$130,27,0)&lt;&gt;"",VLOOKUP($D804,TKBGV_chieu!$A$6:$AE$130,27,0),"")</f>
        <v/>
      </c>
    </row>
    <row r="816" spans="1:7" ht="25.5" customHeight="1" x14ac:dyDescent="0.15">
      <c r="A816" s="91">
        <v>2</v>
      </c>
      <c r="B816" s="92" t="str">
        <f>IF(VLOOKUP($D804,TKBGV_chieu!$A$6:$AE$130,3,0)&lt;&gt;"",VLOOKUP($D804,TKBGV_chieu!$A$6:$AE$130,3,0),"")</f>
        <v/>
      </c>
      <c r="C816" s="92" t="str">
        <f>IF(VLOOKUP($D804,TKBGV_chieu!$A$6:$AE$130,8,0)&lt;&gt;"",VLOOKUP($D804,TKBGV_chieu!$A$6:$AE$130,8,0),"")</f>
        <v/>
      </c>
      <c r="D816" s="92" t="str">
        <f>IF(VLOOKUP($D804,TKBGV_chieu!$A$6:$AE$130,13,0)&lt;&gt;"",VLOOKUP($D804,TKBGV_chieu!$A$6:$AE$130,13,0),"")</f>
        <v/>
      </c>
      <c r="E816" s="92" t="str">
        <f>IF(VLOOKUP($D804,TKBGV_chieu!$A$6:$AE$130,18,0)&lt;&gt;"",VLOOKUP($D804,TKBGV_chieu!$A$6:$AE$130,18,0),"")</f>
        <v>10A05 - SỬ</v>
      </c>
      <c r="F816" s="92" t="str">
        <f>IF(VLOOKUP($D804,TKBGV_chieu!$A$6:$AE$130,23,0)&lt;&gt;"",VLOOKUP($D804,TKBGV_chieu!$A$6:$AE$130,23,0),"")</f>
        <v/>
      </c>
      <c r="G816" s="92" t="str">
        <f>IF(VLOOKUP($D804,TKBGV_chieu!$A$6:$AE$130,28,0)&lt;&gt;"",VLOOKUP($D804,TKBGV_chieu!$A$6:$AE$130,28,0),"")</f>
        <v/>
      </c>
    </row>
    <row r="817" spans="1:7" ht="25.5" customHeight="1" x14ac:dyDescent="0.15">
      <c r="A817" s="91">
        <v>3</v>
      </c>
      <c r="B817" s="92" t="str">
        <f>IF(VLOOKUP($D804,TKBGV_chieu!$A$6:$AE$130,4,0)&lt;&gt;"",VLOOKUP($D804,TKBGV_chieu!$A$6:$AE$130,4,0),"")</f>
        <v/>
      </c>
      <c r="C817" s="92" t="str">
        <f>IF(VLOOKUP($D804,TKBGV_chieu!$A$6:$AE$130,9,0)&lt;&gt;"",VLOOKUP($D804,TKBGV_chieu!$A$6:$AE$130,9,0),"")</f>
        <v/>
      </c>
      <c r="D817" s="92" t="str">
        <f>IF(VLOOKUP($D804,TKBGV_chieu!$A$6:$AE$130,14,0)&lt;&gt;"",VLOOKUP($D804,TKBGV_chieu!$A$6:$AE$130,14,0),"")</f>
        <v/>
      </c>
      <c r="E817" s="92" t="str">
        <f>IF(VLOOKUP($D804,TKBGV_chieu!$A$6:$AE$130,19,0)&lt;&gt;"",VLOOKUP($D804,TKBGV_chieu!$A$6:$AE$130,19,0),"")</f>
        <v>10A02 - SỬ</v>
      </c>
      <c r="F817" s="92" t="str">
        <f>IF(VLOOKUP($D804,TKBGV_chieu!$A$6:$AE$130,24,0)&lt;&gt;"",VLOOKUP($D804,TKBGV_chieu!$A$6:$AE$130,24,0),"")</f>
        <v/>
      </c>
      <c r="G817" s="92" t="str">
        <f>IF(VLOOKUP($D804,TKBGV_chieu!$A$6:$AE$130,29,0)&lt;&gt;"",VLOOKUP($D804,TKBGV_chieu!$A$6:$AE$130,29,0),"")</f>
        <v/>
      </c>
    </row>
    <row r="818" spans="1:7" ht="25.5" customHeight="1" x14ac:dyDescent="0.1">
      <c r="A818" s="91">
        <v>4</v>
      </c>
      <c r="B818" s="92" t="str">
        <f>IF(VLOOKUP($D804,TKBGV_chieu!$A$6:$AE$130,5,0)&lt;&gt;"",VLOOKUP($D804,TKBGV_chieu!$A$6:$AE$130,5,0),"")</f>
        <v/>
      </c>
      <c r="C818" s="92" t="str">
        <f>IF(VLOOKUP($D804,TKBGV_chieu!$A$6:$AE$130,10,0)&lt;&gt;"",VLOOKUP($D804,TKBGV_chieu!$A$6:$AE$130,10,0),"")</f>
        <v/>
      </c>
      <c r="D818" s="92" t="str">
        <f>IF(VLOOKUP($D804,TKBGV_chieu!$A$6:$AE$130,15,0)&lt;&gt;"",VLOOKUP($D804,TKBGV_chieu!$A$6:$AE$130,15,0),"")</f>
        <v/>
      </c>
      <c r="E818" s="92" t="str">
        <f>IF(VLOOKUP($D804,TKBGV_chieu!$A$6:$AE$130,20,0)&lt;&gt;"",VLOOKUP($D804,TKBGV_chieu!$A$6:$AE$130,20,0),"")</f>
        <v/>
      </c>
      <c r="F818" s="92" t="str">
        <f>IF(VLOOKUP($D804,TKBGV_chieu!$A$6:$AE$130,25,0)&lt;&gt;"",VLOOKUP($D804,TKBGV_chieu!$A$6:$AE$130,25,0),"")</f>
        <v/>
      </c>
      <c r="G818" s="92" t="str">
        <f>IF(VLOOKUP($D804,TKBGV_chieu!$A$6:$AE$130,30,0)&lt;&gt;"",VLOOKUP($D804,TKBGV_chieu!$A$6:$AE$130,30,0),"")</f>
        <v/>
      </c>
    </row>
    <row r="819" spans="1:7" ht="25.5" customHeight="1" x14ac:dyDescent="0.1">
      <c r="A819" s="91">
        <v>5</v>
      </c>
      <c r="B819" s="92" t="str">
        <f>IF(VLOOKUP($D804,TKBGV_chieu!$A$6:$AE$130,6,0)&lt;&gt;"",VLOOKUP($D804,TKBGV_chieu!$A$6:$AE$130,6,0),"")</f>
        <v/>
      </c>
      <c r="C819" s="92" t="str">
        <f>IF(VLOOKUP($D804,TKBGV_chieu!$A$6:$AE$130,11,0)&lt;&gt;"",VLOOKUP($D804,TKBGV_chieu!$A$6:$AE$130,11,0),"")</f>
        <v/>
      </c>
      <c r="D819" s="92" t="str">
        <f>IF(VLOOKUP($D804,TKBGV_chieu!$A$6:$AE$130,16,0)&lt;&gt;"",VLOOKUP($D804,TKBGV_chieu!$A$6:$AE$130,16,0),"")</f>
        <v/>
      </c>
      <c r="E819" s="92" t="str">
        <f>IF(VLOOKUP($D804,TKBGV_chieu!$A$6:$AE$130,21,0)&lt;&gt;"",VLOOKUP($D804,TKBGV_chieu!$A$6:$AE$130,21,0),"")</f>
        <v/>
      </c>
      <c r="F819" s="92" t="str">
        <f>IF(VLOOKUP($D804,TKBGV_chieu!$A$6:$AE$130,26,0)&lt;&gt;"",VLOOKUP($D804,TKBGV_chieu!$A$6:$AE$130,26,0),"")</f>
        <v/>
      </c>
      <c r="G819" s="92" t="str">
        <f>IF(VLOOKUP($D804,TKBGV_chieu!$A$6:$AE$130,31,0)&lt;&gt;"",VLOOKUP($D804,TKBGV_chieu!$A$6:$AE$130,31,0),"")</f>
        <v/>
      </c>
    </row>
    <row r="820" spans="1:7" ht="25.5" customHeight="1" x14ac:dyDescent="0.1">
      <c r="A820" s="85"/>
      <c r="B820" s="93"/>
      <c r="C820" s="93"/>
      <c r="D820" s="93"/>
      <c r="E820" s="93"/>
      <c r="F820" s="93"/>
      <c r="G820" s="93"/>
    </row>
    <row r="821" spans="1:7" ht="25.5" customHeight="1" x14ac:dyDescent="0.1">
      <c r="A821" s="85">
        <v>49</v>
      </c>
      <c r="B821" s="85"/>
      <c r="C821" s="85" t="s">
        <v>123</v>
      </c>
      <c r="D821" s="86" t="str">
        <f>VLOOKUP($A821,Objects!$D$7:$F$120,3,1)</f>
        <v>PHẠM THỊ GẤM</v>
      </c>
      <c r="E821" s="85"/>
      <c r="F821" s="85"/>
      <c r="G821" s="85"/>
    </row>
    <row r="822" spans="1:7" ht="25.5" customHeight="1" x14ac:dyDescent="0.1">
      <c r="A822" s="85"/>
      <c r="B822" s="85"/>
      <c r="C822" s="85"/>
      <c r="D822" s="85"/>
      <c r="E822" s="88"/>
      <c r="F822" s="85"/>
      <c r="G822" s="85"/>
    </row>
    <row r="823" spans="1:7" ht="25.5" customHeight="1" x14ac:dyDescent="0.1">
      <c r="A823" s="85"/>
      <c r="B823" s="85"/>
      <c r="C823" s="85" t="s">
        <v>121</v>
      </c>
      <c r="D823" s="85"/>
      <c r="E823" s="85"/>
      <c r="F823" s="85"/>
      <c r="G823" s="85"/>
    </row>
    <row r="824" spans="1:7" ht="25.5" customHeight="1" x14ac:dyDescent="0.1">
      <c r="A824" s="89"/>
      <c r="B824" s="90" t="s">
        <v>115</v>
      </c>
      <c r="C824" s="90" t="s">
        <v>116</v>
      </c>
      <c r="D824" s="90" t="s">
        <v>117</v>
      </c>
      <c r="E824" s="90" t="s">
        <v>118</v>
      </c>
      <c r="F824" s="90" t="s">
        <v>119</v>
      </c>
      <c r="G824" s="90" t="s">
        <v>120</v>
      </c>
    </row>
    <row r="825" spans="1:7" ht="25.5" customHeight="1" x14ac:dyDescent="0.1">
      <c r="A825" s="91">
        <v>1</v>
      </c>
      <c r="B825" s="92" t="str">
        <f>IF(VLOOKUP($D821,TKBGV_sang!$A$6:$AE$130,2,0)&lt;&gt;"",VLOOKUP($D821,TKBGV_sang!$A$6:$AE$130,2,0),"")</f>
        <v/>
      </c>
      <c r="C825" s="92" t="str">
        <f>IF(VLOOKUP($D821,TKBGV_sang!$A$6:$AE$130,7,0)&lt;&gt;"",VLOOKUP($D821,TKBGV_sang!$A$6:$AE$130,7,0),"")</f>
        <v/>
      </c>
      <c r="D825" s="92" t="str">
        <f>IF(VLOOKUP($D821,TKBGV_sang!$A$6:$AE$130,12,0)&lt;&gt;"",VLOOKUP($D821,TKBGV_sang!$A$6:$AE$130,12,0),"")</f>
        <v/>
      </c>
      <c r="E825" s="92" t="str">
        <f>IF(VLOOKUP($D821,TKBGV_sang!$A$6:$AE$130,17,0)&lt;&gt;"",VLOOKUP($D821,TKBGV_sang!$A$6:$AE$130,17,0),"")</f>
        <v/>
      </c>
      <c r="F825" s="92" t="str">
        <f>IF(VLOOKUP($D821,TKBGV_sang!$A$6:$AE$130,22,0)&lt;&gt;"",VLOOKUP($D821,TKBGV_sang!$A$6:$AE$130,22,0),"")</f>
        <v/>
      </c>
      <c r="G825" s="92" t="str">
        <f>IF(VLOOKUP($D821,TKBGV_sang!$A$6:$AE$130,27,0)&lt;&gt;"",VLOOKUP($D821,TKBGV_sang!$A$6:$AE$130,27,0),"")</f>
        <v/>
      </c>
    </row>
    <row r="826" spans="1:7" ht="25.5" customHeight="1" x14ac:dyDescent="0.15">
      <c r="A826" s="91">
        <v>2</v>
      </c>
      <c r="B826" s="92" t="str">
        <f>IF(VLOOKUP($D821,TKBGV_sang!$A$6:$AE$130,3,0)&lt;&gt;"",VLOOKUP($D821,TKBGV_sang!$A$6:$AE$130,3,0),"")</f>
        <v>11A15 - SHCN</v>
      </c>
      <c r="C826" s="92" t="str">
        <f>IF(VLOOKUP($D821,TKBGV_sang!$A$6:$AE$130,8,0)&lt;&gt;"",VLOOKUP($D821,TKBGV_sang!$A$6:$AE$130,8,0),"")</f>
        <v/>
      </c>
      <c r="D826" s="92" t="str">
        <f>IF(VLOOKUP($D821,TKBGV_sang!$A$6:$AE$130,13,0)&lt;&gt;"",VLOOKUP($D821,TKBGV_sang!$A$6:$AE$130,13,0),"")</f>
        <v>11A04 - SỬ</v>
      </c>
      <c r="E826" s="92" t="str">
        <f>IF(VLOOKUP($D821,TKBGV_sang!$A$6:$AE$130,18,0)&lt;&gt;"",VLOOKUP($D821,TKBGV_sang!$A$6:$AE$130,18,0),"")</f>
        <v/>
      </c>
      <c r="F826" s="92" t="str">
        <f>IF(VLOOKUP($D821,TKBGV_sang!$A$6:$AE$130,23,0)&lt;&gt;"",VLOOKUP($D821,TKBGV_sang!$A$6:$AE$130,23,0),"")</f>
        <v>12A11 - SỬ</v>
      </c>
      <c r="G826" s="92" t="str">
        <f>IF(VLOOKUP($D821,TKBGV_sang!$A$6:$AE$130,28,0)&lt;&gt;"",VLOOKUP($D821,TKBGV_sang!$A$6:$AE$130,28,0),"")</f>
        <v/>
      </c>
    </row>
    <row r="827" spans="1:7" ht="25.5" customHeight="1" x14ac:dyDescent="0.15">
      <c r="A827" s="91">
        <v>3</v>
      </c>
      <c r="B827" s="92" t="str">
        <f>IF(VLOOKUP($D821,TKBGV_sang!$A$6:$AE$130,4,0)&lt;&gt;"",VLOOKUP($D821,TKBGV_sang!$A$6:$AE$130,4,0),"")</f>
        <v>11A07 - SỬ</v>
      </c>
      <c r="C827" s="92" t="str">
        <f>IF(VLOOKUP($D821,TKBGV_sang!$A$6:$AE$130,9,0)&lt;&gt;"",VLOOKUP($D821,TKBGV_sang!$A$6:$AE$130,9,0),"")</f>
        <v/>
      </c>
      <c r="D827" s="92" t="str">
        <f>IF(VLOOKUP($D821,TKBGV_sang!$A$6:$AE$130,14,0)&lt;&gt;"",VLOOKUP($D821,TKBGV_sang!$A$6:$AE$130,14,0),"")</f>
        <v/>
      </c>
      <c r="E827" s="92" t="str">
        <f>IF(VLOOKUP($D821,TKBGV_sang!$A$6:$AE$130,19,0)&lt;&gt;"",VLOOKUP($D821,TKBGV_sang!$A$6:$AE$130,19,0),"")</f>
        <v/>
      </c>
      <c r="F827" s="92" t="str">
        <f>IF(VLOOKUP($D821,TKBGV_sang!$A$6:$AE$130,24,0)&lt;&gt;"",VLOOKUP($D821,TKBGV_sang!$A$6:$AE$130,24,0),"")</f>
        <v>11A08 - SỬ</v>
      </c>
      <c r="G827" s="92" t="str">
        <f>IF(VLOOKUP($D821,TKBGV_sang!$A$6:$AE$130,29,0)&lt;&gt;"",VLOOKUP($D821,TKBGV_sang!$A$6:$AE$130,29,0),"")</f>
        <v/>
      </c>
    </row>
    <row r="828" spans="1:7" ht="25.5" customHeight="1" x14ac:dyDescent="0.15">
      <c r="A828" s="91">
        <v>4</v>
      </c>
      <c r="B828" s="92" t="str">
        <f>IF(VLOOKUP($D821,TKBGV_sang!$A$6:$AE$130,5,0)&lt;&gt;"",VLOOKUP($D821,TKBGV_sang!$A$6:$AE$130,5,0),"")</f>
        <v>11A03 - SỬ</v>
      </c>
      <c r="C828" s="92" t="str">
        <f>IF(VLOOKUP($D821,TKBGV_sang!$A$6:$AE$130,10,0)&lt;&gt;"",VLOOKUP($D821,TKBGV_sang!$A$6:$AE$130,10,0),"")</f>
        <v/>
      </c>
      <c r="D828" s="92" t="str">
        <f>IF(VLOOKUP($D821,TKBGV_sang!$A$6:$AE$130,15,0)&lt;&gt;"",VLOOKUP($D821,TKBGV_sang!$A$6:$AE$130,15,0),"")</f>
        <v>12A02 - SỬ</v>
      </c>
      <c r="E828" s="92" t="str">
        <f>IF(VLOOKUP($D821,TKBGV_sang!$A$6:$AE$130,20,0)&lt;&gt;"",VLOOKUP($D821,TKBGV_sang!$A$6:$AE$130,20,0),"")</f>
        <v/>
      </c>
      <c r="F828" s="92" t="str">
        <f>IF(VLOOKUP($D821,TKBGV_sang!$A$6:$AE$130,25,0)&lt;&gt;"",VLOOKUP($D821,TKBGV_sang!$A$6:$AE$130,25,0),"")</f>
        <v/>
      </c>
      <c r="G828" s="92" t="str">
        <f>IF(VLOOKUP($D821,TKBGV_sang!$A$6:$AE$130,30,0)&lt;&gt;"",VLOOKUP($D821,TKBGV_sang!$A$6:$AE$130,30,0),"")</f>
        <v/>
      </c>
    </row>
    <row r="829" spans="1:7" ht="25.5" customHeight="1" x14ac:dyDescent="0.15">
      <c r="A829" s="91">
        <v>5</v>
      </c>
      <c r="B829" s="92" t="str">
        <f>IF(VLOOKUP($D821,TKBGV_sang!$A$6:$AE$130,6,0)&lt;&gt;"",VLOOKUP($D821,TKBGV_sang!$A$6:$AE$130,6,0),"")</f>
        <v>11A15 - SỬ</v>
      </c>
      <c r="C829" s="92" t="str">
        <f>IF(VLOOKUP($D821,TKBGV_sang!$A$6:$AE$130,11,0)&lt;&gt;"",VLOOKUP($D821,TKBGV_sang!$A$6:$AE$130,11,0),"")</f>
        <v/>
      </c>
      <c r="D829" s="92" t="str">
        <f>IF(VLOOKUP($D821,TKBGV_sang!$A$6:$AE$130,16,0)&lt;&gt;"",VLOOKUP($D821,TKBGV_sang!$A$6:$AE$130,16,0),"")</f>
        <v>12A02 - SỬ</v>
      </c>
      <c r="E829" s="92" t="str">
        <f>IF(VLOOKUP($D821,TKBGV_sang!$A$6:$AE$130,21,0)&lt;&gt;"",VLOOKUP($D821,TKBGV_sang!$A$6:$AE$130,21,0),"")</f>
        <v/>
      </c>
      <c r="F829" s="92" t="str">
        <f>IF(VLOOKUP($D821,TKBGV_sang!$A$6:$AE$130,26,0)&lt;&gt;"",VLOOKUP($D821,TKBGV_sang!$A$6:$AE$130,26,0),"")</f>
        <v/>
      </c>
      <c r="G829" s="92" t="str">
        <f>IF(VLOOKUP($D821,TKBGV_sang!$A$6:$AE$130,31,0)&lt;&gt;"",VLOOKUP($D821,TKBGV_sang!$A$6:$AE$130,31,0),"")</f>
        <v/>
      </c>
    </row>
    <row r="830" spans="1:7" ht="25.5" customHeight="1" x14ac:dyDescent="0.1">
      <c r="A830" s="85"/>
      <c r="B830" s="85"/>
      <c r="C830" s="85" t="s">
        <v>122</v>
      </c>
      <c r="D830" s="85"/>
      <c r="E830" s="85"/>
      <c r="F830" s="85"/>
      <c r="G830" s="85"/>
    </row>
    <row r="831" spans="1:7" ht="25.5" customHeight="1" x14ac:dyDescent="0.1">
      <c r="A831" s="89"/>
      <c r="B831" s="90" t="s">
        <v>115</v>
      </c>
      <c r="C831" s="90" t="s">
        <v>116</v>
      </c>
      <c r="D831" s="90" t="s">
        <v>117</v>
      </c>
      <c r="E831" s="90" t="s">
        <v>118</v>
      </c>
      <c r="F831" s="90" t="s">
        <v>119</v>
      </c>
      <c r="G831" s="90" t="s">
        <v>120</v>
      </c>
    </row>
    <row r="832" spans="1:7" ht="25.5" customHeight="1" x14ac:dyDescent="0.15">
      <c r="A832" s="91">
        <v>1</v>
      </c>
      <c r="B832" s="92" t="str">
        <f>IF(VLOOKUP($D821,TKBGV_chieu!$A$6:$AE$130,2,0)&lt;&gt;"",VLOOKUP($D821,TKBGV_chieu!$A$6:$AE$130,2,0),"")</f>
        <v/>
      </c>
      <c r="C832" s="92" t="str">
        <f>IF(VLOOKUP($D821,TKBGV_chieu!$A$6:$AE$130,7,0)&lt;&gt;"",VLOOKUP($D821,TKBGV_chieu!$A$6:$AE$130,7,0),"")</f>
        <v/>
      </c>
      <c r="D832" s="92" t="str">
        <f>IF(VLOOKUP($D821,TKBGV_chieu!$A$6:$AE$130,12,0)&lt;&gt;"",VLOOKUP($D821,TKBGV_chieu!$A$6:$AE$130,12,0),"")</f>
        <v>12A10 - SỬ</v>
      </c>
      <c r="E832" s="92" t="str">
        <f>IF(VLOOKUP($D821,TKBGV_chieu!$A$6:$AE$130,17,0)&lt;&gt;"",VLOOKUP($D821,TKBGV_chieu!$A$6:$AE$130,17,0),"")</f>
        <v/>
      </c>
      <c r="F832" s="92" t="str">
        <f>IF(VLOOKUP($D821,TKBGV_chieu!$A$6:$AE$130,22,0)&lt;&gt;"",VLOOKUP($D821,TKBGV_chieu!$A$6:$AE$130,22,0),"")</f>
        <v/>
      </c>
      <c r="G832" s="92" t="str">
        <f>IF(VLOOKUP($D821,TKBGV_chieu!$A$6:$AE$130,27,0)&lt;&gt;"",VLOOKUP($D821,TKBGV_chieu!$A$6:$AE$130,27,0),"")</f>
        <v/>
      </c>
    </row>
    <row r="833" spans="1:7" ht="25.5" customHeight="1" x14ac:dyDescent="0.15">
      <c r="A833" s="91">
        <v>2</v>
      </c>
      <c r="B833" s="92" t="str">
        <f>IF(VLOOKUP($D821,TKBGV_chieu!$A$6:$AE$130,3,0)&lt;&gt;"",VLOOKUP($D821,TKBGV_chieu!$A$6:$AE$130,3,0),"")</f>
        <v/>
      </c>
      <c r="C833" s="92" t="str">
        <f>IF(VLOOKUP($D821,TKBGV_chieu!$A$6:$AE$130,8,0)&lt;&gt;"",VLOOKUP($D821,TKBGV_chieu!$A$6:$AE$130,8,0),"")</f>
        <v/>
      </c>
      <c r="D833" s="92" t="str">
        <f>IF(VLOOKUP($D821,TKBGV_chieu!$A$6:$AE$130,13,0)&lt;&gt;"",VLOOKUP($D821,TKBGV_chieu!$A$6:$AE$130,13,0),"")</f>
        <v>11A05 - SỬ</v>
      </c>
      <c r="E833" s="92" t="str">
        <f>IF(VLOOKUP($D821,TKBGV_chieu!$A$6:$AE$130,18,0)&lt;&gt;"",VLOOKUP($D821,TKBGV_chieu!$A$6:$AE$130,18,0),"")</f>
        <v/>
      </c>
      <c r="F833" s="92" t="str">
        <f>IF(VLOOKUP($D821,TKBGV_chieu!$A$6:$AE$130,23,0)&lt;&gt;"",VLOOKUP($D821,TKBGV_chieu!$A$6:$AE$130,23,0),"")</f>
        <v>11A03 - SỬ</v>
      </c>
      <c r="G833" s="92" t="str">
        <f>IF(VLOOKUP($D821,TKBGV_chieu!$A$6:$AE$130,28,0)&lt;&gt;"",VLOOKUP($D821,TKBGV_chieu!$A$6:$AE$130,28,0),"")</f>
        <v/>
      </c>
    </row>
    <row r="834" spans="1:7" ht="25.5" customHeight="1" x14ac:dyDescent="0.15">
      <c r="A834" s="91">
        <v>3</v>
      </c>
      <c r="B834" s="92" t="str">
        <f>IF(VLOOKUP($D821,TKBGV_chieu!$A$6:$AE$130,4,0)&lt;&gt;"",VLOOKUP($D821,TKBGV_chieu!$A$6:$AE$130,4,0),"")</f>
        <v/>
      </c>
      <c r="C834" s="92" t="str">
        <f>IF(VLOOKUP($D821,TKBGV_chieu!$A$6:$AE$130,9,0)&lt;&gt;"",VLOOKUP($D821,TKBGV_chieu!$A$6:$AE$130,9,0),"")</f>
        <v/>
      </c>
      <c r="D834" s="92" t="str">
        <f>IF(VLOOKUP($D821,TKBGV_chieu!$A$6:$AE$130,14,0)&lt;&gt;"",VLOOKUP($D821,TKBGV_chieu!$A$6:$AE$130,14,0),"")</f>
        <v>11A06 - SỬ</v>
      </c>
      <c r="E834" s="92" t="str">
        <f>IF(VLOOKUP($D821,TKBGV_chieu!$A$6:$AE$130,19,0)&lt;&gt;"",VLOOKUP($D821,TKBGV_chieu!$A$6:$AE$130,19,0),"")</f>
        <v/>
      </c>
      <c r="F834" s="92" t="str">
        <f>IF(VLOOKUP($D821,TKBGV_chieu!$A$6:$AE$130,24,0)&lt;&gt;"",VLOOKUP($D821,TKBGV_chieu!$A$6:$AE$130,24,0),"")</f>
        <v>11A04 - SỬ</v>
      </c>
      <c r="G834" s="92" t="str">
        <f>IF(VLOOKUP($D821,TKBGV_chieu!$A$6:$AE$130,29,0)&lt;&gt;"",VLOOKUP($D821,TKBGV_chieu!$A$6:$AE$130,29,0),"")</f>
        <v/>
      </c>
    </row>
    <row r="835" spans="1:7" ht="25.5" customHeight="1" x14ac:dyDescent="0.1">
      <c r="A835" s="91">
        <v>4</v>
      </c>
      <c r="B835" s="92" t="str">
        <f>IF(VLOOKUP($D821,TKBGV_chieu!$A$6:$AE$130,5,0)&lt;&gt;"",VLOOKUP($D821,TKBGV_chieu!$A$6:$AE$130,5,0),"")</f>
        <v/>
      </c>
      <c r="C835" s="92" t="str">
        <f>IF(VLOOKUP($D821,TKBGV_chieu!$A$6:$AE$130,10,0)&lt;&gt;"",VLOOKUP($D821,TKBGV_chieu!$A$6:$AE$130,10,0),"")</f>
        <v/>
      </c>
      <c r="D835" s="92" t="str">
        <f>IF(VLOOKUP($D821,TKBGV_chieu!$A$6:$AE$130,15,0)&lt;&gt;"",VLOOKUP($D821,TKBGV_chieu!$A$6:$AE$130,15,0),"")</f>
        <v/>
      </c>
      <c r="E835" s="92" t="str">
        <f>IF(VLOOKUP($D821,TKBGV_chieu!$A$6:$AE$130,20,0)&lt;&gt;"",VLOOKUP($D821,TKBGV_chieu!$A$6:$AE$130,20,0),"")</f>
        <v/>
      </c>
      <c r="F835" s="92" t="str">
        <f>IF(VLOOKUP($D821,TKBGV_chieu!$A$6:$AE$130,25,0)&lt;&gt;"",VLOOKUP($D821,TKBGV_chieu!$A$6:$AE$130,25,0),"")</f>
        <v/>
      </c>
      <c r="G835" s="92" t="str">
        <f>IF(VLOOKUP($D821,TKBGV_chieu!$A$6:$AE$130,30,0)&lt;&gt;"",VLOOKUP($D821,TKBGV_chieu!$A$6:$AE$130,30,0),"")</f>
        <v/>
      </c>
    </row>
    <row r="836" spans="1:7" ht="25.5" customHeight="1" x14ac:dyDescent="0.1">
      <c r="A836" s="91">
        <v>5</v>
      </c>
      <c r="B836" s="92" t="str">
        <f>IF(VLOOKUP($D821,TKBGV_chieu!$A$6:$AE$130,6,0)&lt;&gt;"",VLOOKUP($D821,TKBGV_chieu!$A$6:$AE$130,6,0),"")</f>
        <v/>
      </c>
      <c r="C836" s="92" t="str">
        <f>IF(VLOOKUP($D821,TKBGV_chieu!$A$6:$AE$130,11,0)&lt;&gt;"",VLOOKUP($D821,TKBGV_chieu!$A$6:$AE$130,11,0),"")</f>
        <v/>
      </c>
      <c r="D836" s="92" t="str">
        <f>IF(VLOOKUP($D821,TKBGV_chieu!$A$6:$AE$130,16,0)&lt;&gt;"",VLOOKUP($D821,TKBGV_chieu!$A$6:$AE$130,16,0),"")</f>
        <v/>
      </c>
      <c r="E836" s="92" t="str">
        <f>IF(VLOOKUP($D821,TKBGV_chieu!$A$6:$AE$130,21,0)&lt;&gt;"",VLOOKUP($D821,TKBGV_chieu!$A$6:$AE$130,21,0),"")</f>
        <v/>
      </c>
      <c r="F836" s="92" t="str">
        <f>IF(VLOOKUP($D821,TKBGV_chieu!$A$6:$AE$130,26,0)&lt;&gt;"",VLOOKUP($D821,TKBGV_chieu!$A$6:$AE$130,26,0),"")</f>
        <v/>
      </c>
      <c r="G836" s="92" t="str">
        <f>IF(VLOOKUP($D821,TKBGV_chieu!$A$6:$AE$130,31,0)&lt;&gt;"",VLOOKUP($D821,TKBGV_chieu!$A$6:$AE$130,31,0),"")</f>
        <v/>
      </c>
    </row>
    <row r="837" spans="1:7" ht="25.5" customHeight="1" x14ac:dyDescent="0.1">
      <c r="A837" s="85"/>
      <c r="B837" s="93"/>
      <c r="C837" s="93"/>
      <c r="D837" s="93"/>
      <c r="E837" s="93"/>
      <c r="F837" s="93"/>
      <c r="G837" s="93"/>
    </row>
    <row r="838" spans="1:7" ht="25.5" customHeight="1" x14ac:dyDescent="0.1">
      <c r="A838" s="85">
        <v>50</v>
      </c>
      <c r="B838" s="85"/>
      <c r="C838" s="85" t="s">
        <v>123</v>
      </c>
      <c r="D838" s="86" t="str">
        <f>VLOOKUP($A838,Objects!$D$7:$F$120,3,1)</f>
        <v>NGUYỄN THỊ HIÊN</v>
      </c>
      <c r="E838" s="85"/>
      <c r="F838" s="85"/>
      <c r="G838" s="85"/>
    </row>
    <row r="839" spans="1:7" ht="25.5" customHeight="1" x14ac:dyDescent="0.1">
      <c r="A839" s="85"/>
      <c r="B839" s="85"/>
      <c r="C839" s="85"/>
      <c r="D839" s="85"/>
      <c r="E839" s="88"/>
      <c r="F839" s="85"/>
      <c r="G839" s="85"/>
    </row>
    <row r="840" spans="1:7" ht="25.5" customHeight="1" x14ac:dyDescent="0.1">
      <c r="A840" s="85"/>
      <c r="B840" s="85"/>
      <c r="C840" s="85" t="s">
        <v>121</v>
      </c>
      <c r="D840" s="85"/>
      <c r="E840" s="85"/>
      <c r="F840" s="85"/>
      <c r="G840" s="85"/>
    </row>
    <row r="841" spans="1:7" ht="25.5" customHeight="1" x14ac:dyDescent="0.1">
      <c r="A841" s="89"/>
      <c r="B841" s="90" t="s">
        <v>115</v>
      </c>
      <c r="C841" s="90" t="s">
        <v>116</v>
      </c>
      <c r="D841" s="90" t="s">
        <v>117</v>
      </c>
      <c r="E841" s="90" t="s">
        <v>118</v>
      </c>
      <c r="F841" s="90" t="s">
        <v>119</v>
      </c>
      <c r="G841" s="90" t="s">
        <v>120</v>
      </c>
    </row>
    <row r="842" spans="1:7" ht="25.5" customHeight="1" x14ac:dyDescent="0.15">
      <c r="A842" s="91">
        <v>1</v>
      </c>
      <c r="B842" s="92" t="str">
        <f>IF(VLOOKUP($D838,TKBGV_sang!$A$6:$AE$130,2,0)&lt;&gt;"",VLOOKUP($D838,TKBGV_sang!$A$6:$AE$130,2,0),"")</f>
        <v/>
      </c>
      <c r="C842" s="92" t="str">
        <f>IF(VLOOKUP($D838,TKBGV_sang!$A$6:$AE$130,7,0)&lt;&gt;"",VLOOKUP($D838,TKBGV_sang!$A$6:$AE$130,7,0),"")</f>
        <v/>
      </c>
      <c r="D842" s="92" t="str">
        <f>IF(VLOOKUP($D838,TKBGV_sang!$A$6:$AE$130,12,0)&lt;&gt;"",VLOOKUP($D838,TKBGV_sang!$A$6:$AE$130,12,0),"")</f>
        <v/>
      </c>
      <c r="E842" s="92" t="str">
        <f>IF(VLOOKUP($D838,TKBGV_sang!$A$6:$AE$130,17,0)&lt;&gt;"",VLOOKUP($D838,TKBGV_sang!$A$6:$AE$130,17,0),"")</f>
        <v>10A11 - SỬ</v>
      </c>
      <c r="F842" s="92" t="str">
        <f>IF(VLOOKUP($D838,TKBGV_sang!$A$6:$AE$130,22,0)&lt;&gt;"",VLOOKUP($D838,TKBGV_sang!$A$6:$AE$130,22,0),"")</f>
        <v>10A07 - SỬ</v>
      </c>
      <c r="G842" s="92" t="str">
        <f>IF(VLOOKUP($D838,TKBGV_sang!$A$6:$AE$130,27,0)&lt;&gt;"",VLOOKUP($D838,TKBGV_sang!$A$6:$AE$130,27,0),"")</f>
        <v/>
      </c>
    </row>
    <row r="843" spans="1:7" ht="25.5" customHeight="1" x14ac:dyDescent="0.15">
      <c r="A843" s="91">
        <v>2</v>
      </c>
      <c r="B843" s="92" t="str">
        <f>IF(VLOOKUP($D838,TKBGV_sang!$A$6:$AE$130,3,0)&lt;&gt;"",VLOOKUP($D838,TKBGV_sang!$A$6:$AE$130,3,0),"")</f>
        <v/>
      </c>
      <c r="C843" s="92" t="str">
        <f>IF(VLOOKUP($D838,TKBGV_sang!$A$6:$AE$130,8,0)&lt;&gt;"",VLOOKUP($D838,TKBGV_sang!$A$6:$AE$130,8,0),"")</f>
        <v/>
      </c>
      <c r="D843" s="92" t="str">
        <f>IF(VLOOKUP($D838,TKBGV_sang!$A$6:$AE$130,13,0)&lt;&gt;"",VLOOKUP($D838,TKBGV_sang!$A$6:$AE$130,13,0),"")</f>
        <v>10A09 - SỬ</v>
      </c>
      <c r="E843" s="92" t="str">
        <f>IF(VLOOKUP($D838,TKBGV_sang!$A$6:$AE$130,18,0)&lt;&gt;"",VLOOKUP($D838,TKBGV_sang!$A$6:$AE$130,18,0),"")</f>
        <v>10A09 - SỬ</v>
      </c>
      <c r="F843" s="92" t="str">
        <f>IF(VLOOKUP($D838,TKBGV_sang!$A$6:$AE$130,23,0)&lt;&gt;"",VLOOKUP($D838,TKBGV_sang!$A$6:$AE$130,23,0),"")</f>
        <v>10A10 - SỬ</v>
      </c>
      <c r="G843" s="92" t="str">
        <f>IF(VLOOKUP($D838,TKBGV_sang!$A$6:$AE$130,28,0)&lt;&gt;"",VLOOKUP($D838,TKBGV_sang!$A$6:$AE$130,28,0),"")</f>
        <v/>
      </c>
    </row>
    <row r="844" spans="1:7" ht="25.5" customHeight="1" x14ac:dyDescent="0.15">
      <c r="A844" s="91">
        <v>3</v>
      </c>
      <c r="B844" s="92" t="str">
        <f>IF(VLOOKUP($D838,TKBGV_sang!$A$6:$AE$130,4,0)&lt;&gt;"",VLOOKUP($D838,TKBGV_sang!$A$6:$AE$130,4,0),"")</f>
        <v/>
      </c>
      <c r="C844" s="92" t="str">
        <f>IF(VLOOKUP($D838,TKBGV_sang!$A$6:$AE$130,9,0)&lt;&gt;"",VLOOKUP($D838,TKBGV_sang!$A$6:$AE$130,9,0),"")</f>
        <v/>
      </c>
      <c r="D844" s="92" t="str">
        <f>IF(VLOOKUP($D838,TKBGV_sang!$A$6:$AE$130,14,0)&lt;&gt;"",VLOOKUP($D838,TKBGV_sang!$A$6:$AE$130,14,0),"")</f>
        <v/>
      </c>
      <c r="E844" s="92" t="str">
        <f>IF(VLOOKUP($D838,TKBGV_sang!$A$6:$AE$130,19,0)&lt;&gt;"",VLOOKUP($D838,TKBGV_sang!$A$6:$AE$130,19,0),"")</f>
        <v>10A08 - SỬ</v>
      </c>
      <c r="F844" s="92" t="str">
        <f>IF(VLOOKUP($D838,TKBGV_sang!$A$6:$AE$130,24,0)&lt;&gt;"",VLOOKUP($D838,TKBGV_sang!$A$6:$AE$130,24,0),"")</f>
        <v>12A14 - SỬ</v>
      </c>
      <c r="G844" s="92" t="str">
        <f>IF(VLOOKUP($D838,TKBGV_sang!$A$6:$AE$130,29,0)&lt;&gt;"",VLOOKUP($D838,TKBGV_sang!$A$6:$AE$130,29,0),"")</f>
        <v/>
      </c>
    </row>
    <row r="845" spans="1:7" ht="25.5" customHeight="1" x14ac:dyDescent="0.15">
      <c r="A845" s="91">
        <v>4</v>
      </c>
      <c r="B845" s="92" t="str">
        <f>IF(VLOOKUP($D838,TKBGV_sang!$A$6:$AE$130,5,0)&lt;&gt;"",VLOOKUP($D838,TKBGV_sang!$A$6:$AE$130,5,0),"")</f>
        <v/>
      </c>
      <c r="C845" s="92" t="str">
        <f>IF(VLOOKUP($D838,TKBGV_sang!$A$6:$AE$130,10,0)&lt;&gt;"",VLOOKUP($D838,TKBGV_sang!$A$6:$AE$130,10,0),"")</f>
        <v/>
      </c>
      <c r="D845" s="92" t="str">
        <f>IF(VLOOKUP($D838,TKBGV_sang!$A$6:$AE$130,15,0)&lt;&gt;"",VLOOKUP($D838,TKBGV_sang!$A$6:$AE$130,15,0),"")</f>
        <v>10A10 - SỬ</v>
      </c>
      <c r="E845" s="92" t="str">
        <f>IF(VLOOKUP($D838,TKBGV_sang!$A$6:$AE$130,20,0)&lt;&gt;"",VLOOKUP($D838,TKBGV_sang!$A$6:$AE$130,20,0),"")</f>
        <v/>
      </c>
      <c r="F845" s="92" t="str">
        <f>IF(VLOOKUP($D838,TKBGV_sang!$A$6:$AE$130,25,0)&lt;&gt;"",VLOOKUP($D838,TKBGV_sang!$A$6:$AE$130,25,0),"")</f>
        <v>12A01 - SỬ</v>
      </c>
      <c r="G845" s="92" t="str">
        <f>IF(VLOOKUP($D838,TKBGV_sang!$A$6:$AE$130,30,0)&lt;&gt;"",VLOOKUP($D838,TKBGV_sang!$A$6:$AE$130,30,0),"")</f>
        <v/>
      </c>
    </row>
    <row r="846" spans="1:7" ht="25.5" customHeight="1" x14ac:dyDescent="0.15">
      <c r="A846" s="91">
        <v>5</v>
      </c>
      <c r="B846" s="92" t="str">
        <f>IF(VLOOKUP($D838,TKBGV_sang!$A$6:$AE$130,6,0)&lt;&gt;"",VLOOKUP($D838,TKBGV_sang!$A$6:$AE$130,6,0),"")</f>
        <v/>
      </c>
      <c r="C846" s="92" t="str">
        <f>IF(VLOOKUP($D838,TKBGV_sang!$A$6:$AE$130,11,0)&lt;&gt;"",VLOOKUP($D838,TKBGV_sang!$A$6:$AE$130,11,0),"")</f>
        <v/>
      </c>
      <c r="D846" s="92" t="str">
        <f>IF(VLOOKUP($D838,TKBGV_sang!$A$6:$AE$130,16,0)&lt;&gt;"",VLOOKUP($D838,TKBGV_sang!$A$6:$AE$130,16,0),"")</f>
        <v>10A11 - SỬ</v>
      </c>
      <c r="E846" s="92" t="str">
        <f>IF(VLOOKUP($D838,TKBGV_sang!$A$6:$AE$130,21,0)&lt;&gt;"",VLOOKUP($D838,TKBGV_sang!$A$6:$AE$130,21,0),"")</f>
        <v/>
      </c>
      <c r="F846" s="92" t="str">
        <f>IF(VLOOKUP($D838,TKBGV_sang!$A$6:$AE$130,26,0)&lt;&gt;"",VLOOKUP($D838,TKBGV_sang!$A$6:$AE$130,26,0),"")</f>
        <v>12A12 - SỬ</v>
      </c>
      <c r="G846" s="92" t="str">
        <f>IF(VLOOKUP($D838,TKBGV_sang!$A$6:$AE$130,31,0)&lt;&gt;"",VLOOKUP($D838,TKBGV_sang!$A$6:$AE$130,31,0),"")</f>
        <v/>
      </c>
    </row>
    <row r="847" spans="1:7" ht="25.5" customHeight="1" x14ac:dyDescent="0.1">
      <c r="A847" s="85"/>
      <c r="B847" s="85"/>
      <c r="C847" s="85" t="s">
        <v>122</v>
      </c>
      <c r="D847" s="85"/>
      <c r="E847" s="85"/>
      <c r="F847" s="85"/>
      <c r="G847" s="85"/>
    </row>
    <row r="848" spans="1:7" ht="25.5" customHeight="1" x14ac:dyDescent="0.1">
      <c r="A848" s="89"/>
      <c r="B848" s="90" t="s">
        <v>115</v>
      </c>
      <c r="C848" s="90" t="s">
        <v>116</v>
      </c>
      <c r="D848" s="90" t="s">
        <v>117</v>
      </c>
      <c r="E848" s="90" t="s">
        <v>118</v>
      </c>
      <c r="F848" s="90" t="s">
        <v>119</v>
      </c>
      <c r="G848" s="90" t="s">
        <v>120</v>
      </c>
    </row>
    <row r="849" spans="1:7" ht="25.5" customHeight="1" x14ac:dyDescent="0.15">
      <c r="A849" s="91">
        <v>1</v>
      </c>
      <c r="B849" s="92" t="str">
        <f>IF(VLOOKUP($D838,TKBGV_chieu!$A$6:$AE$130,2,0)&lt;&gt;"",VLOOKUP($D838,TKBGV_chieu!$A$6:$AE$130,2,0),"")</f>
        <v/>
      </c>
      <c r="C849" s="92" t="str">
        <f>IF(VLOOKUP($D838,TKBGV_chieu!$A$6:$AE$130,7,0)&lt;&gt;"",VLOOKUP($D838,TKBGV_chieu!$A$6:$AE$130,7,0),"")</f>
        <v/>
      </c>
      <c r="D849" s="92" t="str">
        <f>IF(VLOOKUP($D838,TKBGV_chieu!$A$6:$AE$130,12,0)&lt;&gt;"",VLOOKUP($D838,TKBGV_chieu!$A$6:$AE$130,12,0),"")</f>
        <v>10A08 - SỬ</v>
      </c>
      <c r="E849" s="92" t="str">
        <f>IF(VLOOKUP($D838,TKBGV_chieu!$A$6:$AE$130,17,0)&lt;&gt;"",VLOOKUP($D838,TKBGV_chieu!$A$6:$AE$130,17,0),"")</f>
        <v/>
      </c>
      <c r="F849" s="92" t="str">
        <f>IF(VLOOKUP($D838,TKBGV_chieu!$A$6:$AE$130,22,0)&lt;&gt;"",VLOOKUP($D838,TKBGV_chieu!$A$6:$AE$130,22,0),"")</f>
        <v/>
      </c>
      <c r="G849" s="92" t="str">
        <f>IF(VLOOKUP($D838,TKBGV_chieu!$A$6:$AE$130,27,0)&lt;&gt;"",VLOOKUP($D838,TKBGV_chieu!$A$6:$AE$130,27,0),"")</f>
        <v/>
      </c>
    </row>
    <row r="850" spans="1:7" ht="25.5" customHeight="1" x14ac:dyDescent="0.15">
      <c r="A850" s="91">
        <v>2</v>
      </c>
      <c r="B850" s="92" t="str">
        <f>IF(VLOOKUP($D838,TKBGV_chieu!$A$6:$AE$130,3,0)&lt;&gt;"",VLOOKUP($D838,TKBGV_chieu!$A$6:$AE$130,3,0),"")</f>
        <v/>
      </c>
      <c r="C850" s="92" t="str">
        <f>IF(VLOOKUP($D838,TKBGV_chieu!$A$6:$AE$130,8,0)&lt;&gt;"",VLOOKUP($D838,TKBGV_chieu!$A$6:$AE$130,8,0),"")</f>
        <v/>
      </c>
      <c r="D850" s="92" t="str">
        <f>IF(VLOOKUP($D838,TKBGV_chieu!$A$6:$AE$130,13,0)&lt;&gt;"",VLOOKUP($D838,TKBGV_chieu!$A$6:$AE$130,13,0),"")</f>
        <v/>
      </c>
      <c r="E850" s="92" t="str">
        <f>IF(VLOOKUP($D838,TKBGV_chieu!$A$6:$AE$130,18,0)&lt;&gt;"",VLOOKUP($D838,TKBGV_chieu!$A$6:$AE$130,18,0),"")</f>
        <v/>
      </c>
      <c r="F850" s="92" t="str">
        <f>IF(VLOOKUP($D838,TKBGV_chieu!$A$6:$AE$130,23,0)&lt;&gt;"",VLOOKUP($D838,TKBGV_chieu!$A$6:$AE$130,23,0),"")</f>
        <v>12A01 - SỬ</v>
      </c>
      <c r="G850" s="92" t="str">
        <f>IF(VLOOKUP($D838,TKBGV_chieu!$A$6:$AE$130,28,0)&lt;&gt;"",VLOOKUP($D838,TKBGV_chieu!$A$6:$AE$130,28,0),"")</f>
        <v/>
      </c>
    </row>
    <row r="851" spans="1:7" ht="25.5" customHeight="1" x14ac:dyDescent="0.15">
      <c r="A851" s="91">
        <v>3</v>
      </c>
      <c r="B851" s="92" t="str">
        <f>IF(VLOOKUP($D838,TKBGV_chieu!$A$6:$AE$130,4,0)&lt;&gt;"",VLOOKUP($D838,TKBGV_chieu!$A$6:$AE$130,4,0),"")</f>
        <v/>
      </c>
      <c r="C851" s="92" t="str">
        <f>IF(VLOOKUP($D838,TKBGV_chieu!$A$6:$AE$130,9,0)&lt;&gt;"",VLOOKUP($D838,TKBGV_chieu!$A$6:$AE$130,9,0),"")</f>
        <v/>
      </c>
      <c r="D851" s="92" t="str">
        <f>IF(VLOOKUP($D838,TKBGV_chieu!$A$6:$AE$130,14,0)&lt;&gt;"",VLOOKUP($D838,TKBGV_chieu!$A$6:$AE$130,14,0),"")</f>
        <v>10A07 - SỬ</v>
      </c>
      <c r="E851" s="92" t="str">
        <f>IF(VLOOKUP($D838,TKBGV_chieu!$A$6:$AE$130,19,0)&lt;&gt;"",VLOOKUP($D838,TKBGV_chieu!$A$6:$AE$130,19,0),"")</f>
        <v/>
      </c>
      <c r="F851" s="92" t="str">
        <f>IF(VLOOKUP($D838,TKBGV_chieu!$A$6:$AE$130,24,0)&lt;&gt;"",VLOOKUP($D838,TKBGV_chieu!$A$6:$AE$130,24,0),"")</f>
        <v>12A13 - SỬ</v>
      </c>
      <c r="G851" s="92" t="str">
        <f>IF(VLOOKUP($D838,TKBGV_chieu!$A$6:$AE$130,29,0)&lt;&gt;"",VLOOKUP($D838,TKBGV_chieu!$A$6:$AE$130,29,0),"")</f>
        <v/>
      </c>
    </row>
    <row r="852" spans="1:7" ht="25.5" customHeight="1" x14ac:dyDescent="0.1">
      <c r="A852" s="91">
        <v>4</v>
      </c>
      <c r="B852" s="92" t="str">
        <f>IF(VLOOKUP($D838,TKBGV_chieu!$A$6:$AE$130,5,0)&lt;&gt;"",VLOOKUP($D838,TKBGV_chieu!$A$6:$AE$130,5,0),"")</f>
        <v/>
      </c>
      <c r="C852" s="92" t="str">
        <f>IF(VLOOKUP($D838,TKBGV_chieu!$A$6:$AE$130,10,0)&lt;&gt;"",VLOOKUP($D838,TKBGV_chieu!$A$6:$AE$130,10,0),"")</f>
        <v/>
      </c>
      <c r="D852" s="92" t="str">
        <f>IF(VLOOKUP($D838,TKBGV_chieu!$A$6:$AE$130,15,0)&lt;&gt;"",VLOOKUP($D838,TKBGV_chieu!$A$6:$AE$130,15,0),"")</f>
        <v/>
      </c>
      <c r="E852" s="92" t="str">
        <f>IF(VLOOKUP($D838,TKBGV_chieu!$A$6:$AE$130,20,0)&lt;&gt;"",VLOOKUP($D838,TKBGV_chieu!$A$6:$AE$130,20,0),"")</f>
        <v/>
      </c>
      <c r="F852" s="92" t="str">
        <f>IF(VLOOKUP($D838,TKBGV_chieu!$A$6:$AE$130,25,0)&lt;&gt;"",VLOOKUP($D838,TKBGV_chieu!$A$6:$AE$130,25,0),"")</f>
        <v/>
      </c>
      <c r="G852" s="92" t="str">
        <f>IF(VLOOKUP($D838,TKBGV_chieu!$A$6:$AE$130,30,0)&lt;&gt;"",VLOOKUP($D838,TKBGV_chieu!$A$6:$AE$130,30,0),"")</f>
        <v/>
      </c>
    </row>
    <row r="853" spans="1:7" ht="25.5" customHeight="1" x14ac:dyDescent="0.1">
      <c r="A853" s="91">
        <v>5</v>
      </c>
      <c r="B853" s="92" t="str">
        <f>IF(VLOOKUP($D838,TKBGV_chieu!$A$6:$AE$130,6,0)&lt;&gt;"",VLOOKUP($D838,TKBGV_chieu!$A$6:$AE$130,6,0),"")</f>
        <v/>
      </c>
      <c r="C853" s="92" t="str">
        <f>IF(VLOOKUP($D838,TKBGV_chieu!$A$6:$AE$130,11,0)&lt;&gt;"",VLOOKUP($D838,TKBGV_chieu!$A$6:$AE$130,11,0),"")</f>
        <v/>
      </c>
      <c r="D853" s="92" t="str">
        <f>IF(VLOOKUP($D838,TKBGV_chieu!$A$6:$AE$130,16,0)&lt;&gt;"",VLOOKUP($D838,TKBGV_chieu!$A$6:$AE$130,16,0),"")</f>
        <v/>
      </c>
      <c r="E853" s="92" t="str">
        <f>IF(VLOOKUP($D838,TKBGV_chieu!$A$6:$AE$130,21,0)&lt;&gt;"",VLOOKUP($D838,TKBGV_chieu!$A$6:$AE$130,21,0),"")</f>
        <v/>
      </c>
      <c r="F853" s="92" t="str">
        <f>IF(VLOOKUP($D838,TKBGV_chieu!$A$6:$AE$130,26,0)&lt;&gt;"",VLOOKUP($D838,TKBGV_chieu!$A$6:$AE$130,26,0),"")</f>
        <v/>
      </c>
      <c r="G853" s="92" t="str">
        <f>IF(VLOOKUP($D838,TKBGV_chieu!$A$6:$AE$130,31,0)&lt;&gt;"",VLOOKUP($D838,TKBGV_chieu!$A$6:$AE$130,31,0),"")</f>
        <v/>
      </c>
    </row>
    <row r="854" spans="1:7" ht="25.5" customHeight="1" x14ac:dyDescent="0.1">
      <c r="A854" s="85"/>
      <c r="B854" s="93"/>
      <c r="C854" s="93"/>
      <c r="D854" s="93"/>
      <c r="E854" s="93"/>
      <c r="F854" s="93"/>
      <c r="G854" s="93"/>
    </row>
    <row r="855" spans="1:7" ht="25.5" customHeight="1" x14ac:dyDescent="0.1">
      <c r="A855" s="85">
        <v>51</v>
      </c>
      <c r="B855" s="85"/>
      <c r="C855" s="85" t="s">
        <v>123</v>
      </c>
      <c r="D855" s="86" t="str">
        <f>VLOOKUP($A855,Objects!$D$7:$F$120,3,1)</f>
        <v>NGUYỄN THỊ TỐ ANH</v>
      </c>
      <c r="E855" s="85"/>
      <c r="F855" s="85"/>
      <c r="G855" s="85"/>
    </row>
    <row r="856" spans="1:7" ht="25.5" customHeight="1" x14ac:dyDescent="0.1">
      <c r="A856" s="85"/>
      <c r="B856" s="85"/>
      <c r="C856" s="85"/>
      <c r="D856" s="85"/>
      <c r="E856" s="88"/>
      <c r="F856" s="85"/>
      <c r="G856" s="85"/>
    </row>
    <row r="857" spans="1:7" ht="25.5" customHeight="1" x14ac:dyDescent="0.1">
      <c r="A857" s="85"/>
      <c r="B857" s="85"/>
      <c r="C857" s="85" t="s">
        <v>121</v>
      </c>
      <c r="D857" s="85"/>
      <c r="E857" s="85"/>
      <c r="F857" s="85"/>
      <c r="G857" s="85"/>
    </row>
    <row r="858" spans="1:7" ht="25.5" customHeight="1" x14ac:dyDescent="0.1">
      <c r="A858" s="89"/>
      <c r="B858" s="90" t="s">
        <v>115</v>
      </c>
      <c r="C858" s="90" t="s">
        <v>116</v>
      </c>
      <c r="D858" s="90" t="s">
        <v>117</v>
      </c>
      <c r="E858" s="90" t="s">
        <v>118</v>
      </c>
      <c r="F858" s="90" t="s">
        <v>119</v>
      </c>
      <c r="G858" s="90" t="s">
        <v>120</v>
      </c>
    </row>
    <row r="859" spans="1:7" ht="25.5" customHeight="1" x14ac:dyDescent="0.1">
      <c r="A859" s="91">
        <v>1</v>
      </c>
      <c r="B859" s="92" t="str">
        <f>IF(VLOOKUP($D855,TKBGV_sang!$A$6:$AE$130,2,0)&lt;&gt;"",VLOOKUP($D855,TKBGV_sang!$A$6:$AE$130,2,0),"")</f>
        <v/>
      </c>
      <c r="C859" s="92" t="str">
        <f>IF(VLOOKUP($D855,TKBGV_sang!$A$6:$AE$130,7,0)&lt;&gt;"",VLOOKUP($D855,TKBGV_sang!$A$6:$AE$130,7,0),"")</f>
        <v/>
      </c>
      <c r="D859" s="92" t="str">
        <f>IF(VLOOKUP($D855,TKBGV_sang!$A$6:$AE$130,12,0)&lt;&gt;"",VLOOKUP($D855,TKBGV_sang!$A$6:$AE$130,12,0),"")</f>
        <v>12A13 - TD</v>
      </c>
      <c r="E859" s="92" t="str">
        <f>IF(VLOOKUP($D855,TKBGV_sang!$A$6:$AE$130,17,0)&lt;&gt;"",VLOOKUP($D855,TKBGV_sang!$A$6:$AE$130,17,0),"")</f>
        <v/>
      </c>
      <c r="F859" s="92" t="str">
        <f>IF(VLOOKUP($D855,TKBGV_sang!$A$6:$AE$130,22,0)&lt;&gt;"",VLOOKUP($D855,TKBGV_sang!$A$6:$AE$130,22,0),"")</f>
        <v>12A14 - TD</v>
      </c>
      <c r="G859" s="92" t="str">
        <f>IF(VLOOKUP($D855,TKBGV_sang!$A$6:$AE$130,27,0)&lt;&gt;"",VLOOKUP($D855,TKBGV_sang!$A$6:$AE$130,27,0),"")</f>
        <v/>
      </c>
    </row>
    <row r="860" spans="1:7" ht="25.5" customHeight="1" x14ac:dyDescent="0.1">
      <c r="A860" s="91">
        <v>2</v>
      </c>
      <c r="B860" s="92" t="str">
        <f>IF(VLOOKUP($D855,TKBGV_sang!$A$6:$AE$130,3,0)&lt;&gt;"",VLOOKUP($D855,TKBGV_sang!$A$6:$AE$130,3,0),"")</f>
        <v/>
      </c>
      <c r="C860" s="92" t="str">
        <f>IF(VLOOKUP($D855,TKBGV_sang!$A$6:$AE$130,8,0)&lt;&gt;"",VLOOKUP($D855,TKBGV_sang!$A$6:$AE$130,8,0),"")</f>
        <v/>
      </c>
      <c r="D860" s="92" t="str">
        <f>IF(VLOOKUP($D855,TKBGV_sang!$A$6:$AE$130,13,0)&lt;&gt;"",VLOOKUP($D855,TKBGV_sang!$A$6:$AE$130,13,0),"")</f>
        <v>12A13 - TD</v>
      </c>
      <c r="E860" s="92" t="str">
        <f>IF(VLOOKUP($D855,TKBGV_sang!$A$6:$AE$130,18,0)&lt;&gt;"",VLOOKUP($D855,TKBGV_sang!$A$6:$AE$130,18,0),"")</f>
        <v/>
      </c>
      <c r="F860" s="92" t="str">
        <f>IF(VLOOKUP($D855,TKBGV_sang!$A$6:$AE$130,23,0)&lt;&gt;"",VLOOKUP($D855,TKBGV_sang!$A$6:$AE$130,23,0),"")</f>
        <v>12A14 - TD</v>
      </c>
      <c r="G860" s="92" t="str">
        <f>IF(VLOOKUP($D855,TKBGV_sang!$A$6:$AE$130,28,0)&lt;&gt;"",VLOOKUP($D855,TKBGV_sang!$A$6:$AE$130,28,0),"")</f>
        <v/>
      </c>
    </row>
    <row r="861" spans="1:7" ht="25.5" customHeight="1" x14ac:dyDescent="0.1">
      <c r="A861" s="91">
        <v>3</v>
      </c>
      <c r="B861" s="92" t="str">
        <f>IF(VLOOKUP($D855,TKBGV_sang!$A$6:$AE$130,4,0)&lt;&gt;"",VLOOKUP($D855,TKBGV_sang!$A$6:$AE$130,4,0),"")</f>
        <v/>
      </c>
      <c r="C861" s="92" t="str">
        <f>IF(VLOOKUP($D855,TKBGV_sang!$A$6:$AE$130,9,0)&lt;&gt;"",VLOOKUP($D855,TKBGV_sang!$A$6:$AE$130,9,0),"")</f>
        <v>11A10 - TD</v>
      </c>
      <c r="D861" s="92" t="str">
        <f>IF(VLOOKUP($D855,TKBGV_sang!$A$6:$AE$130,14,0)&lt;&gt;"",VLOOKUP($D855,TKBGV_sang!$A$6:$AE$130,14,0),"")</f>
        <v>11A12 - TD</v>
      </c>
      <c r="E861" s="92" t="str">
        <f>IF(VLOOKUP($D855,TKBGV_sang!$A$6:$AE$130,19,0)&lt;&gt;"",VLOOKUP($D855,TKBGV_sang!$A$6:$AE$130,19,0),"")</f>
        <v/>
      </c>
      <c r="F861" s="92" t="str">
        <f>IF(VLOOKUP($D855,TKBGV_sang!$A$6:$AE$130,24,0)&lt;&gt;"",VLOOKUP($D855,TKBGV_sang!$A$6:$AE$130,24,0),"")</f>
        <v>11A05 - TD</v>
      </c>
      <c r="G861" s="92" t="str">
        <f>IF(VLOOKUP($D855,TKBGV_sang!$A$6:$AE$130,29,0)&lt;&gt;"",VLOOKUP($D855,TKBGV_sang!$A$6:$AE$130,29,0),"")</f>
        <v/>
      </c>
    </row>
    <row r="862" spans="1:7" ht="25.5" customHeight="1" x14ac:dyDescent="0.1">
      <c r="A862" s="91">
        <v>4</v>
      </c>
      <c r="B862" s="92" t="str">
        <f>IF(VLOOKUP($D855,TKBGV_sang!$A$6:$AE$130,5,0)&lt;&gt;"",VLOOKUP($D855,TKBGV_sang!$A$6:$AE$130,5,0),"")</f>
        <v/>
      </c>
      <c r="C862" s="92" t="str">
        <f>IF(VLOOKUP($D855,TKBGV_sang!$A$6:$AE$130,10,0)&lt;&gt;"",VLOOKUP($D855,TKBGV_sang!$A$6:$AE$130,10,0),"")</f>
        <v>11A10 - TD</v>
      </c>
      <c r="D862" s="92" t="str">
        <f>IF(VLOOKUP($D855,TKBGV_sang!$A$6:$AE$130,15,0)&lt;&gt;"",VLOOKUP($D855,TKBGV_sang!$A$6:$AE$130,15,0),"")</f>
        <v>11A12 - TD</v>
      </c>
      <c r="E862" s="92" t="str">
        <f>IF(VLOOKUP($D855,TKBGV_sang!$A$6:$AE$130,20,0)&lt;&gt;"",VLOOKUP($D855,TKBGV_sang!$A$6:$AE$130,20,0),"")</f>
        <v/>
      </c>
      <c r="F862" s="92" t="str">
        <f>IF(VLOOKUP($D855,TKBGV_sang!$A$6:$AE$130,25,0)&lt;&gt;"",VLOOKUP($D855,TKBGV_sang!$A$6:$AE$130,25,0),"")</f>
        <v>11A05 - TD</v>
      </c>
      <c r="G862" s="92" t="str">
        <f>IF(VLOOKUP($D855,TKBGV_sang!$A$6:$AE$130,30,0)&lt;&gt;"",VLOOKUP($D855,TKBGV_sang!$A$6:$AE$130,30,0),"")</f>
        <v/>
      </c>
    </row>
    <row r="863" spans="1:7" ht="25.5" customHeight="1" x14ac:dyDescent="0.1">
      <c r="A863" s="91">
        <v>5</v>
      </c>
      <c r="B863" s="92" t="str">
        <f>IF(VLOOKUP($D855,TKBGV_sang!$A$6:$AE$130,6,0)&lt;&gt;"",VLOOKUP($D855,TKBGV_sang!$A$6:$AE$130,6,0),"")</f>
        <v/>
      </c>
      <c r="C863" s="92" t="str">
        <f>IF(VLOOKUP($D855,TKBGV_sang!$A$6:$AE$130,11,0)&lt;&gt;"",VLOOKUP($D855,TKBGV_sang!$A$6:$AE$130,11,0),"")</f>
        <v/>
      </c>
      <c r="D863" s="92" t="str">
        <f>IF(VLOOKUP($D855,TKBGV_sang!$A$6:$AE$130,16,0)&lt;&gt;"",VLOOKUP($D855,TKBGV_sang!$A$6:$AE$130,16,0),"")</f>
        <v/>
      </c>
      <c r="E863" s="92" t="str">
        <f>IF(VLOOKUP($D855,TKBGV_sang!$A$6:$AE$130,21,0)&lt;&gt;"",VLOOKUP($D855,TKBGV_sang!$A$6:$AE$130,21,0),"")</f>
        <v/>
      </c>
      <c r="F863" s="92" t="str">
        <f>IF(VLOOKUP($D855,TKBGV_sang!$A$6:$AE$130,26,0)&lt;&gt;"",VLOOKUP($D855,TKBGV_sang!$A$6:$AE$130,26,0),"")</f>
        <v/>
      </c>
      <c r="G863" s="92" t="str">
        <f>IF(VLOOKUP($D855,TKBGV_sang!$A$6:$AE$130,31,0)&lt;&gt;"",VLOOKUP($D855,TKBGV_sang!$A$6:$AE$130,31,0),"")</f>
        <v/>
      </c>
    </row>
    <row r="864" spans="1:7" ht="25.5" customHeight="1" x14ac:dyDescent="0.1">
      <c r="A864" s="85"/>
      <c r="B864" s="85"/>
      <c r="C864" s="85" t="s">
        <v>122</v>
      </c>
      <c r="D864" s="85"/>
      <c r="E864" s="85"/>
      <c r="F864" s="85"/>
      <c r="G864" s="85"/>
    </row>
    <row r="865" spans="1:7" ht="25.5" customHeight="1" x14ac:dyDescent="0.1">
      <c r="A865" s="89"/>
      <c r="B865" s="90" t="s">
        <v>115</v>
      </c>
      <c r="C865" s="90" t="s">
        <v>116</v>
      </c>
      <c r="D865" s="90" t="s">
        <v>117</v>
      </c>
      <c r="E865" s="90" t="s">
        <v>118</v>
      </c>
      <c r="F865" s="90" t="s">
        <v>119</v>
      </c>
      <c r="G865" s="90" t="s">
        <v>120</v>
      </c>
    </row>
    <row r="866" spans="1:7" ht="25.5" customHeight="1" x14ac:dyDescent="0.1">
      <c r="A866" s="91">
        <v>1</v>
      </c>
      <c r="B866" s="92" t="str">
        <f>IF(VLOOKUP($D855,TKBGV_chieu!$A$6:$AE$130,2,0)&lt;&gt;"",VLOOKUP($D855,TKBGV_chieu!$A$6:$AE$130,2,0),"")</f>
        <v/>
      </c>
      <c r="C866" s="92" t="str">
        <f>IF(VLOOKUP($D855,TKBGV_chieu!$A$6:$AE$130,7,0)&lt;&gt;"",VLOOKUP($D855,TKBGV_chieu!$A$6:$AE$130,7,0),"")</f>
        <v/>
      </c>
      <c r="D866" s="92" t="str">
        <f>IF(VLOOKUP($D855,TKBGV_chieu!$A$6:$AE$130,12,0)&lt;&gt;"",VLOOKUP($D855,TKBGV_chieu!$A$6:$AE$130,12,0),"")</f>
        <v/>
      </c>
      <c r="E866" s="92" t="str">
        <f>IF(VLOOKUP($D855,TKBGV_chieu!$A$6:$AE$130,17,0)&lt;&gt;"",VLOOKUP($D855,TKBGV_chieu!$A$6:$AE$130,17,0),"")</f>
        <v/>
      </c>
      <c r="F866" s="92" t="str">
        <f>IF(VLOOKUP($D855,TKBGV_chieu!$A$6:$AE$130,22,0)&lt;&gt;"",VLOOKUP($D855,TKBGV_chieu!$A$6:$AE$130,22,0),"")</f>
        <v/>
      </c>
      <c r="G866" s="92" t="str">
        <f>IF(VLOOKUP($D855,TKBGV_chieu!$A$6:$AE$130,27,0)&lt;&gt;"",VLOOKUP($D855,TKBGV_chieu!$A$6:$AE$130,27,0),"")</f>
        <v/>
      </c>
    </row>
    <row r="867" spans="1:7" ht="25.5" customHeight="1" x14ac:dyDescent="0.1">
      <c r="A867" s="91">
        <v>2</v>
      </c>
      <c r="B867" s="92" t="str">
        <f>IF(VLOOKUP($D855,TKBGV_chieu!$A$6:$AE$130,3,0)&lt;&gt;"",VLOOKUP($D855,TKBGV_chieu!$A$6:$AE$130,3,0),"")</f>
        <v/>
      </c>
      <c r="C867" s="92" t="str">
        <f>IF(VLOOKUP($D855,TKBGV_chieu!$A$6:$AE$130,8,0)&lt;&gt;"",VLOOKUP($D855,TKBGV_chieu!$A$6:$AE$130,8,0),"")</f>
        <v/>
      </c>
      <c r="D867" s="92" t="str">
        <f>IF(VLOOKUP($D855,TKBGV_chieu!$A$6:$AE$130,13,0)&lt;&gt;"",VLOOKUP($D855,TKBGV_chieu!$A$6:$AE$130,13,0),"")</f>
        <v/>
      </c>
      <c r="E867" s="92" t="str">
        <f>IF(VLOOKUP($D855,TKBGV_chieu!$A$6:$AE$130,18,0)&lt;&gt;"",VLOOKUP($D855,TKBGV_chieu!$A$6:$AE$130,18,0),"")</f>
        <v>11A04 - TD</v>
      </c>
      <c r="F867" s="92" t="str">
        <f>IF(VLOOKUP($D855,TKBGV_chieu!$A$6:$AE$130,23,0)&lt;&gt;"",VLOOKUP($D855,TKBGV_chieu!$A$6:$AE$130,23,0),"")</f>
        <v>12A03 - TD</v>
      </c>
      <c r="G867" s="92" t="str">
        <f>IF(VLOOKUP($D855,TKBGV_chieu!$A$6:$AE$130,28,0)&lt;&gt;"",VLOOKUP($D855,TKBGV_chieu!$A$6:$AE$130,28,0),"")</f>
        <v/>
      </c>
    </row>
    <row r="868" spans="1:7" ht="25.5" customHeight="1" x14ac:dyDescent="0.1">
      <c r="A868" s="91">
        <v>3</v>
      </c>
      <c r="B868" s="92" t="str">
        <f>IF(VLOOKUP($D855,TKBGV_chieu!$A$6:$AE$130,4,0)&lt;&gt;"",VLOOKUP($D855,TKBGV_chieu!$A$6:$AE$130,4,0),"")</f>
        <v/>
      </c>
      <c r="C868" s="92" t="str">
        <f>IF(VLOOKUP($D855,TKBGV_chieu!$A$6:$AE$130,9,0)&lt;&gt;"",VLOOKUP($D855,TKBGV_chieu!$A$6:$AE$130,9,0),"")</f>
        <v/>
      </c>
      <c r="D868" s="92" t="str">
        <f>IF(VLOOKUP($D855,TKBGV_chieu!$A$6:$AE$130,14,0)&lt;&gt;"",VLOOKUP($D855,TKBGV_chieu!$A$6:$AE$130,14,0),"")</f>
        <v/>
      </c>
      <c r="E868" s="92" t="str">
        <f>IF(VLOOKUP($D855,TKBGV_chieu!$A$6:$AE$130,19,0)&lt;&gt;"",VLOOKUP($D855,TKBGV_chieu!$A$6:$AE$130,19,0),"")</f>
        <v>11A04 - TD</v>
      </c>
      <c r="F868" s="92" t="str">
        <f>IF(VLOOKUP($D855,TKBGV_chieu!$A$6:$AE$130,24,0)&lt;&gt;"",VLOOKUP($D855,TKBGV_chieu!$A$6:$AE$130,24,0),"")</f>
        <v>12A03 - TD</v>
      </c>
      <c r="G868" s="92" t="str">
        <f>IF(VLOOKUP($D855,TKBGV_chieu!$A$6:$AE$130,29,0)&lt;&gt;"",VLOOKUP($D855,TKBGV_chieu!$A$6:$AE$130,29,0),"")</f>
        <v/>
      </c>
    </row>
    <row r="869" spans="1:7" ht="25.5" customHeight="1" x14ac:dyDescent="0.1">
      <c r="A869" s="91">
        <v>4</v>
      </c>
      <c r="B869" s="92" t="str">
        <f>IF(VLOOKUP($D855,TKBGV_chieu!$A$6:$AE$130,5,0)&lt;&gt;"",VLOOKUP($D855,TKBGV_chieu!$A$6:$AE$130,5,0),"")</f>
        <v/>
      </c>
      <c r="C869" s="92" t="str">
        <f>IF(VLOOKUP($D855,TKBGV_chieu!$A$6:$AE$130,10,0)&lt;&gt;"",VLOOKUP($D855,TKBGV_chieu!$A$6:$AE$130,10,0),"")</f>
        <v/>
      </c>
      <c r="D869" s="92" t="str">
        <f>IF(VLOOKUP($D855,TKBGV_chieu!$A$6:$AE$130,15,0)&lt;&gt;"",VLOOKUP($D855,TKBGV_chieu!$A$6:$AE$130,15,0),"")</f>
        <v/>
      </c>
      <c r="E869" s="92" t="str">
        <f>IF(VLOOKUP($D855,TKBGV_chieu!$A$6:$AE$130,20,0)&lt;&gt;"",VLOOKUP($D855,TKBGV_chieu!$A$6:$AE$130,20,0),"")</f>
        <v/>
      </c>
      <c r="F869" s="92" t="str">
        <f>IF(VLOOKUP($D855,TKBGV_chieu!$A$6:$AE$130,25,0)&lt;&gt;"",VLOOKUP($D855,TKBGV_chieu!$A$6:$AE$130,25,0),"")</f>
        <v/>
      </c>
      <c r="G869" s="92" t="str">
        <f>IF(VLOOKUP($D855,TKBGV_chieu!$A$6:$AE$130,30,0)&lt;&gt;"",VLOOKUP($D855,TKBGV_chieu!$A$6:$AE$130,30,0),"")</f>
        <v/>
      </c>
    </row>
    <row r="870" spans="1:7" ht="25.5" customHeight="1" x14ac:dyDescent="0.1">
      <c r="A870" s="91">
        <v>5</v>
      </c>
      <c r="B870" s="92" t="str">
        <f>IF(VLOOKUP($D855,TKBGV_chieu!$A$6:$AE$130,6,0)&lt;&gt;"",VLOOKUP($D855,TKBGV_chieu!$A$6:$AE$130,6,0),"")</f>
        <v/>
      </c>
      <c r="C870" s="92" t="str">
        <f>IF(VLOOKUP($D855,TKBGV_chieu!$A$6:$AE$130,11,0)&lt;&gt;"",VLOOKUP($D855,TKBGV_chieu!$A$6:$AE$130,11,0),"")</f>
        <v/>
      </c>
      <c r="D870" s="92" t="str">
        <f>IF(VLOOKUP($D855,TKBGV_chieu!$A$6:$AE$130,16,0)&lt;&gt;"",VLOOKUP($D855,TKBGV_chieu!$A$6:$AE$130,16,0),"")</f>
        <v/>
      </c>
      <c r="E870" s="92" t="str">
        <f>IF(VLOOKUP($D855,TKBGV_chieu!$A$6:$AE$130,21,0)&lt;&gt;"",VLOOKUP($D855,TKBGV_chieu!$A$6:$AE$130,21,0),"")</f>
        <v/>
      </c>
      <c r="F870" s="92" t="str">
        <f>IF(VLOOKUP($D855,TKBGV_chieu!$A$6:$AE$130,26,0)&lt;&gt;"",VLOOKUP($D855,TKBGV_chieu!$A$6:$AE$130,26,0),"")</f>
        <v/>
      </c>
      <c r="G870" s="92" t="str">
        <f>IF(VLOOKUP($D855,TKBGV_chieu!$A$6:$AE$130,31,0)&lt;&gt;"",VLOOKUP($D855,TKBGV_chieu!$A$6:$AE$130,31,0),"")</f>
        <v/>
      </c>
    </row>
    <row r="871" spans="1:7" ht="25.5" customHeight="1" x14ac:dyDescent="0.1">
      <c r="A871" s="85"/>
      <c r="B871" s="93"/>
      <c r="C871" s="93"/>
      <c r="D871" s="93"/>
      <c r="E871" s="93"/>
      <c r="F871" s="93"/>
      <c r="G871" s="93"/>
    </row>
    <row r="872" spans="1:7" ht="25.5" customHeight="1" x14ac:dyDescent="0.1">
      <c r="A872" s="85">
        <v>52</v>
      </c>
      <c r="B872" s="85"/>
      <c r="C872" s="85" t="s">
        <v>123</v>
      </c>
      <c r="D872" s="86" t="str">
        <f>VLOOKUP($A872,Objects!$D$7:$F$120,3,1)</f>
        <v>LƯƠNG HỒNG PHÚC</v>
      </c>
      <c r="E872" s="85"/>
      <c r="F872" s="85"/>
      <c r="G872" s="85"/>
    </row>
    <row r="873" spans="1:7" ht="25.5" customHeight="1" x14ac:dyDescent="0.1">
      <c r="A873" s="85"/>
      <c r="B873" s="85"/>
      <c r="C873" s="85"/>
      <c r="D873" s="85"/>
      <c r="E873" s="88"/>
      <c r="F873" s="85"/>
      <c r="G873" s="85"/>
    </row>
    <row r="874" spans="1:7" ht="25.5" customHeight="1" x14ac:dyDescent="0.1">
      <c r="A874" s="85"/>
      <c r="B874" s="85"/>
      <c r="C874" s="85" t="s">
        <v>121</v>
      </c>
      <c r="D874" s="85"/>
      <c r="E874" s="85"/>
      <c r="F874" s="85"/>
      <c r="G874" s="85"/>
    </row>
    <row r="875" spans="1:7" ht="25.5" customHeight="1" x14ac:dyDescent="0.1">
      <c r="A875" s="89"/>
      <c r="B875" s="90" t="s">
        <v>115</v>
      </c>
      <c r="C875" s="90" t="s">
        <v>116</v>
      </c>
      <c r="D875" s="90" t="s">
        <v>117</v>
      </c>
      <c r="E875" s="90" t="s">
        <v>118</v>
      </c>
      <c r="F875" s="90" t="s">
        <v>119</v>
      </c>
      <c r="G875" s="90" t="s">
        <v>120</v>
      </c>
    </row>
    <row r="876" spans="1:7" ht="25.5" customHeight="1" x14ac:dyDescent="0.1">
      <c r="A876" s="91">
        <v>1</v>
      </c>
      <c r="B876" s="92" t="str">
        <f>IF(VLOOKUP($D872,TKBGV_sang!$A$6:$AE$130,2,0)&lt;&gt;"",VLOOKUP($D872,TKBGV_sang!$A$6:$AE$130,2,0),"")</f>
        <v/>
      </c>
      <c r="C876" s="92" t="str">
        <f>IF(VLOOKUP($D872,TKBGV_sang!$A$6:$AE$130,7,0)&lt;&gt;"",VLOOKUP($D872,TKBGV_sang!$A$6:$AE$130,7,0),"")</f>
        <v>10A03 - TD</v>
      </c>
      <c r="D876" s="92" t="str">
        <f>IF(VLOOKUP($D872,TKBGV_sang!$A$6:$AE$130,12,0)&lt;&gt;"",VLOOKUP($D872,TKBGV_sang!$A$6:$AE$130,12,0),"")</f>
        <v>HOP</v>
      </c>
      <c r="E876" s="92" t="str">
        <f>IF(VLOOKUP($D872,TKBGV_sang!$A$6:$AE$130,17,0)&lt;&gt;"",VLOOKUP($D872,TKBGV_sang!$A$6:$AE$130,17,0),"")</f>
        <v>10A06 - TD</v>
      </c>
      <c r="F876" s="92" t="str">
        <f>IF(VLOOKUP($D872,TKBGV_sang!$A$6:$AE$130,22,0)&lt;&gt;"",VLOOKUP($D872,TKBGV_sang!$A$6:$AE$130,22,0),"")</f>
        <v>12A10 - TD</v>
      </c>
      <c r="G876" s="92" t="str">
        <f>IF(VLOOKUP($D872,TKBGV_sang!$A$6:$AE$130,27,0)&lt;&gt;"",VLOOKUP($D872,TKBGV_sang!$A$6:$AE$130,27,0),"")</f>
        <v/>
      </c>
    </row>
    <row r="877" spans="1:7" ht="25.5" customHeight="1" x14ac:dyDescent="0.1">
      <c r="A877" s="91">
        <v>2</v>
      </c>
      <c r="B877" s="92" t="str">
        <f>IF(VLOOKUP($D872,TKBGV_sang!$A$6:$AE$130,3,0)&lt;&gt;"",VLOOKUP($D872,TKBGV_sang!$A$6:$AE$130,3,0),"")</f>
        <v/>
      </c>
      <c r="C877" s="92" t="str">
        <f>IF(VLOOKUP($D872,TKBGV_sang!$A$6:$AE$130,8,0)&lt;&gt;"",VLOOKUP($D872,TKBGV_sang!$A$6:$AE$130,8,0),"")</f>
        <v>10A03 - TD</v>
      </c>
      <c r="D877" s="92" t="str">
        <f>IF(VLOOKUP($D872,TKBGV_sang!$A$6:$AE$130,13,0)&lt;&gt;"",VLOOKUP($D872,TKBGV_sang!$A$6:$AE$130,13,0),"")</f>
        <v>HOP</v>
      </c>
      <c r="E877" s="92" t="str">
        <f>IF(VLOOKUP($D872,TKBGV_sang!$A$6:$AE$130,18,0)&lt;&gt;"",VLOOKUP($D872,TKBGV_sang!$A$6:$AE$130,18,0),"")</f>
        <v>10A06 - TD</v>
      </c>
      <c r="F877" s="92" t="str">
        <f>IF(VLOOKUP($D872,TKBGV_sang!$A$6:$AE$130,23,0)&lt;&gt;"",VLOOKUP($D872,TKBGV_sang!$A$6:$AE$130,23,0),"")</f>
        <v>12A10 - TD</v>
      </c>
      <c r="G877" s="92" t="str">
        <f>IF(VLOOKUP($D872,TKBGV_sang!$A$6:$AE$130,28,0)&lt;&gt;"",VLOOKUP($D872,TKBGV_sang!$A$6:$AE$130,28,0),"")</f>
        <v/>
      </c>
    </row>
    <row r="878" spans="1:7" ht="25.5" customHeight="1" x14ac:dyDescent="0.1">
      <c r="A878" s="91">
        <v>3</v>
      </c>
      <c r="B878" s="92" t="str">
        <f>IF(VLOOKUP($D872,TKBGV_sang!$A$6:$AE$130,4,0)&lt;&gt;"",VLOOKUP($D872,TKBGV_sang!$A$6:$AE$130,4,0),"")</f>
        <v/>
      </c>
      <c r="C878" s="92" t="str">
        <f>IF(VLOOKUP($D872,TKBGV_sang!$A$6:$AE$130,9,0)&lt;&gt;"",VLOOKUP($D872,TKBGV_sang!$A$6:$AE$130,9,0),"")</f>
        <v>10A07 - TD</v>
      </c>
      <c r="D878" s="92" t="str">
        <f>IF(VLOOKUP($D872,TKBGV_sang!$A$6:$AE$130,14,0)&lt;&gt;"",VLOOKUP($D872,TKBGV_sang!$A$6:$AE$130,14,0),"")</f>
        <v>HOP</v>
      </c>
      <c r="E878" s="92" t="str">
        <f>IF(VLOOKUP($D872,TKBGV_sang!$A$6:$AE$130,19,0)&lt;&gt;"",VLOOKUP($D872,TKBGV_sang!$A$6:$AE$130,19,0),"")</f>
        <v>12A01 - TD</v>
      </c>
      <c r="F878" s="92" t="str">
        <f>IF(VLOOKUP($D872,TKBGV_sang!$A$6:$AE$130,24,0)&lt;&gt;"",VLOOKUP($D872,TKBGV_sang!$A$6:$AE$130,24,0),"")</f>
        <v>12A07 - TD</v>
      </c>
      <c r="G878" s="92" t="str">
        <f>IF(VLOOKUP($D872,TKBGV_sang!$A$6:$AE$130,29,0)&lt;&gt;"",VLOOKUP($D872,TKBGV_sang!$A$6:$AE$130,29,0),"")</f>
        <v/>
      </c>
    </row>
    <row r="879" spans="1:7" ht="25.5" customHeight="1" x14ac:dyDescent="0.1">
      <c r="A879" s="91">
        <v>4</v>
      </c>
      <c r="B879" s="92" t="str">
        <f>IF(VLOOKUP($D872,TKBGV_sang!$A$6:$AE$130,5,0)&lt;&gt;"",VLOOKUP($D872,TKBGV_sang!$A$6:$AE$130,5,0),"")</f>
        <v/>
      </c>
      <c r="C879" s="92" t="str">
        <f>IF(VLOOKUP($D872,TKBGV_sang!$A$6:$AE$130,10,0)&lt;&gt;"",VLOOKUP($D872,TKBGV_sang!$A$6:$AE$130,10,0),"")</f>
        <v>10A07 - TD</v>
      </c>
      <c r="D879" s="92" t="str">
        <f>IF(VLOOKUP($D872,TKBGV_sang!$A$6:$AE$130,15,0)&lt;&gt;"",VLOOKUP($D872,TKBGV_sang!$A$6:$AE$130,15,0),"")</f>
        <v>HOP</v>
      </c>
      <c r="E879" s="92" t="str">
        <f>IF(VLOOKUP($D872,TKBGV_sang!$A$6:$AE$130,20,0)&lt;&gt;"",VLOOKUP($D872,TKBGV_sang!$A$6:$AE$130,20,0),"")</f>
        <v>12A01 - TD</v>
      </c>
      <c r="F879" s="92" t="str">
        <f>IF(VLOOKUP($D872,TKBGV_sang!$A$6:$AE$130,25,0)&lt;&gt;"",VLOOKUP($D872,TKBGV_sang!$A$6:$AE$130,25,0),"")</f>
        <v>12A07 - TD</v>
      </c>
      <c r="G879" s="92" t="str">
        <f>IF(VLOOKUP($D872,TKBGV_sang!$A$6:$AE$130,30,0)&lt;&gt;"",VLOOKUP($D872,TKBGV_sang!$A$6:$AE$130,30,0),"")</f>
        <v/>
      </c>
    </row>
    <row r="880" spans="1:7" ht="25.5" customHeight="1" x14ac:dyDescent="0.1">
      <c r="A880" s="91">
        <v>5</v>
      </c>
      <c r="B880" s="92" t="str">
        <f>IF(VLOOKUP($D872,TKBGV_sang!$A$6:$AE$130,6,0)&lt;&gt;"",VLOOKUP($D872,TKBGV_sang!$A$6:$AE$130,6,0),"")</f>
        <v/>
      </c>
      <c r="C880" s="92" t="str">
        <f>IF(VLOOKUP($D872,TKBGV_sang!$A$6:$AE$130,11,0)&lt;&gt;"",VLOOKUP($D872,TKBGV_sang!$A$6:$AE$130,11,0),"")</f>
        <v/>
      </c>
      <c r="D880" s="92" t="str">
        <f>IF(VLOOKUP($D872,TKBGV_sang!$A$6:$AE$130,16,0)&lt;&gt;"",VLOOKUP($D872,TKBGV_sang!$A$6:$AE$130,16,0),"")</f>
        <v>HOP</v>
      </c>
      <c r="E880" s="92" t="str">
        <f>IF(VLOOKUP($D872,TKBGV_sang!$A$6:$AE$130,21,0)&lt;&gt;"",VLOOKUP($D872,TKBGV_sang!$A$6:$AE$130,21,0),"")</f>
        <v/>
      </c>
      <c r="F880" s="92" t="str">
        <f>IF(VLOOKUP($D872,TKBGV_sang!$A$6:$AE$130,26,0)&lt;&gt;"",VLOOKUP($D872,TKBGV_sang!$A$6:$AE$130,26,0),"")</f>
        <v/>
      </c>
      <c r="G880" s="92" t="str">
        <f>IF(VLOOKUP($D872,TKBGV_sang!$A$6:$AE$130,31,0)&lt;&gt;"",VLOOKUP($D872,TKBGV_sang!$A$6:$AE$130,31,0),"")</f>
        <v/>
      </c>
    </row>
    <row r="881" spans="1:7" ht="25.5" customHeight="1" x14ac:dyDescent="0.1">
      <c r="A881" s="85"/>
      <c r="B881" s="85"/>
      <c r="C881" s="85" t="s">
        <v>122</v>
      </c>
      <c r="D881" s="85"/>
      <c r="E881" s="85"/>
      <c r="F881" s="85"/>
      <c r="G881" s="85"/>
    </row>
    <row r="882" spans="1:7" ht="25.5" customHeight="1" x14ac:dyDescent="0.1">
      <c r="A882" s="89"/>
      <c r="B882" s="90" t="s">
        <v>115</v>
      </c>
      <c r="C882" s="90" t="s">
        <v>116</v>
      </c>
      <c r="D882" s="90" t="s">
        <v>117</v>
      </c>
      <c r="E882" s="90" t="s">
        <v>118</v>
      </c>
      <c r="F882" s="90" t="s">
        <v>119</v>
      </c>
      <c r="G882" s="90" t="s">
        <v>120</v>
      </c>
    </row>
    <row r="883" spans="1:7" ht="25.5" customHeight="1" x14ac:dyDescent="0.1">
      <c r="A883" s="91">
        <v>1</v>
      </c>
      <c r="B883" s="92" t="str">
        <f>IF(VLOOKUP($D872,TKBGV_chieu!$A$6:$AE$130,2,0)&lt;&gt;"",VLOOKUP($D872,TKBGV_chieu!$A$6:$AE$130,2,0),"")</f>
        <v/>
      </c>
      <c r="C883" s="92" t="str">
        <f>IF(VLOOKUP($D872,TKBGV_chieu!$A$6:$AE$130,7,0)&lt;&gt;"",VLOOKUP($D872,TKBGV_chieu!$A$6:$AE$130,7,0),"")</f>
        <v/>
      </c>
      <c r="D883" s="92" t="str">
        <f>IF(VLOOKUP($D872,TKBGV_chieu!$A$6:$AE$130,12,0)&lt;&gt;"",VLOOKUP($D872,TKBGV_chieu!$A$6:$AE$130,12,0),"")</f>
        <v/>
      </c>
      <c r="E883" s="92" t="str">
        <f>IF(VLOOKUP($D872,TKBGV_chieu!$A$6:$AE$130,17,0)&lt;&gt;"",VLOOKUP($D872,TKBGV_chieu!$A$6:$AE$130,17,0),"")</f>
        <v/>
      </c>
      <c r="F883" s="92" t="str">
        <f>IF(VLOOKUP($D872,TKBGV_chieu!$A$6:$AE$130,22,0)&lt;&gt;"",VLOOKUP($D872,TKBGV_chieu!$A$6:$AE$130,22,0),"")</f>
        <v/>
      </c>
      <c r="G883" s="92" t="str">
        <f>IF(VLOOKUP($D872,TKBGV_chieu!$A$6:$AE$130,27,0)&lt;&gt;"",VLOOKUP($D872,TKBGV_chieu!$A$6:$AE$130,27,0),"")</f>
        <v/>
      </c>
    </row>
    <row r="884" spans="1:7" ht="25.5" customHeight="1" x14ac:dyDescent="0.1">
      <c r="A884" s="91">
        <v>2</v>
      </c>
      <c r="B884" s="92" t="str">
        <f>IF(VLOOKUP($D872,TKBGV_chieu!$A$6:$AE$130,3,0)&lt;&gt;"",VLOOKUP($D872,TKBGV_chieu!$A$6:$AE$130,3,0),"")</f>
        <v/>
      </c>
      <c r="C884" s="92" t="str">
        <f>IF(VLOOKUP($D872,TKBGV_chieu!$A$6:$AE$130,8,0)&lt;&gt;"",VLOOKUP($D872,TKBGV_chieu!$A$6:$AE$130,8,0),"")</f>
        <v>10A05 - TD</v>
      </c>
      <c r="D884" s="92" t="str">
        <f>IF(VLOOKUP($D872,TKBGV_chieu!$A$6:$AE$130,13,0)&lt;&gt;"",VLOOKUP($D872,TKBGV_chieu!$A$6:$AE$130,13,0),"")</f>
        <v>10A04 - TD</v>
      </c>
      <c r="E884" s="92" t="str">
        <f>IF(VLOOKUP($D872,TKBGV_chieu!$A$6:$AE$130,18,0)&lt;&gt;"",VLOOKUP($D872,TKBGV_chieu!$A$6:$AE$130,18,0),"")</f>
        <v/>
      </c>
      <c r="F884" s="92" t="str">
        <f>IF(VLOOKUP($D872,TKBGV_chieu!$A$6:$AE$130,23,0)&lt;&gt;"",VLOOKUP($D872,TKBGV_chieu!$A$6:$AE$130,23,0),"")</f>
        <v/>
      </c>
      <c r="G884" s="92" t="str">
        <f>IF(VLOOKUP($D872,TKBGV_chieu!$A$6:$AE$130,28,0)&lt;&gt;"",VLOOKUP($D872,TKBGV_chieu!$A$6:$AE$130,28,0),"")</f>
        <v/>
      </c>
    </row>
    <row r="885" spans="1:7" ht="25.5" customHeight="1" x14ac:dyDescent="0.1">
      <c r="A885" s="91">
        <v>3</v>
      </c>
      <c r="B885" s="92" t="str">
        <f>IF(VLOOKUP($D872,TKBGV_chieu!$A$6:$AE$130,4,0)&lt;&gt;"",VLOOKUP($D872,TKBGV_chieu!$A$6:$AE$130,4,0),"")</f>
        <v/>
      </c>
      <c r="C885" s="92" t="str">
        <f>IF(VLOOKUP($D872,TKBGV_chieu!$A$6:$AE$130,9,0)&lt;&gt;"",VLOOKUP($D872,TKBGV_chieu!$A$6:$AE$130,9,0),"")</f>
        <v>10A05 - TD</v>
      </c>
      <c r="D885" s="92" t="str">
        <f>IF(VLOOKUP($D872,TKBGV_chieu!$A$6:$AE$130,14,0)&lt;&gt;"",VLOOKUP($D872,TKBGV_chieu!$A$6:$AE$130,14,0),"")</f>
        <v>10A04 - TD</v>
      </c>
      <c r="E885" s="92" t="str">
        <f>IF(VLOOKUP($D872,TKBGV_chieu!$A$6:$AE$130,19,0)&lt;&gt;"",VLOOKUP($D872,TKBGV_chieu!$A$6:$AE$130,19,0),"")</f>
        <v/>
      </c>
      <c r="F885" s="92" t="str">
        <f>IF(VLOOKUP($D872,TKBGV_chieu!$A$6:$AE$130,24,0)&lt;&gt;"",VLOOKUP($D872,TKBGV_chieu!$A$6:$AE$130,24,0),"")</f>
        <v/>
      </c>
      <c r="G885" s="92" t="str">
        <f>IF(VLOOKUP($D872,TKBGV_chieu!$A$6:$AE$130,29,0)&lt;&gt;"",VLOOKUP($D872,TKBGV_chieu!$A$6:$AE$130,29,0),"")</f>
        <v/>
      </c>
    </row>
    <row r="886" spans="1:7" ht="25.5" customHeight="1" x14ac:dyDescent="0.1">
      <c r="A886" s="91">
        <v>4</v>
      </c>
      <c r="B886" s="92" t="str">
        <f>IF(VLOOKUP($D872,TKBGV_chieu!$A$6:$AE$130,5,0)&lt;&gt;"",VLOOKUP($D872,TKBGV_chieu!$A$6:$AE$130,5,0),"")</f>
        <v/>
      </c>
      <c r="C886" s="92" t="str">
        <f>IF(VLOOKUP($D872,TKBGV_chieu!$A$6:$AE$130,10,0)&lt;&gt;"",VLOOKUP($D872,TKBGV_chieu!$A$6:$AE$130,10,0),"")</f>
        <v/>
      </c>
      <c r="D886" s="92" t="str">
        <f>IF(VLOOKUP($D872,TKBGV_chieu!$A$6:$AE$130,15,0)&lt;&gt;"",VLOOKUP($D872,TKBGV_chieu!$A$6:$AE$130,15,0),"")</f>
        <v/>
      </c>
      <c r="E886" s="92" t="str">
        <f>IF(VLOOKUP($D872,TKBGV_chieu!$A$6:$AE$130,20,0)&lt;&gt;"",VLOOKUP($D872,TKBGV_chieu!$A$6:$AE$130,20,0),"")</f>
        <v/>
      </c>
      <c r="F886" s="92" t="str">
        <f>IF(VLOOKUP($D872,TKBGV_chieu!$A$6:$AE$130,25,0)&lt;&gt;"",VLOOKUP($D872,TKBGV_chieu!$A$6:$AE$130,25,0),"")</f>
        <v/>
      </c>
      <c r="G886" s="92" t="str">
        <f>IF(VLOOKUP($D872,TKBGV_chieu!$A$6:$AE$130,30,0)&lt;&gt;"",VLOOKUP($D872,TKBGV_chieu!$A$6:$AE$130,30,0),"")</f>
        <v/>
      </c>
    </row>
    <row r="887" spans="1:7" ht="25.5" customHeight="1" x14ac:dyDescent="0.1">
      <c r="A887" s="91">
        <v>5</v>
      </c>
      <c r="B887" s="92" t="str">
        <f>IF(VLOOKUP($D872,TKBGV_chieu!$A$6:$AE$130,6,0)&lt;&gt;"",VLOOKUP($D872,TKBGV_chieu!$A$6:$AE$130,6,0),"")</f>
        <v/>
      </c>
      <c r="C887" s="92" t="str">
        <f>IF(VLOOKUP($D872,TKBGV_chieu!$A$6:$AE$130,11,0)&lt;&gt;"",VLOOKUP($D872,TKBGV_chieu!$A$6:$AE$130,11,0),"")</f>
        <v/>
      </c>
      <c r="D887" s="92" t="str">
        <f>IF(VLOOKUP($D872,TKBGV_chieu!$A$6:$AE$130,16,0)&lt;&gt;"",VLOOKUP($D872,TKBGV_chieu!$A$6:$AE$130,16,0),"")</f>
        <v/>
      </c>
      <c r="E887" s="92" t="str">
        <f>IF(VLOOKUP($D872,TKBGV_chieu!$A$6:$AE$130,21,0)&lt;&gt;"",VLOOKUP($D872,TKBGV_chieu!$A$6:$AE$130,21,0),"")</f>
        <v/>
      </c>
      <c r="F887" s="92" t="str">
        <f>IF(VLOOKUP($D872,TKBGV_chieu!$A$6:$AE$130,26,0)&lt;&gt;"",VLOOKUP($D872,TKBGV_chieu!$A$6:$AE$130,26,0),"")</f>
        <v/>
      </c>
      <c r="G887" s="92" t="str">
        <f>IF(VLOOKUP($D872,TKBGV_chieu!$A$6:$AE$130,31,0)&lt;&gt;"",VLOOKUP($D872,TKBGV_chieu!$A$6:$AE$130,31,0),"")</f>
        <v/>
      </c>
    </row>
    <row r="888" spans="1:7" ht="25.5" customHeight="1" x14ac:dyDescent="0.1">
      <c r="A888" s="85"/>
      <c r="B888" s="93"/>
      <c r="C888" s="93"/>
      <c r="D888" s="93"/>
      <c r="E888" s="93"/>
      <c r="F888" s="93"/>
      <c r="G888" s="93"/>
    </row>
    <row r="889" spans="1:7" ht="25.5" customHeight="1" x14ac:dyDescent="0.1">
      <c r="A889" s="85">
        <v>53</v>
      </c>
      <c r="B889" s="85"/>
      <c r="C889" s="85" t="s">
        <v>123</v>
      </c>
      <c r="D889" s="86" t="str">
        <f>VLOOKUP($A889,Objects!$D$7:$F$120,3,1)</f>
        <v>NGUYỄN THỊ THANH VÂN</v>
      </c>
      <c r="E889" s="85"/>
      <c r="F889" s="85"/>
      <c r="G889" s="85"/>
    </row>
    <row r="890" spans="1:7" ht="25.5" customHeight="1" x14ac:dyDescent="0.1">
      <c r="A890" s="85"/>
      <c r="B890" s="85"/>
      <c r="C890" s="85"/>
      <c r="D890" s="85"/>
      <c r="E890" s="88"/>
      <c r="F890" s="85"/>
      <c r="G890" s="85"/>
    </row>
    <row r="891" spans="1:7" ht="25.5" customHeight="1" x14ac:dyDescent="0.1">
      <c r="A891" s="85"/>
      <c r="B891" s="85"/>
      <c r="C891" s="85" t="s">
        <v>121</v>
      </c>
      <c r="D891" s="85"/>
      <c r="E891" s="85"/>
      <c r="F891" s="85"/>
      <c r="G891" s="85"/>
    </row>
    <row r="892" spans="1:7" ht="25.5" customHeight="1" x14ac:dyDescent="0.1">
      <c r="A892" s="89"/>
      <c r="B892" s="90" t="s">
        <v>115</v>
      </c>
      <c r="C892" s="90" t="s">
        <v>116</v>
      </c>
      <c r="D892" s="90" t="s">
        <v>117</v>
      </c>
      <c r="E892" s="90" t="s">
        <v>118</v>
      </c>
      <c r="F892" s="90" t="s">
        <v>119</v>
      </c>
      <c r="G892" s="90" t="s">
        <v>120</v>
      </c>
    </row>
    <row r="893" spans="1:7" ht="25.5" customHeight="1" x14ac:dyDescent="0.1">
      <c r="A893" s="91">
        <v>1</v>
      </c>
      <c r="B893" s="92" t="str">
        <f>IF(VLOOKUP($D889,TKBGV_sang!$A$6:$AE$130,2,0)&lt;&gt;"",VLOOKUP($D889,TKBGV_sang!$A$6:$AE$130,2,0),"")</f>
        <v/>
      </c>
      <c r="C893" s="92" t="str">
        <f>IF(VLOOKUP($D889,TKBGV_sang!$A$6:$AE$130,7,0)&lt;&gt;"",VLOOKUP($D889,TKBGV_sang!$A$6:$AE$130,7,0),"")</f>
        <v>10A01 - TD</v>
      </c>
      <c r="D893" s="92" t="str">
        <f>IF(VLOOKUP($D889,TKBGV_sang!$A$6:$AE$130,12,0)&lt;&gt;"",VLOOKUP($D889,TKBGV_sang!$A$6:$AE$130,12,0),"")</f>
        <v>10A11 - TD</v>
      </c>
      <c r="E893" s="92" t="str">
        <f>IF(VLOOKUP($D889,TKBGV_sang!$A$6:$AE$130,17,0)&lt;&gt;"",VLOOKUP($D889,TKBGV_sang!$A$6:$AE$130,17,0),"")</f>
        <v>10A08 - TD</v>
      </c>
      <c r="F893" s="92" t="str">
        <f>IF(VLOOKUP($D889,TKBGV_sang!$A$6:$AE$130,22,0)&lt;&gt;"",VLOOKUP($D889,TKBGV_sang!$A$6:$AE$130,22,0),"")</f>
        <v>12A09 - TD</v>
      </c>
      <c r="G893" s="92" t="str">
        <f>IF(VLOOKUP($D889,TKBGV_sang!$A$6:$AE$130,27,0)&lt;&gt;"",VLOOKUP($D889,TKBGV_sang!$A$6:$AE$130,27,0),"")</f>
        <v/>
      </c>
    </row>
    <row r="894" spans="1:7" ht="25.5" customHeight="1" x14ac:dyDescent="0.1">
      <c r="A894" s="91">
        <v>2</v>
      </c>
      <c r="B894" s="92" t="str">
        <f>IF(VLOOKUP($D889,TKBGV_sang!$A$6:$AE$130,3,0)&lt;&gt;"",VLOOKUP($D889,TKBGV_sang!$A$6:$AE$130,3,0),"")</f>
        <v/>
      </c>
      <c r="C894" s="92" t="str">
        <f>IF(VLOOKUP($D889,TKBGV_sang!$A$6:$AE$130,8,0)&lt;&gt;"",VLOOKUP($D889,TKBGV_sang!$A$6:$AE$130,8,0),"")</f>
        <v>10A01 - TD</v>
      </c>
      <c r="D894" s="92" t="str">
        <f>IF(VLOOKUP($D889,TKBGV_sang!$A$6:$AE$130,13,0)&lt;&gt;"",VLOOKUP($D889,TKBGV_sang!$A$6:$AE$130,13,0),"")</f>
        <v>10A11 - TD</v>
      </c>
      <c r="E894" s="92" t="str">
        <f>IF(VLOOKUP($D889,TKBGV_sang!$A$6:$AE$130,18,0)&lt;&gt;"",VLOOKUP($D889,TKBGV_sang!$A$6:$AE$130,18,0),"")</f>
        <v>10A08 - TD</v>
      </c>
      <c r="F894" s="92" t="str">
        <f>IF(VLOOKUP($D889,TKBGV_sang!$A$6:$AE$130,23,0)&lt;&gt;"",VLOOKUP($D889,TKBGV_sang!$A$6:$AE$130,23,0),"")</f>
        <v>12A09 - TD</v>
      </c>
      <c r="G894" s="92" t="str">
        <f>IF(VLOOKUP($D889,TKBGV_sang!$A$6:$AE$130,28,0)&lt;&gt;"",VLOOKUP($D889,TKBGV_sang!$A$6:$AE$130,28,0),"")</f>
        <v/>
      </c>
    </row>
    <row r="895" spans="1:7" ht="25.5" customHeight="1" x14ac:dyDescent="0.1">
      <c r="A895" s="91">
        <v>3</v>
      </c>
      <c r="B895" s="92" t="str">
        <f>IF(VLOOKUP($D889,TKBGV_sang!$A$6:$AE$130,4,0)&lt;&gt;"",VLOOKUP($D889,TKBGV_sang!$A$6:$AE$130,4,0),"")</f>
        <v/>
      </c>
      <c r="C895" s="92" t="str">
        <f>IF(VLOOKUP($D889,TKBGV_sang!$A$6:$AE$130,9,0)&lt;&gt;"",VLOOKUP($D889,TKBGV_sang!$A$6:$AE$130,9,0),"")</f>
        <v>10A02 - TD</v>
      </c>
      <c r="D895" s="92" t="str">
        <f>IF(VLOOKUP($D889,TKBGV_sang!$A$6:$AE$130,14,0)&lt;&gt;"",VLOOKUP($D889,TKBGV_sang!$A$6:$AE$130,14,0),"")</f>
        <v>10A09 - TD</v>
      </c>
      <c r="E895" s="92" t="str">
        <f>IF(VLOOKUP($D889,TKBGV_sang!$A$6:$AE$130,19,0)&lt;&gt;"",VLOOKUP($D889,TKBGV_sang!$A$6:$AE$130,19,0),"")</f>
        <v>10A10 - TD</v>
      </c>
      <c r="F895" s="92" t="str">
        <f>IF(VLOOKUP($D889,TKBGV_sang!$A$6:$AE$130,24,0)&lt;&gt;"",VLOOKUP($D889,TKBGV_sang!$A$6:$AE$130,24,0),"")</f>
        <v>12A08 - TD</v>
      </c>
      <c r="G895" s="92" t="str">
        <f>IF(VLOOKUP($D889,TKBGV_sang!$A$6:$AE$130,29,0)&lt;&gt;"",VLOOKUP($D889,TKBGV_sang!$A$6:$AE$130,29,0),"")</f>
        <v/>
      </c>
    </row>
    <row r="896" spans="1:7" ht="25.5" customHeight="1" x14ac:dyDescent="0.1">
      <c r="A896" s="91">
        <v>4</v>
      </c>
      <c r="B896" s="92" t="str">
        <f>IF(VLOOKUP($D889,TKBGV_sang!$A$6:$AE$130,5,0)&lt;&gt;"",VLOOKUP($D889,TKBGV_sang!$A$6:$AE$130,5,0),"")</f>
        <v/>
      </c>
      <c r="C896" s="92" t="str">
        <f>IF(VLOOKUP($D889,TKBGV_sang!$A$6:$AE$130,10,0)&lt;&gt;"",VLOOKUP($D889,TKBGV_sang!$A$6:$AE$130,10,0),"")</f>
        <v>10A02 - TD</v>
      </c>
      <c r="D896" s="92" t="str">
        <f>IF(VLOOKUP($D889,TKBGV_sang!$A$6:$AE$130,15,0)&lt;&gt;"",VLOOKUP($D889,TKBGV_sang!$A$6:$AE$130,15,0),"")</f>
        <v>10A09 - TD</v>
      </c>
      <c r="E896" s="92" t="str">
        <f>IF(VLOOKUP($D889,TKBGV_sang!$A$6:$AE$130,20,0)&lt;&gt;"",VLOOKUP($D889,TKBGV_sang!$A$6:$AE$130,20,0),"")</f>
        <v>10A10 - TD</v>
      </c>
      <c r="F896" s="92" t="str">
        <f>IF(VLOOKUP($D889,TKBGV_sang!$A$6:$AE$130,25,0)&lt;&gt;"",VLOOKUP($D889,TKBGV_sang!$A$6:$AE$130,25,0),"")</f>
        <v>12A08 - TD</v>
      </c>
      <c r="G896" s="92" t="str">
        <f>IF(VLOOKUP($D889,TKBGV_sang!$A$6:$AE$130,30,0)&lt;&gt;"",VLOOKUP($D889,TKBGV_sang!$A$6:$AE$130,30,0),"")</f>
        <v/>
      </c>
    </row>
    <row r="897" spans="1:7" ht="25.5" customHeight="1" x14ac:dyDescent="0.1">
      <c r="A897" s="91">
        <v>5</v>
      </c>
      <c r="B897" s="92" t="str">
        <f>IF(VLOOKUP($D889,TKBGV_sang!$A$6:$AE$130,6,0)&lt;&gt;"",VLOOKUP($D889,TKBGV_sang!$A$6:$AE$130,6,0),"")</f>
        <v/>
      </c>
      <c r="C897" s="92" t="str">
        <f>IF(VLOOKUP($D889,TKBGV_sang!$A$6:$AE$130,11,0)&lt;&gt;"",VLOOKUP($D889,TKBGV_sang!$A$6:$AE$130,11,0),"")</f>
        <v/>
      </c>
      <c r="D897" s="92" t="str">
        <f>IF(VLOOKUP($D889,TKBGV_sang!$A$6:$AE$130,16,0)&lt;&gt;"",VLOOKUP($D889,TKBGV_sang!$A$6:$AE$130,16,0),"")</f>
        <v/>
      </c>
      <c r="E897" s="92" t="str">
        <f>IF(VLOOKUP($D889,TKBGV_sang!$A$6:$AE$130,21,0)&lt;&gt;"",VLOOKUP($D889,TKBGV_sang!$A$6:$AE$130,21,0),"")</f>
        <v/>
      </c>
      <c r="F897" s="92" t="str">
        <f>IF(VLOOKUP($D889,TKBGV_sang!$A$6:$AE$130,26,0)&lt;&gt;"",VLOOKUP($D889,TKBGV_sang!$A$6:$AE$130,26,0),"")</f>
        <v/>
      </c>
      <c r="G897" s="92" t="str">
        <f>IF(VLOOKUP($D889,TKBGV_sang!$A$6:$AE$130,31,0)&lt;&gt;"",VLOOKUP($D889,TKBGV_sang!$A$6:$AE$130,31,0),"")</f>
        <v/>
      </c>
    </row>
    <row r="898" spans="1:7" ht="25.5" customHeight="1" x14ac:dyDescent="0.1">
      <c r="A898" s="85"/>
      <c r="B898" s="85"/>
      <c r="C898" s="85" t="s">
        <v>122</v>
      </c>
      <c r="D898" s="85"/>
      <c r="E898" s="85"/>
      <c r="F898" s="85"/>
      <c r="G898" s="85"/>
    </row>
    <row r="899" spans="1:7" ht="25.5" customHeight="1" x14ac:dyDescent="0.1">
      <c r="A899" s="89"/>
      <c r="B899" s="90" t="s">
        <v>115</v>
      </c>
      <c r="C899" s="90" t="s">
        <v>116</v>
      </c>
      <c r="D899" s="90" t="s">
        <v>117</v>
      </c>
      <c r="E899" s="90" t="s">
        <v>118</v>
      </c>
      <c r="F899" s="90" t="s">
        <v>119</v>
      </c>
      <c r="G899" s="90" t="s">
        <v>120</v>
      </c>
    </row>
    <row r="900" spans="1:7" ht="25.5" customHeight="1" x14ac:dyDescent="0.1">
      <c r="A900" s="91">
        <v>1</v>
      </c>
      <c r="B900" s="92" t="str">
        <f>IF(VLOOKUP($D889,TKBGV_chieu!$A$6:$AE$130,2,0)&lt;&gt;"",VLOOKUP($D889,TKBGV_chieu!$A$6:$AE$130,2,0),"")</f>
        <v/>
      </c>
      <c r="C900" s="92" t="str">
        <f>IF(VLOOKUP($D889,TKBGV_chieu!$A$6:$AE$130,7,0)&lt;&gt;"",VLOOKUP($D889,TKBGV_chieu!$A$6:$AE$130,7,0),"")</f>
        <v/>
      </c>
      <c r="D900" s="92" t="str">
        <f>IF(VLOOKUP($D889,TKBGV_chieu!$A$6:$AE$130,12,0)&lt;&gt;"",VLOOKUP($D889,TKBGV_chieu!$A$6:$AE$130,12,0),"")</f>
        <v/>
      </c>
      <c r="E900" s="92" t="str">
        <f>IF(VLOOKUP($D889,TKBGV_chieu!$A$6:$AE$130,17,0)&lt;&gt;"",VLOOKUP($D889,TKBGV_chieu!$A$6:$AE$130,17,0),"")</f>
        <v/>
      </c>
      <c r="F900" s="92" t="str">
        <f>IF(VLOOKUP($D889,TKBGV_chieu!$A$6:$AE$130,22,0)&lt;&gt;"",VLOOKUP($D889,TKBGV_chieu!$A$6:$AE$130,22,0),"")</f>
        <v/>
      </c>
      <c r="G900" s="92" t="str">
        <f>IF(VLOOKUP($D889,TKBGV_chieu!$A$6:$AE$130,27,0)&lt;&gt;"",VLOOKUP($D889,TKBGV_chieu!$A$6:$AE$130,27,0),"")</f>
        <v/>
      </c>
    </row>
    <row r="901" spans="1:7" ht="25.5" customHeight="1" x14ac:dyDescent="0.1">
      <c r="A901" s="91">
        <v>2</v>
      </c>
      <c r="B901" s="92" t="str">
        <f>IF(VLOOKUP($D889,TKBGV_chieu!$A$6:$AE$130,3,0)&lt;&gt;"",VLOOKUP($D889,TKBGV_chieu!$A$6:$AE$130,3,0),"")</f>
        <v/>
      </c>
      <c r="C901" s="92" t="str">
        <f>IF(VLOOKUP($D889,TKBGV_chieu!$A$6:$AE$130,8,0)&lt;&gt;"",VLOOKUP($D889,TKBGV_chieu!$A$6:$AE$130,8,0),"")</f>
        <v>12A04 - TD</v>
      </c>
      <c r="D901" s="92" t="str">
        <f>IF(VLOOKUP($D889,TKBGV_chieu!$A$6:$AE$130,13,0)&lt;&gt;"",VLOOKUP($D889,TKBGV_chieu!$A$6:$AE$130,13,0),"")</f>
        <v/>
      </c>
      <c r="E901" s="92" t="str">
        <f>IF(VLOOKUP($D889,TKBGV_chieu!$A$6:$AE$130,18,0)&lt;&gt;"",VLOOKUP($D889,TKBGV_chieu!$A$6:$AE$130,18,0),"")</f>
        <v/>
      </c>
      <c r="F901" s="92" t="str">
        <f>IF(VLOOKUP($D889,TKBGV_chieu!$A$6:$AE$130,23,0)&lt;&gt;"",VLOOKUP($D889,TKBGV_chieu!$A$6:$AE$130,23,0),"")</f>
        <v/>
      </c>
      <c r="G901" s="92" t="str">
        <f>IF(VLOOKUP($D889,TKBGV_chieu!$A$6:$AE$130,28,0)&lt;&gt;"",VLOOKUP($D889,TKBGV_chieu!$A$6:$AE$130,28,0),"")</f>
        <v/>
      </c>
    </row>
    <row r="902" spans="1:7" ht="25.5" customHeight="1" x14ac:dyDescent="0.1">
      <c r="A902" s="91">
        <v>3</v>
      </c>
      <c r="B902" s="92" t="str">
        <f>IF(VLOOKUP($D889,TKBGV_chieu!$A$6:$AE$130,4,0)&lt;&gt;"",VLOOKUP($D889,TKBGV_chieu!$A$6:$AE$130,4,0),"")</f>
        <v/>
      </c>
      <c r="C902" s="92" t="str">
        <f>IF(VLOOKUP($D889,TKBGV_chieu!$A$6:$AE$130,9,0)&lt;&gt;"",VLOOKUP($D889,TKBGV_chieu!$A$6:$AE$130,9,0),"")</f>
        <v>12A04 - TD</v>
      </c>
      <c r="D902" s="92" t="str">
        <f>IF(VLOOKUP($D889,TKBGV_chieu!$A$6:$AE$130,14,0)&lt;&gt;"",VLOOKUP($D889,TKBGV_chieu!$A$6:$AE$130,14,0),"")</f>
        <v/>
      </c>
      <c r="E902" s="92" t="str">
        <f>IF(VLOOKUP($D889,TKBGV_chieu!$A$6:$AE$130,19,0)&lt;&gt;"",VLOOKUP($D889,TKBGV_chieu!$A$6:$AE$130,19,0),"")</f>
        <v/>
      </c>
      <c r="F902" s="92" t="str">
        <f>IF(VLOOKUP($D889,TKBGV_chieu!$A$6:$AE$130,24,0)&lt;&gt;"",VLOOKUP($D889,TKBGV_chieu!$A$6:$AE$130,24,0),"")</f>
        <v/>
      </c>
      <c r="G902" s="92" t="str">
        <f>IF(VLOOKUP($D889,TKBGV_chieu!$A$6:$AE$130,29,0)&lt;&gt;"",VLOOKUP($D889,TKBGV_chieu!$A$6:$AE$130,29,0),"")</f>
        <v/>
      </c>
    </row>
    <row r="903" spans="1:7" ht="25.5" customHeight="1" x14ac:dyDescent="0.1">
      <c r="A903" s="91">
        <v>4</v>
      </c>
      <c r="B903" s="92" t="str">
        <f>IF(VLOOKUP($D889,TKBGV_chieu!$A$6:$AE$130,5,0)&lt;&gt;"",VLOOKUP($D889,TKBGV_chieu!$A$6:$AE$130,5,0),"")</f>
        <v/>
      </c>
      <c r="C903" s="92" t="str">
        <f>IF(VLOOKUP($D889,TKBGV_chieu!$A$6:$AE$130,10,0)&lt;&gt;"",VLOOKUP($D889,TKBGV_chieu!$A$6:$AE$130,10,0),"")</f>
        <v/>
      </c>
      <c r="D903" s="92" t="str">
        <f>IF(VLOOKUP($D889,TKBGV_chieu!$A$6:$AE$130,15,0)&lt;&gt;"",VLOOKUP($D889,TKBGV_chieu!$A$6:$AE$130,15,0),"")</f>
        <v/>
      </c>
      <c r="E903" s="92" t="str">
        <f>IF(VLOOKUP($D889,TKBGV_chieu!$A$6:$AE$130,20,0)&lt;&gt;"",VLOOKUP($D889,TKBGV_chieu!$A$6:$AE$130,20,0),"")</f>
        <v/>
      </c>
      <c r="F903" s="92" t="str">
        <f>IF(VLOOKUP($D889,TKBGV_chieu!$A$6:$AE$130,25,0)&lt;&gt;"",VLOOKUP($D889,TKBGV_chieu!$A$6:$AE$130,25,0),"")</f>
        <v/>
      </c>
      <c r="G903" s="92" t="str">
        <f>IF(VLOOKUP($D889,TKBGV_chieu!$A$6:$AE$130,30,0)&lt;&gt;"",VLOOKUP($D889,TKBGV_chieu!$A$6:$AE$130,30,0),"")</f>
        <v/>
      </c>
    </row>
    <row r="904" spans="1:7" ht="25.5" customHeight="1" x14ac:dyDescent="0.1">
      <c r="A904" s="91">
        <v>5</v>
      </c>
      <c r="B904" s="92" t="str">
        <f>IF(VLOOKUP($D889,TKBGV_chieu!$A$6:$AE$130,6,0)&lt;&gt;"",VLOOKUP($D889,TKBGV_chieu!$A$6:$AE$130,6,0),"")</f>
        <v/>
      </c>
      <c r="C904" s="92" t="str">
        <f>IF(VLOOKUP($D889,TKBGV_chieu!$A$6:$AE$130,11,0)&lt;&gt;"",VLOOKUP($D889,TKBGV_chieu!$A$6:$AE$130,11,0),"")</f>
        <v/>
      </c>
      <c r="D904" s="92" t="str">
        <f>IF(VLOOKUP($D889,TKBGV_chieu!$A$6:$AE$130,16,0)&lt;&gt;"",VLOOKUP($D889,TKBGV_chieu!$A$6:$AE$130,16,0),"")</f>
        <v/>
      </c>
      <c r="E904" s="92" t="str">
        <f>IF(VLOOKUP($D889,TKBGV_chieu!$A$6:$AE$130,21,0)&lt;&gt;"",VLOOKUP($D889,TKBGV_chieu!$A$6:$AE$130,21,0),"")</f>
        <v/>
      </c>
      <c r="F904" s="92" t="str">
        <f>IF(VLOOKUP($D889,TKBGV_chieu!$A$6:$AE$130,26,0)&lt;&gt;"",VLOOKUP($D889,TKBGV_chieu!$A$6:$AE$130,26,0),"")</f>
        <v/>
      </c>
      <c r="G904" s="92" t="str">
        <f>IF(VLOOKUP($D889,TKBGV_chieu!$A$6:$AE$130,31,0)&lt;&gt;"",VLOOKUP($D889,TKBGV_chieu!$A$6:$AE$130,31,0),"")</f>
        <v/>
      </c>
    </row>
    <row r="905" spans="1:7" ht="25.5" customHeight="1" x14ac:dyDescent="0.1">
      <c r="A905" s="85"/>
      <c r="B905" s="93"/>
      <c r="C905" s="93"/>
      <c r="D905" s="93"/>
      <c r="E905" s="93"/>
      <c r="F905" s="93"/>
      <c r="G905" s="93"/>
    </row>
    <row r="906" spans="1:7" ht="25.5" customHeight="1" x14ac:dyDescent="0.1">
      <c r="A906" s="85">
        <v>54</v>
      </c>
      <c r="B906" s="85"/>
      <c r="C906" s="85" t="s">
        <v>123</v>
      </c>
      <c r="D906" s="86" t="str">
        <f>VLOOKUP($A906,Objects!$D$7:$F$120,3,1)</f>
        <v>VƯƠNG THIỆN NHÂN</v>
      </c>
      <c r="E906" s="85"/>
      <c r="F906" s="85"/>
      <c r="G906" s="85"/>
    </row>
    <row r="907" spans="1:7" ht="25.5" customHeight="1" x14ac:dyDescent="0.1">
      <c r="A907" s="85"/>
      <c r="B907" s="85"/>
      <c r="C907" s="85"/>
      <c r="D907" s="85"/>
      <c r="E907" s="88"/>
      <c r="F907" s="85"/>
      <c r="G907" s="85"/>
    </row>
    <row r="908" spans="1:7" ht="25.5" customHeight="1" x14ac:dyDescent="0.1">
      <c r="A908" s="85"/>
      <c r="B908" s="85"/>
      <c r="C908" s="85" t="s">
        <v>121</v>
      </c>
      <c r="D908" s="85"/>
      <c r="E908" s="85"/>
      <c r="F908" s="85"/>
      <c r="G908" s="85"/>
    </row>
    <row r="909" spans="1:7" ht="25.5" customHeight="1" x14ac:dyDescent="0.1">
      <c r="A909" s="89"/>
      <c r="B909" s="90" t="s">
        <v>115</v>
      </c>
      <c r="C909" s="90" t="s">
        <v>116</v>
      </c>
      <c r="D909" s="90" t="s">
        <v>117</v>
      </c>
      <c r="E909" s="90" t="s">
        <v>118</v>
      </c>
      <c r="F909" s="90" t="s">
        <v>119</v>
      </c>
      <c r="G909" s="90" t="s">
        <v>120</v>
      </c>
    </row>
    <row r="910" spans="1:7" ht="25.5" customHeight="1" x14ac:dyDescent="0.1">
      <c r="A910" s="91">
        <v>1</v>
      </c>
      <c r="B910" s="92" t="str">
        <f>IF(VLOOKUP($D906,TKBGV_sang!$A$6:$AE$130,2,0)&lt;&gt;"",VLOOKUP($D906,TKBGV_sang!$A$6:$AE$130,2,0),"")</f>
        <v/>
      </c>
      <c r="C910" s="92" t="str">
        <f>IF(VLOOKUP($D906,TKBGV_sang!$A$6:$AE$130,7,0)&lt;&gt;"",VLOOKUP($D906,TKBGV_sang!$A$6:$AE$130,7,0),"")</f>
        <v>11A06 - TD</v>
      </c>
      <c r="D910" s="92" t="str">
        <f>IF(VLOOKUP($D906,TKBGV_sang!$A$6:$AE$130,12,0)&lt;&gt;"",VLOOKUP($D906,TKBGV_sang!$A$6:$AE$130,12,0),"")</f>
        <v>11A16 - TD</v>
      </c>
      <c r="E910" s="92" t="str">
        <f>IF(VLOOKUP($D906,TKBGV_sang!$A$6:$AE$130,17,0)&lt;&gt;"",VLOOKUP($D906,TKBGV_sang!$A$6:$AE$130,17,0),"")</f>
        <v>11A07 - TD</v>
      </c>
      <c r="F910" s="92" t="str">
        <f>IF(VLOOKUP($D906,TKBGV_sang!$A$6:$AE$130,22,0)&lt;&gt;"",VLOOKUP($D906,TKBGV_sang!$A$6:$AE$130,22,0),"")</f>
        <v>12A02 - TD</v>
      </c>
      <c r="G910" s="92" t="str">
        <f>IF(VLOOKUP($D906,TKBGV_sang!$A$6:$AE$130,27,0)&lt;&gt;"",VLOOKUP($D906,TKBGV_sang!$A$6:$AE$130,27,0),"")</f>
        <v/>
      </c>
    </row>
    <row r="911" spans="1:7" ht="25.5" customHeight="1" x14ac:dyDescent="0.1">
      <c r="A911" s="91">
        <v>2</v>
      </c>
      <c r="B911" s="92" t="str">
        <f>IF(VLOOKUP($D906,TKBGV_sang!$A$6:$AE$130,3,0)&lt;&gt;"",VLOOKUP($D906,TKBGV_sang!$A$6:$AE$130,3,0),"")</f>
        <v/>
      </c>
      <c r="C911" s="92" t="str">
        <f>IF(VLOOKUP($D906,TKBGV_sang!$A$6:$AE$130,8,0)&lt;&gt;"",VLOOKUP($D906,TKBGV_sang!$A$6:$AE$130,8,0),"")</f>
        <v>11A06 - TD</v>
      </c>
      <c r="D911" s="92" t="str">
        <f>IF(VLOOKUP($D906,TKBGV_sang!$A$6:$AE$130,13,0)&lt;&gt;"",VLOOKUP($D906,TKBGV_sang!$A$6:$AE$130,13,0),"")</f>
        <v>11A16 - TD</v>
      </c>
      <c r="E911" s="92" t="str">
        <f>IF(VLOOKUP($D906,TKBGV_sang!$A$6:$AE$130,18,0)&lt;&gt;"",VLOOKUP($D906,TKBGV_sang!$A$6:$AE$130,18,0),"")</f>
        <v>11A07 - TD</v>
      </c>
      <c r="F911" s="92" t="str">
        <f>IF(VLOOKUP($D906,TKBGV_sang!$A$6:$AE$130,23,0)&lt;&gt;"",VLOOKUP($D906,TKBGV_sang!$A$6:$AE$130,23,0),"")</f>
        <v>12A02 - TD</v>
      </c>
      <c r="G911" s="92" t="str">
        <f>IF(VLOOKUP($D906,TKBGV_sang!$A$6:$AE$130,28,0)&lt;&gt;"",VLOOKUP($D906,TKBGV_sang!$A$6:$AE$130,28,0),"")</f>
        <v/>
      </c>
    </row>
    <row r="912" spans="1:7" ht="25.5" customHeight="1" x14ac:dyDescent="0.1">
      <c r="A912" s="91">
        <v>3</v>
      </c>
      <c r="B912" s="92" t="str">
        <f>IF(VLOOKUP($D906,TKBGV_sang!$A$6:$AE$130,4,0)&lt;&gt;"",VLOOKUP($D906,TKBGV_sang!$A$6:$AE$130,4,0),"")</f>
        <v/>
      </c>
      <c r="C912" s="92" t="str">
        <f>IF(VLOOKUP($D906,TKBGV_sang!$A$6:$AE$130,9,0)&lt;&gt;"",VLOOKUP($D906,TKBGV_sang!$A$6:$AE$130,9,0),"")</f>
        <v>11A03 - TD</v>
      </c>
      <c r="D912" s="92" t="str">
        <f>IF(VLOOKUP($D906,TKBGV_sang!$A$6:$AE$130,14,0)&lt;&gt;"",VLOOKUP($D906,TKBGV_sang!$A$6:$AE$130,14,0),"")</f>
        <v>11A15 - TD</v>
      </c>
      <c r="E912" s="92" t="str">
        <f>IF(VLOOKUP($D906,TKBGV_sang!$A$6:$AE$130,19,0)&lt;&gt;"",VLOOKUP($D906,TKBGV_sang!$A$6:$AE$130,19,0),"")</f>
        <v/>
      </c>
      <c r="F912" s="92" t="str">
        <f>IF(VLOOKUP($D906,TKBGV_sang!$A$6:$AE$130,24,0)&lt;&gt;"",VLOOKUP($D906,TKBGV_sang!$A$6:$AE$130,24,0),"")</f>
        <v>12A06 - TD</v>
      </c>
      <c r="G912" s="92" t="str">
        <f>IF(VLOOKUP($D906,TKBGV_sang!$A$6:$AE$130,29,0)&lt;&gt;"",VLOOKUP($D906,TKBGV_sang!$A$6:$AE$130,29,0),"")</f>
        <v/>
      </c>
    </row>
    <row r="913" spans="1:7" ht="25.5" customHeight="1" x14ac:dyDescent="0.1">
      <c r="A913" s="91">
        <v>4</v>
      </c>
      <c r="B913" s="92" t="str">
        <f>IF(VLOOKUP($D906,TKBGV_sang!$A$6:$AE$130,5,0)&lt;&gt;"",VLOOKUP($D906,TKBGV_sang!$A$6:$AE$130,5,0),"")</f>
        <v/>
      </c>
      <c r="C913" s="92" t="str">
        <f>IF(VLOOKUP($D906,TKBGV_sang!$A$6:$AE$130,10,0)&lt;&gt;"",VLOOKUP($D906,TKBGV_sang!$A$6:$AE$130,10,0),"")</f>
        <v>11A03 - TD</v>
      </c>
      <c r="D913" s="92" t="str">
        <f>IF(VLOOKUP($D906,TKBGV_sang!$A$6:$AE$130,15,0)&lt;&gt;"",VLOOKUP($D906,TKBGV_sang!$A$6:$AE$130,15,0),"")</f>
        <v>11A15 - TD</v>
      </c>
      <c r="E913" s="92" t="str">
        <f>IF(VLOOKUP($D906,TKBGV_sang!$A$6:$AE$130,20,0)&lt;&gt;"",VLOOKUP($D906,TKBGV_sang!$A$6:$AE$130,20,0),"")</f>
        <v/>
      </c>
      <c r="F913" s="92" t="str">
        <f>IF(VLOOKUP($D906,TKBGV_sang!$A$6:$AE$130,25,0)&lt;&gt;"",VLOOKUP($D906,TKBGV_sang!$A$6:$AE$130,25,0),"")</f>
        <v>12A06 - TD</v>
      </c>
      <c r="G913" s="92" t="str">
        <f>IF(VLOOKUP($D906,TKBGV_sang!$A$6:$AE$130,30,0)&lt;&gt;"",VLOOKUP($D906,TKBGV_sang!$A$6:$AE$130,30,0),"")</f>
        <v/>
      </c>
    </row>
    <row r="914" spans="1:7" ht="25.5" customHeight="1" x14ac:dyDescent="0.1">
      <c r="A914" s="91">
        <v>5</v>
      </c>
      <c r="B914" s="92" t="str">
        <f>IF(VLOOKUP($D906,TKBGV_sang!$A$6:$AE$130,6,0)&lt;&gt;"",VLOOKUP($D906,TKBGV_sang!$A$6:$AE$130,6,0),"")</f>
        <v/>
      </c>
      <c r="C914" s="92" t="str">
        <f>IF(VLOOKUP($D906,TKBGV_sang!$A$6:$AE$130,11,0)&lt;&gt;"",VLOOKUP($D906,TKBGV_sang!$A$6:$AE$130,11,0),"")</f>
        <v/>
      </c>
      <c r="D914" s="92" t="str">
        <f>IF(VLOOKUP($D906,TKBGV_sang!$A$6:$AE$130,16,0)&lt;&gt;"",VLOOKUP($D906,TKBGV_sang!$A$6:$AE$130,16,0),"")</f>
        <v/>
      </c>
      <c r="E914" s="92" t="str">
        <f>IF(VLOOKUP($D906,TKBGV_sang!$A$6:$AE$130,21,0)&lt;&gt;"",VLOOKUP($D906,TKBGV_sang!$A$6:$AE$130,21,0),"")</f>
        <v/>
      </c>
      <c r="F914" s="92" t="str">
        <f>IF(VLOOKUP($D906,TKBGV_sang!$A$6:$AE$130,26,0)&lt;&gt;"",VLOOKUP($D906,TKBGV_sang!$A$6:$AE$130,26,0),"")</f>
        <v/>
      </c>
      <c r="G914" s="92" t="str">
        <f>IF(VLOOKUP($D906,TKBGV_sang!$A$6:$AE$130,31,0)&lt;&gt;"",VLOOKUP($D906,TKBGV_sang!$A$6:$AE$130,31,0),"")</f>
        <v/>
      </c>
    </row>
    <row r="915" spans="1:7" ht="25.5" customHeight="1" x14ac:dyDescent="0.1">
      <c r="A915" s="85"/>
      <c r="B915" s="85"/>
      <c r="C915" s="85" t="s">
        <v>122</v>
      </c>
      <c r="D915" s="85"/>
      <c r="E915" s="85"/>
      <c r="F915" s="85"/>
      <c r="G915" s="85"/>
    </row>
    <row r="916" spans="1:7" ht="25.5" customHeight="1" x14ac:dyDescent="0.1">
      <c r="A916" s="89"/>
      <c r="B916" s="90" t="s">
        <v>115</v>
      </c>
      <c r="C916" s="90" t="s">
        <v>116</v>
      </c>
      <c r="D916" s="90" t="s">
        <v>117</v>
      </c>
      <c r="E916" s="90" t="s">
        <v>118</v>
      </c>
      <c r="F916" s="90" t="s">
        <v>119</v>
      </c>
      <c r="G916" s="90" t="s">
        <v>120</v>
      </c>
    </row>
    <row r="917" spans="1:7" ht="25.5" customHeight="1" x14ac:dyDescent="0.1">
      <c r="A917" s="91">
        <v>1</v>
      </c>
      <c r="B917" s="92" t="str">
        <f>IF(VLOOKUP($D906,TKBGV_chieu!$A$6:$AE$130,2,0)&lt;&gt;"",VLOOKUP($D906,TKBGV_chieu!$A$6:$AE$130,2,0),"")</f>
        <v/>
      </c>
      <c r="C917" s="92" t="str">
        <f>IF(VLOOKUP($D906,TKBGV_chieu!$A$6:$AE$130,7,0)&lt;&gt;"",VLOOKUP($D906,TKBGV_chieu!$A$6:$AE$130,7,0),"")</f>
        <v/>
      </c>
      <c r="D917" s="92" t="str">
        <f>IF(VLOOKUP($D906,TKBGV_chieu!$A$6:$AE$130,12,0)&lt;&gt;"",VLOOKUP($D906,TKBGV_chieu!$A$6:$AE$130,12,0),"")</f>
        <v/>
      </c>
      <c r="E917" s="92" t="str">
        <f>IF(VLOOKUP($D906,TKBGV_chieu!$A$6:$AE$130,17,0)&lt;&gt;"",VLOOKUP($D906,TKBGV_chieu!$A$6:$AE$130,17,0),"")</f>
        <v/>
      </c>
      <c r="F917" s="92" t="str">
        <f>IF(VLOOKUP($D906,TKBGV_chieu!$A$6:$AE$130,22,0)&lt;&gt;"",VLOOKUP($D906,TKBGV_chieu!$A$6:$AE$130,22,0),"")</f>
        <v/>
      </c>
      <c r="G917" s="92" t="str">
        <f>IF(VLOOKUP($D906,TKBGV_chieu!$A$6:$AE$130,27,0)&lt;&gt;"",VLOOKUP($D906,TKBGV_chieu!$A$6:$AE$130,27,0),"")</f>
        <v/>
      </c>
    </row>
    <row r="918" spans="1:7" ht="25.5" customHeight="1" x14ac:dyDescent="0.1">
      <c r="A918" s="91">
        <v>2</v>
      </c>
      <c r="B918" s="92" t="str">
        <f>IF(VLOOKUP($D906,TKBGV_chieu!$A$6:$AE$130,3,0)&lt;&gt;"",VLOOKUP($D906,TKBGV_chieu!$A$6:$AE$130,3,0),"")</f>
        <v/>
      </c>
      <c r="C918" s="92" t="str">
        <f>IF(VLOOKUP($D906,TKBGV_chieu!$A$6:$AE$130,8,0)&lt;&gt;"",VLOOKUP($D906,TKBGV_chieu!$A$6:$AE$130,8,0),"")</f>
        <v/>
      </c>
      <c r="D918" s="92" t="str">
        <f>IF(VLOOKUP($D906,TKBGV_chieu!$A$6:$AE$130,13,0)&lt;&gt;"",VLOOKUP($D906,TKBGV_chieu!$A$6:$AE$130,13,0),"")</f>
        <v>11A08 - TD</v>
      </c>
      <c r="E918" s="92" t="str">
        <f>IF(VLOOKUP($D906,TKBGV_chieu!$A$6:$AE$130,18,0)&lt;&gt;"",VLOOKUP($D906,TKBGV_chieu!$A$6:$AE$130,18,0),"")</f>
        <v>12A05 - TD</v>
      </c>
      <c r="F918" s="92" t="str">
        <f>IF(VLOOKUP($D906,TKBGV_chieu!$A$6:$AE$130,23,0)&lt;&gt;"",VLOOKUP($D906,TKBGV_chieu!$A$6:$AE$130,23,0),"")</f>
        <v/>
      </c>
      <c r="G918" s="92" t="str">
        <f>IF(VLOOKUP($D906,TKBGV_chieu!$A$6:$AE$130,28,0)&lt;&gt;"",VLOOKUP($D906,TKBGV_chieu!$A$6:$AE$130,28,0),"")</f>
        <v/>
      </c>
    </row>
    <row r="919" spans="1:7" ht="25.5" customHeight="1" x14ac:dyDescent="0.1">
      <c r="A919" s="91">
        <v>3</v>
      </c>
      <c r="B919" s="92" t="str">
        <f>IF(VLOOKUP($D906,TKBGV_chieu!$A$6:$AE$130,4,0)&lt;&gt;"",VLOOKUP($D906,TKBGV_chieu!$A$6:$AE$130,4,0),"")</f>
        <v/>
      </c>
      <c r="C919" s="92" t="str">
        <f>IF(VLOOKUP($D906,TKBGV_chieu!$A$6:$AE$130,9,0)&lt;&gt;"",VLOOKUP($D906,TKBGV_chieu!$A$6:$AE$130,9,0),"")</f>
        <v/>
      </c>
      <c r="D919" s="92" t="str">
        <f>IF(VLOOKUP($D906,TKBGV_chieu!$A$6:$AE$130,14,0)&lt;&gt;"",VLOOKUP($D906,TKBGV_chieu!$A$6:$AE$130,14,0),"")</f>
        <v>11A08 - TD</v>
      </c>
      <c r="E919" s="92" t="str">
        <f>IF(VLOOKUP($D906,TKBGV_chieu!$A$6:$AE$130,19,0)&lt;&gt;"",VLOOKUP($D906,TKBGV_chieu!$A$6:$AE$130,19,0),"")</f>
        <v>12A05 - TD</v>
      </c>
      <c r="F919" s="92" t="str">
        <f>IF(VLOOKUP($D906,TKBGV_chieu!$A$6:$AE$130,24,0)&lt;&gt;"",VLOOKUP($D906,TKBGV_chieu!$A$6:$AE$130,24,0),"")</f>
        <v/>
      </c>
      <c r="G919" s="92" t="str">
        <f>IF(VLOOKUP($D906,TKBGV_chieu!$A$6:$AE$130,29,0)&lt;&gt;"",VLOOKUP($D906,TKBGV_chieu!$A$6:$AE$130,29,0),"")</f>
        <v/>
      </c>
    </row>
    <row r="920" spans="1:7" ht="25.5" customHeight="1" x14ac:dyDescent="0.1">
      <c r="A920" s="91">
        <v>4</v>
      </c>
      <c r="B920" s="92" t="str">
        <f>IF(VLOOKUP($D906,TKBGV_chieu!$A$6:$AE$130,5,0)&lt;&gt;"",VLOOKUP($D906,TKBGV_chieu!$A$6:$AE$130,5,0),"")</f>
        <v/>
      </c>
      <c r="C920" s="92" t="str">
        <f>IF(VLOOKUP($D906,TKBGV_chieu!$A$6:$AE$130,10,0)&lt;&gt;"",VLOOKUP($D906,TKBGV_chieu!$A$6:$AE$130,10,0),"")</f>
        <v/>
      </c>
      <c r="D920" s="92" t="str">
        <f>IF(VLOOKUP($D906,TKBGV_chieu!$A$6:$AE$130,15,0)&lt;&gt;"",VLOOKUP($D906,TKBGV_chieu!$A$6:$AE$130,15,0),"")</f>
        <v/>
      </c>
      <c r="E920" s="92" t="str">
        <f>IF(VLOOKUP($D906,TKBGV_chieu!$A$6:$AE$130,20,0)&lt;&gt;"",VLOOKUP($D906,TKBGV_chieu!$A$6:$AE$130,20,0),"")</f>
        <v/>
      </c>
      <c r="F920" s="92" t="str">
        <f>IF(VLOOKUP($D906,TKBGV_chieu!$A$6:$AE$130,25,0)&lt;&gt;"",VLOOKUP($D906,TKBGV_chieu!$A$6:$AE$130,25,0),"")</f>
        <v/>
      </c>
      <c r="G920" s="92" t="str">
        <f>IF(VLOOKUP($D906,TKBGV_chieu!$A$6:$AE$130,30,0)&lt;&gt;"",VLOOKUP($D906,TKBGV_chieu!$A$6:$AE$130,30,0),"")</f>
        <v/>
      </c>
    </row>
    <row r="921" spans="1:7" ht="25.5" customHeight="1" x14ac:dyDescent="0.1">
      <c r="A921" s="91">
        <v>5</v>
      </c>
      <c r="B921" s="92" t="str">
        <f>IF(VLOOKUP($D906,TKBGV_chieu!$A$6:$AE$130,6,0)&lt;&gt;"",VLOOKUP($D906,TKBGV_chieu!$A$6:$AE$130,6,0),"")</f>
        <v/>
      </c>
      <c r="C921" s="92" t="str">
        <f>IF(VLOOKUP($D906,TKBGV_chieu!$A$6:$AE$130,11,0)&lt;&gt;"",VLOOKUP($D906,TKBGV_chieu!$A$6:$AE$130,11,0),"")</f>
        <v/>
      </c>
      <c r="D921" s="92" t="str">
        <f>IF(VLOOKUP($D906,TKBGV_chieu!$A$6:$AE$130,16,0)&lt;&gt;"",VLOOKUP($D906,TKBGV_chieu!$A$6:$AE$130,16,0),"")</f>
        <v/>
      </c>
      <c r="E921" s="92" t="str">
        <f>IF(VLOOKUP($D906,TKBGV_chieu!$A$6:$AE$130,21,0)&lt;&gt;"",VLOOKUP($D906,TKBGV_chieu!$A$6:$AE$130,21,0),"")</f>
        <v/>
      </c>
      <c r="F921" s="92" t="str">
        <f>IF(VLOOKUP($D906,TKBGV_chieu!$A$6:$AE$130,26,0)&lt;&gt;"",VLOOKUP($D906,TKBGV_chieu!$A$6:$AE$130,26,0),"")</f>
        <v/>
      </c>
      <c r="G921" s="92" t="str">
        <f>IF(VLOOKUP($D906,TKBGV_chieu!$A$6:$AE$130,31,0)&lt;&gt;"",VLOOKUP($D906,TKBGV_chieu!$A$6:$AE$130,31,0),"")</f>
        <v/>
      </c>
    </row>
    <row r="922" spans="1:7" ht="25.5" customHeight="1" x14ac:dyDescent="0.1">
      <c r="A922" s="85"/>
      <c r="B922" s="93"/>
      <c r="C922" s="93"/>
      <c r="D922" s="93"/>
      <c r="E922" s="93"/>
      <c r="F922" s="93"/>
      <c r="G922" s="93"/>
    </row>
    <row r="923" spans="1:7" ht="25.5" customHeight="1" x14ac:dyDescent="0.1">
      <c r="A923" s="85">
        <v>55</v>
      </c>
      <c r="B923" s="85"/>
      <c r="C923" s="85" t="s">
        <v>123</v>
      </c>
      <c r="D923" s="86" t="str">
        <f>VLOOKUP($A923,Objects!$D$7:$F$120,3,1)</f>
        <v>VÕ VĂN TRUNG HIẾU</v>
      </c>
      <c r="E923" s="85"/>
      <c r="F923" s="85"/>
      <c r="G923" s="85"/>
    </row>
    <row r="924" spans="1:7" ht="25.5" customHeight="1" x14ac:dyDescent="0.1">
      <c r="A924" s="85"/>
      <c r="B924" s="85"/>
      <c r="C924" s="85"/>
      <c r="D924" s="85"/>
      <c r="E924" s="88"/>
      <c r="F924" s="85"/>
      <c r="G924" s="85"/>
    </row>
    <row r="925" spans="1:7" ht="25.5" customHeight="1" x14ac:dyDescent="0.1">
      <c r="A925" s="85"/>
      <c r="B925" s="85"/>
      <c r="C925" s="85" t="s">
        <v>121</v>
      </c>
      <c r="D925" s="85"/>
      <c r="E925" s="85"/>
      <c r="F925" s="85"/>
      <c r="G925" s="85"/>
    </row>
    <row r="926" spans="1:7" ht="25.5" customHeight="1" x14ac:dyDescent="0.1">
      <c r="A926" s="89"/>
      <c r="B926" s="90" t="s">
        <v>115</v>
      </c>
      <c r="C926" s="90" t="s">
        <v>116</v>
      </c>
      <c r="D926" s="90" t="s">
        <v>117</v>
      </c>
      <c r="E926" s="90" t="s">
        <v>118</v>
      </c>
      <c r="F926" s="90" t="s">
        <v>119</v>
      </c>
      <c r="G926" s="90" t="s">
        <v>120</v>
      </c>
    </row>
    <row r="927" spans="1:7" ht="25.5" customHeight="1" x14ac:dyDescent="0.1">
      <c r="A927" s="91">
        <v>1</v>
      </c>
      <c r="B927" s="92" t="str">
        <f>IF(VLOOKUP($D923,TKBGV_sang!$A$6:$AE$130,2,0)&lt;&gt;"",VLOOKUP($D923,TKBGV_sang!$A$6:$AE$130,2,0),"")</f>
        <v/>
      </c>
      <c r="C927" s="92" t="str">
        <f>IF(VLOOKUP($D923,TKBGV_sang!$A$6:$AE$130,7,0)&lt;&gt;"",VLOOKUP($D923,TKBGV_sang!$A$6:$AE$130,7,0),"")</f>
        <v>11A02 - TD</v>
      </c>
      <c r="D927" s="92" t="str">
        <f>IF(VLOOKUP($D923,TKBGV_sang!$A$6:$AE$130,12,0)&lt;&gt;"",VLOOKUP($D923,TKBGV_sang!$A$6:$AE$130,12,0),"")</f>
        <v>11A09 - TD</v>
      </c>
      <c r="E927" s="92" t="str">
        <f>IF(VLOOKUP($D923,TKBGV_sang!$A$6:$AE$130,17,0)&lt;&gt;"",VLOOKUP($D923,TKBGV_sang!$A$6:$AE$130,17,0),"")</f>
        <v>11A13 - TD</v>
      </c>
      <c r="F927" s="92" t="str">
        <f>IF(VLOOKUP($D923,TKBGV_sang!$A$6:$AE$130,22,0)&lt;&gt;"",VLOOKUP($D923,TKBGV_sang!$A$6:$AE$130,22,0),"")</f>
        <v/>
      </c>
      <c r="G927" s="92" t="str">
        <f>IF(VLOOKUP($D923,TKBGV_sang!$A$6:$AE$130,27,0)&lt;&gt;"",VLOOKUP($D923,TKBGV_sang!$A$6:$AE$130,27,0),"")</f>
        <v/>
      </c>
    </row>
    <row r="928" spans="1:7" ht="25.5" customHeight="1" x14ac:dyDescent="0.1">
      <c r="A928" s="91">
        <v>2</v>
      </c>
      <c r="B928" s="92" t="str">
        <f>IF(VLOOKUP($D923,TKBGV_sang!$A$6:$AE$130,3,0)&lt;&gt;"",VLOOKUP($D923,TKBGV_sang!$A$6:$AE$130,3,0),"")</f>
        <v/>
      </c>
      <c r="C928" s="92" t="str">
        <f>IF(VLOOKUP($D923,TKBGV_sang!$A$6:$AE$130,8,0)&lt;&gt;"",VLOOKUP($D923,TKBGV_sang!$A$6:$AE$130,8,0),"")</f>
        <v>11A02 - TD</v>
      </c>
      <c r="D928" s="92" t="str">
        <f>IF(VLOOKUP($D923,TKBGV_sang!$A$6:$AE$130,13,0)&lt;&gt;"",VLOOKUP($D923,TKBGV_sang!$A$6:$AE$130,13,0),"")</f>
        <v>11A09 - TD</v>
      </c>
      <c r="E928" s="92" t="str">
        <f>IF(VLOOKUP($D923,TKBGV_sang!$A$6:$AE$130,18,0)&lt;&gt;"",VLOOKUP($D923,TKBGV_sang!$A$6:$AE$130,18,0),"")</f>
        <v>11A13 - TD</v>
      </c>
      <c r="F928" s="92" t="str">
        <f>IF(VLOOKUP($D923,TKBGV_sang!$A$6:$AE$130,23,0)&lt;&gt;"",VLOOKUP($D923,TKBGV_sang!$A$6:$AE$130,23,0),"")</f>
        <v/>
      </c>
      <c r="G928" s="92" t="str">
        <f>IF(VLOOKUP($D923,TKBGV_sang!$A$6:$AE$130,28,0)&lt;&gt;"",VLOOKUP($D923,TKBGV_sang!$A$6:$AE$130,28,0),"")</f>
        <v/>
      </c>
    </row>
    <row r="929" spans="1:7" ht="25.5" customHeight="1" x14ac:dyDescent="0.1">
      <c r="A929" s="91">
        <v>3</v>
      </c>
      <c r="B929" s="92" t="str">
        <f>IF(VLOOKUP($D923,TKBGV_sang!$A$6:$AE$130,4,0)&lt;&gt;"",VLOOKUP($D923,TKBGV_sang!$A$6:$AE$130,4,0),"")</f>
        <v/>
      </c>
      <c r="C929" s="92" t="str">
        <f>IF(VLOOKUP($D923,TKBGV_sang!$A$6:$AE$130,9,0)&lt;&gt;"",VLOOKUP($D923,TKBGV_sang!$A$6:$AE$130,9,0),"")</f>
        <v>11A01 - TD</v>
      </c>
      <c r="D929" s="92" t="str">
        <f>IF(VLOOKUP($D923,TKBGV_sang!$A$6:$AE$130,14,0)&lt;&gt;"",VLOOKUP($D923,TKBGV_sang!$A$6:$AE$130,14,0),"")</f>
        <v>11A11 - TD</v>
      </c>
      <c r="E929" s="92" t="str">
        <f>IF(VLOOKUP($D923,TKBGV_sang!$A$6:$AE$130,19,0)&lt;&gt;"",VLOOKUP($D923,TKBGV_sang!$A$6:$AE$130,19,0),"")</f>
        <v>11A14 - TD</v>
      </c>
      <c r="F929" s="92" t="str">
        <f>IF(VLOOKUP($D923,TKBGV_sang!$A$6:$AE$130,24,0)&lt;&gt;"",VLOOKUP($D923,TKBGV_sang!$A$6:$AE$130,24,0),"")</f>
        <v/>
      </c>
      <c r="G929" s="92" t="str">
        <f>IF(VLOOKUP($D923,TKBGV_sang!$A$6:$AE$130,29,0)&lt;&gt;"",VLOOKUP($D923,TKBGV_sang!$A$6:$AE$130,29,0),"")</f>
        <v/>
      </c>
    </row>
    <row r="930" spans="1:7" ht="25.5" customHeight="1" x14ac:dyDescent="0.1">
      <c r="A930" s="91">
        <v>4</v>
      </c>
      <c r="B930" s="92" t="str">
        <f>IF(VLOOKUP($D923,TKBGV_sang!$A$6:$AE$130,5,0)&lt;&gt;"",VLOOKUP($D923,TKBGV_sang!$A$6:$AE$130,5,0),"")</f>
        <v/>
      </c>
      <c r="C930" s="92" t="str">
        <f>IF(VLOOKUP($D923,TKBGV_sang!$A$6:$AE$130,10,0)&lt;&gt;"",VLOOKUP($D923,TKBGV_sang!$A$6:$AE$130,10,0),"")</f>
        <v>11A01 - TD</v>
      </c>
      <c r="D930" s="92" t="str">
        <f>IF(VLOOKUP($D923,TKBGV_sang!$A$6:$AE$130,15,0)&lt;&gt;"",VLOOKUP($D923,TKBGV_sang!$A$6:$AE$130,15,0),"")</f>
        <v>11A11 - TD</v>
      </c>
      <c r="E930" s="92" t="str">
        <f>IF(VLOOKUP($D923,TKBGV_sang!$A$6:$AE$130,20,0)&lt;&gt;"",VLOOKUP($D923,TKBGV_sang!$A$6:$AE$130,20,0),"")</f>
        <v>11A14 - TD</v>
      </c>
      <c r="F930" s="92" t="str">
        <f>IF(VLOOKUP($D923,TKBGV_sang!$A$6:$AE$130,25,0)&lt;&gt;"",VLOOKUP($D923,TKBGV_sang!$A$6:$AE$130,25,0),"")</f>
        <v/>
      </c>
      <c r="G930" s="92" t="str">
        <f>IF(VLOOKUP($D923,TKBGV_sang!$A$6:$AE$130,30,0)&lt;&gt;"",VLOOKUP($D923,TKBGV_sang!$A$6:$AE$130,30,0),"")</f>
        <v/>
      </c>
    </row>
    <row r="931" spans="1:7" ht="25.5" customHeight="1" x14ac:dyDescent="0.1">
      <c r="A931" s="91">
        <v>5</v>
      </c>
      <c r="B931" s="92" t="str">
        <f>IF(VLOOKUP($D923,TKBGV_sang!$A$6:$AE$130,6,0)&lt;&gt;"",VLOOKUP($D923,TKBGV_sang!$A$6:$AE$130,6,0),"")</f>
        <v/>
      </c>
      <c r="C931" s="92" t="str">
        <f>IF(VLOOKUP($D923,TKBGV_sang!$A$6:$AE$130,11,0)&lt;&gt;"",VLOOKUP($D923,TKBGV_sang!$A$6:$AE$130,11,0),"")</f>
        <v/>
      </c>
      <c r="D931" s="92" t="str">
        <f>IF(VLOOKUP($D923,TKBGV_sang!$A$6:$AE$130,16,0)&lt;&gt;"",VLOOKUP($D923,TKBGV_sang!$A$6:$AE$130,16,0),"")</f>
        <v/>
      </c>
      <c r="E931" s="92" t="str">
        <f>IF(VLOOKUP($D923,TKBGV_sang!$A$6:$AE$130,21,0)&lt;&gt;"",VLOOKUP($D923,TKBGV_sang!$A$6:$AE$130,21,0),"")</f>
        <v/>
      </c>
      <c r="F931" s="92" t="str">
        <f>IF(VLOOKUP($D923,TKBGV_sang!$A$6:$AE$130,26,0)&lt;&gt;"",VLOOKUP($D923,TKBGV_sang!$A$6:$AE$130,26,0),"")</f>
        <v/>
      </c>
      <c r="G931" s="92" t="str">
        <f>IF(VLOOKUP($D923,TKBGV_sang!$A$6:$AE$130,31,0)&lt;&gt;"",VLOOKUP($D923,TKBGV_sang!$A$6:$AE$130,31,0),"")</f>
        <v/>
      </c>
    </row>
    <row r="932" spans="1:7" ht="25.5" customHeight="1" x14ac:dyDescent="0.1">
      <c r="A932" s="85"/>
      <c r="B932" s="85"/>
      <c r="C932" s="85" t="s">
        <v>122</v>
      </c>
      <c r="D932" s="85"/>
      <c r="E932" s="85"/>
      <c r="F932" s="85"/>
      <c r="G932" s="85"/>
    </row>
    <row r="933" spans="1:7" ht="25.5" customHeight="1" x14ac:dyDescent="0.1">
      <c r="A933" s="89"/>
      <c r="B933" s="90" t="s">
        <v>115</v>
      </c>
      <c r="C933" s="90" t="s">
        <v>116</v>
      </c>
      <c r="D933" s="90" t="s">
        <v>117</v>
      </c>
      <c r="E933" s="90" t="s">
        <v>118</v>
      </c>
      <c r="F933" s="90" t="s">
        <v>119</v>
      </c>
      <c r="G933" s="90" t="s">
        <v>120</v>
      </c>
    </row>
    <row r="934" spans="1:7" ht="25.5" customHeight="1" x14ac:dyDescent="0.1">
      <c r="A934" s="91">
        <v>1</v>
      </c>
      <c r="B934" s="92" t="str">
        <f>IF(VLOOKUP($D923,TKBGV_chieu!$A$6:$AE$130,2,0)&lt;&gt;"",VLOOKUP($D923,TKBGV_chieu!$A$6:$AE$130,2,0),"")</f>
        <v/>
      </c>
      <c r="C934" s="92" t="str">
        <f>IF(VLOOKUP($D923,TKBGV_chieu!$A$6:$AE$130,7,0)&lt;&gt;"",VLOOKUP($D923,TKBGV_chieu!$A$6:$AE$130,7,0),"")</f>
        <v/>
      </c>
      <c r="D934" s="92" t="str">
        <f>IF(VLOOKUP($D923,TKBGV_chieu!$A$6:$AE$130,12,0)&lt;&gt;"",VLOOKUP($D923,TKBGV_chieu!$A$6:$AE$130,12,0),"")</f>
        <v/>
      </c>
      <c r="E934" s="92" t="str">
        <f>IF(VLOOKUP($D923,TKBGV_chieu!$A$6:$AE$130,17,0)&lt;&gt;"",VLOOKUP($D923,TKBGV_chieu!$A$6:$AE$130,17,0),"")</f>
        <v/>
      </c>
      <c r="F934" s="92" t="str">
        <f>IF(VLOOKUP($D923,TKBGV_chieu!$A$6:$AE$130,22,0)&lt;&gt;"",VLOOKUP($D923,TKBGV_chieu!$A$6:$AE$130,22,0),"")</f>
        <v/>
      </c>
      <c r="G934" s="92" t="str">
        <f>IF(VLOOKUP($D923,TKBGV_chieu!$A$6:$AE$130,27,0)&lt;&gt;"",VLOOKUP($D923,TKBGV_chieu!$A$6:$AE$130,27,0),"")</f>
        <v/>
      </c>
    </row>
    <row r="935" spans="1:7" ht="25.5" customHeight="1" x14ac:dyDescent="0.1">
      <c r="A935" s="91">
        <v>2</v>
      </c>
      <c r="B935" s="92" t="str">
        <f>IF(VLOOKUP($D923,TKBGV_chieu!$A$6:$AE$130,3,0)&lt;&gt;"",VLOOKUP($D923,TKBGV_chieu!$A$6:$AE$130,3,0),"")</f>
        <v/>
      </c>
      <c r="C935" s="92" t="str">
        <f>IF(VLOOKUP($D923,TKBGV_chieu!$A$6:$AE$130,8,0)&lt;&gt;"",VLOOKUP($D923,TKBGV_chieu!$A$6:$AE$130,8,0),"")</f>
        <v>12A11 - TD</v>
      </c>
      <c r="D935" s="92" t="str">
        <f>IF(VLOOKUP($D923,TKBGV_chieu!$A$6:$AE$130,13,0)&lt;&gt;"",VLOOKUP($D923,TKBGV_chieu!$A$6:$AE$130,13,0),"")</f>
        <v/>
      </c>
      <c r="E935" s="92" t="str">
        <f>IF(VLOOKUP($D923,TKBGV_chieu!$A$6:$AE$130,18,0)&lt;&gt;"",VLOOKUP($D923,TKBGV_chieu!$A$6:$AE$130,18,0),"")</f>
        <v>12A12 - TD</v>
      </c>
      <c r="F935" s="92" t="str">
        <f>IF(VLOOKUP($D923,TKBGV_chieu!$A$6:$AE$130,23,0)&lt;&gt;"",VLOOKUP($D923,TKBGV_chieu!$A$6:$AE$130,23,0),"")</f>
        <v/>
      </c>
      <c r="G935" s="92" t="str">
        <f>IF(VLOOKUP($D923,TKBGV_chieu!$A$6:$AE$130,28,0)&lt;&gt;"",VLOOKUP($D923,TKBGV_chieu!$A$6:$AE$130,28,0),"")</f>
        <v/>
      </c>
    </row>
    <row r="936" spans="1:7" ht="25.5" customHeight="1" x14ac:dyDescent="0.1">
      <c r="A936" s="91">
        <v>3</v>
      </c>
      <c r="B936" s="92" t="str">
        <f>IF(VLOOKUP($D923,TKBGV_chieu!$A$6:$AE$130,4,0)&lt;&gt;"",VLOOKUP($D923,TKBGV_chieu!$A$6:$AE$130,4,0),"")</f>
        <v/>
      </c>
      <c r="C936" s="92" t="str">
        <f>IF(VLOOKUP($D923,TKBGV_chieu!$A$6:$AE$130,9,0)&lt;&gt;"",VLOOKUP($D923,TKBGV_chieu!$A$6:$AE$130,9,0),"")</f>
        <v>12A11 - TD</v>
      </c>
      <c r="D936" s="92" t="str">
        <f>IF(VLOOKUP($D923,TKBGV_chieu!$A$6:$AE$130,14,0)&lt;&gt;"",VLOOKUP($D923,TKBGV_chieu!$A$6:$AE$130,14,0),"")</f>
        <v/>
      </c>
      <c r="E936" s="92" t="str">
        <f>IF(VLOOKUP($D923,TKBGV_chieu!$A$6:$AE$130,19,0)&lt;&gt;"",VLOOKUP($D923,TKBGV_chieu!$A$6:$AE$130,19,0),"")</f>
        <v>12A12 - TD</v>
      </c>
      <c r="F936" s="92" t="str">
        <f>IF(VLOOKUP($D923,TKBGV_chieu!$A$6:$AE$130,24,0)&lt;&gt;"",VLOOKUP($D923,TKBGV_chieu!$A$6:$AE$130,24,0),"")</f>
        <v/>
      </c>
      <c r="G936" s="92" t="str">
        <f>IF(VLOOKUP($D923,TKBGV_chieu!$A$6:$AE$130,29,0)&lt;&gt;"",VLOOKUP($D923,TKBGV_chieu!$A$6:$AE$130,29,0),"")</f>
        <v/>
      </c>
    </row>
    <row r="937" spans="1:7" ht="25.5" customHeight="1" x14ac:dyDescent="0.1">
      <c r="A937" s="91">
        <v>4</v>
      </c>
      <c r="B937" s="92" t="str">
        <f>IF(VLOOKUP($D923,TKBGV_chieu!$A$6:$AE$130,5,0)&lt;&gt;"",VLOOKUP($D923,TKBGV_chieu!$A$6:$AE$130,5,0),"")</f>
        <v/>
      </c>
      <c r="C937" s="92" t="str">
        <f>IF(VLOOKUP($D923,TKBGV_chieu!$A$6:$AE$130,10,0)&lt;&gt;"",VLOOKUP($D923,TKBGV_chieu!$A$6:$AE$130,10,0),"")</f>
        <v/>
      </c>
      <c r="D937" s="92" t="str">
        <f>IF(VLOOKUP($D923,TKBGV_chieu!$A$6:$AE$130,15,0)&lt;&gt;"",VLOOKUP($D923,TKBGV_chieu!$A$6:$AE$130,15,0),"")</f>
        <v/>
      </c>
      <c r="E937" s="92" t="str">
        <f>IF(VLOOKUP($D923,TKBGV_chieu!$A$6:$AE$130,20,0)&lt;&gt;"",VLOOKUP($D923,TKBGV_chieu!$A$6:$AE$130,20,0),"")</f>
        <v/>
      </c>
      <c r="F937" s="92" t="str">
        <f>IF(VLOOKUP($D923,TKBGV_chieu!$A$6:$AE$130,25,0)&lt;&gt;"",VLOOKUP($D923,TKBGV_chieu!$A$6:$AE$130,25,0),"")</f>
        <v/>
      </c>
      <c r="G937" s="92" t="str">
        <f>IF(VLOOKUP($D923,TKBGV_chieu!$A$6:$AE$130,30,0)&lt;&gt;"",VLOOKUP($D923,TKBGV_chieu!$A$6:$AE$130,30,0),"")</f>
        <v/>
      </c>
    </row>
    <row r="938" spans="1:7" ht="25.5" customHeight="1" x14ac:dyDescent="0.1">
      <c r="A938" s="91">
        <v>5</v>
      </c>
      <c r="B938" s="92" t="str">
        <f>IF(VLOOKUP($D923,TKBGV_chieu!$A$6:$AE$130,6,0)&lt;&gt;"",VLOOKUP($D923,TKBGV_chieu!$A$6:$AE$130,6,0),"")</f>
        <v/>
      </c>
      <c r="C938" s="92" t="str">
        <f>IF(VLOOKUP($D923,TKBGV_chieu!$A$6:$AE$130,11,0)&lt;&gt;"",VLOOKUP($D923,TKBGV_chieu!$A$6:$AE$130,11,0),"")</f>
        <v/>
      </c>
      <c r="D938" s="92" t="str">
        <f>IF(VLOOKUP($D923,TKBGV_chieu!$A$6:$AE$130,16,0)&lt;&gt;"",VLOOKUP($D923,TKBGV_chieu!$A$6:$AE$130,16,0),"")</f>
        <v/>
      </c>
      <c r="E938" s="92" t="str">
        <f>IF(VLOOKUP($D923,TKBGV_chieu!$A$6:$AE$130,21,0)&lt;&gt;"",VLOOKUP($D923,TKBGV_chieu!$A$6:$AE$130,21,0),"")</f>
        <v/>
      </c>
      <c r="F938" s="92" t="str">
        <f>IF(VLOOKUP($D923,TKBGV_chieu!$A$6:$AE$130,26,0)&lt;&gt;"",VLOOKUP($D923,TKBGV_chieu!$A$6:$AE$130,26,0),"")</f>
        <v/>
      </c>
      <c r="G938" s="92" t="str">
        <f>IF(VLOOKUP($D923,TKBGV_chieu!$A$6:$AE$130,31,0)&lt;&gt;"",VLOOKUP($D923,TKBGV_chieu!$A$6:$AE$130,31,0),"")</f>
        <v/>
      </c>
    </row>
    <row r="939" spans="1:7" ht="25.5" customHeight="1" x14ac:dyDescent="0.1">
      <c r="A939" s="85"/>
      <c r="B939" s="93"/>
      <c r="C939" s="93"/>
      <c r="D939" s="93"/>
      <c r="E939" s="93"/>
      <c r="F939" s="93"/>
      <c r="G939" s="93"/>
    </row>
    <row r="940" spans="1:7" ht="25.5" customHeight="1" x14ac:dyDescent="0.1">
      <c r="A940" s="85">
        <v>56</v>
      </c>
      <c r="B940" s="85"/>
      <c r="C940" s="85" t="s">
        <v>123</v>
      </c>
      <c r="D940" s="86" t="str">
        <f>VLOOKUP($A940,Objects!$D$7:$F$120,3,1)</f>
        <v>ĐOÀN VĂN QUANG</v>
      </c>
      <c r="E940" s="85"/>
      <c r="F940" s="85"/>
      <c r="G940" s="85"/>
    </row>
    <row r="941" spans="1:7" ht="25.5" customHeight="1" x14ac:dyDescent="0.1">
      <c r="A941" s="85"/>
      <c r="B941" s="85"/>
      <c r="C941" s="85"/>
      <c r="D941" s="85"/>
      <c r="E941" s="88"/>
      <c r="F941" s="85"/>
      <c r="G941" s="85"/>
    </row>
    <row r="942" spans="1:7" ht="25.5" customHeight="1" x14ac:dyDescent="0.1">
      <c r="A942" s="85"/>
      <c r="B942" s="85"/>
      <c r="C942" s="85" t="s">
        <v>121</v>
      </c>
      <c r="D942" s="85"/>
      <c r="E942" s="85"/>
      <c r="F942" s="85"/>
      <c r="G942" s="85"/>
    </row>
    <row r="943" spans="1:7" ht="25.5" customHeight="1" x14ac:dyDescent="0.1">
      <c r="A943" s="89"/>
      <c r="B943" s="90" t="s">
        <v>115</v>
      </c>
      <c r="C943" s="90" t="s">
        <v>116</v>
      </c>
      <c r="D943" s="90" t="s">
        <v>117</v>
      </c>
      <c r="E943" s="90" t="s">
        <v>118</v>
      </c>
      <c r="F943" s="90" t="s">
        <v>119</v>
      </c>
      <c r="G943" s="90" t="s">
        <v>120</v>
      </c>
    </row>
    <row r="944" spans="1:7" ht="25.5" customHeight="1" x14ac:dyDescent="0.1">
      <c r="A944" s="91">
        <v>1</v>
      </c>
      <c r="B944" s="92" t="str">
        <f>IF(VLOOKUP($D940,TKBGV_sang!$A$6:$AE$130,2,0)&lt;&gt;"",VLOOKUP($D940,TKBGV_sang!$A$6:$AE$130,2,0),"")</f>
        <v/>
      </c>
      <c r="C944" s="92" t="str">
        <f>IF(VLOOKUP($D940,TKBGV_sang!$A$6:$AE$130,7,0)&lt;&gt;"",VLOOKUP($D940,TKBGV_sang!$A$6:$AE$130,7,0),"")</f>
        <v>10A07 - GDQP</v>
      </c>
      <c r="D944" s="92" t="str">
        <f>IF(VLOOKUP($D940,TKBGV_sang!$A$6:$AE$130,12,0)&lt;&gt;"",VLOOKUP($D940,TKBGV_sang!$A$6:$AE$130,12,0),"")</f>
        <v>12A14 - GDQP</v>
      </c>
      <c r="E944" s="92" t="str">
        <f>IF(VLOOKUP($D940,TKBGV_sang!$A$6:$AE$130,17,0)&lt;&gt;"",VLOOKUP($D940,TKBGV_sang!$A$6:$AE$130,17,0),"")</f>
        <v/>
      </c>
      <c r="F944" s="92" t="str">
        <f>IF(VLOOKUP($D940,TKBGV_sang!$A$6:$AE$130,22,0)&lt;&gt;"",VLOOKUP($D940,TKBGV_sang!$A$6:$AE$130,22,0),"")</f>
        <v>12A05 - GDQP</v>
      </c>
      <c r="G944" s="92" t="str">
        <f>IF(VLOOKUP($D940,TKBGV_sang!$A$6:$AE$130,27,0)&lt;&gt;"",VLOOKUP($D940,TKBGV_sang!$A$6:$AE$130,27,0),"")</f>
        <v/>
      </c>
    </row>
    <row r="945" spans="1:7" ht="25.5" customHeight="1" x14ac:dyDescent="0.1">
      <c r="A945" s="91">
        <v>2</v>
      </c>
      <c r="B945" s="92" t="str">
        <f>IF(VLOOKUP($D940,TKBGV_sang!$A$6:$AE$130,3,0)&lt;&gt;"",VLOOKUP($D940,TKBGV_sang!$A$6:$AE$130,3,0),"")</f>
        <v/>
      </c>
      <c r="C945" s="92" t="str">
        <f>IF(VLOOKUP($D940,TKBGV_sang!$A$6:$AE$130,8,0)&lt;&gt;"",VLOOKUP($D940,TKBGV_sang!$A$6:$AE$130,8,0),"")</f>
        <v/>
      </c>
      <c r="D945" s="92" t="str">
        <f>IF(VLOOKUP($D940,TKBGV_sang!$A$6:$AE$130,13,0)&lt;&gt;"",VLOOKUP($D940,TKBGV_sang!$A$6:$AE$130,13,0),"")</f>
        <v>12A09 - GDQP</v>
      </c>
      <c r="E945" s="92" t="str">
        <f>IF(VLOOKUP($D940,TKBGV_sang!$A$6:$AE$130,18,0)&lt;&gt;"",VLOOKUP($D940,TKBGV_sang!$A$6:$AE$130,18,0),"")</f>
        <v/>
      </c>
      <c r="F945" s="92" t="str">
        <f>IF(VLOOKUP($D940,TKBGV_sang!$A$6:$AE$130,23,0)&lt;&gt;"",VLOOKUP($D940,TKBGV_sang!$A$6:$AE$130,23,0),"")</f>
        <v>12A07 - GDQP</v>
      </c>
      <c r="G945" s="92" t="str">
        <f>IF(VLOOKUP($D940,TKBGV_sang!$A$6:$AE$130,28,0)&lt;&gt;"",VLOOKUP($D940,TKBGV_sang!$A$6:$AE$130,28,0),"")</f>
        <v/>
      </c>
    </row>
    <row r="946" spans="1:7" ht="25.5" customHeight="1" x14ac:dyDescent="0.1">
      <c r="A946" s="91">
        <v>3</v>
      </c>
      <c r="B946" s="92" t="str">
        <f>IF(VLOOKUP($D940,TKBGV_sang!$A$6:$AE$130,4,0)&lt;&gt;"",VLOOKUP($D940,TKBGV_sang!$A$6:$AE$130,4,0),"")</f>
        <v/>
      </c>
      <c r="C946" s="92" t="str">
        <f>IF(VLOOKUP($D940,TKBGV_sang!$A$6:$AE$130,9,0)&lt;&gt;"",VLOOKUP($D940,TKBGV_sang!$A$6:$AE$130,9,0),"")</f>
        <v>10A08 - GDQP</v>
      </c>
      <c r="D946" s="92" t="str">
        <f>IF(VLOOKUP($D940,TKBGV_sang!$A$6:$AE$130,14,0)&lt;&gt;"",VLOOKUP($D940,TKBGV_sang!$A$6:$AE$130,14,0),"")</f>
        <v>12A02 - GDQP</v>
      </c>
      <c r="E946" s="92" t="str">
        <f>IF(VLOOKUP($D940,TKBGV_sang!$A$6:$AE$130,19,0)&lt;&gt;"",VLOOKUP($D940,TKBGV_sang!$A$6:$AE$130,19,0),"")</f>
        <v/>
      </c>
      <c r="F946" s="92" t="str">
        <f>IF(VLOOKUP($D940,TKBGV_sang!$A$6:$AE$130,24,0)&lt;&gt;"",VLOOKUP($D940,TKBGV_sang!$A$6:$AE$130,24,0),"")</f>
        <v>12A13 - GDQP</v>
      </c>
      <c r="G946" s="92" t="str">
        <f>IF(VLOOKUP($D940,TKBGV_sang!$A$6:$AE$130,29,0)&lt;&gt;"",VLOOKUP($D940,TKBGV_sang!$A$6:$AE$130,29,0),"")</f>
        <v/>
      </c>
    </row>
    <row r="947" spans="1:7" ht="25.5" customHeight="1" x14ac:dyDescent="0.1">
      <c r="A947" s="91">
        <v>4</v>
      </c>
      <c r="B947" s="92" t="str">
        <f>IF(VLOOKUP($D940,TKBGV_sang!$A$6:$AE$130,5,0)&lt;&gt;"",VLOOKUP($D940,TKBGV_sang!$A$6:$AE$130,5,0),"")</f>
        <v/>
      </c>
      <c r="C947" s="92" t="str">
        <f>IF(VLOOKUP($D940,TKBGV_sang!$A$6:$AE$130,10,0)&lt;&gt;"",VLOOKUP($D940,TKBGV_sang!$A$6:$AE$130,10,0),"")</f>
        <v>10A06 - GDQP</v>
      </c>
      <c r="D947" s="92" t="str">
        <f>IF(VLOOKUP($D940,TKBGV_sang!$A$6:$AE$130,15,0)&lt;&gt;"",VLOOKUP($D940,TKBGV_sang!$A$6:$AE$130,15,0),"")</f>
        <v>10A01 - GDQP</v>
      </c>
      <c r="E947" s="92" t="str">
        <f>IF(VLOOKUP($D940,TKBGV_sang!$A$6:$AE$130,20,0)&lt;&gt;"",VLOOKUP($D940,TKBGV_sang!$A$6:$AE$130,20,0),"")</f>
        <v/>
      </c>
      <c r="F947" s="92" t="str">
        <f>IF(VLOOKUP($D940,TKBGV_sang!$A$6:$AE$130,25,0)&lt;&gt;"",VLOOKUP($D940,TKBGV_sang!$A$6:$AE$130,25,0),"")</f>
        <v/>
      </c>
      <c r="G947" s="92" t="str">
        <f>IF(VLOOKUP($D940,TKBGV_sang!$A$6:$AE$130,30,0)&lt;&gt;"",VLOOKUP($D940,TKBGV_sang!$A$6:$AE$130,30,0),"")</f>
        <v/>
      </c>
    </row>
    <row r="948" spans="1:7" ht="25.5" customHeight="1" x14ac:dyDescent="0.1">
      <c r="A948" s="91">
        <v>5</v>
      </c>
      <c r="B948" s="92" t="str">
        <f>IF(VLOOKUP($D940,TKBGV_sang!$A$6:$AE$130,6,0)&lt;&gt;"",VLOOKUP($D940,TKBGV_sang!$A$6:$AE$130,6,0),"")</f>
        <v/>
      </c>
      <c r="C948" s="92" t="str">
        <f>IF(VLOOKUP($D940,TKBGV_sang!$A$6:$AE$130,11,0)&lt;&gt;"",VLOOKUP($D940,TKBGV_sang!$A$6:$AE$130,11,0),"")</f>
        <v>10A02 - GDQP</v>
      </c>
      <c r="D948" s="92" t="str">
        <f>IF(VLOOKUP($D940,TKBGV_sang!$A$6:$AE$130,16,0)&lt;&gt;"",VLOOKUP($D940,TKBGV_sang!$A$6:$AE$130,16,0),"")</f>
        <v>10A09 - GDQP</v>
      </c>
      <c r="E948" s="92" t="str">
        <f>IF(VLOOKUP($D940,TKBGV_sang!$A$6:$AE$130,21,0)&lt;&gt;"",VLOOKUP($D940,TKBGV_sang!$A$6:$AE$130,21,0),"")</f>
        <v/>
      </c>
      <c r="F948" s="92" t="str">
        <f>IF(VLOOKUP($D940,TKBGV_sang!$A$6:$AE$130,26,0)&lt;&gt;"",VLOOKUP($D940,TKBGV_sang!$A$6:$AE$130,26,0),"")</f>
        <v>12A04 - GDQP</v>
      </c>
      <c r="G948" s="92" t="str">
        <f>IF(VLOOKUP($D940,TKBGV_sang!$A$6:$AE$130,31,0)&lt;&gt;"",VLOOKUP($D940,TKBGV_sang!$A$6:$AE$130,31,0),"")</f>
        <v/>
      </c>
    </row>
    <row r="949" spans="1:7" ht="25.5" customHeight="1" x14ac:dyDescent="0.1">
      <c r="A949" s="85"/>
      <c r="B949" s="85"/>
      <c r="C949" s="85" t="s">
        <v>122</v>
      </c>
      <c r="D949" s="85"/>
      <c r="E949" s="85"/>
      <c r="F949" s="85"/>
      <c r="G949" s="85"/>
    </row>
    <row r="950" spans="1:7" ht="25.5" customHeight="1" x14ac:dyDescent="0.1">
      <c r="A950" s="89"/>
      <c r="B950" s="90" t="s">
        <v>115</v>
      </c>
      <c r="C950" s="90" t="s">
        <v>116</v>
      </c>
      <c r="D950" s="90" t="s">
        <v>117</v>
      </c>
      <c r="E950" s="90" t="s">
        <v>118</v>
      </c>
      <c r="F950" s="90" t="s">
        <v>119</v>
      </c>
      <c r="G950" s="90" t="s">
        <v>120</v>
      </c>
    </row>
    <row r="951" spans="1:7" ht="25.5" customHeight="1" x14ac:dyDescent="0.1">
      <c r="A951" s="91">
        <v>1</v>
      </c>
      <c r="B951" s="92" t="str">
        <f>IF(VLOOKUP($D940,TKBGV_chieu!$A$6:$AE$130,2,0)&lt;&gt;"",VLOOKUP($D940,TKBGV_chieu!$A$6:$AE$130,2,0),"")</f>
        <v/>
      </c>
      <c r="C951" s="92" t="str">
        <f>IF(VLOOKUP($D940,TKBGV_chieu!$A$6:$AE$130,7,0)&lt;&gt;"",VLOOKUP($D940,TKBGV_chieu!$A$6:$AE$130,7,0),"")</f>
        <v/>
      </c>
      <c r="D951" s="92" t="str">
        <f>IF(VLOOKUP($D940,TKBGV_chieu!$A$6:$AE$130,12,0)&lt;&gt;"",VLOOKUP($D940,TKBGV_chieu!$A$6:$AE$130,12,0),"")</f>
        <v/>
      </c>
      <c r="E951" s="92" t="str">
        <f>IF(VLOOKUP($D940,TKBGV_chieu!$A$6:$AE$130,17,0)&lt;&gt;"",VLOOKUP($D940,TKBGV_chieu!$A$6:$AE$130,17,0),"")</f>
        <v/>
      </c>
      <c r="F951" s="92" t="str">
        <f>IF(VLOOKUP($D940,TKBGV_chieu!$A$6:$AE$130,22,0)&lt;&gt;"",VLOOKUP($D940,TKBGV_chieu!$A$6:$AE$130,22,0),"")</f>
        <v/>
      </c>
      <c r="G951" s="92" t="str">
        <f>IF(VLOOKUP($D940,TKBGV_chieu!$A$6:$AE$130,27,0)&lt;&gt;"",VLOOKUP($D940,TKBGV_chieu!$A$6:$AE$130,27,0),"")</f>
        <v/>
      </c>
    </row>
    <row r="952" spans="1:7" ht="25.5" customHeight="1" x14ac:dyDescent="0.1">
      <c r="A952" s="91">
        <v>2</v>
      </c>
      <c r="B952" s="92" t="str">
        <f>IF(VLOOKUP($D940,TKBGV_chieu!$A$6:$AE$130,3,0)&lt;&gt;"",VLOOKUP($D940,TKBGV_chieu!$A$6:$AE$130,3,0),"")</f>
        <v/>
      </c>
      <c r="C952" s="92" t="str">
        <f>IF(VLOOKUP($D940,TKBGV_chieu!$A$6:$AE$130,8,0)&lt;&gt;"",VLOOKUP($D940,TKBGV_chieu!$A$6:$AE$130,8,0),"")</f>
        <v/>
      </c>
      <c r="D952" s="92" t="str">
        <f>IF(VLOOKUP($D940,TKBGV_chieu!$A$6:$AE$130,13,0)&lt;&gt;"",VLOOKUP($D940,TKBGV_chieu!$A$6:$AE$130,13,0),"")</f>
        <v/>
      </c>
      <c r="E952" s="92" t="str">
        <f>IF(VLOOKUP($D940,TKBGV_chieu!$A$6:$AE$130,18,0)&lt;&gt;"",VLOOKUP($D940,TKBGV_chieu!$A$6:$AE$130,18,0),"")</f>
        <v/>
      </c>
      <c r="F952" s="92" t="str">
        <f>IF(VLOOKUP($D940,TKBGV_chieu!$A$6:$AE$130,23,0)&lt;&gt;"",VLOOKUP($D940,TKBGV_chieu!$A$6:$AE$130,23,0),"")</f>
        <v/>
      </c>
      <c r="G952" s="92" t="str">
        <f>IF(VLOOKUP($D940,TKBGV_chieu!$A$6:$AE$130,28,0)&lt;&gt;"",VLOOKUP($D940,TKBGV_chieu!$A$6:$AE$130,28,0),"")</f>
        <v/>
      </c>
    </row>
    <row r="953" spans="1:7" ht="25.5" customHeight="1" x14ac:dyDescent="0.1">
      <c r="A953" s="91">
        <v>3</v>
      </c>
      <c r="B953" s="92" t="str">
        <f>IF(VLOOKUP($D940,TKBGV_chieu!$A$6:$AE$130,4,0)&lt;&gt;"",VLOOKUP($D940,TKBGV_chieu!$A$6:$AE$130,4,0),"")</f>
        <v/>
      </c>
      <c r="C953" s="92" t="str">
        <f>IF(VLOOKUP($D940,TKBGV_chieu!$A$6:$AE$130,9,0)&lt;&gt;"",VLOOKUP($D940,TKBGV_chieu!$A$6:$AE$130,9,0),"")</f>
        <v/>
      </c>
      <c r="D953" s="92" t="str">
        <f>IF(VLOOKUP($D940,TKBGV_chieu!$A$6:$AE$130,14,0)&lt;&gt;"",VLOOKUP($D940,TKBGV_chieu!$A$6:$AE$130,14,0),"")</f>
        <v/>
      </c>
      <c r="E953" s="92" t="str">
        <f>IF(VLOOKUP($D940,TKBGV_chieu!$A$6:$AE$130,19,0)&lt;&gt;"",VLOOKUP($D940,TKBGV_chieu!$A$6:$AE$130,19,0),"")</f>
        <v/>
      </c>
      <c r="F953" s="92" t="str">
        <f>IF(VLOOKUP($D940,TKBGV_chieu!$A$6:$AE$130,24,0)&lt;&gt;"",VLOOKUP($D940,TKBGV_chieu!$A$6:$AE$130,24,0),"")</f>
        <v/>
      </c>
      <c r="G953" s="92" t="str">
        <f>IF(VLOOKUP($D940,TKBGV_chieu!$A$6:$AE$130,29,0)&lt;&gt;"",VLOOKUP($D940,TKBGV_chieu!$A$6:$AE$130,29,0),"")</f>
        <v/>
      </c>
    </row>
    <row r="954" spans="1:7" ht="25.5" customHeight="1" x14ac:dyDescent="0.1">
      <c r="A954" s="91">
        <v>4</v>
      </c>
      <c r="B954" s="92" t="str">
        <f>IF(VLOOKUP($D940,TKBGV_chieu!$A$6:$AE$130,5,0)&lt;&gt;"",VLOOKUP($D940,TKBGV_chieu!$A$6:$AE$130,5,0),"")</f>
        <v/>
      </c>
      <c r="C954" s="92" t="str">
        <f>IF(VLOOKUP($D940,TKBGV_chieu!$A$6:$AE$130,10,0)&lt;&gt;"",VLOOKUP($D940,TKBGV_chieu!$A$6:$AE$130,10,0),"")</f>
        <v/>
      </c>
      <c r="D954" s="92" t="str">
        <f>IF(VLOOKUP($D940,TKBGV_chieu!$A$6:$AE$130,15,0)&lt;&gt;"",VLOOKUP($D940,TKBGV_chieu!$A$6:$AE$130,15,0),"")</f>
        <v/>
      </c>
      <c r="E954" s="92" t="str">
        <f>IF(VLOOKUP($D940,TKBGV_chieu!$A$6:$AE$130,20,0)&lt;&gt;"",VLOOKUP($D940,TKBGV_chieu!$A$6:$AE$130,20,0),"")</f>
        <v/>
      </c>
      <c r="F954" s="92" t="str">
        <f>IF(VLOOKUP($D940,TKBGV_chieu!$A$6:$AE$130,25,0)&lt;&gt;"",VLOOKUP($D940,TKBGV_chieu!$A$6:$AE$130,25,0),"")</f>
        <v/>
      </c>
      <c r="G954" s="92" t="str">
        <f>IF(VLOOKUP($D940,TKBGV_chieu!$A$6:$AE$130,30,0)&lt;&gt;"",VLOOKUP($D940,TKBGV_chieu!$A$6:$AE$130,30,0),"")</f>
        <v/>
      </c>
    </row>
    <row r="955" spans="1:7" ht="25.5" customHeight="1" x14ac:dyDescent="0.1">
      <c r="A955" s="91">
        <v>5</v>
      </c>
      <c r="B955" s="92" t="str">
        <f>IF(VLOOKUP($D940,TKBGV_chieu!$A$6:$AE$130,6,0)&lt;&gt;"",VLOOKUP($D940,TKBGV_chieu!$A$6:$AE$130,6,0),"")</f>
        <v/>
      </c>
      <c r="C955" s="92" t="str">
        <f>IF(VLOOKUP($D940,TKBGV_chieu!$A$6:$AE$130,11,0)&lt;&gt;"",VLOOKUP($D940,TKBGV_chieu!$A$6:$AE$130,11,0),"")</f>
        <v/>
      </c>
      <c r="D955" s="92" t="str">
        <f>IF(VLOOKUP($D940,TKBGV_chieu!$A$6:$AE$130,16,0)&lt;&gt;"",VLOOKUP($D940,TKBGV_chieu!$A$6:$AE$130,16,0),"")</f>
        <v/>
      </c>
      <c r="E955" s="92" t="str">
        <f>IF(VLOOKUP($D940,TKBGV_chieu!$A$6:$AE$130,21,0)&lt;&gt;"",VLOOKUP($D940,TKBGV_chieu!$A$6:$AE$130,21,0),"")</f>
        <v/>
      </c>
      <c r="F955" s="92" t="str">
        <f>IF(VLOOKUP($D940,TKBGV_chieu!$A$6:$AE$130,26,0)&lt;&gt;"",VLOOKUP($D940,TKBGV_chieu!$A$6:$AE$130,26,0),"")</f>
        <v/>
      </c>
      <c r="G955" s="92" t="str">
        <f>IF(VLOOKUP($D940,TKBGV_chieu!$A$6:$AE$130,31,0)&lt;&gt;"",VLOOKUP($D940,TKBGV_chieu!$A$6:$AE$130,31,0),"")</f>
        <v/>
      </c>
    </row>
    <row r="956" spans="1:7" ht="25.5" customHeight="1" x14ac:dyDescent="0.1">
      <c r="A956" s="85"/>
      <c r="B956" s="93"/>
      <c r="C956" s="93"/>
      <c r="D956" s="93"/>
      <c r="E956" s="93"/>
      <c r="F956" s="93"/>
      <c r="G956" s="93"/>
    </row>
    <row r="957" spans="1:7" ht="25.5" customHeight="1" x14ac:dyDescent="0.1">
      <c r="A957" s="85">
        <v>57</v>
      </c>
      <c r="B957" s="85"/>
      <c r="C957" s="85" t="s">
        <v>123</v>
      </c>
      <c r="D957" s="86" t="str">
        <f>VLOOKUP($A957,Objects!$D$7:$F$120,3,1)</f>
        <v>NGUYỄN THỊ HOA</v>
      </c>
      <c r="E957" s="85"/>
      <c r="F957" s="85"/>
      <c r="G957" s="85"/>
    </row>
    <row r="958" spans="1:7" ht="25.5" customHeight="1" x14ac:dyDescent="0.1">
      <c r="A958" s="85"/>
      <c r="B958" s="85"/>
      <c r="C958" s="85"/>
      <c r="D958" s="85"/>
      <c r="E958" s="88"/>
      <c r="F958" s="85"/>
      <c r="G958" s="85"/>
    </row>
    <row r="959" spans="1:7" ht="25.5" customHeight="1" x14ac:dyDescent="0.1">
      <c r="A959" s="85"/>
      <c r="B959" s="85"/>
      <c r="C959" s="85" t="s">
        <v>121</v>
      </c>
      <c r="D959" s="85"/>
      <c r="E959" s="85"/>
      <c r="F959" s="85"/>
      <c r="G959" s="85"/>
    </row>
    <row r="960" spans="1:7" ht="25.5" customHeight="1" x14ac:dyDescent="0.1">
      <c r="A960" s="89"/>
      <c r="B960" s="90" t="s">
        <v>115</v>
      </c>
      <c r="C960" s="90" t="s">
        <v>116</v>
      </c>
      <c r="D960" s="90" t="s">
        <v>117</v>
      </c>
      <c r="E960" s="90" t="s">
        <v>118</v>
      </c>
      <c r="F960" s="90" t="s">
        <v>119</v>
      </c>
      <c r="G960" s="90" t="s">
        <v>120</v>
      </c>
    </row>
    <row r="961" spans="1:7" ht="25.5" customHeight="1" x14ac:dyDescent="0.1">
      <c r="A961" s="91">
        <v>1</v>
      </c>
      <c r="B961" s="92" t="str">
        <f>IF(VLOOKUP($D957,TKBGV_sang!$A$6:$AE$130,2,0)&lt;&gt;"",VLOOKUP($D957,TKBGV_sang!$A$6:$AE$130,2,0),"")</f>
        <v/>
      </c>
      <c r="C961" s="92" t="str">
        <f>IF(VLOOKUP($D957,TKBGV_sang!$A$6:$AE$130,7,0)&lt;&gt;"",VLOOKUP($D957,TKBGV_sang!$A$6:$AE$130,7,0),"")</f>
        <v>11A13 - GDQP</v>
      </c>
      <c r="D961" s="92" t="str">
        <f>IF(VLOOKUP($D957,TKBGV_sang!$A$6:$AE$130,12,0)&lt;&gt;"",VLOOKUP($D957,TKBGV_sang!$A$6:$AE$130,12,0),"")</f>
        <v>11A07 - GDQP</v>
      </c>
      <c r="E961" s="92" t="str">
        <f>IF(VLOOKUP($D957,TKBGV_sang!$A$6:$AE$130,17,0)&lt;&gt;"",VLOOKUP($D957,TKBGV_sang!$A$6:$AE$130,17,0),"")</f>
        <v>12A08 - GDQP</v>
      </c>
      <c r="F961" s="92" t="str">
        <f>IF(VLOOKUP($D957,TKBGV_sang!$A$6:$AE$130,22,0)&lt;&gt;"",VLOOKUP($D957,TKBGV_sang!$A$6:$AE$130,22,0),"")</f>
        <v>12A01 - GDQP</v>
      </c>
      <c r="G961" s="92" t="str">
        <f>IF(VLOOKUP($D957,TKBGV_sang!$A$6:$AE$130,27,0)&lt;&gt;"",VLOOKUP($D957,TKBGV_sang!$A$6:$AE$130,27,0),"")</f>
        <v/>
      </c>
    </row>
    <row r="962" spans="1:7" ht="25.5" customHeight="1" x14ac:dyDescent="0.1">
      <c r="A962" s="91">
        <v>2</v>
      </c>
      <c r="B962" s="92" t="str">
        <f>IF(VLOOKUP($D957,TKBGV_sang!$A$6:$AE$130,3,0)&lt;&gt;"",VLOOKUP($D957,TKBGV_sang!$A$6:$AE$130,3,0),"")</f>
        <v/>
      </c>
      <c r="C962" s="92" t="str">
        <f>IF(VLOOKUP($D957,TKBGV_sang!$A$6:$AE$130,8,0)&lt;&gt;"",VLOOKUP($D957,TKBGV_sang!$A$6:$AE$130,8,0),"")</f>
        <v>11A09 - GDQP</v>
      </c>
      <c r="D962" s="92" t="str">
        <f>IF(VLOOKUP($D957,TKBGV_sang!$A$6:$AE$130,13,0)&lt;&gt;"",VLOOKUP($D957,TKBGV_sang!$A$6:$AE$130,13,0),"")</f>
        <v>11A01 - GDQP</v>
      </c>
      <c r="E962" s="92" t="str">
        <f>IF(VLOOKUP($D957,TKBGV_sang!$A$6:$AE$130,18,0)&lt;&gt;"",VLOOKUP($D957,TKBGV_sang!$A$6:$AE$130,18,0),"")</f>
        <v>12A11 - GDQP</v>
      </c>
      <c r="F962" s="92" t="str">
        <f>IF(VLOOKUP($D957,TKBGV_sang!$A$6:$AE$130,23,0)&lt;&gt;"",VLOOKUP($D957,TKBGV_sang!$A$6:$AE$130,23,0),"")</f>
        <v>12A12 - GDQP</v>
      </c>
      <c r="G962" s="92" t="str">
        <f>IF(VLOOKUP($D957,TKBGV_sang!$A$6:$AE$130,28,0)&lt;&gt;"",VLOOKUP($D957,TKBGV_sang!$A$6:$AE$130,28,0),"")</f>
        <v/>
      </c>
    </row>
    <row r="963" spans="1:7" ht="25.5" customHeight="1" x14ac:dyDescent="0.1">
      <c r="A963" s="91">
        <v>3</v>
      </c>
      <c r="B963" s="92" t="str">
        <f>IF(VLOOKUP($D957,TKBGV_sang!$A$6:$AE$130,4,0)&lt;&gt;"",VLOOKUP($D957,TKBGV_sang!$A$6:$AE$130,4,0),"")</f>
        <v/>
      </c>
      <c r="C963" s="92" t="str">
        <f>IF(VLOOKUP($D957,TKBGV_sang!$A$6:$AE$130,9,0)&lt;&gt;"",VLOOKUP($D957,TKBGV_sang!$A$6:$AE$130,9,0),"")</f>
        <v>11A15 - GDQP</v>
      </c>
      <c r="D963" s="92" t="str">
        <f>IF(VLOOKUP($D957,TKBGV_sang!$A$6:$AE$130,14,0)&lt;&gt;"",VLOOKUP($D957,TKBGV_sang!$A$6:$AE$130,14,0),"")</f>
        <v>11A10 - GDQP</v>
      </c>
      <c r="E963" s="92" t="str">
        <f>IF(VLOOKUP($D957,TKBGV_sang!$A$6:$AE$130,19,0)&lt;&gt;"",VLOOKUP($D957,TKBGV_sang!$A$6:$AE$130,19,0),"")</f>
        <v>12A10 - GDQP</v>
      </c>
      <c r="F963" s="92" t="str">
        <f>IF(VLOOKUP($D957,TKBGV_sang!$A$6:$AE$130,24,0)&lt;&gt;"",VLOOKUP($D957,TKBGV_sang!$A$6:$AE$130,24,0),"")</f>
        <v>12A03 - GDQP</v>
      </c>
      <c r="G963" s="92" t="str">
        <f>IF(VLOOKUP($D957,TKBGV_sang!$A$6:$AE$130,29,0)&lt;&gt;"",VLOOKUP($D957,TKBGV_sang!$A$6:$AE$130,29,0),"")</f>
        <v/>
      </c>
    </row>
    <row r="964" spans="1:7" ht="25.5" customHeight="1" x14ac:dyDescent="0.1">
      <c r="A964" s="91">
        <v>4</v>
      </c>
      <c r="B964" s="92" t="str">
        <f>IF(VLOOKUP($D957,TKBGV_sang!$A$6:$AE$130,5,0)&lt;&gt;"",VLOOKUP($D957,TKBGV_sang!$A$6:$AE$130,5,0),"")</f>
        <v/>
      </c>
      <c r="C964" s="92" t="str">
        <f>IF(VLOOKUP($D957,TKBGV_sang!$A$6:$AE$130,10,0)&lt;&gt;"",VLOOKUP($D957,TKBGV_sang!$A$6:$AE$130,10,0),"")</f>
        <v/>
      </c>
      <c r="D964" s="92" t="str">
        <f>IF(VLOOKUP($D957,TKBGV_sang!$A$6:$AE$130,15,0)&lt;&gt;"",VLOOKUP($D957,TKBGV_sang!$A$6:$AE$130,15,0),"")</f>
        <v>11A02 - GDQP</v>
      </c>
      <c r="E964" s="92" t="str">
        <f>IF(VLOOKUP($D957,TKBGV_sang!$A$6:$AE$130,20,0)&lt;&gt;"",VLOOKUP($D957,TKBGV_sang!$A$6:$AE$130,20,0),"")</f>
        <v/>
      </c>
      <c r="F964" s="92" t="str">
        <f>IF(VLOOKUP($D957,TKBGV_sang!$A$6:$AE$130,25,0)&lt;&gt;"",VLOOKUP($D957,TKBGV_sang!$A$6:$AE$130,25,0),"")</f>
        <v/>
      </c>
      <c r="G964" s="92" t="str">
        <f>IF(VLOOKUP($D957,TKBGV_sang!$A$6:$AE$130,30,0)&lt;&gt;"",VLOOKUP($D957,TKBGV_sang!$A$6:$AE$130,30,0),"")</f>
        <v/>
      </c>
    </row>
    <row r="965" spans="1:7" ht="25.5" customHeight="1" x14ac:dyDescent="0.1">
      <c r="A965" s="91">
        <v>5</v>
      </c>
      <c r="B965" s="92" t="str">
        <f>IF(VLOOKUP($D957,TKBGV_sang!$A$6:$AE$130,6,0)&lt;&gt;"",VLOOKUP($D957,TKBGV_sang!$A$6:$AE$130,6,0),"")</f>
        <v/>
      </c>
      <c r="C965" s="92" t="str">
        <f>IF(VLOOKUP($D957,TKBGV_sang!$A$6:$AE$130,11,0)&lt;&gt;"",VLOOKUP($D957,TKBGV_sang!$A$6:$AE$130,11,0),"")</f>
        <v>11A14 - GDQP</v>
      </c>
      <c r="D965" s="92" t="str">
        <f>IF(VLOOKUP($D957,TKBGV_sang!$A$6:$AE$130,16,0)&lt;&gt;"",VLOOKUP($D957,TKBGV_sang!$A$6:$AE$130,16,0),"")</f>
        <v>11A08 - GDQP</v>
      </c>
      <c r="E965" s="92" t="str">
        <f>IF(VLOOKUP($D957,TKBGV_sang!$A$6:$AE$130,21,0)&lt;&gt;"",VLOOKUP($D957,TKBGV_sang!$A$6:$AE$130,21,0),"")</f>
        <v/>
      </c>
      <c r="F965" s="92" t="str">
        <f>IF(VLOOKUP($D957,TKBGV_sang!$A$6:$AE$130,26,0)&lt;&gt;"",VLOOKUP($D957,TKBGV_sang!$A$6:$AE$130,26,0),"")</f>
        <v>12A06 - GDQP</v>
      </c>
      <c r="G965" s="92" t="str">
        <f>IF(VLOOKUP($D957,TKBGV_sang!$A$6:$AE$130,31,0)&lt;&gt;"",VLOOKUP($D957,TKBGV_sang!$A$6:$AE$130,31,0),"")</f>
        <v/>
      </c>
    </row>
    <row r="966" spans="1:7" ht="25.5" customHeight="1" x14ac:dyDescent="0.1">
      <c r="A966" s="85"/>
      <c r="B966" s="85"/>
      <c r="C966" s="85" t="s">
        <v>122</v>
      </c>
      <c r="D966" s="85"/>
      <c r="E966" s="85"/>
      <c r="F966" s="85"/>
      <c r="G966" s="85"/>
    </row>
    <row r="967" spans="1:7" ht="25.5" customHeight="1" x14ac:dyDescent="0.1">
      <c r="A967" s="89"/>
      <c r="B967" s="90" t="s">
        <v>115</v>
      </c>
      <c r="C967" s="90" t="s">
        <v>116</v>
      </c>
      <c r="D967" s="90" t="s">
        <v>117</v>
      </c>
      <c r="E967" s="90" t="s">
        <v>118</v>
      </c>
      <c r="F967" s="90" t="s">
        <v>119</v>
      </c>
      <c r="G967" s="90" t="s">
        <v>120</v>
      </c>
    </row>
    <row r="968" spans="1:7" ht="25.5" customHeight="1" x14ac:dyDescent="0.1">
      <c r="A968" s="91">
        <v>1</v>
      </c>
      <c r="B968" s="92" t="str">
        <f>IF(VLOOKUP($D957,TKBGV_chieu!$A$6:$AE$130,2,0)&lt;&gt;"",VLOOKUP($D957,TKBGV_chieu!$A$6:$AE$130,2,0),"")</f>
        <v/>
      </c>
      <c r="C968" s="92" t="str">
        <f>IF(VLOOKUP($D957,TKBGV_chieu!$A$6:$AE$130,7,0)&lt;&gt;"",VLOOKUP($D957,TKBGV_chieu!$A$6:$AE$130,7,0),"")</f>
        <v/>
      </c>
      <c r="D968" s="92" t="str">
        <f>IF(VLOOKUP($D957,TKBGV_chieu!$A$6:$AE$130,12,0)&lt;&gt;"",VLOOKUP($D957,TKBGV_chieu!$A$6:$AE$130,12,0),"")</f>
        <v/>
      </c>
      <c r="E968" s="92" t="str">
        <f>IF(VLOOKUP($D957,TKBGV_chieu!$A$6:$AE$130,17,0)&lt;&gt;"",VLOOKUP($D957,TKBGV_chieu!$A$6:$AE$130,17,0),"")</f>
        <v/>
      </c>
      <c r="F968" s="92" t="str">
        <f>IF(VLOOKUP($D957,TKBGV_chieu!$A$6:$AE$130,22,0)&lt;&gt;"",VLOOKUP($D957,TKBGV_chieu!$A$6:$AE$130,22,0),"")</f>
        <v/>
      </c>
      <c r="G968" s="92" t="str">
        <f>IF(VLOOKUP($D957,TKBGV_chieu!$A$6:$AE$130,27,0)&lt;&gt;"",VLOOKUP($D957,TKBGV_chieu!$A$6:$AE$130,27,0),"")</f>
        <v/>
      </c>
    </row>
    <row r="969" spans="1:7" ht="25.5" customHeight="1" x14ac:dyDescent="0.1">
      <c r="A969" s="91">
        <v>2</v>
      </c>
      <c r="B969" s="92" t="str">
        <f>IF(VLOOKUP($D957,TKBGV_chieu!$A$6:$AE$130,3,0)&lt;&gt;"",VLOOKUP($D957,TKBGV_chieu!$A$6:$AE$130,3,0),"")</f>
        <v/>
      </c>
      <c r="C969" s="92" t="str">
        <f>IF(VLOOKUP($D957,TKBGV_chieu!$A$6:$AE$130,8,0)&lt;&gt;"",VLOOKUP($D957,TKBGV_chieu!$A$6:$AE$130,8,0),"")</f>
        <v/>
      </c>
      <c r="D969" s="92" t="str">
        <f>IF(VLOOKUP($D957,TKBGV_chieu!$A$6:$AE$130,13,0)&lt;&gt;"",VLOOKUP($D957,TKBGV_chieu!$A$6:$AE$130,13,0),"")</f>
        <v/>
      </c>
      <c r="E969" s="92" t="str">
        <f>IF(VLOOKUP($D957,TKBGV_chieu!$A$6:$AE$130,18,0)&lt;&gt;"",VLOOKUP($D957,TKBGV_chieu!$A$6:$AE$130,18,0),"")</f>
        <v/>
      </c>
      <c r="F969" s="92" t="str">
        <f>IF(VLOOKUP($D957,TKBGV_chieu!$A$6:$AE$130,23,0)&lt;&gt;"",VLOOKUP($D957,TKBGV_chieu!$A$6:$AE$130,23,0),"")</f>
        <v/>
      </c>
      <c r="G969" s="92" t="str">
        <f>IF(VLOOKUP($D957,TKBGV_chieu!$A$6:$AE$130,28,0)&lt;&gt;"",VLOOKUP($D957,TKBGV_chieu!$A$6:$AE$130,28,0),"")</f>
        <v/>
      </c>
    </row>
    <row r="970" spans="1:7" ht="25.5" customHeight="1" x14ac:dyDescent="0.1">
      <c r="A970" s="91">
        <v>3</v>
      </c>
      <c r="B970" s="92" t="str">
        <f>IF(VLOOKUP($D957,TKBGV_chieu!$A$6:$AE$130,4,0)&lt;&gt;"",VLOOKUP($D957,TKBGV_chieu!$A$6:$AE$130,4,0),"")</f>
        <v/>
      </c>
      <c r="C970" s="92" t="str">
        <f>IF(VLOOKUP($D957,TKBGV_chieu!$A$6:$AE$130,9,0)&lt;&gt;"",VLOOKUP($D957,TKBGV_chieu!$A$6:$AE$130,9,0),"")</f>
        <v/>
      </c>
      <c r="D970" s="92" t="str">
        <f>IF(VLOOKUP($D957,TKBGV_chieu!$A$6:$AE$130,14,0)&lt;&gt;"",VLOOKUP($D957,TKBGV_chieu!$A$6:$AE$130,14,0),"")</f>
        <v/>
      </c>
      <c r="E970" s="92" t="str">
        <f>IF(VLOOKUP($D957,TKBGV_chieu!$A$6:$AE$130,19,0)&lt;&gt;"",VLOOKUP($D957,TKBGV_chieu!$A$6:$AE$130,19,0),"")</f>
        <v/>
      </c>
      <c r="F970" s="92" t="str">
        <f>IF(VLOOKUP($D957,TKBGV_chieu!$A$6:$AE$130,24,0)&lt;&gt;"",VLOOKUP($D957,TKBGV_chieu!$A$6:$AE$130,24,0),"")</f>
        <v/>
      </c>
      <c r="G970" s="92" t="str">
        <f>IF(VLOOKUP($D957,TKBGV_chieu!$A$6:$AE$130,29,0)&lt;&gt;"",VLOOKUP($D957,TKBGV_chieu!$A$6:$AE$130,29,0),"")</f>
        <v/>
      </c>
    </row>
    <row r="971" spans="1:7" ht="25.5" customHeight="1" x14ac:dyDescent="0.1">
      <c r="A971" s="91">
        <v>4</v>
      </c>
      <c r="B971" s="92" t="str">
        <f>IF(VLOOKUP($D957,TKBGV_chieu!$A$6:$AE$130,5,0)&lt;&gt;"",VLOOKUP($D957,TKBGV_chieu!$A$6:$AE$130,5,0),"")</f>
        <v/>
      </c>
      <c r="C971" s="92" t="str">
        <f>IF(VLOOKUP($D957,TKBGV_chieu!$A$6:$AE$130,10,0)&lt;&gt;"",VLOOKUP($D957,TKBGV_chieu!$A$6:$AE$130,10,0),"")</f>
        <v/>
      </c>
      <c r="D971" s="92" t="str">
        <f>IF(VLOOKUP($D957,TKBGV_chieu!$A$6:$AE$130,15,0)&lt;&gt;"",VLOOKUP($D957,TKBGV_chieu!$A$6:$AE$130,15,0),"")</f>
        <v/>
      </c>
      <c r="E971" s="92" t="str">
        <f>IF(VLOOKUP($D957,TKBGV_chieu!$A$6:$AE$130,20,0)&lt;&gt;"",VLOOKUP($D957,TKBGV_chieu!$A$6:$AE$130,20,0),"")</f>
        <v/>
      </c>
      <c r="F971" s="92" t="str">
        <f>IF(VLOOKUP($D957,TKBGV_chieu!$A$6:$AE$130,25,0)&lt;&gt;"",VLOOKUP($D957,TKBGV_chieu!$A$6:$AE$130,25,0),"")</f>
        <v/>
      </c>
      <c r="G971" s="92" t="str">
        <f>IF(VLOOKUP($D957,TKBGV_chieu!$A$6:$AE$130,30,0)&lt;&gt;"",VLOOKUP($D957,TKBGV_chieu!$A$6:$AE$130,30,0),"")</f>
        <v/>
      </c>
    </row>
    <row r="972" spans="1:7" ht="25.5" customHeight="1" x14ac:dyDescent="0.1">
      <c r="A972" s="91">
        <v>5</v>
      </c>
      <c r="B972" s="92" t="str">
        <f>IF(VLOOKUP($D957,TKBGV_chieu!$A$6:$AE$130,6,0)&lt;&gt;"",VLOOKUP($D957,TKBGV_chieu!$A$6:$AE$130,6,0),"")</f>
        <v/>
      </c>
      <c r="C972" s="92" t="str">
        <f>IF(VLOOKUP($D957,TKBGV_chieu!$A$6:$AE$130,11,0)&lt;&gt;"",VLOOKUP($D957,TKBGV_chieu!$A$6:$AE$130,11,0),"")</f>
        <v/>
      </c>
      <c r="D972" s="92" t="str">
        <f>IF(VLOOKUP($D957,TKBGV_chieu!$A$6:$AE$130,16,0)&lt;&gt;"",VLOOKUP($D957,TKBGV_chieu!$A$6:$AE$130,16,0),"")</f>
        <v/>
      </c>
      <c r="E972" s="92" t="str">
        <f>IF(VLOOKUP($D957,TKBGV_chieu!$A$6:$AE$130,21,0)&lt;&gt;"",VLOOKUP($D957,TKBGV_chieu!$A$6:$AE$130,21,0),"")</f>
        <v/>
      </c>
      <c r="F972" s="92" t="str">
        <f>IF(VLOOKUP($D957,TKBGV_chieu!$A$6:$AE$130,26,0)&lt;&gt;"",VLOOKUP($D957,TKBGV_chieu!$A$6:$AE$130,26,0),"")</f>
        <v/>
      </c>
      <c r="G972" s="92" t="str">
        <f>IF(VLOOKUP($D957,TKBGV_chieu!$A$6:$AE$130,31,0)&lt;&gt;"",VLOOKUP($D957,TKBGV_chieu!$A$6:$AE$130,31,0),"")</f>
        <v/>
      </c>
    </row>
    <row r="973" spans="1:7" ht="25.5" customHeight="1" x14ac:dyDescent="0.1">
      <c r="A973" s="85"/>
      <c r="B973" s="93"/>
      <c r="C973" s="93"/>
      <c r="D973" s="93"/>
      <c r="E973" s="93"/>
      <c r="F973" s="93"/>
      <c r="G973" s="93"/>
    </row>
    <row r="974" spans="1:7" ht="25.5" customHeight="1" x14ac:dyDescent="0.1">
      <c r="A974" s="85">
        <v>58</v>
      </c>
      <c r="B974" s="85"/>
      <c r="C974" s="85" t="s">
        <v>123</v>
      </c>
      <c r="D974" s="86" t="str">
        <f>VLOOKUP($A974,Objects!$D$7:$F$120,3,1)</f>
        <v>TỪ XUÂN ĐỒNG</v>
      </c>
      <c r="E974" s="85"/>
      <c r="F974" s="85"/>
      <c r="G974" s="85"/>
    </row>
    <row r="975" spans="1:7" ht="25.5" customHeight="1" x14ac:dyDescent="0.1">
      <c r="A975" s="85"/>
      <c r="B975" s="85"/>
      <c r="C975" s="85"/>
      <c r="D975" s="85"/>
      <c r="E975" s="88"/>
      <c r="F975" s="85"/>
      <c r="G975" s="85"/>
    </row>
    <row r="976" spans="1:7" ht="25.5" customHeight="1" x14ac:dyDescent="0.1">
      <c r="A976" s="85"/>
      <c r="B976" s="85"/>
      <c r="C976" s="85" t="s">
        <v>121</v>
      </c>
      <c r="D976" s="85"/>
      <c r="E976" s="85"/>
      <c r="F976" s="85"/>
      <c r="G976" s="85"/>
    </row>
    <row r="977" spans="1:7" ht="25.5" customHeight="1" x14ac:dyDescent="0.1">
      <c r="A977" s="89"/>
      <c r="B977" s="90" t="s">
        <v>115</v>
      </c>
      <c r="C977" s="90" t="s">
        <v>116</v>
      </c>
      <c r="D977" s="90" t="s">
        <v>117</v>
      </c>
      <c r="E977" s="90" t="s">
        <v>118</v>
      </c>
      <c r="F977" s="90" t="s">
        <v>119</v>
      </c>
      <c r="G977" s="90" t="s">
        <v>120</v>
      </c>
    </row>
    <row r="978" spans="1:7" ht="25.5" customHeight="1" x14ac:dyDescent="0.1">
      <c r="A978" s="91">
        <v>1</v>
      </c>
      <c r="B978" s="92" t="str">
        <f>IF(VLOOKUP($D974,TKBGV_sang!$A$6:$AE$130,2,0)&lt;&gt;"",VLOOKUP($D974,TKBGV_sang!$A$6:$AE$130,2,0),"")</f>
        <v/>
      </c>
      <c r="C978" s="92" t="str">
        <f>IF(VLOOKUP($D974,TKBGV_sang!$A$6:$AE$130,7,0)&lt;&gt;"",VLOOKUP($D974,TKBGV_sang!$A$6:$AE$130,7,0),"")</f>
        <v>11A12 - GDQP</v>
      </c>
      <c r="D978" s="92" t="str">
        <f>IF(VLOOKUP($D974,TKBGV_sang!$A$6:$AE$130,12,0)&lt;&gt;"",VLOOKUP($D974,TKBGV_sang!$A$6:$AE$130,12,0),"")</f>
        <v>10A03 - GDQP</v>
      </c>
      <c r="E978" s="92" t="str">
        <f>IF(VLOOKUP($D974,TKBGV_sang!$A$6:$AE$130,17,0)&lt;&gt;"",VLOOKUP($D974,TKBGV_sang!$A$6:$AE$130,17,0),"")</f>
        <v/>
      </c>
      <c r="F978" s="92" t="str">
        <f>IF(VLOOKUP($D974,TKBGV_sang!$A$6:$AE$130,22,0)&lt;&gt;"",VLOOKUP($D974,TKBGV_sang!$A$6:$AE$130,22,0),"")</f>
        <v/>
      </c>
      <c r="G978" s="92" t="str">
        <f>IF(VLOOKUP($D974,TKBGV_sang!$A$6:$AE$130,27,0)&lt;&gt;"",VLOOKUP($D974,TKBGV_sang!$A$6:$AE$130,27,0),"")</f>
        <v/>
      </c>
    </row>
    <row r="979" spans="1:7" ht="25.5" customHeight="1" x14ac:dyDescent="0.1">
      <c r="A979" s="91">
        <v>2</v>
      </c>
      <c r="B979" s="92" t="str">
        <f>IF(VLOOKUP($D974,TKBGV_sang!$A$6:$AE$130,3,0)&lt;&gt;"",VLOOKUP($D974,TKBGV_sang!$A$6:$AE$130,3,0),"")</f>
        <v>11A16 - SHCN</v>
      </c>
      <c r="C979" s="92" t="str">
        <f>IF(VLOOKUP($D974,TKBGV_sang!$A$6:$AE$130,8,0)&lt;&gt;"",VLOOKUP($D974,TKBGV_sang!$A$6:$AE$130,8,0),"")</f>
        <v>11A05 - GDQP</v>
      </c>
      <c r="D979" s="92" t="str">
        <f>IF(VLOOKUP($D974,TKBGV_sang!$A$6:$AE$130,13,0)&lt;&gt;"",VLOOKUP($D974,TKBGV_sang!$A$6:$AE$130,13,0),"")</f>
        <v>10A05 - GDQP</v>
      </c>
      <c r="E979" s="92" t="str">
        <f>IF(VLOOKUP($D974,TKBGV_sang!$A$6:$AE$130,18,0)&lt;&gt;"",VLOOKUP($D974,TKBGV_sang!$A$6:$AE$130,18,0),"")</f>
        <v/>
      </c>
      <c r="F979" s="92" t="str">
        <f>IF(VLOOKUP($D974,TKBGV_sang!$A$6:$AE$130,23,0)&lt;&gt;"",VLOOKUP($D974,TKBGV_sang!$A$6:$AE$130,23,0),"")</f>
        <v/>
      </c>
      <c r="G979" s="92" t="str">
        <f>IF(VLOOKUP($D974,TKBGV_sang!$A$6:$AE$130,28,0)&lt;&gt;"",VLOOKUP($D974,TKBGV_sang!$A$6:$AE$130,28,0),"")</f>
        <v/>
      </c>
    </row>
    <row r="980" spans="1:7" ht="25.5" customHeight="1" x14ac:dyDescent="0.1">
      <c r="A980" s="91">
        <v>3</v>
      </c>
      <c r="B980" s="92" t="str">
        <f>IF(VLOOKUP($D974,TKBGV_sang!$A$6:$AE$130,4,0)&lt;&gt;"",VLOOKUP($D974,TKBGV_sang!$A$6:$AE$130,4,0),"")</f>
        <v>11A06 - GDQP</v>
      </c>
      <c r="C980" s="92" t="str">
        <f>IF(VLOOKUP($D974,TKBGV_sang!$A$6:$AE$130,9,0)&lt;&gt;"",VLOOKUP($D974,TKBGV_sang!$A$6:$AE$130,9,0),"")</f>
        <v>11A04 - GDQP</v>
      </c>
      <c r="D980" s="92" t="str">
        <f>IF(VLOOKUP($D974,TKBGV_sang!$A$6:$AE$130,14,0)&lt;&gt;"",VLOOKUP($D974,TKBGV_sang!$A$6:$AE$130,14,0),"")</f>
        <v>10A04 - GDQP</v>
      </c>
      <c r="E980" s="92" t="str">
        <f>IF(VLOOKUP($D974,TKBGV_sang!$A$6:$AE$130,19,0)&lt;&gt;"",VLOOKUP($D974,TKBGV_sang!$A$6:$AE$130,19,0),"")</f>
        <v/>
      </c>
      <c r="F980" s="92" t="str">
        <f>IF(VLOOKUP($D974,TKBGV_sang!$A$6:$AE$130,24,0)&lt;&gt;"",VLOOKUP($D974,TKBGV_sang!$A$6:$AE$130,24,0),"")</f>
        <v/>
      </c>
      <c r="G980" s="92" t="str">
        <f>IF(VLOOKUP($D974,TKBGV_sang!$A$6:$AE$130,29,0)&lt;&gt;"",VLOOKUP($D974,TKBGV_sang!$A$6:$AE$130,29,0),"")</f>
        <v/>
      </c>
    </row>
    <row r="981" spans="1:7" ht="25.5" customHeight="1" x14ac:dyDescent="0.1">
      <c r="A981" s="91">
        <v>4</v>
      </c>
      <c r="B981" s="92" t="str">
        <f>IF(VLOOKUP($D974,TKBGV_sang!$A$6:$AE$130,5,0)&lt;&gt;"",VLOOKUP($D974,TKBGV_sang!$A$6:$AE$130,5,0),"")</f>
        <v>11A11 - GDQP</v>
      </c>
      <c r="C981" s="92" t="str">
        <f>IF(VLOOKUP($D974,TKBGV_sang!$A$6:$AE$130,10,0)&lt;&gt;"",VLOOKUP($D974,TKBGV_sang!$A$6:$AE$130,10,0),"")</f>
        <v/>
      </c>
      <c r="D981" s="92" t="str">
        <f>IF(VLOOKUP($D974,TKBGV_sang!$A$6:$AE$130,15,0)&lt;&gt;"",VLOOKUP($D974,TKBGV_sang!$A$6:$AE$130,15,0),"")</f>
        <v>10A11 - GDQP</v>
      </c>
      <c r="E981" s="92" t="str">
        <f>IF(VLOOKUP($D974,TKBGV_sang!$A$6:$AE$130,20,0)&lt;&gt;"",VLOOKUP($D974,TKBGV_sang!$A$6:$AE$130,20,0),"")</f>
        <v/>
      </c>
      <c r="F981" s="92" t="str">
        <f>IF(VLOOKUP($D974,TKBGV_sang!$A$6:$AE$130,25,0)&lt;&gt;"",VLOOKUP($D974,TKBGV_sang!$A$6:$AE$130,25,0),"")</f>
        <v/>
      </c>
      <c r="G981" s="92" t="str">
        <f>IF(VLOOKUP($D974,TKBGV_sang!$A$6:$AE$130,30,0)&lt;&gt;"",VLOOKUP($D974,TKBGV_sang!$A$6:$AE$130,30,0),"")</f>
        <v/>
      </c>
    </row>
    <row r="982" spans="1:7" ht="25.5" customHeight="1" x14ac:dyDescent="0.1">
      <c r="A982" s="91">
        <v>5</v>
      </c>
      <c r="B982" s="92" t="str">
        <f>IF(VLOOKUP($D974,TKBGV_sang!$A$6:$AE$130,6,0)&lt;&gt;"",VLOOKUP($D974,TKBGV_sang!$A$6:$AE$130,6,0),"")</f>
        <v>11A03 - GDQP</v>
      </c>
      <c r="C982" s="92" t="str">
        <f>IF(VLOOKUP($D974,TKBGV_sang!$A$6:$AE$130,11,0)&lt;&gt;"",VLOOKUP($D974,TKBGV_sang!$A$6:$AE$130,11,0),"")</f>
        <v>11A16 - GDQP</v>
      </c>
      <c r="D982" s="92" t="str">
        <f>IF(VLOOKUP($D974,TKBGV_sang!$A$6:$AE$130,16,0)&lt;&gt;"",VLOOKUP($D974,TKBGV_sang!$A$6:$AE$130,16,0),"")</f>
        <v>10A10 - GDQP</v>
      </c>
      <c r="E982" s="92" t="str">
        <f>IF(VLOOKUP($D974,TKBGV_sang!$A$6:$AE$130,21,0)&lt;&gt;"",VLOOKUP($D974,TKBGV_sang!$A$6:$AE$130,21,0),"")</f>
        <v/>
      </c>
      <c r="F982" s="92" t="str">
        <f>IF(VLOOKUP($D974,TKBGV_sang!$A$6:$AE$130,26,0)&lt;&gt;"",VLOOKUP($D974,TKBGV_sang!$A$6:$AE$130,26,0),"")</f>
        <v/>
      </c>
      <c r="G982" s="92" t="str">
        <f>IF(VLOOKUP($D974,TKBGV_sang!$A$6:$AE$130,31,0)&lt;&gt;"",VLOOKUP($D974,TKBGV_sang!$A$6:$AE$130,31,0),"")</f>
        <v/>
      </c>
    </row>
    <row r="983" spans="1:7" ht="25.5" customHeight="1" x14ac:dyDescent="0.1">
      <c r="A983" s="85"/>
      <c r="B983" s="85"/>
      <c r="C983" s="85" t="s">
        <v>122</v>
      </c>
      <c r="D983" s="85"/>
      <c r="E983" s="85"/>
      <c r="F983" s="85"/>
      <c r="G983" s="85"/>
    </row>
    <row r="984" spans="1:7" ht="25.5" customHeight="1" x14ac:dyDescent="0.1">
      <c r="A984" s="89"/>
      <c r="B984" s="90" t="s">
        <v>115</v>
      </c>
      <c r="C984" s="90" t="s">
        <v>116</v>
      </c>
      <c r="D984" s="90" t="s">
        <v>117</v>
      </c>
      <c r="E984" s="90" t="s">
        <v>118</v>
      </c>
      <c r="F984" s="90" t="s">
        <v>119</v>
      </c>
      <c r="G984" s="90" t="s">
        <v>120</v>
      </c>
    </row>
    <row r="985" spans="1:7" ht="25.5" customHeight="1" x14ac:dyDescent="0.1">
      <c r="A985" s="91">
        <v>1</v>
      </c>
      <c r="B985" s="92" t="str">
        <f>IF(VLOOKUP($D974,TKBGV_chieu!$A$6:$AE$130,2,0)&lt;&gt;"",VLOOKUP($D974,TKBGV_chieu!$A$6:$AE$130,2,0),"")</f>
        <v/>
      </c>
      <c r="C985" s="92" t="str">
        <f>IF(VLOOKUP($D974,TKBGV_chieu!$A$6:$AE$130,7,0)&lt;&gt;"",VLOOKUP($D974,TKBGV_chieu!$A$6:$AE$130,7,0),"")</f>
        <v/>
      </c>
      <c r="D985" s="92" t="str">
        <f>IF(VLOOKUP($D974,TKBGV_chieu!$A$6:$AE$130,12,0)&lt;&gt;"",VLOOKUP($D974,TKBGV_chieu!$A$6:$AE$130,12,0),"")</f>
        <v/>
      </c>
      <c r="E985" s="92" t="str">
        <f>IF(VLOOKUP($D974,TKBGV_chieu!$A$6:$AE$130,17,0)&lt;&gt;"",VLOOKUP($D974,TKBGV_chieu!$A$6:$AE$130,17,0),"")</f>
        <v/>
      </c>
      <c r="F985" s="92" t="str">
        <f>IF(VLOOKUP($D974,TKBGV_chieu!$A$6:$AE$130,22,0)&lt;&gt;"",VLOOKUP($D974,TKBGV_chieu!$A$6:$AE$130,22,0),"")</f>
        <v/>
      </c>
      <c r="G985" s="92" t="str">
        <f>IF(VLOOKUP($D974,TKBGV_chieu!$A$6:$AE$130,27,0)&lt;&gt;"",VLOOKUP($D974,TKBGV_chieu!$A$6:$AE$130,27,0),"")</f>
        <v/>
      </c>
    </row>
    <row r="986" spans="1:7" ht="25.5" customHeight="1" x14ac:dyDescent="0.1">
      <c r="A986" s="91">
        <v>2</v>
      </c>
      <c r="B986" s="92" t="str">
        <f>IF(VLOOKUP($D974,TKBGV_chieu!$A$6:$AE$130,3,0)&lt;&gt;"",VLOOKUP($D974,TKBGV_chieu!$A$6:$AE$130,3,0),"")</f>
        <v/>
      </c>
      <c r="C986" s="92" t="str">
        <f>IF(VLOOKUP($D974,TKBGV_chieu!$A$6:$AE$130,8,0)&lt;&gt;"",VLOOKUP($D974,TKBGV_chieu!$A$6:$AE$130,8,0),"")</f>
        <v/>
      </c>
      <c r="D986" s="92" t="str">
        <f>IF(VLOOKUP($D974,TKBGV_chieu!$A$6:$AE$130,13,0)&lt;&gt;"",VLOOKUP($D974,TKBGV_chieu!$A$6:$AE$130,13,0),"")</f>
        <v/>
      </c>
      <c r="E986" s="92" t="str">
        <f>IF(VLOOKUP($D974,TKBGV_chieu!$A$6:$AE$130,18,0)&lt;&gt;"",VLOOKUP($D974,TKBGV_chieu!$A$6:$AE$130,18,0),"")</f>
        <v/>
      </c>
      <c r="F986" s="92" t="str">
        <f>IF(VLOOKUP($D974,TKBGV_chieu!$A$6:$AE$130,23,0)&lt;&gt;"",VLOOKUP($D974,TKBGV_chieu!$A$6:$AE$130,23,0),"")</f>
        <v/>
      </c>
      <c r="G986" s="92" t="str">
        <f>IF(VLOOKUP($D974,TKBGV_chieu!$A$6:$AE$130,28,0)&lt;&gt;"",VLOOKUP($D974,TKBGV_chieu!$A$6:$AE$130,28,0),"")</f>
        <v/>
      </c>
    </row>
    <row r="987" spans="1:7" ht="25.5" customHeight="1" x14ac:dyDescent="0.1">
      <c r="A987" s="91">
        <v>3</v>
      </c>
      <c r="B987" s="92" t="str">
        <f>IF(VLOOKUP($D974,TKBGV_chieu!$A$6:$AE$130,4,0)&lt;&gt;"",VLOOKUP($D974,TKBGV_chieu!$A$6:$AE$130,4,0),"")</f>
        <v/>
      </c>
      <c r="C987" s="92" t="str">
        <f>IF(VLOOKUP($D974,TKBGV_chieu!$A$6:$AE$130,9,0)&lt;&gt;"",VLOOKUP($D974,TKBGV_chieu!$A$6:$AE$130,9,0),"")</f>
        <v/>
      </c>
      <c r="D987" s="92" t="str">
        <f>IF(VLOOKUP($D974,TKBGV_chieu!$A$6:$AE$130,14,0)&lt;&gt;"",VLOOKUP($D974,TKBGV_chieu!$A$6:$AE$130,14,0),"")</f>
        <v/>
      </c>
      <c r="E987" s="92" t="str">
        <f>IF(VLOOKUP($D974,TKBGV_chieu!$A$6:$AE$130,19,0)&lt;&gt;"",VLOOKUP($D974,TKBGV_chieu!$A$6:$AE$130,19,0),"")</f>
        <v/>
      </c>
      <c r="F987" s="92" t="str">
        <f>IF(VLOOKUP($D974,TKBGV_chieu!$A$6:$AE$130,24,0)&lt;&gt;"",VLOOKUP($D974,TKBGV_chieu!$A$6:$AE$130,24,0),"")</f>
        <v/>
      </c>
      <c r="G987" s="92" t="str">
        <f>IF(VLOOKUP($D974,TKBGV_chieu!$A$6:$AE$130,29,0)&lt;&gt;"",VLOOKUP($D974,TKBGV_chieu!$A$6:$AE$130,29,0),"")</f>
        <v/>
      </c>
    </row>
    <row r="988" spans="1:7" ht="25.5" customHeight="1" x14ac:dyDescent="0.1">
      <c r="A988" s="91">
        <v>4</v>
      </c>
      <c r="B988" s="92" t="str">
        <f>IF(VLOOKUP($D974,TKBGV_chieu!$A$6:$AE$130,5,0)&lt;&gt;"",VLOOKUP($D974,TKBGV_chieu!$A$6:$AE$130,5,0),"")</f>
        <v/>
      </c>
      <c r="C988" s="92" t="str">
        <f>IF(VLOOKUP($D974,TKBGV_chieu!$A$6:$AE$130,10,0)&lt;&gt;"",VLOOKUP($D974,TKBGV_chieu!$A$6:$AE$130,10,0),"")</f>
        <v/>
      </c>
      <c r="D988" s="92" t="str">
        <f>IF(VLOOKUP($D974,TKBGV_chieu!$A$6:$AE$130,15,0)&lt;&gt;"",VLOOKUP($D974,TKBGV_chieu!$A$6:$AE$130,15,0),"")</f>
        <v/>
      </c>
      <c r="E988" s="92" t="str">
        <f>IF(VLOOKUP($D974,TKBGV_chieu!$A$6:$AE$130,20,0)&lt;&gt;"",VLOOKUP($D974,TKBGV_chieu!$A$6:$AE$130,20,0),"")</f>
        <v/>
      </c>
      <c r="F988" s="92" t="str">
        <f>IF(VLOOKUP($D974,TKBGV_chieu!$A$6:$AE$130,25,0)&lt;&gt;"",VLOOKUP($D974,TKBGV_chieu!$A$6:$AE$130,25,0),"")</f>
        <v/>
      </c>
      <c r="G988" s="92" t="str">
        <f>IF(VLOOKUP($D974,TKBGV_chieu!$A$6:$AE$130,30,0)&lt;&gt;"",VLOOKUP($D974,TKBGV_chieu!$A$6:$AE$130,30,0),"")</f>
        <v/>
      </c>
    </row>
    <row r="989" spans="1:7" ht="25.5" customHeight="1" x14ac:dyDescent="0.1">
      <c r="A989" s="91">
        <v>5</v>
      </c>
      <c r="B989" s="92" t="str">
        <f>IF(VLOOKUP($D974,TKBGV_chieu!$A$6:$AE$130,6,0)&lt;&gt;"",VLOOKUP($D974,TKBGV_chieu!$A$6:$AE$130,6,0),"")</f>
        <v/>
      </c>
      <c r="C989" s="92" t="str">
        <f>IF(VLOOKUP($D974,TKBGV_chieu!$A$6:$AE$130,11,0)&lt;&gt;"",VLOOKUP($D974,TKBGV_chieu!$A$6:$AE$130,11,0),"")</f>
        <v/>
      </c>
      <c r="D989" s="92" t="str">
        <f>IF(VLOOKUP($D974,TKBGV_chieu!$A$6:$AE$130,16,0)&lt;&gt;"",VLOOKUP($D974,TKBGV_chieu!$A$6:$AE$130,16,0),"")</f>
        <v/>
      </c>
      <c r="E989" s="92" t="str">
        <f>IF(VLOOKUP($D974,TKBGV_chieu!$A$6:$AE$130,21,0)&lt;&gt;"",VLOOKUP($D974,TKBGV_chieu!$A$6:$AE$130,21,0),"")</f>
        <v/>
      </c>
      <c r="F989" s="92" t="str">
        <f>IF(VLOOKUP($D974,TKBGV_chieu!$A$6:$AE$130,26,0)&lt;&gt;"",VLOOKUP($D974,TKBGV_chieu!$A$6:$AE$130,26,0),"")</f>
        <v/>
      </c>
      <c r="G989" s="92" t="str">
        <f>IF(VLOOKUP($D974,TKBGV_chieu!$A$6:$AE$130,31,0)&lt;&gt;"",VLOOKUP($D974,TKBGV_chieu!$A$6:$AE$130,31,0),"")</f>
        <v/>
      </c>
    </row>
    <row r="990" spans="1:7" ht="25.5" customHeight="1" x14ac:dyDescent="0.1">
      <c r="A990" s="85"/>
      <c r="B990" s="93"/>
      <c r="C990" s="93"/>
      <c r="D990" s="93"/>
      <c r="E990" s="93"/>
      <c r="F990" s="93"/>
      <c r="G990" s="93"/>
    </row>
    <row r="991" spans="1:7" ht="25.5" customHeight="1" x14ac:dyDescent="0.1">
      <c r="A991" s="85">
        <v>59</v>
      </c>
      <c r="B991" s="85"/>
      <c r="C991" s="85" t="s">
        <v>123</v>
      </c>
      <c r="D991" s="86" t="str">
        <f>VLOOKUP($A991,Objects!$D$7:$F$120,3,1)</f>
        <v>TRẦN THẾ HIỂN</v>
      </c>
      <c r="E991" s="85"/>
      <c r="F991" s="85"/>
      <c r="G991" s="85"/>
    </row>
    <row r="992" spans="1:7" ht="25.5" customHeight="1" x14ac:dyDescent="0.1">
      <c r="A992" s="85"/>
      <c r="B992" s="85"/>
      <c r="C992" s="85"/>
      <c r="D992" s="85"/>
      <c r="E992" s="88"/>
      <c r="F992" s="85"/>
      <c r="G992" s="85"/>
    </row>
    <row r="993" spans="1:7" ht="25.5" customHeight="1" x14ac:dyDescent="0.1">
      <c r="A993" s="85"/>
      <c r="B993" s="85"/>
      <c r="C993" s="85" t="s">
        <v>121</v>
      </c>
      <c r="D993" s="85"/>
      <c r="E993" s="85"/>
      <c r="F993" s="85"/>
      <c r="G993" s="85"/>
    </row>
    <row r="994" spans="1:7" ht="25.5" customHeight="1" x14ac:dyDescent="0.1">
      <c r="A994" s="89"/>
      <c r="B994" s="90" t="s">
        <v>115</v>
      </c>
      <c r="C994" s="90" t="s">
        <v>116</v>
      </c>
      <c r="D994" s="90" t="s">
        <v>117</v>
      </c>
      <c r="E994" s="90" t="s">
        <v>118</v>
      </c>
      <c r="F994" s="90" t="s">
        <v>119</v>
      </c>
      <c r="G994" s="90" t="s">
        <v>120</v>
      </c>
    </row>
    <row r="995" spans="1:7" ht="25.5" customHeight="1" x14ac:dyDescent="0.1">
      <c r="A995" s="91">
        <v>1</v>
      </c>
      <c r="B995" s="92" t="str">
        <f>IF(VLOOKUP($D991,TKBGV_sang!$A$6:$AE$130,2,0)&lt;&gt;"",VLOOKUP($D991,TKBGV_sang!$A$6:$AE$130,2,0),"")</f>
        <v/>
      </c>
      <c r="C995" s="92" t="str">
        <f>IF(VLOOKUP($D991,TKBGV_sang!$A$6:$AE$130,7,0)&lt;&gt;"",VLOOKUP($D991,TKBGV_sang!$A$6:$AE$130,7,0),"")</f>
        <v/>
      </c>
      <c r="D995" s="92" t="str">
        <f>IF(VLOOKUP($D991,TKBGV_sang!$A$6:$AE$130,12,0)&lt;&gt;"",VLOOKUP($D991,TKBGV_sang!$A$6:$AE$130,12,0),"")</f>
        <v>10A07 - TIN</v>
      </c>
      <c r="E995" s="92" t="str">
        <f>IF(VLOOKUP($D991,TKBGV_sang!$A$6:$AE$130,17,0)&lt;&gt;"",VLOOKUP($D991,TKBGV_sang!$A$6:$AE$130,17,0),"")</f>
        <v>11A15 - TIN</v>
      </c>
      <c r="F995" s="92" t="str">
        <f>IF(VLOOKUP($D991,TKBGV_sang!$A$6:$AE$130,22,0)&lt;&gt;"",VLOOKUP($D991,TKBGV_sang!$A$6:$AE$130,22,0),"")</f>
        <v/>
      </c>
      <c r="G995" s="92" t="str">
        <f>IF(VLOOKUP($D991,TKBGV_sang!$A$6:$AE$130,27,0)&lt;&gt;"",VLOOKUP($D991,TKBGV_sang!$A$6:$AE$130,27,0),"")</f>
        <v/>
      </c>
    </row>
    <row r="996" spans="1:7" ht="25.5" customHeight="1" x14ac:dyDescent="0.1">
      <c r="A996" s="91">
        <v>2</v>
      </c>
      <c r="B996" s="92" t="str">
        <f>IF(VLOOKUP($D991,TKBGV_sang!$A$6:$AE$130,3,0)&lt;&gt;"",VLOOKUP($D991,TKBGV_sang!$A$6:$AE$130,3,0),"")</f>
        <v/>
      </c>
      <c r="C996" s="92" t="str">
        <f>IF(VLOOKUP($D991,TKBGV_sang!$A$6:$AE$130,8,0)&lt;&gt;"",VLOOKUP($D991,TKBGV_sang!$A$6:$AE$130,8,0),"")</f>
        <v/>
      </c>
      <c r="D996" s="92" t="str">
        <f>IF(VLOOKUP($D991,TKBGV_sang!$A$6:$AE$130,13,0)&lt;&gt;"",VLOOKUP($D991,TKBGV_sang!$A$6:$AE$130,13,0),"")</f>
        <v>10A07 - TIN</v>
      </c>
      <c r="E996" s="92" t="str">
        <f>IF(VLOOKUP($D991,TKBGV_sang!$A$6:$AE$130,18,0)&lt;&gt;"",VLOOKUP($D991,TKBGV_sang!$A$6:$AE$130,18,0),"")</f>
        <v>11A05 - TIN</v>
      </c>
      <c r="F996" s="92" t="str">
        <f>IF(VLOOKUP($D991,TKBGV_sang!$A$6:$AE$130,23,0)&lt;&gt;"",VLOOKUP($D991,TKBGV_sang!$A$6:$AE$130,23,0),"")</f>
        <v/>
      </c>
      <c r="G996" s="92" t="str">
        <f>IF(VLOOKUP($D991,TKBGV_sang!$A$6:$AE$130,28,0)&lt;&gt;"",VLOOKUP($D991,TKBGV_sang!$A$6:$AE$130,28,0),"")</f>
        <v/>
      </c>
    </row>
    <row r="997" spans="1:7" ht="25.5" customHeight="1" x14ac:dyDescent="0.1">
      <c r="A997" s="91">
        <v>3</v>
      </c>
      <c r="B997" s="92" t="str">
        <f>IF(VLOOKUP($D991,TKBGV_sang!$A$6:$AE$130,4,0)&lt;&gt;"",VLOOKUP($D991,TKBGV_sang!$A$6:$AE$130,4,0),"")</f>
        <v/>
      </c>
      <c r="C997" s="92" t="str">
        <f>IF(VLOOKUP($D991,TKBGV_sang!$A$6:$AE$130,9,0)&lt;&gt;"",VLOOKUP($D991,TKBGV_sang!$A$6:$AE$130,9,0),"")</f>
        <v/>
      </c>
      <c r="D997" s="92" t="str">
        <f>IF(VLOOKUP($D991,TKBGV_sang!$A$6:$AE$130,14,0)&lt;&gt;"",VLOOKUP($D991,TKBGV_sang!$A$6:$AE$130,14,0),"")</f>
        <v>11A06 - TIN</v>
      </c>
      <c r="E997" s="92" t="str">
        <f>IF(VLOOKUP($D991,TKBGV_sang!$A$6:$AE$130,19,0)&lt;&gt;"",VLOOKUP($D991,TKBGV_sang!$A$6:$AE$130,19,0),"")</f>
        <v>11A01 - TIN</v>
      </c>
      <c r="F997" s="92" t="str">
        <f>IF(VLOOKUP($D991,TKBGV_sang!$A$6:$AE$130,24,0)&lt;&gt;"",VLOOKUP($D991,TKBGV_sang!$A$6:$AE$130,24,0),"")</f>
        <v/>
      </c>
      <c r="G997" s="92" t="str">
        <f>IF(VLOOKUP($D991,TKBGV_sang!$A$6:$AE$130,29,0)&lt;&gt;"",VLOOKUP($D991,TKBGV_sang!$A$6:$AE$130,29,0),"")</f>
        <v/>
      </c>
    </row>
    <row r="998" spans="1:7" ht="25.5" customHeight="1" x14ac:dyDescent="0.1">
      <c r="A998" s="91">
        <v>4</v>
      </c>
      <c r="B998" s="92" t="str">
        <f>IF(VLOOKUP($D991,TKBGV_sang!$A$6:$AE$130,5,0)&lt;&gt;"",VLOOKUP($D991,TKBGV_sang!$A$6:$AE$130,5,0),"")</f>
        <v>10A06 - TIN</v>
      </c>
      <c r="C998" s="92" t="str">
        <f>IF(VLOOKUP($D991,TKBGV_sang!$A$6:$AE$130,10,0)&lt;&gt;"",VLOOKUP($D991,TKBGV_sang!$A$6:$AE$130,10,0),"")</f>
        <v/>
      </c>
      <c r="D998" s="92" t="str">
        <f>IF(VLOOKUP($D991,TKBGV_sang!$A$6:$AE$130,15,0)&lt;&gt;"",VLOOKUP($D991,TKBGV_sang!$A$6:$AE$130,15,0),"")</f>
        <v>11A16 - TIN</v>
      </c>
      <c r="E998" s="92" t="str">
        <f>IF(VLOOKUP($D991,TKBGV_sang!$A$6:$AE$130,20,0)&lt;&gt;"",VLOOKUP($D991,TKBGV_sang!$A$6:$AE$130,20,0),"")</f>
        <v/>
      </c>
      <c r="F998" s="92" t="str">
        <f>IF(VLOOKUP($D991,TKBGV_sang!$A$6:$AE$130,25,0)&lt;&gt;"",VLOOKUP($D991,TKBGV_sang!$A$6:$AE$130,25,0),"")</f>
        <v/>
      </c>
      <c r="G998" s="92" t="str">
        <f>IF(VLOOKUP($D991,TKBGV_sang!$A$6:$AE$130,30,0)&lt;&gt;"",VLOOKUP($D991,TKBGV_sang!$A$6:$AE$130,30,0),"")</f>
        <v/>
      </c>
    </row>
    <row r="999" spans="1:7" ht="25.5" customHeight="1" x14ac:dyDescent="0.1">
      <c r="A999" s="91">
        <v>5</v>
      </c>
      <c r="B999" s="92" t="str">
        <f>IF(VLOOKUP($D991,TKBGV_sang!$A$6:$AE$130,6,0)&lt;&gt;"",VLOOKUP($D991,TKBGV_sang!$A$6:$AE$130,6,0),"")</f>
        <v>10A06 - TIN</v>
      </c>
      <c r="C999" s="92" t="str">
        <f>IF(VLOOKUP($D991,TKBGV_sang!$A$6:$AE$130,11,0)&lt;&gt;"",VLOOKUP($D991,TKBGV_sang!$A$6:$AE$130,11,0),"")</f>
        <v/>
      </c>
      <c r="D999" s="92" t="str">
        <f>IF(VLOOKUP($D991,TKBGV_sang!$A$6:$AE$130,16,0)&lt;&gt;"",VLOOKUP($D991,TKBGV_sang!$A$6:$AE$130,16,0),"")</f>
        <v>11A07 - TIN</v>
      </c>
      <c r="E999" s="92" t="str">
        <f>IF(VLOOKUP($D991,TKBGV_sang!$A$6:$AE$130,21,0)&lt;&gt;"",VLOOKUP($D991,TKBGV_sang!$A$6:$AE$130,21,0),"")</f>
        <v>11A13 - TIN</v>
      </c>
      <c r="F999" s="92" t="str">
        <f>IF(VLOOKUP($D991,TKBGV_sang!$A$6:$AE$130,26,0)&lt;&gt;"",VLOOKUP($D991,TKBGV_sang!$A$6:$AE$130,26,0),"")</f>
        <v/>
      </c>
      <c r="G999" s="92" t="str">
        <f>IF(VLOOKUP($D991,TKBGV_sang!$A$6:$AE$130,31,0)&lt;&gt;"",VLOOKUP($D991,TKBGV_sang!$A$6:$AE$130,31,0),"")</f>
        <v/>
      </c>
    </row>
    <row r="1000" spans="1:7" ht="25.5" customHeight="1" x14ac:dyDescent="0.1">
      <c r="A1000" s="85"/>
      <c r="B1000" s="85"/>
      <c r="C1000" s="85" t="s">
        <v>122</v>
      </c>
      <c r="D1000" s="85"/>
      <c r="E1000" s="85"/>
      <c r="F1000" s="85"/>
      <c r="G1000" s="85"/>
    </row>
    <row r="1001" spans="1:7" ht="25.5" customHeight="1" x14ac:dyDescent="0.1">
      <c r="A1001" s="89"/>
      <c r="B1001" s="90" t="s">
        <v>115</v>
      </c>
      <c r="C1001" s="90" t="s">
        <v>116</v>
      </c>
      <c r="D1001" s="90" t="s">
        <v>117</v>
      </c>
      <c r="E1001" s="90" t="s">
        <v>118</v>
      </c>
      <c r="F1001" s="90" t="s">
        <v>119</v>
      </c>
      <c r="G1001" s="90" t="s">
        <v>120</v>
      </c>
    </row>
    <row r="1002" spans="1:7" ht="25.5" customHeight="1" x14ac:dyDescent="0.1">
      <c r="A1002" s="91">
        <v>1</v>
      </c>
      <c r="B1002" s="92" t="str">
        <f>IF(VLOOKUP($D991,TKBGV_chieu!$A$6:$AE$130,2,0)&lt;&gt;"",VLOOKUP($D991,TKBGV_chieu!$A$6:$AE$130,2,0),"")</f>
        <v/>
      </c>
      <c r="C1002" s="92" t="str">
        <f>IF(VLOOKUP($D991,TKBGV_chieu!$A$6:$AE$130,7,0)&lt;&gt;"",VLOOKUP($D991,TKBGV_chieu!$A$6:$AE$130,7,0),"")</f>
        <v>10A11 - TIN</v>
      </c>
      <c r="D1002" s="92" t="str">
        <f>IF(VLOOKUP($D991,TKBGV_chieu!$A$6:$AE$130,12,0)&lt;&gt;"",VLOOKUP($D991,TKBGV_chieu!$A$6:$AE$130,12,0),"")</f>
        <v/>
      </c>
      <c r="E1002" s="92" t="str">
        <f>IF(VLOOKUP($D991,TKBGV_chieu!$A$6:$AE$130,17,0)&lt;&gt;"",VLOOKUP($D991,TKBGV_chieu!$A$6:$AE$130,17,0),"")</f>
        <v/>
      </c>
      <c r="F1002" s="92" t="str">
        <f>IF(VLOOKUP($D991,TKBGV_chieu!$A$6:$AE$130,22,0)&lt;&gt;"",VLOOKUP($D991,TKBGV_chieu!$A$6:$AE$130,22,0),"")</f>
        <v/>
      </c>
      <c r="G1002" s="92" t="str">
        <f>IF(VLOOKUP($D991,TKBGV_chieu!$A$6:$AE$130,27,0)&lt;&gt;"",VLOOKUP($D991,TKBGV_chieu!$A$6:$AE$130,27,0),"")</f>
        <v/>
      </c>
    </row>
    <row r="1003" spans="1:7" ht="25.5" customHeight="1" x14ac:dyDescent="0.1">
      <c r="A1003" s="91">
        <v>2</v>
      </c>
      <c r="B1003" s="92" t="str">
        <f>IF(VLOOKUP($D991,TKBGV_chieu!$A$6:$AE$130,3,0)&lt;&gt;"",VLOOKUP($D991,TKBGV_chieu!$A$6:$AE$130,3,0),"")</f>
        <v/>
      </c>
      <c r="C1003" s="92" t="str">
        <f>IF(VLOOKUP($D991,TKBGV_chieu!$A$6:$AE$130,8,0)&lt;&gt;"",VLOOKUP($D991,TKBGV_chieu!$A$6:$AE$130,8,0),"")</f>
        <v>10A11 - TIN</v>
      </c>
      <c r="D1003" s="92" t="str">
        <f>IF(VLOOKUP($D991,TKBGV_chieu!$A$6:$AE$130,13,0)&lt;&gt;"",VLOOKUP($D991,TKBGV_chieu!$A$6:$AE$130,13,0),"")</f>
        <v>10A02 - TIN</v>
      </c>
      <c r="E1003" s="92" t="str">
        <f>IF(VLOOKUP($D991,TKBGV_chieu!$A$6:$AE$130,18,0)&lt;&gt;"",VLOOKUP($D991,TKBGV_chieu!$A$6:$AE$130,18,0),"")</f>
        <v/>
      </c>
      <c r="F1003" s="92" t="str">
        <f>IF(VLOOKUP($D991,TKBGV_chieu!$A$6:$AE$130,23,0)&lt;&gt;"",VLOOKUP($D991,TKBGV_chieu!$A$6:$AE$130,23,0),"")</f>
        <v/>
      </c>
      <c r="G1003" s="92" t="str">
        <f>IF(VLOOKUP($D991,TKBGV_chieu!$A$6:$AE$130,28,0)&lt;&gt;"",VLOOKUP($D991,TKBGV_chieu!$A$6:$AE$130,28,0),"")</f>
        <v/>
      </c>
    </row>
    <row r="1004" spans="1:7" ht="25.5" customHeight="1" x14ac:dyDescent="0.1">
      <c r="A1004" s="91">
        <v>3</v>
      </c>
      <c r="B1004" s="92" t="str">
        <f>IF(VLOOKUP($D991,TKBGV_chieu!$A$6:$AE$130,4,0)&lt;&gt;"",VLOOKUP($D991,TKBGV_chieu!$A$6:$AE$130,4,0),"")</f>
        <v/>
      </c>
      <c r="C1004" s="92" t="str">
        <f>IF(VLOOKUP($D991,TKBGV_chieu!$A$6:$AE$130,9,0)&lt;&gt;"",VLOOKUP($D991,TKBGV_chieu!$A$6:$AE$130,9,0),"")</f>
        <v>11A14 - TIN</v>
      </c>
      <c r="D1004" s="92" t="str">
        <f>IF(VLOOKUP($D991,TKBGV_chieu!$A$6:$AE$130,14,0)&lt;&gt;"",VLOOKUP($D991,TKBGV_chieu!$A$6:$AE$130,14,0),"")</f>
        <v>10A02 - TIN</v>
      </c>
      <c r="E1004" s="92" t="str">
        <f>IF(VLOOKUP($D991,TKBGV_chieu!$A$6:$AE$130,19,0)&lt;&gt;"",VLOOKUP($D991,TKBGV_chieu!$A$6:$AE$130,19,0),"")</f>
        <v/>
      </c>
      <c r="F1004" s="92" t="str">
        <f>IF(VLOOKUP($D991,TKBGV_chieu!$A$6:$AE$130,24,0)&lt;&gt;"",VLOOKUP($D991,TKBGV_chieu!$A$6:$AE$130,24,0),"")</f>
        <v/>
      </c>
      <c r="G1004" s="92" t="str">
        <f>IF(VLOOKUP($D991,TKBGV_chieu!$A$6:$AE$130,29,0)&lt;&gt;"",VLOOKUP($D991,TKBGV_chieu!$A$6:$AE$130,29,0),"")</f>
        <v/>
      </c>
    </row>
    <row r="1005" spans="1:7" ht="25.5" customHeight="1" x14ac:dyDescent="0.1">
      <c r="A1005" s="91">
        <v>4</v>
      </c>
      <c r="B1005" s="92" t="str">
        <f>IF(VLOOKUP($D991,TKBGV_chieu!$A$6:$AE$130,5,0)&lt;&gt;"",VLOOKUP($D991,TKBGV_chieu!$A$6:$AE$130,5,0),"")</f>
        <v/>
      </c>
      <c r="C1005" s="92" t="str">
        <f>IF(VLOOKUP($D991,TKBGV_chieu!$A$6:$AE$130,10,0)&lt;&gt;"",VLOOKUP($D991,TKBGV_chieu!$A$6:$AE$130,10,0),"")</f>
        <v/>
      </c>
      <c r="D1005" s="92" t="str">
        <f>IF(VLOOKUP($D991,TKBGV_chieu!$A$6:$AE$130,15,0)&lt;&gt;"",VLOOKUP($D991,TKBGV_chieu!$A$6:$AE$130,15,0),"")</f>
        <v/>
      </c>
      <c r="E1005" s="92" t="str">
        <f>IF(VLOOKUP($D991,TKBGV_chieu!$A$6:$AE$130,20,0)&lt;&gt;"",VLOOKUP($D991,TKBGV_chieu!$A$6:$AE$130,20,0),"")</f>
        <v/>
      </c>
      <c r="F1005" s="92" t="str">
        <f>IF(VLOOKUP($D991,TKBGV_chieu!$A$6:$AE$130,25,0)&lt;&gt;"",VLOOKUP($D991,TKBGV_chieu!$A$6:$AE$130,25,0),"")</f>
        <v/>
      </c>
      <c r="G1005" s="92" t="str">
        <f>IF(VLOOKUP($D991,TKBGV_chieu!$A$6:$AE$130,30,0)&lt;&gt;"",VLOOKUP($D991,TKBGV_chieu!$A$6:$AE$130,30,0),"")</f>
        <v/>
      </c>
    </row>
    <row r="1006" spans="1:7" ht="25.5" customHeight="1" x14ac:dyDescent="0.1">
      <c r="A1006" s="91">
        <v>5</v>
      </c>
      <c r="B1006" s="92" t="str">
        <f>IF(VLOOKUP($D991,TKBGV_chieu!$A$6:$AE$130,6,0)&lt;&gt;"",VLOOKUP($D991,TKBGV_chieu!$A$6:$AE$130,6,0),"")</f>
        <v/>
      </c>
      <c r="C1006" s="92" t="str">
        <f>IF(VLOOKUP($D991,TKBGV_chieu!$A$6:$AE$130,11,0)&lt;&gt;"",VLOOKUP($D991,TKBGV_chieu!$A$6:$AE$130,11,0),"")</f>
        <v/>
      </c>
      <c r="D1006" s="92" t="str">
        <f>IF(VLOOKUP($D991,TKBGV_chieu!$A$6:$AE$130,16,0)&lt;&gt;"",VLOOKUP($D991,TKBGV_chieu!$A$6:$AE$130,16,0),"")</f>
        <v/>
      </c>
      <c r="E1006" s="92" t="str">
        <f>IF(VLOOKUP($D991,TKBGV_chieu!$A$6:$AE$130,21,0)&lt;&gt;"",VLOOKUP($D991,TKBGV_chieu!$A$6:$AE$130,21,0),"")</f>
        <v/>
      </c>
      <c r="F1006" s="92" t="str">
        <f>IF(VLOOKUP($D991,TKBGV_chieu!$A$6:$AE$130,26,0)&lt;&gt;"",VLOOKUP($D991,TKBGV_chieu!$A$6:$AE$130,26,0),"")</f>
        <v/>
      </c>
      <c r="G1006" s="92" t="str">
        <f>IF(VLOOKUP($D991,TKBGV_chieu!$A$6:$AE$130,31,0)&lt;&gt;"",VLOOKUP($D991,TKBGV_chieu!$A$6:$AE$130,31,0),"")</f>
        <v/>
      </c>
    </row>
    <row r="1007" spans="1:7" ht="25.5" customHeight="1" x14ac:dyDescent="0.1">
      <c r="A1007" s="85"/>
      <c r="B1007" s="93"/>
      <c r="C1007" s="93"/>
      <c r="D1007" s="93"/>
      <c r="E1007" s="93"/>
      <c r="F1007" s="93"/>
      <c r="G1007" s="93"/>
    </row>
    <row r="1008" spans="1:7" ht="25.5" customHeight="1" x14ac:dyDescent="0.1">
      <c r="A1008" s="85">
        <v>60</v>
      </c>
      <c r="B1008" s="85"/>
      <c r="C1008" s="85" t="s">
        <v>123</v>
      </c>
      <c r="D1008" s="86" t="str">
        <f>VLOOKUP($A1008,Objects!$D$7:$F$120,3,1)</f>
        <v>TRẦN ĐỒNG LỘC</v>
      </c>
      <c r="E1008" s="85"/>
      <c r="F1008" s="85"/>
      <c r="G1008" s="85"/>
    </row>
    <row r="1009" spans="1:7" ht="25.5" customHeight="1" x14ac:dyDescent="0.1">
      <c r="A1009" s="85"/>
      <c r="B1009" s="85"/>
      <c r="C1009" s="85"/>
      <c r="D1009" s="85"/>
      <c r="E1009" s="88"/>
      <c r="F1009" s="85"/>
      <c r="G1009" s="85"/>
    </row>
    <row r="1010" spans="1:7" ht="25.5" customHeight="1" x14ac:dyDescent="0.1">
      <c r="A1010" s="85"/>
      <c r="B1010" s="85"/>
      <c r="C1010" s="85" t="s">
        <v>121</v>
      </c>
      <c r="D1010" s="85"/>
      <c r="E1010" s="85"/>
      <c r="F1010" s="85"/>
      <c r="G1010" s="85"/>
    </row>
    <row r="1011" spans="1:7" ht="25.5" customHeight="1" x14ac:dyDescent="0.1">
      <c r="A1011" s="89"/>
      <c r="B1011" s="90" t="s">
        <v>115</v>
      </c>
      <c r="C1011" s="90" t="s">
        <v>116</v>
      </c>
      <c r="D1011" s="90" t="s">
        <v>117</v>
      </c>
      <c r="E1011" s="90" t="s">
        <v>118</v>
      </c>
      <c r="F1011" s="90" t="s">
        <v>119</v>
      </c>
      <c r="G1011" s="90" t="s">
        <v>120</v>
      </c>
    </row>
    <row r="1012" spans="1:7" ht="25.5" customHeight="1" x14ac:dyDescent="0.1">
      <c r="A1012" s="91">
        <v>1</v>
      </c>
      <c r="B1012" s="92" t="str">
        <f>IF(VLOOKUP($D1008,TKBGV_sang!$A$6:$AE$130,2,0)&lt;&gt;"",VLOOKUP($D1008,TKBGV_sang!$A$6:$AE$130,2,0),"")</f>
        <v/>
      </c>
      <c r="C1012" s="92" t="str">
        <f>IF(VLOOKUP($D1008,TKBGV_sang!$A$6:$AE$130,7,0)&lt;&gt;"",VLOOKUP($D1008,TKBGV_sang!$A$6:$AE$130,7,0),"")</f>
        <v/>
      </c>
      <c r="D1012" s="92" t="str">
        <f>IF(VLOOKUP($D1008,TKBGV_sang!$A$6:$AE$130,12,0)&lt;&gt;"",VLOOKUP($D1008,TKBGV_sang!$A$6:$AE$130,12,0),"")</f>
        <v/>
      </c>
      <c r="E1012" s="92" t="str">
        <f>IF(VLOOKUP($D1008,TKBGV_sang!$A$6:$AE$130,17,0)&lt;&gt;"",VLOOKUP($D1008,TKBGV_sang!$A$6:$AE$130,17,0),"")</f>
        <v/>
      </c>
      <c r="F1012" s="92" t="str">
        <f>IF(VLOOKUP($D1008,TKBGV_sang!$A$6:$AE$130,22,0)&lt;&gt;"",VLOOKUP($D1008,TKBGV_sang!$A$6:$AE$130,22,0),"")</f>
        <v/>
      </c>
      <c r="G1012" s="92" t="str">
        <f>IF(VLOOKUP($D1008,TKBGV_sang!$A$6:$AE$130,27,0)&lt;&gt;"",VLOOKUP($D1008,TKBGV_sang!$A$6:$AE$130,27,0),"")</f>
        <v/>
      </c>
    </row>
    <row r="1013" spans="1:7" ht="25.5" customHeight="1" x14ac:dyDescent="0.1">
      <c r="A1013" s="91">
        <v>2</v>
      </c>
      <c r="B1013" s="92" t="str">
        <f>IF(VLOOKUP($D1008,TKBGV_sang!$A$6:$AE$130,3,0)&lt;&gt;"",VLOOKUP($D1008,TKBGV_sang!$A$6:$AE$130,3,0),"")</f>
        <v/>
      </c>
      <c r="C1013" s="92" t="str">
        <f>IF(VLOOKUP($D1008,TKBGV_sang!$A$6:$AE$130,8,0)&lt;&gt;"",VLOOKUP($D1008,TKBGV_sang!$A$6:$AE$130,8,0),"")</f>
        <v/>
      </c>
      <c r="D1013" s="92" t="str">
        <f>IF(VLOOKUP($D1008,TKBGV_sang!$A$6:$AE$130,13,0)&lt;&gt;"",VLOOKUP($D1008,TKBGV_sang!$A$6:$AE$130,13,0),"")</f>
        <v/>
      </c>
      <c r="E1013" s="92" t="str">
        <f>IF(VLOOKUP($D1008,TKBGV_sang!$A$6:$AE$130,18,0)&lt;&gt;"",VLOOKUP($D1008,TKBGV_sang!$A$6:$AE$130,18,0),"")</f>
        <v/>
      </c>
      <c r="F1013" s="92" t="str">
        <f>IF(VLOOKUP($D1008,TKBGV_sang!$A$6:$AE$130,23,0)&lt;&gt;"",VLOOKUP($D1008,TKBGV_sang!$A$6:$AE$130,23,0),"")</f>
        <v/>
      </c>
      <c r="G1013" s="92" t="str">
        <f>IF(VLOOKUP($D1008,TKBGV_sang!$A$6:$AE$130,28,0)&lt;&gt;"",VLOOKUP($D1008,TKBGV_sang!$A$6:$AE$130,28,0),"")</f>
        <v/>
      </c>
    </row>
    <row r="1014" spans="1:7" ht="25.5" customHeight="1" x14ac:dyDescent="0.1">
      <c r="A1014" s="91">
        <v>3</v>
      </c>
      <c r="B1014" s="92" t="str">
        <f>IF(VLOOKUP($D1008,TKBGV_sang!$A$6:$AE$130,4,0)&lt;&gt;"",VLOOKUP($D1008,TKBGV_sang!$A$6:$AE$130,4,0),"")</f>
        <v/>
      </c>
      <c r="C1014" s="92" t="str">
        <f>IF(VLOOKUP($D1008,TKBGV_sang!$A$6:$AE$130,9,0)&lt;&gt;"",VLOOKUP($D1008,TKBGV_sang!$A$6:$AE$130,9,0),"")</f>
        <v/>
      </c>
      <c r="D1014" s="92" t="str">
        <f>IF(VLOOKUP($D1008,TKBGV_sang!$A$6:$AE$130,14,0)&lt;&gt;"",VLOOKUP($D1008,TKBGV_sang!$A$6:$AE$130,14,0),"")</f>
        <v/>
      </c>
      <c r="E1014" s="92" t="str">
        <f>IF(VLOOKUP($D1008,TKBGV_sang!$A$6:$AE$130,19,0)&lt;&gt;"",VLOOKUP($D1008,TKBGV_sang!$A$6:$AE$130,19,0),"")</f>
        <v/>
      </c>
      <c r="F1014" s="92" t="str">
        <f>IF(VLOOKUP($D1008,TKBGV_sang!$A$6:$AE$130,24,0)&lt;&gt;"",VLOOKUP($D1008,TKBGV_sang!$A$6:$AE$130,24,0),"")</f>
        <v/>
      </c>
      <c r="G1014" s="92" t="str">
        <f>IF(VLOOKUP($D1008,TKBGV_sang!$A$6:$AE$130,29,0)&lt;&gt;"",VLOOKUP($D1008,TKBGV_sang!$A$6:$AE$130,29,0),"")</f>
        <v/>
      </c>
    </row>
    <row r="1015" spans="1:7" ht="25.5" customHeight="1" x14ac:dyDescent="0.1">
      <c r="A1015" s="91">
        <v>4</v>
      </c>
      <c r="B1015" s="92" t="str">
        <f>IF(VLOOKUP($D1008,TKBGV_sang!$A$6:$AE$130,5,0)&lt;&gt;"",VLOOKUP($D1008,TKBGV_sang!$A$6:$AE$130,5,0),"")</f>
        <v/>
      </c>
      <c r="C1015" s="92" t="str">
        <f>IF(VLOOKUP($D1008,TKBGV_sang!$A$6:$AE$130,10,0)&lt;&gt;"",VLOOKUP($D1008,TKBGV_sang!$A$6:$AE$130,10,0),"")</f>
        <v/>
      </c>
      <c r="D1015" s="92" t="str">
        <f>IF(VLOOKUP($D1008,TKBGV_sang!$A$6:$AE$130,15,0)&lt;&gt;"",VLOOKUP($D1008,TKBGV_sang!$A$6:$AE$130,15,0),"")</f>
        <v/>
      </c>
      <c r="E1015" s="92" t="str">
        <f>IF(VLOOKUP($D1008,TKBGV_sang!$A$6:$AE$130,20,0)&lt;&gt;"",VLOOKUP($D1008,TKBGV_sang!$A$6:$AE$130,20,0),"")</f>
        <v/>
      </c>
      <c r="F1015" s="92" t="str">
        <f>IF(VLOOKUP($D1008,TKBGV_sang!$A$6:$AE$130,25,0)&lt;&gt;"",VLOOKUP($D1008,TKBGV_sang!$A$6:$AE$130,25,0),"")</f>
        <v/>
      </c>
      <c r="G1015" s="92" t="str">
        <f>IF(VLOOKUP($D1008,TKBGV_sang!$A$6:$AE$130,30,0)&lt;&gt;"",VLOOKUP($D1008,TKBGV_sang!$A$6:$AE$130,30,0),"")</f>
        <v/>
      </c>
    </row>
    <row r="1016" spans="1:7" ht="25.5" customHeight="1" x14ac:dyDescent="0.1">
      <c r="A1016" s="91">
        <v>5</v>
      </c>
      <c r="B1016" s="92" t="str">
        <f>IF(VLOOKUP($D1008,TKBGV_sang!$A$6:$AE$130,6,0)&lt;&gt;"",VLOOKUP($D1008,TKBGV_sang!$A$6:$AE$130,6,0),"")</f>
        <v/>
      </c>
      <c r="C1016" s="92" t="str">
        <f>IF(VLOOKUP($D1008,TKBGV_sang!$A$6:$AE$130,11,0)&lt;&gt;"",VLOOKUP($D1008,TKBGV_sang!$A$6:$AE$130,11,0),"")</f>
        <v/>
      </c>
      <c r="D1016" s="92" t="str">
        <f>IF(VLOOKUP($D1008,TKBGV_sang!$A$6:$AE$130,16,0)&lt;&gt;"",VLOOKUP($D1008,TKBGV_sang!$A$6:$AE$130,16,0),"")</f>
        <v/>
      </c>
      <c r="E1016" s="92" t="str">
        <f>IF(VLOOKUP($D1008,TKBGV_sang!$A$6:$AE$130,21,0)&lt;&gt;"",VLOOKUP($D1008,TKBGV_sang!$A$6:$AE$130,21,0),"")</f>
        <v/>
      </c>
      <c r="F1016" s="92" t="str">
        <f>IF(VLOOKUP($D1008,TKBGV_sang!$A$6:$AE$130,26,0)&lt;&gt;"",VLOOKUP($D1008,TKBGV_sang!$A$6:$AE$130,26,0),"")</f>
        <v/>
      </c>
      <c r="G1016" s="92" t="str">
        <f>IF(VLOOKUP($D1008,TKBGV_sang!$A$6:$AE$130,31,0)&lt;&gt;"",VLOOKUP($D1008,TKBGV_sang!$A$6:$AE$130,31,0),"")</f>
        <v/>
      </c>
    </row>
    <row r="1017" spans="1:7" ht="25.5" customHeight="1" x14ac:dyDescent="0.1">
      <c r="A1017" s="85"/>
      <c r="B1017" s="85"/>
      <c r="C1017" s="85" t="s">
        <v>122</v>
      </c>
      <c r="D1017" s="85"/>
      <c r="E1017" s="85"/>
      <c r="F1017" s="85"/>
      <c r="G1017" s="85"/>
    </row>
    <row r="1018" spans="1:7" ht="25.5" customHeight="1" x14ac:dyDescent="0.1">
      <c r="A1018" s="89"/>
      <c r="B1018" s="90" t="s">
        <v>115</v>
      </c>
      <c r="C1018" s="90" t="s">
        <v>116</v>
      </c>
      <c r="D1018" s="90" t="s">
        <v>117</v>
      </c>
      <c r="E1018" s="90" t="s">
        <v>118</v>
      </c>
      <c r="F1018" s="90" t="s">
        <v>119</v>
      </c>
      <c r="G1018" s="90" t="s">
        <v>120</v>
      </c>
    </row>
    <row r="1019" spans="1:7" ht="25.5" customHeight="1" x14ac:dyDescent="0.1">
      <c r="A1019" s="91">
        <v>1</v>
      </c>
      <c r="B1019" s="92" t="str">
        <f>IF(VLOOKUP($D1008,TKBGV_chieu!$A$6:$AE$130,2,0)&lt;&gt;"",VLOOKUP($D1008,TKBGV_chieu!$A$6:$AE$130,2,0),"")</f>
        <v>11A08 - NGHE</v>
      </c>
      <c r="C1019" s="92" t="str">
        <f>IF(VLOOKUP($D1008,TKBGV_chieu!$A$6:$AE$130,7,0)&lt;&gt;"",VLOOKUP($D1008,TKBGV_chieu!$A$6:$AE$130,7,0),"")</f>
        <v>11A09 - NGHE</v>
      </c>
      <c r="D1019" s="92" t="str">
        <f>IF(VLOOKUP($D1008,TKBGV_chieu!$A$6:$AE$130,12,0)&lt;&gt;"",VLOOKUP($D1008,TKBGV_chieu!$A$6:$AE$130,12,0),"")</f>
        <v/>
      </c>
      <c r="E1019" s="92" t="str">
        <f>IF(VLOOKUP($D1008,TKBGV_chieu!$A$6:$AE$130,17,0)&lt;&gt;"",VLOOKUP($D1008,TKBGV_chieu!$A$6:$AE$130,17,0),"")</f>
        <v/>
      </c>
      <c r="F1019" s="92" t="str">
        <f>IF(VLOOKUP($D1008,TKBGV_chieu!$A$6:$AE$130,22,0)&lt;&gt;"",VLOOKUP($D1008,TKBGV_chieu!$A$6:$AE$130,22,0),"")</f>
        <v/>
      </c>
      <c r="G1019" s="92" t="str">
        <f>IF(VLOOKUP($D1008,TKBGV_chieu!$A$6:$AE$130,27,0)&lt;&gt;"",VLOOKUP($D1008,TKBGV_chieu!$A$6:$AE$130,27,0),"")</f>
        <v/>
      </c>
    </row>
    <row r="1020" spans="1:7" ht="25.5" customHeight="1" x14ac:dyDescent="0.1">
      <c r="A1020" s="91">
        <v>2</v>
      </c>
      <c r="B1020" s="92" t="str">
        <f>IF(VLOOKUP($D1008,TKBGV_chieu!$A$6:$AE$130,3,0)&lt;&gt;"",VLOOKUP($D1008,TKBGV_chieu!$A$6:$AE$130,3,0),"")</f>
        <v>11A08 - NGHE</v>
      </c>
      <c r="C1020" s="92" t="str">
        <f>IF(VLOOKUP($D1008,TKBGV_chieu!$A$6:$AE$130,8,0)&lt;&gt;"",VLOOKUP($D1008,TKBGV_chieu!$A$6:$AE$130,8,0),"")</f>
        <v>11A09 - NGHE</v>
      </c>
      <c r="D1020" s="92" t="str">
        <f>IF(VLOOKUP($D1008,TKBGV_chieu!$A$6:$AE$130,13,0)&lt;&gt;"",VLOOKUP($D1008,TKBGV_chieu!$A$6:$AE$130,13,0),"")</f>
        <v/>
      </c>
      <c r="E1020" s="92" t="str">
        <f>IF(VLOOKUP($D1008,TKBGV_chieu!$A$6:$AE$130,18,0)&lt;&gt;"",VLOOKUP($D1008,TKBGV_chieu!$A$6:$AE$130,18,0),"")</f>
        <v/>
      </c>
      <c r="F1020" s="92" t="str">
        <f>IF(VLOOKUP($D1008,TKBGV_chieu!$A$6:$AE$130,23,0)&lt;&gt;"",VLOOKUP($D1008,TKBGV_chieu!$A$6:$AE$130,23,0),"")</f>
        <v/>
      </c>
      <c r="G1020" s="92" t="str">
        <f>IF(VLOOKUP($D1008,TKBGV_chieu!$A$6:$AE$130,28,0)&lt;&gt;"",VLOOKUP($D1008,TKBGV_chieu!$A$6:$AE$130,28,0),"")</f>
        <v/>
      </c>
    </row>
    <row r="1021" spans="1:7" ht="25.5" customHeight="1" x14ac:dyDescent="0.1">
      <c r="A1021" s="91">
        <v>3</v>
      </c>
      <c r="B1021" s="92" t="str">
        <f>IF(VLOOKUP($D1008,TKBGV_chieu!$A$6:$AE$130,4,0)&lt;&gt;"",VLOOKUP($D1008,TKBGV_chieu!$A$6:$AE$130,4,0),"")</f>
        <v>11A08 - NGHE</v>
      </c>
      <c r="C1021" s="92" t="str">
        <f>IF(VLOOKUP($D1008,TKBGV_chieu!$A$6:$AE$130,9,0)&lt;&gt;"",VLOOKUP($D1008,TKBGV_chieu!$A$6:$AE$130,9,0),"")</f>
        <v>11A09 - NGHE</v>
      </c>
      <c r="D1021" s="92" t="str">
        <f>IF(VLOOKUP($D1008,TKBGV_chieu!$A$6:$AE$130,14,0)&lt;&gt;"",VLOOKUP($D1008,TKBGV_chieu!$A$6:$AE$130,14,0),"")</f>
        <v/>
      </c>
      <c r="E1021" s="92" t="str">
        <f>IF(VLOOKUP($D1008,TKBGV_chieu!$A$6:$AE$130,19,0)&lt;&gt;"",VLOOKUP($D1008,TKBGV_chieu!$A$6:$AE$130,19,0),"")</f>
        <v/>
      </c>
      <c r="F1021" s="92" t="str">
        <f>IF(VLOOKUP($D1008,TKBGV_chieu!$A$6:$AE$130,24,0)&lt;&gt;"",VLOOKUP($D1008,TKBGV_chieu!$A$6:$AE$130,24,0),"")</f>
        <v/>
      </c>
      <c r="G1021" s="92" t="str">
        <f>IF(VLOOKUP($D1008,TKBGV_chieu!$A$6:$AE$130,29,0)&lt;&gt;"",VLOOKUP($D1008,TKBGV_chieu!$A$6:$AE$130,29,0),"")</f>
        <v/>
      </c>
    </row>
    <row r="1022" spans="1:7" ht="25.5" customHeight="1" x14ac:dyDescent="0.1">
      <c r="A1022" s="91">
        <v>4</v>
      </c>
      <c r="B1022" s="92" t="str">
        <f>IF(VLOOKUP($D1008,TKBGV_chieu!$A$6:$AE$130,5,0)&lt;&gt;"",VLOOKUP($D1008,TKBGV_chieu!$A$6:$AE$130,5,0),"")</f>
        <v/>
      </c>
      <c r="C1022" s="92" t="str">
        <f>IF(VLOOKUP($D1008,TKBGV_chieu!$A$6:$AE$130,10,0)&lt;&gt;"",VLOOKUP($D1008,TKBGV_chieu!$A$6:$AE$130,10,0),"")</f>
        <v/>
      </c>
      <c r="D1022" s="92" t="str">
        <f>IF(VLOOKUP($D1008,TKBGV_chieu!$A$6:$AE$130,15,0)&lt;&gt;"",VLOOKUP($D1008,TKBGV_chieu!$A$6:$AE$130,15,0),"")</f>
        <v/>
      </c>
      <c r="E1022" s="92" t="str">
        <f>IF(VLOOKUP($D1008,TKBGV_chieu!$A$6:$AE$130,20,0)&lt;&gt;"",VLOOKUP($D1008,TKBGV_chieu!$A$6:$AE$130,20,0),"")</f>
        <v/>
      </c>
      <c r="F1022" s="92" t="str">
        <f>IF(VLOOKUP($D1008,TKBGV_chieu!$A$6:$AE$130,25,0)&lt;&gt;"",VLOOKUP($D1008,TKBGV_chieu!$A$6:$AE$130,25,0),"")</f>
        <v/>
      </c>
      <c r="G1022" s="92" t="str">
        <f>IF(VLOOKUP($D1008,TKBGV_chieu!$A$6:$AE$130,30,0)&lt;&gt;"",VLOOKUP($D1008,TKBGV_chieu!$A$6:$AE$130,30,0),"")</f>
        <v/>
      </c>
    </row>
    <row r="1023" spans="1:7" ht="25.5" customHeight="1" x14ac:dyDescent="0.1">
      <c r="A1023" s="91">
        <v>5</v>
      </c>
      <c r="B1023" s="92" t="str">
        <f>IF(VLOOKUP($D1008,TKBGV_chieu!$A$6:$AE$130,6,0)&lt;&gt;"",VLOOKUP($D1008,TKBGV_chieu!$A$6:$AE$130,6,0),"")</f>
        <v/>
      </c>
      <c r="C1023" s="92" t="str">
        <f>IF(VLOOKUP($D1008,TKBGV_chieu!$A$6:$AE$130,11,0)&lt;&gt;"",VLOOKUP($D1008,TKBGV_chieu!$A$6:$AE$130,11,0),"")</f>
        <v/>
      </c>
      <c r="D1023" s="92" t="str">
        <f>IF(VLOOKUP($D1008,TKBGV_chieu!$A$6:$AE$130,16,0)&lt;&gt;"",VLOOKUP($D1008,TKBGV_chieu!$A$6:$AE$130,16,0),"")</f>
        <v/>
      </c>
      <c r="E1023" s="92" t="str">
        <f>IF(VLOOKUP($D1008,TKBGV_chieu!$A$6:$AE$130,21,0)&lt;&gt;"",VLOOKUP($D1008,TKBGV_chieu!$A$6:$AE$130,21,0),"")</f>
        <v/>
      </c>
      <c r="F1023" s="92" t="str">
        <f>IF(VLOOKUP($D1008,TKBGV_chieu!$A$6:$AE$130,26,0)&lt;&gt;"",VLOOKUP($D1008,TKBGV_chieu!$A$6:$AE$130,26,0),"")</f>
        <v/>
      </c>
      <c r="G1023" s="92" t="str">
        <f>IF(VLOOKUP($D1008,TKBGV_chieu!$A$6:$AE$130,31,0)&lt;&gt;"",VLOOKUP($D1008,TKBGV_chieu!$A$6:$AE$130,31,0),"")</f>
        <v/>
      </c>
    </row>
    <row r="1024" spans="1:7" ht="25.5" customHeight="1" x14ac:dyDescent="0.1">
      <c r="A1024" s="85"/>
      <c r="B1024" s="93"/>
      <c r="C1024" s="93"/>
      <c r="D1024" s="93"/>
      <c r="E1024" s="93"/>
      <c r="F1024" s="93"/>
      <c r="G1024" s="93"/>
    </row>
    <row r="1025" spans="1:7" ht="25.5" customHeight="1" x14ac:dyDescent="0.1">
      <c r="A1025" s="85">
        <v>61</v>
      </c>
      <c r="B1025" s="85"/>
      <c r="C1025" s="85" t="s">
        <v>123</v>
      </c>
      <c r="D1025" s="86" t="str">
        <f>VLOOKUP($A1025,Objects!$D$7:$F$120,3,1)</f>
        <v>LẠI ĐẮC TRUNG</v>
      </c>
      <c r="E1025" s="85"/>
      <c r="F1025" s="85"/>
      <c r="G1025" s="85"/>
    </row>
    <row r="1026" spans="1:7" ht="25.5" customHeight="1" x14ac:dyDescent="0.1">
      <c r="A1026" s="85"/>
      <c r="B1026" s="85"/>
      <c r="C1026" s="85"/>
      <c r="D1026" s="85"/>
      <c r="E1026" s="88"/>
      <c r="F1026" s="85"/>
      <c r="G1026" s="85"/>
    </row>
    <row r="1027" spans="1:7" ht="25.5" customHeight="1" x14ac:dyDescent="0.1">
      <c r="A1027" s="85"/>
      <c r="B1027" s="85"/>
      <c r="C1027" s="85" t="s">
        <v>121</v>
      </c>
      <c r="D1027" s="85"/>
      <c r="E1027" s="85"/>
      <c r="F1027" s="85"/>
      <c r="G1027" s="85"/>
    </row>
    <row r="1028" spans="1:7" ht="25.5" customHeight="1" x14ac:dyDescent="0.1">
      <c r="A1028" s="89"/>
      <c r="B1028" s="90" t="s">
        <v>115</v>
      </c>
      <c r="C1028" s="90" t="s">
        <v>116</v>
      </c>
      <c r="D1028" s="90" t="s">
        <v>117</v>
      </c>
      <c r="E1028" s="90" t="s">
        <v>118</v>
      </c>
      <c r="F1028" s="90" t="s">
        <v>119</v>
      </c>
      <c r="G1028" s="90" t="s">
        <v>120</v>
      </c>
    </row>
    <row r="1029" spans="1:7" ht="25.5" customHeight="1" x14ac:dyDescent="0.1">
      <c r="A1029" s="91">
        <v>1</v>
      </c>
      <c r="B1029" s="92" t="str">
        <f>IF(VLOOKUP($D1025,TKBGV_sang!$A$6:$AE$130,2,0)&lt;&gt;"",VLOOKUP($D1025,TKBGV_sang!$A$6:$AE$130,2,0),"")</f>
        <v/>
      </c>
      <c r="C1029" s="92" t="str">
        <f>IF(VLOOKUP($D1025,TKBGV_sang!$A$6:$AE$130,7,0)&lt;&gt;"",VLOOKUP($D1025,TKBGV_sang!$A$6:$AE$130,7,0),"")</f>
        <v/>
      </c>
      <c r="D1029" s="92" t="str">
        <f>IF(VLOOKUP($D1025,TKBGV_sang!$A$6:$AE$130,12,0)&lt;&gt;"",VLOOKUP($D1025,TKBGV_sang!$A$6:$AE$130,12,0),"")</f>
        <v/>
      </c>
      <c r="E1029" s="92" t="str">
        <f>IF(VLOOKUP($D1025,TKBGV_sang!$A$6:$AE$130,17,0)&lt;&gt;"",VLOOKUP($D1025,TKBGV_sang!$A$6:$AE$130,17,0),"")</f>
        <v/>
      </c>
      <c r="F1029" s="92" t="str">
        <f>IF(VLOOKUP($D1025,TKBGV_sang!$A$6:$AE$130,22,0)&lt;&gt;"",VLOOKUP($D1025,TKBGV_sang!$A$6:$AE$130,22,0),"")</f>
        <v>12A12 - TIN</v>
      </c>
      <c r="G1029" s="92" t="str">
        <f>IF(VLOOKUP($D1025,TKBGV_sang!$A$6:$AE$130,27,0)&lt;&gt;"",VLOOKUP($D1025,TKBGV_sang!$A$6:$AE$130,27,0),"")</f>
        <v/>
      </c>
    </row>
    <row r="1030" spans="1:7" ht="25.5" customHeight="1" x14ac:dyDescent="0.1">
      <c r="A1030" s="91">
        <v>2</v>
      </c>
      <c r="B1030" s="92" t="str">
        <f>IF(VLOOKUP($D1025,TKBGV_sang!$A$6:$AE$130,3,0)&lt;&gt;"",VLOOKUP($D1025,TKBGV_sang!$A$6:$AE$130,3,0),"")</f>
        <v/>
      </c>
      <c r="C1030" s="92" t="str">
        <f>IF(VLOOKUP($D1025,TKBGV_sang!$A$6:$AE$130,8,0)&lt;&gt;"",VLOOKUP($D1025,TKBGV_sang!$A$6:$AE$130,8,0),"")</f>
        <v/>
      </c>
      <c r="D1030" s="92" t="str">
        <f>IF(VLOOKUP($D1025,TKBGV_sang!$A$6:$AE$130,13,0)&lt;&gt;"",VLOOKUP($D1025,TKBGV_sang!$A$6:$AE$130,13,0),"")</f>
        <v/>
      </c>
      <c r="E1030" s="92" t="str">
        <f>IF(VLOOKUP($D1025,TKBGV_sang!$A$6:$AE$130,18,0)&lt;&gt;"",VLOOKUP($D1025,TKBGV_sang!$A$6:$AE$130,18,0),"")</f>
        <v/>
      </c>
      <c r="F1030" s="92" t="str">
        <f>IF(VLOOKUP($D1025,TKBGV_sang!$A$6:$AE$130,23,0)&lt;&gt;"",VLOOKUP($D1025,TKBGV_sang!$A$6:$AE$130,23,0),"")</f>
        <v>12A01 - TIN</v>
      </c>
      <c r="G1030" s="92" t="str">
        <f>IF(VLOOKUP($D1025,TKBGV_sang!$A$6:$AE$130,28,0)&lt;&gt;"",VLOOKUP($D1025,TKBGV_sang!$A$6:$AE$130,28,0),"")</f>
        <v/>
      </c>
    </row>
    <row r="1031" spans="1:7" ht="25.5" customHeight="1" x14ac:dyDescent="0.1">
      <c r="A1031" s="91">
        <v>3</v>
      </c>
      <c r="B1031" s="92" t="str">
        <f>IF(VLOOKUP($D1025,TKBGV_sang!$A$6:$AE$130,4,0)&lt;&gt;"",VLOOKUP($D1025,TKBGV_sang!$A$6:$AE$130,4,0),"")</f>
        <v>12A08 - TIN</v>
      </c>
      <c r="C1031" s="92" t="str">
        <f>IF(VLOOKUP($D1025,TKBGV_sang!$A$6:$AE$130,9,0)&lt;&gt;"",VLOOKUP($D1025,TKBGV_sang!$A$6:$AE$130,9,0),"")</f>
        <v/>
      </c>
      <c r="D1031" s="92" t="str">
        <f>IF(VLOOKUP($D1025,TKBGV_sang!$A$6:$AE$130,14,0)&lt;&gt;"",VLOOKUP($D1025,TKBGV_sang!$A$6:$AE$130,14,0),"")</f>
        <v/>
      </c>
      <c r="E1031" s="92" t="str">
        <f>IF(VLOOKUP($D1025,TKBGV_sang!$A$6:$AE$130,19,0)&lt;&gt;"",VLOOKUP($D1025,TKBGV_sang!$A$6:$AE$130,19,0),"")</f>
        <v/>
      </c>
      <c r="F1031" s="92" t="str">
        <f>IF(VLOOKUP($D1025,TKBGV_sang!$A$6:$AE$130,24,0)&lt;&gt;"",VLOOKUP($D1025,TKBGV_sang!$A$6:$AE$130,24,0),"")</f>
        <v>12A11 - TIN</v>
      </c>
      <c r="G1031" s="92" t="str">
        <f>IF(VLOOKUP($D1025,TKBGV_sang!$A$6:$AE$130,29,0)&lt;&gt;"",VLOOKUP($D1025,TKBGV_sang!$A$6:$AE$130,29,0),"")</f>
        <v/>
      </c>
    </row>
    <row r="1032" spans="1:7" ht="25.5" customHeight="1" x14ac:dyDescent="0.1">
      <c r="A1032" s="91">
        <v>4</v>
      </c>
      <c r="B1032" s="92" t="str">
        <f>IF(VLOOKUP($D1025,TKBGV_sang!$A$6:$AE$130,5,0)&lt;&gt;"",VLOOKUP($D1025,TKBGV_sang!$A$6:$AE$130,5,0),"")</f>
        <v>12A10 - TIN</v>
      </c>
      <c r="C1032" s="92" t="str">
        <f>IF(VLOOKUP($D1025,TKBGV_sang!$A$6:$AE$130,10,0)&lt;&gt;"",VLOOKUP($D1025,TKBGV_sang!$A$6:$AE$130,10,0),"")</f>
        <v/>
      </c>
      <c r="D1032" s="92" t="str">
        <f>IF(VLOOKUP($D1025,TKBGV_sang!$A$6:$AE$130,15,0)&lt;&gt;"",VLOOKUP($D1025,TKBGV_sang!$A$6:$AE$130,15,0),"")</f>
        <v/>
      </c>
      <c r="E1032" s="92" t="str">
        <f>IF(VLOOKUP($D1025,TKBGV_sang!$A$6:$AE$130,20,0)&lt;&gt;"",VLOOKUP($D1025,TKBGV_sang!$A$6:$AE$130,20,0),"")</f>
        <v/>
      </c>
      <c r="F1032" s="92" t="str">
        <f>IF(VLOOKUP($D1025,TKBGV_sang!$A$6:$AE$130,25,0)&lt;&gt;"",VLOOKUP($D1025,TKBGV_sang!$A$6:$AE$130,25,0),"")</f>
        <v/>
      </c>
      <c r="G1032" s="92" t="str">
        <f>IF(VLOOKUP($D1025,TKBGV_sang!$A$6:$AE$130,30,0)&lt;&gt;"",VLOOKUP($D1025,TKBGV_sang!$A$6:$AE$130,30,0),"")</f>
        <v/>
      </c>
    </row>
    <row r="1033" spans="1:7" ht="25.5" customHeight="1" x14ac:dyDescent="0.1">
      <c r="A1033" s="91">
        <v>5</v>
      </c>
      <c r="B1033" s="92" t="str">
        <f>IF(VLOOKUP($D1025,TKBGV_sang!$A$6:$AE$130,6,0)&lt;&gt;"",VLOOKUP($D1025,TKBGV_sang!$A$6:$AE$130,6,0),"")</f>
        <v>11A11 - TIN</v>
      </c>
      <c r="C1033" s="92" t="str">
        <f>IF(VLOOKUP($D1025,TKBGV_sang!$A$6:$AE$130,11,0)&lt;&gt;"",VLOOKUP($D1025,TKBGV_sang!$A$6:$AE$130,11,0),"")</f>
        <v/>
      </c>
      <c r="D1033" s="92" t="str">
        <f>IF(VLOOKUP($D1025,TKBGV_sang!$A$6:$AE$130,16,0)&lt;&gt;"",VLOOKUP($D1025,TKBGV_sang!$A$6:$AE$130,16,0),"")</f>
        <v/>
      </c>
      <c r="E1033" s="92" t="str">
        <f>IF(VLOOKUP($D1025,TKBGV_sang!$A$6:$AE$130,21,0)&lt;&gt;"",VLOOKUP($D1025,TKBGV_sang!$A$6:$AE$130,21,0),"")</f>
        <v/>
      </c>
      <c r="F1033" s="92" t="str">
        <f>IF(VLOOKUP($D1025,TKBGV_sang!$A$6:$AE$130,26,0)&lt;&gt;"",VLOOKUP($D1025,TKBGV_sang!$A$6:$AE$130,26,0),"")</f>
        <v>11A10 - TIN</v>
      </c>
      <c r="G1033" s="92" t="str">
        <f>IF(VLOOKUP($D1025,TKBGV_sang!$A$6:$AE$130,31,0)&lt;&gt;"",VLOOKUP($D1025,TKBGV_sang!$A$6:$AE$130,31,0),"")</f>
        <v/>
      </c>
    </row>
    <row r="1034" spans="1:7" ht="25.5" customHeight="1" x14ac:dyDescent="0.1">
      <c r="A1034" s="85"/>
      <c r="B1034" s="85"/>
      <c r="C1034" s="85" t="s">
        <v>122</v>
      </c>
      <c r="D1034" s="85"/>
      <c r="E1034" s="85"/>
      <c r="F1034" s="85"/>
      <c r="G1034" s="85"/>
    </row>
    <row r="1035" spans="1:7" ht="25.5" customHeight="1" x14ac:dyDescent="0.1">
      <c r="A1035" s="89"/>
      <c r="B1035" s="90" t="s">
        <v>115</v>
      </c>
      <c r="C1035" s="90" t="s">
        <v>116</v>
      </c>
      <c r="D1035" s="90" t="s">
        <v>117</v>
      </c>
      <c r="E1035" s="90" t="s">
        <v>118</v>
      </c>
      <c r="F1035" s="90" t="s">
        <v>119</v>
      </c>
      <c r="G1035" s="90" t="s">
        <v>120</v>
      </c>
    </row>
    <row r="1036" spans="1:7" ht="25.5" customHeight="1" x14ac:dyDescent="0.1">
      <c r="A1036" s="91">
        <v>1</v>
      </c>
      <c r="B1036" s="92" t="str">
        <f>IF(VLOOKUP($D1025,TKBGV_chieu!$A$6:$AE$130,2,0)&lt;&gt;"",VLOOKUP($D1025,TKBGV_chieu!$A$6:$AE$130,2,0),"")</f>
        <v>11A03 - TIN</v>
      </c>
      <c r="C1036" s="92" t="str">
        <f>IF(VLOOKUP($D1025,TKBGV_chieu!$A$6:$AE$130,7,0)&lt;&gt;"",VLOOKUP($D1025,TKBGV_chieu!$A$6:$AE$130,7,0),"")</f>
        <v/>
      </c>
      <c r="D1036" s="92" t="str">
        <f>IF(VLOOKUP($D1025,TKBGV_chieu!$A$6:$AE$130,12,0)&lt;&gt;"",VLOOKUP($D1025,TKBGV_chieu!$A$6:$AE$130,12,0),"")</f>
        <v/>
      </c>
      <c r="E1036" s="92" t="str">
        <f>IF(VLOOKUP($D1025,TKBGV_chieu!$A$6:$AE$130,17,0)&lt;&gt;"",VLOOKUP($D1025,TKBGV_chieu!$A$6:$AE$130,17,0),"")</f>
        <v/>
      </c>
      <c r="F1036" s="92" t="str">
        <f>IF(VLOOKUP($D1025,TKBGV_chieu!$A$6:$AE$130,22,0)&lt;&gt;"",VLOOKUP($D1025,TKBGV_chieu!$A$6:$AE$130,22,0),"")</f>
        <v>12A09 - TIN</v>
      </c>
      <c r="G1036" s="92" t="str">
        <f>IF(VLOOKUP($D1025,TKBGV_chieu!$A$6:$AE$130,27,0)&lt;&gt;"",VLOOKUP($D1025,TKBGV_chieu!$A$6:$AE$130,27,0),"")</f>
        <v/>
      </c>
    </row>
    <row r="1037" spans="1:7" ht="25.5" customHeight="1" x14ac:dyDescent="0.1">
      <c r="A1037" s="91">
        <v>2</v>
      </c>
      <c r="B1037" s="92" t="str">
        <f>IF(VLOOKUP($D1025,TKBGV_chieu!$A$6:$AE$130,3,0)&lt;&gt;"",VLOOKUP($D1025,TKBGV_chieu!$A$6:$AE$130,3,0),"")</f>
        <v/>
      </c>
      <c r="C1037" s="92" t="str">
        <f>IF(VLOOKUP($D1025,TKBGV_chieu!$A$6:$AE$130,8,0)&lt;&gt;"",VLOOKUP($D1025,TKBGV_chieu!$A$6:$AE$130,8,0),"")</f>
        <v/>
      </c>
      <c r="D1037" s="92" t="str">
        <f>IF(VLOOKUP($D1025,TKBGV_chieu!$A$6:$AE$130,13,0)&lt;&gt;"",VLOOKUP($D1025,TKBGV_chieu!$A$6:$AE$130,13,0),"")</f>
        <v/>
      </c>
      <c r="E1037" s="92" t="str">
        <f>IF(VLOOKUP($D1025,TKBGV_chieu!$A$6:$AE$130,18,0)&lt;&gt;"",VLOOKUP($D1025,TKBGV_chieu!$A$6:$AE$130,18,0),"")</f>
        <v/>
      </c>
      <c r="F1037" s="92" t="str">
        <f>IF(VLOOKUP($D1025,TKBGV_chieu!$A$6:$AE$130,23,0)&lt;&gt;"",VLOOKUP($D1025,TKBGV_chieu!$A$6:$AE$130,23,0),"")</f>
        <v>11A04 - TIN</v>
      </c>
      <c r="G1037" s="92" t="str">
        <f>IF(VLOOKUP($D1025,TKBGV_chieu!$A$6:$AE$130,28,0)&lt;&gt;"",VLOOKUP($D1025,TKBGV_chieu!$A$6:$AE$130,28,0),"")</f>
        <v/>
      </c>
    </row>
    <row r="1038" spans="1:7" ht="25.5" customHeight="1" x14ac:dyDescent="0.1">
      <c r="A1038" s="91">
        <v>3</v>
      </c>
      <c r="B1038" s="92" t="str">
        <f>IF(VLOOKUP($D1025,TKBGV_chieu!$A$6:$AE$130,4,0)&lt;&gt;"",VLOOKUP($D1025,TKBGV_chieu!$A$6:$AE$130,4,0),"")</f>
        <v>11A09 - TIN</v>
      </c>
      <c r="C1038" s="92" t="str">
        <f>IF(VLOOKUP($D1025,TKBGV_chieu!$A$6:$AE$130,9,0)&lt;&gt;"",VLOOKUP($D1025,TKBGV_chieu!$A$6:$AE$130,9,0),"")</f>
        <v/>
      </c>
      <c r="D1038" s="92" t="str">
        <f>IF(VLOOKUP($D1025,TKBGV_chieu!$A$6:$AE$130,14,0)&lt;&gt;"",VLOOKUP($D1025,TKBGV_chieu!$A$6:$AE$130,14,0),"")</f>
        <v/>
      </c>
      <c r="E1038" s="92" t="str">
        <f>IF(VLOOKUP($D1025,TKBGV_chieu!$A$6:$AE$130,19,0)&lt;&gt;"",VLOOKUP($D1025,TKBGV_chieu!$A$6:$AE$130,19,0),"")</f>
        <v/>
      </c>
      <c r="F1038" s="92" t="str">
        <f>IF(VLOOKUP($D1025,TKBGV_chieu!$A$6:$AE$130,24,0)&lt;&gt;"",VLOOKUP($D1025,TKBGV_chieu!$A$6:$AE$130,24,0),"")</f>
        <v>12A04 - TIN</v>
      </c>
      <c r="G1038" s="92" t="str">
        <f>IF(VLOOKUP($D1025,TKBGV_chieu!$A$6:$AE$130,29,0)&lt;&gt;"",VLOOKUP($D1025,TKBGV_chieu!$A$6:$AE$130,29,0),"")</f>
        <v/>
      </c>
    </row>
    <row r="1039" spans="1:7" ht="25.5" customHeight="1" x14ac:dyDescent="0.1">
      <c r="A1039" s="91">
        <v>4</v>
      </c>
      <c r="B1039" s="92" t="str">
        <f>IF(VLOOKUP($D1025,TKBGV_chieu!$A$6:$AE$130,5,0)&lt;&gt;"",VLOOKUP($D1025,TKBGV_chieu!$A$6:$AE$130,5,0),"")</f>
        <v/>
      </c>
      <c r="C1039" s="92" t="str">
        <f>IF(VLOOKUP($D1025,TKBGV_chieu!$A$6:$AE$130,10,0)&lt;&gt;"",VLOOKUP($D1025,TKBGV_chieu!$A$6:$AE$130,10,0),"")</f>
        <v/>
      </c>
      <c r="D1039" s="92" t="str">
        <f>IF(VLOOKUP($D1025,TKBGV_chieu!$A$6:$AE$130,15,0)&lt;&gt;"",VLOOKUP($D1025,TKBGV_chieu!$A$6:$AE$130,15,0),"")</f>
        <v/>
      </c>
      <c r="E1039" s="92" t="str">
        <f>IF(VLOOKUP($D1025,TKBGV_chieu!$A$6:$AE$130,20,0)&lt;&gt;"",VLOOKUP($D1025,TKBGV_chieu!$A$6:$AE$130,20,0),"")</f>
        <v/>
      </c>
      <c r="F1039" s="92" t="str">
        <f>IF(VLOOKUP($D1025,TKBGV_chieu!$A$6:$AE$130,25,0)&lt;&gt;"",VLOOKUP($D1025,TKBGV_chieu!$A$6:$AE$130,25,0),"")</f>
        <v/>
      </c>
      <c r="G1039" s="92" t="str">
        <f>IF(VLOOKUP($D1025,TKBGV_chieu!$A$6:$AE$130,30,0)&lt;&gt;"",VLOOKUP($D1025,TKBGV_chieu!$A$6:$AE$130,30,0),"")</f>
        <v/>
      </c>
    </row>
    <row r="1040" spans="1:7" ht="25.5" customHeight="1" x14ac:dyDescent="0.1">
      <c r="A1040" s="91">
        <v>5</v>
      </c>
      <c r="B1040" s="92" t="str">
        <f>IF(VLOOKUP($D1025,TKBGV_chieu!$A$6:$AE$130,6,0)&lt;&gt;"",VLOOKUP($D1025,TKBGV_chieu!$A$6:$AE$130,6,0),"")</f>
        <v/>
      </c>
      <c r="C1040" s="92" t="str">
        <f>IF(VLOOKUP($D1025,TKBGV_chieu!$A$6:$AE$130,11,0)&lt;&gt;"",VLOOKUP($D1025,TKBGV_chieu!$A$6:$AE$130,11,0),"")</f>
        <v/>
      </c>
      <c r="D1040" s="92" t="str">
        <f>IF(VLOOKUP($D1025,TKBGV_chieu!$A$6:$AE$130,16,0)&lt;&gt;"",VLOOKUP($D1025,TKBGV_chieu!$A$6:$AE$130,16,0),"")</f>
        <v/>
      </c>
      <c r="E1040" s="92" t="str">
        <f>IF(VLOOKUP($D1025,TKBGV_chieu!$A$6:$AE$130,21,0)&lt;&gt;"",VLOOKUP($D1025,TKBGV_chieu!$A$6:$AE$130,21,0),"")</f>
        <v/>
      </c>
      <c r="F1040" s="92" t="str">
        <f>IF(VLOOKUP($D1025,TKBGV_chieu!$A$6:$AE$130,26,0)&lt;&gt;"",VLOOKUP($D1025,TKBGV_chieu!$A$6:$AE$130,26,0),"")</f>
        <v/>
      </c>
      <c r="G1040" s="92" t="str">
        <f>IF(VLOOKUP($D1025,TKBGV_chieu!$A$6:$AE$130,31,0)&lt;&gt;"",VLOOKUP($D1025,TKBGV_chieu!$A$6:$AE$130,31,0),"")</f>
        <v/>
      </c>
    </row>
    <row r="1041" spans="1:7" ht="25.5" customHeight="1" x14ac:dyDescent="0.1">
      <c r="A1041" s="85"/>
      <c r="B1041" s="93"/>
      <c r="C1041" s="93"/>
      <c r="D1041" s="93"/>
      <c r="E1041" s="93"/>
      <c r="F1041" s="93"/>
      <c r="G1041" s="93"/>
    </row>
    <row r="1042" spans="1:7" ht="25.5" customHeight="1" x14ac:dyDescent="0.1">
      <c r="A1042" s="85">
        <v>62</v>
      </c>
      <c r="B1042" s="85"/>
      <c r="C1042" s="85" t="s">
        <v>123</v>
      </c>
      <c r="D1042" s="86" t="str">
        <f>VLOOKUP($A1042,Objects!$D$7:$F$120,3,1)</f>
        <v>VƯƠNG QUANG TIẾN</v>
      </c>
      <c r="E1042" s="85"/>
      <c r="F1042" s="85"/>
      <c r="G1042" s="85"/>
    </row>
    <row r="1043" spans="1:7" ht="25.5" customHeight="1" x14ac:dyDescent="0.1">
      <c r="A1043" s="85"/>
      <c r="B1043" s="85"/>
      <c r="C1043" s="85"/>
      <c r="D1043" s="85"/>
      <c r="E1043" s="88"/>
      <c r="F1043" s="85"/>
      <c r="G1043" s="85"/>
    </row>
    <row r="1044" spans="1:7" ht="25.5" customHeight="1" x14ac:dyDescent="0.1">
      <c r="A1044" s="85"/>
      <c r="B1044" s="85"/>
      <c r="C1044" s="85" t="s">
        <v>121</v>
      </c>
      <c r="D1044" s="85"/>
      <c r="E1044" s="85"/>
      <c r="F1044" s="85"/>
      <c r="G1044" s="85"/>
    </row>
    <row r="1045" spans="1:7" ht="25.5" customHeight="1" x14ac:dyDescent="0.1">
      <c r="A1045" s="89"/>
      <c r="B1045" s="90" t="s">
        <v>115</v>
      </c>
      <c r="C1045" s="90" t="s">
        <v>116</v>
      </c>
      <c r="D1045" s="90" t="s">
        <v>117</v>
      </c>
      <c r="E1045" s="90" t="s">
        <v>118</v>
      </c>
      <c r="F1045" s="90" t="s">
        <v>119</v>
      </c>
      <c r="G1045" s="90" t="s">
        <v>120</v>
      </c>
    </row>
    <row r="1046" spans="1:7" ht="25.5" customHeight="1" x14ac:dyDescent="0.1">
      <c r="A1046" s="91">
        <v>1</v>
      </c>
      <c r="B1046" s="92" t="str">
        <f>IF(VLOOKUP($D1042,TKBGV_sang!$A$6:$AE$130,2,0)&lt;&gt;"",VLOOKUP($D1042,TKBGV_sang!$A$6:$AE$130,2,0),"")</f>
        <v/>
      </c>
      <c r="C1046" s="92" t="str">
        <f>IF(VLOOKUP($D1042,TKBGV_sang!$A$6:$AE$130,7,0)&lt;&gt;"",VLOOKUP($D1042,TKBGV_sang!$A$6:$AE$130,7,0),"")</f>
        <v>11A08 - TIN</v>
      </c>
      <c r="D1046" s="92" t="str">
        <f>IF(VLOOKUP($D1042,TKBGV_sang!$A$6:$AE$130,12,0)&lt;&gt;"",VLOOKUP($D1042,TKBGV_sang!$A$6:$AE$130,12,0),"")</f>
        <v/>
      </c>
      <c r="E1046" s="92" t="str">
        <f>IF(VLOOKUP($D1042,TKBGV_sang!$A$6:$AE$130,17,0)&lt;&gt;"",VLOOKUP($D1042,TKBGV_sang!$A$6:$AE$130,17,0),"")</f>
        <v/>
      </c>
      <c r="F1046" s="92" t="str">
        <f>IF(VLOOKUP($D1042,TKBGV_sang!$A$6:$AE$130,22,0)&lt;&gt;"",VLOOKUP($D1042,TKBGV_sang!$A$6:$AE$130,22,0),"")</f>
        <v/>
      </c>
      <c r="G1046" s="92" t="str">
        <f>IF(VLOOKUP($D1042,TKBGV_sang!$A$6:$AE$130,27,0)&lt;&gt;"",VLOOKUP($D1042,TKBGV_sang!$A$6:$AE$130,27,0),"")</f>
        <v/>
      </c>
    </row>
    <row r="1047" spans="1:7" ht="25.5" customHeight="1" x14ac:dyDescent="0.1">
      <c r="A1047" s="91">
        <v>2</v>
      </c>
      <c r="B1047" s="92" t="str">
        <f>IF(VLOOKUP($D1042,TKBGV_sang!$A$6:$AE$130,3,0)&lt;&gt;"",VLOOKUP($D1042,TKBGV_sang!$A$6:$AE$130,3,0),"")</f>
        <v/>
      </c>
      <c r="C1047" s="92" t="str">
        <f>IF(VLOOKUP($D1042,TKBGV_sang!$A$6:$AE$130,8,0)&lt;&gt;"",VLOOKUP($D1042,TKBGV_sang!$A$6:$AE$130,8,0),"")</f>
        <v>12A13 - TIN</v>
      </c>
      <c r="D1047" s="92" t="str">
        <f>IF(VLOOKUP($D1042,TKBGV_sang!$A$6:$AE$130,13,0)&lt;&gt;"",VLOOKUP($D1042,TKBGV_sang!$A$6:$AE$130,13,0),"")</f>
        <v/>
      </c>
      <c r="E1047" s="92" t="str">
        <f>IF(VLOOKUP($D1042,TKBGV_sang!$A$6:$AE$130,18,0)&lt;&gt;"",VLOOKUP($D1042,TKBGV_sang!$A$6:$AE$130,18,0),"")</f>
        <v/>
      </c>
      <c r="F1047" s="92" t="str">
        <f>IF(VLOOKUP($D1042,TKBGV_sang!$A$6:$AE$130,23,0)&lt;&gt;"",VLOOKUP($D1042,TKBGV_sang!$A$6:$AE$130,23,0),"")</f>
        <v/>
      </c>
      <c r="G1047" s="92" t="str">
        <f>IF(VLOOKUP($D1042,TKBGV_sang!$A$6:$AE$130,28,0)&lt;&gt;"",VLOOKUP($D1042,TKBGV_sang!$A$6:$AE$130,28,0),"")</f>
        <v/>
      </c>
    </row>
    <row r="1048" spans="1:7" ht="25.5" customHeight="1" x14ac:dyDescent="0.1">
      <c r="A1048" s="91">
        <v>3</v>
      </c>
      <c r="B1048" s="92" t="str">
        <f>IF(VLOOKUP($D1042,TKBGV_sang!$A$6:$AE$130,4,0)&lt;&gt;"",VLOOKUP($D1042,TKBGV_sang!$A$6:$AE$130,4,0),"")</f>
        <v/>
      </c>
      <c r="C1048" s="92" t="str">
        <f>IF(VLOOKUP($D1042,TKBGV_sang!$A$6:$AE$130,9,0)&lt;&gt;"",VLOOKUP($D1042,TKBGV_sang!$A$6:$AE$130,9,0),"")</f>
        <v>11A02 - TIN</v>
      </c>
      <c r="D1048" s="92" t="str">
        <f>IF(VLOOKUP($D1042,TKBGV_sang!$A$6:$AE$130,14,0)&lt;&gt;"",VLOOKUP($D1042,TKBGV_sang!$A$6:$AE$130,14,0),"")</f>
        <v/>
      </c>
      <c r="E1048" s="92" t="str">
        <f>IF(VLOOKUP($D1042,TKBGV_sang!$A$6:$AE$130,19,0)&lt;&gt;"",VLOOKUP($D1042,TKBGV_sang!$A$6:$AE$130,19,0),"")</f>
        <v/>
      </c>
      <c r="F1048" s="92" t="str">
        <f>IF(VLOOKUP($D1042,TKBGV_sang!$A$6:$AE$130,24,0)&lt;&gt;"",VLOOKUP($D1042,TKBGV_sang!$A$6:$AE$130,24,0),"")</f>
        <v/>
      </c>
      <c r="G1048" s="92" t="str">
        <f>IF(VLOOKUP($D1042,TKBGV_sang!$A$6:$AE$130,29,0)&lt;&gt;"",VLOOKUP($D1042,TKBGV_sang!$A$6:$AE$130,29,0),"")</f>
        <v/>
      </c>
    </row>
    <row r="1049" spans="1:7" ht="25.5" customHeight="1" x14ac:dyDescent="0.1">
      <c r="A1049" s="91">
        <v>4</v>
      </c>
      <c r="B1049" s="92" t="str">
        <f>IF(VLOOKUP($D1042,TKBGV_sang!$A$6:$AE$130,5,0)&lt;&gt;"",VLOOKUP($D1042,TKBGV_sang!$A$6:$AE$130,5,0),"")</f>
        <v/>
      </c>
      <c r="C1049" s="92" t="str">
        <f>IF(VLOOKUP($D1042,TKBGV_sang!$A$6:$AE$130,10,0)&lt;&gt;"",VLOOKUP($D1042,TKBGV_sang!$A$6:$AE$130,10,0),"")</f>
        <v>12A14 - TIN</v>
      </c>
      <c r="D1049" s="92" t="str">
        <f>IF(VLOOKUP($D1042,TKBGV_sang!$A$6:$AE$130,15,0)&lt;&gt;"",VLOOKUP($D1042,TKBGV_sang!$A$6:$AE$130,15,0),"")</f>
        <v/>
      </c>
      <c r="E1049" s="92" t="str">
        <f>IF(VLOOKUP($D1042,TKBGV_sang!$A$6:$AE$130,20,0)&lt;&gt;"",VLOOKUP($D1042,TKBGV_sang!$A$6:$AE$130,20,0),"")</f>
        <v/>
      </c>
      <c r="F1049" s="92" t="str">
        <f>IF(VLOOKUP($D1042,TKBGV_sang!$A$6:$AE$130,25,0)&lt;&gt;"",VLOOKUP($D1042,TKBGV_sang!$A$6:$AE$130,25,0),"")</f>
        <v/>
      </c>
      <c r="G1049" s="92" t="str">
        <f>IF(VLOOKUP($D1042,TKBGV_sang!$A$6:$AE$130,30,0)&lt;&gt;"",VLOOKUP($D1042,TKBGV_sang!$A$6:$AE$130,30,0),"")</f>
        <v/>
      </c>
    </row>
    <row r="1050" spans="1:7" ht="25.5" customHeight="1" x14ac:dyDescent="0.1">
      <c r="A1050" s="91">
        <v>5</v>
      </c>
      <c r="B1050" s="92" t="str">
        <f>IF(VLOOKUP($D1042,TKBGV_sang!$A$6:$AE$130,6,0)&lt;&gt;"",VLOOKUP($D1042,TKBGV_sang!$A$6:$AE$130,6,0),"")</f>
        <v/>
      </c>
      <c r="C1050" s="92" t="str">
        <f>IF(VLOOKUP($D1042,TKBGV_sang!$A$6:$AE$130,11,0)&lt;&gt;"",VLOOKUP($D1042,TKBGV_sang!$A$6:$AE$130,11,0),"")</f>
        <v>11A12 - TIN</v>
      </c>
      <c r="D1050" s="92" t="str">
        <f>IF(VLOOKUP($D1042,TKBGV_sang!$A$6:$AE$130,16,0)&lt;&gt;"",VLOOKUP($D1042,TKBGV_sang!$A$6:$AE$130,16,0),"")</f>
        <v/>
      </c>
      <c r="E1050" s="92" t="str">
        <f>IF(VLOOKUP($D1042,TKBGV_sang!$A$6:$AE$130,21,0)&lt;&gt;"",VLOOKUP($D1042,TKBGV_sang!$A$6:$AE$130,21,0),"")</f>
        <v/>
      </c>
      <c r="F1050" s="92" t="str">
        <f>IF(VLOOKUP($D1042,TKBGV_sang!$A$6:$AE$130,26,0)&lt;&gt;"",VLOOKUP($D1042,TKBGV_sang!$A$6:$AE$130,26,0),"")</f>
        <v/>
      </c>
      <c r="G1050" s="92" t="str">
        <f>IF(VLOOKUP($D1042,TKBGV_sang!$A$6:$AE$130,31,0)&lt;&gt;"",VLOOKUP($D1042,TKBGV_sang!$A$6:$AE$130,31,0),"")</f>
        <v/>
      </c>
    </row>
    <row r="1051" spans="1:7" ht="25.5" customHeight="1" x14ac:dyDescent="0.1">
      <c r="A1051" s="85"/>
      <c r="B1051" s="85"/>
      <c r="C1051" s="85" t="s">
        <v>122</v>
      </c>
      <c r="D1051" s="85"/>
      <c r="E1051" s="85"/>
      <c r="F1051" s="85"/>
      <c r="G1051" s="85"/>
    </row>
    <row r="1052" spans="1:7" ht="25.5" customHeight="1" x14ac:dyDescent="0.1">
      <c r="A1052" s="89"/>
      <c r="B1052" s="90" t="s">
        <v>115</v>
      </c>
      <c r="C1052" s="90" t="s">
        <v>116</v>
      </c>
      <c r="D1052" s="90" t="s">
        <v>117</v>
      </c>
      <c r="E1052" s="90" t="s">
        <v>118</v>
      </c>
      <c r="F1052" s="90" t="s">
        <v>119</v>
      </c>
      <c r="G1052" s="90" t="s">
        <v>120</v>
      </c>
    </row>
    <row r="1053" spans="1:7" ht="25.5" customHeight="1" x14ac:dyDescent="0.1">
      <c r="A1053" s="91">
        <v>1</v>
      </c>
      <c r="B1053" s="92" t="str">
        <f>IF(VLOOKUP($D1042,TKBGV_chieu!$A$6:$AE$130,2,0)&lt;&gt;"",VLOOKUP($D1042,TKBGV_chieu!$A$6:$AE$130,2,0),"")</f>
        <v/>
      </c>
      <c r="C1053" s="92" t="str">
        <f>IF(VLOOKUP($D1042,TKBGV_chieu!$A$6:$AE$130,7,0)&lt;&gt;"",VLOOKUP($D1042,TKBGV_chieu!$A$6:$AE$130,7,0),"")</f>
        <v/>
      </c>
      <c r="D1053" s="92" t="str">
        <f>IF(VLOOKUP($D1042,TKBGV_chieu!$A$6:$AE$130,12,0)&lt;&gt;"",VLOOKUP($D1042,TKBGV_chieu!$A$6:$AE$130,12,0),"")</f>
        <v/>
      </c>
      <c r="E1053" s="92" t="str">
        <f>IF(VLOOKUP($D1042,TKBGV_chieu!$A$6:$AE$130,17,0)&lt;&gt;"",VLOOKUP($D1042,TKBGV_chieu!$A$6:$AE$130,17,0),"")</f>
        <v/>
      </c>
      <c r="F1053" s="92" t="str">
        <f>IF(VLOOKUP($D1042,TKBGV_chieu!$A$6:$AE$130,22,0)&lt;&gt;"",VLOOKUP($D1042,TKBGV_chieu!$A$6:$AE$130,22,0),"")</f>
        <v/>
      </c>
      <c r="G1053" s="92" t="str">
        <f>IF(VLOOKUP($D1042,TKBGV_chieu!$A$6:$AE$130,27,0)&lt;&gt;"",VLOOKUP($D1042,TKBGV_chieu!$A$6:$AE$130,27,0),"")</f>
        <v/>
      </c>
    </row>
    <row r="1054" spans="1:7" ht="25.5" customHeight="1" x14ac:dyDescent="0.1">
      <c r="A1054" s="91">
        <v>2</v>
      </c>
      <c r="B1054" s="92" t="str">
        <f>IF(VLOOKUP($D1042,TKBGV_chieu!$A$6:$AE$130,3,0)&lt;&gt;"",VLOOKUP($D1042,TKBGV_chieu!$A$6:$AE$130,3,0),"")</f>
        <v/>
      </c>
      <c r="C1054" s="92" t="str">
        <f>IF(VLOOKUP($D1042,TKBGV_chieu!$A$6:$AE$130,8,0)&lt;&gt;"",VLOOKUP($D1042,TKBGV_chieu!$A$6:$AE$130,8,0),"")</f>
        <v/>
      </c>
      <c r="D1054" s="92" t="str">
        <f>IF(VLOOKUP($D1042,TKBGV_chieu!$A$6:$AE$130,13,0)&lt;&gt;"",VLOOKUP($D1042,TKBGV_chieu!$A$6:$AE$130,13,0),"")</f>
        <v/>
      </c>
      <c r="E1054" s="92" t="str">
        <f>IF(VLOOKUP($D1042,TKBGV_chieu!$A$6:$AE$130,18,0)&lt;&gt;"",VLOOKUP($D1042,TKBGV_chieu!$A$6:$AE$130,18,0),"")</f>
        <v/>
      </c>
      <c r="F1054" s="92" t="str">
        <f>IF(VLOOKUP($D1042,TKBGV_chieu!$A$6:$AE$130,23,0)&lt;&gt;"",VLOOKUP($D1042,TKBGV_chieu!$A$6:$AE$130,23,0),"")</f>
        <v/>
      </c>
      <c r="G1054" s="92" t="str">
        <f>IF(VLOOKUP($D1042,TKBGV_chieu!$A$6:$AE$130,28,0)&lt;&gt;"",VLOOKUP($D1042,TKBGV_chieu!$A$6:$AE$130,28,0),"")</f>
        <v/>
      </c>
    </row>
    <row r="1055" spans="1:7" ht="25.5" customHeight="1" x14ac:dyDescent="0.1">
      <c r="A1055" s="91">
        <v>3</v>
      </c>
      <c r="B1055" s="92" t="str">
        <f>IF(VLOOKUP($D1042,TKBGV_chieu!$A$6:$AE$130,4,0)&lt;&gt;"",VLOOKUP($D1042,TKBGV_chieu!$A$6:$AE$130,4,0),"")</f>
        <v/>
      </c>
      <c r="C1055" s="92" t="str">
        <f>IF(VLOOKUP($D1042,TKBGV_chieu!$A$6:$AE$130,9,0)&lt;&gt;"",VLOOKUP($D1042,TKBGV_chieu!$A$6:$AE$130,9,0),"")</f>
        <v/>
      </c>
      <c r="D1055" s="92" t="str">
        <f>IF(VLOOKUP($D1042,TKBGV_chieu!$A$6:$AE$130,14,0)&lt;&gt;"",VLOOKUP($D1042,TKBGV_chieu!$A$6:$AE$130,14,0),"")</f>
        <v/>
      </c>
      <c r="E1055" s="92" t="str">
        <f>IF(VLOOKUP($D1042,TKBGV_chieu!$A$6:$AE$130,19,0)&lt;&gt;"",VLOOKUP($D1042,TKBGV_chieu!$A$6:$AE$130,19,0),"")</f>
        <v/>
      </c>
      <c r="F1055" s="92" t="str">
        <f>IF(VLOOKUP($D1042,TKBGV_chieu!$A$6:$AE$130,24,0)&lt;&gt;"",VLOOKUP($D1042,TKBGV_chieu!$A$6:$AE$130,24,0),"")</f>
        <v/>
      </c>
      <c r="G1055" s="92" t="str">
        <f>IF(VLOOKUP($D1042,TKBGV_chieu!$A$6:$AE$130,29,0)&lt;&gt;"",VLOOKUP($D1042,TKBGV_chieu!$A$6:$AE$130,29,0),"")</f>
        <v/>
      </c>
    </row>
    <row r="1056" spans="1:7" ht="25.5" customHeight="1" x14ac:dyDescent="0.1">
      <c r="A1056" s="91">
        <v>4</v>
      </c>
      <c r="B1056" s="92" t="str">
        <f>IF(VLOOKUP($D1042,TKBGV_chieu!$A$6:$AE$130,5,0)&lt;&gt;"",VLOOKUP($D1042,TKBGV_chieu!$A$6:$AE$130,5,0),"")</f>
        <v/>
      </c>
      <c r="C1056" s="92" t="str">
        <f>IF(VLOOKUP($D1042,TKBGV_chieu!$A$6:$AE$130,10,0)&lt;&gt;"",VLOOKUP($D1042,TKBGV_chieu!$A$6:$AE$130,10,0),"")</f>
        <v/>
      </c>
      <c r="D1056" s="92" t="str">
        <f>IF(VLOOKUP($D1042,TKBGV_chieu!$A$6:$AE$130,15,0)&lt;&gt;"",VLOOKUP($D1042,TKBGV_chieu!$A$6:$AE$130,15,0),"")</f>
        <v/>
      </c>
      <c r="E1056" s="92" t="str">
        <f>IF(VLOOKUP($D1042,TKBGV_chieu!$A$6:$AE$130,20,0)&lt;&gt;"",VLOOKUP($D1042,TKBGV_chieu!$A$6:$AE$130,20,0),"")</f>
        <v/>
      </c>
      <c r="F1056" s="92" t="str">
        <f>IF(VLOOKUP($D1042,TKBGV_chieu!$A$6:$AE$130,25,0)&lt;&gt;"",VLOOKUP($D1042,TKBGV_chieu!$A$6:$AE$130,25,0),"")</f>
        <v/>
      </c>
      <c r="G1056" s="92" t="str">
        <f>IF(VLOOKUP($D1042,TKBGV_chieu!$A$6:$AE$130,30,0)&lt;&gt;"",VLOOKUP($D1042,TKBGV_chieu!$A$6:$AE$130,30,0),"")</f>
        <v/>
      </c>
    </row>
    <row r="1057" spans="1:7" ht="25.5" customHeight="1" x14ac:dyDescent="0.1">
      <c r="A1057" s="91">
        <v>5</v>
      </c>
      <c r="B1057" s="92" t="str">
        <f>IF(VLOOKUP($D1042,TKBGV_chieu!$A$6:$AE$130,6,0)&lt;&gt;"",VLOOKUP($D1042,TKBGV_chieu!$A$6:$AE$130,6,0),"")</f>
        <v/>
      </c>
      <c r="C1057" s="92" t="str">
        <f>IF(VLOOKUP($D1042,TKBGV_chieu!$A$6:$AE$130,11,0)&lt;&gt;"",VLOOKUP($D1042,TKBGV_chieu!$A$6:$AE$130,11,0),"")</f>
        <v/>
      </c>
      <c r="D1057" s="92" t="str">
        <f>IF(VLOOKUP($D1042,TKBGV_chieu!$A$6:$AE$130,16,0)&lt;&gt;"",VLOOKUP($D1042,TKBGV_chieu!$A$6:$AE$130,16,0),"")</f>
        <v/>
      </c>
      <c r="E1057" s="92" t="str">
        <f>IF(VLOOKUP($D1042,TKBGV_chieu!$A$6:$AE$130,21,0)&lt;&gt;"",VLOOKUP($D1042,TKBGV_chieu!$A$6:$AE$130,21,0),"")</f>
        <v/>
      </c>
      <c r="F1057" s="92" t="str">
        <f>IF(VLOOKUP($D1042,TKBGV_chieu!$A$6:$AE$130,26,0)&lt;&gt;"",VLOOKUP($D1042,TKBGV_chieu!$A$6:$AE$130,26,0),"")</f>
        <v/>
      </c>
      <c r="G1057" s="92" t="str">
        <f>IF(VLOOKUP($D1042,TKBGV_chieu!$A$6:$AE$130,31,0)&lt;&gt;"",VLOOKUP($D1042,TKBGV_chieu!$A$6:$AE$130,31,0),"")</f>
        <v/>
      </c>
    </row>
    <row r="1058" spans="1:7" ht="25.5" customHeight="1" x14ac:dyDescent="0.1">
      <c r="A1058" s="85"/>
      <c r="B1058" s="93"/>
      <c r="C1058" s="93"/>
      <c r="D1058" s="93"/>
      <c r="E1058" s="93"/>
      <c r="F1058" s="93"/>
      <c r="G1058" s="93"/>
    </row>
    <row r="1059" spans="1:7" ht="25.5" customHeight="1" x14ac:dyDescent="0.1">
      <c r="A1059" s="85">
        <v>63</v>
      </c>
      <c r="B1059" s="85"/>
      <c r="C1059" s="85" t="s">
        <v>123</v>
      </c>
      <c r="D1059" s="86" t="str">
        <f>VLOOKUP($A1059,Objects!$D$7:$F$120,3,1)</f>
        <v>TRẦN THỊ MỸ LINH</v>
      </c>
      <c r="E1059" s="85"/>
      <c r="F1059" s="85"/>
      <c r="G1059" s="85"/>
    </row>
    <row r="1060" spans="1:7" ht="25.5" customHeight="1" x14ac:dyDescent="0.1">
      <c r="A1060" s="85"/>
      <c r="B1060" s="85"/>
      <c r="C1060" s="85"/>
      <c r="D1060" s="85"/>
      <c r="E1060" s="88"/>
      <c r="F1060" s="85"/>
      <c r="G1060" s="85"/>
    </row>
    <row r="1061" spans="1:7" ht="25.5" customHeight="1" x14ac:dyDescent="0.1">
      <c r="A1061" s="85"/>
      <c r="B1061" s="85"/>
      <c r="C1061" s="85" t="s">
        <v>121</v>
      </c>
      <c r="D1061" s="85"/>
      <c r="E1061" s="85"/>
      <c r="F1061" s="85"/>
      <c r="G1061" s="85"/>
    </row>
    <row r="1062" spans="1:7" ht="25.5" customHeight="1" x14ac:dyDescent="0.1">
      <c r="A1062" s="89"/>
      <c r="B1062" s="90" t="s">
        <v>115</v>
      </c>
      <c r="C1062" s="90" t="s">
        <v>116</v>
      </c>
      <c r="D1062" s="90" t="s">
        <v>117</v>
      </c>
      <c r="E1062" s="90" t="s">
        <v>118</v>
      </c>
      <c r="F1062" s="90" t="s">
        <v>119</v>
      </c>
      <c r="G1062" s="90" t="s">
        <v>120</v>
      </c>
    </row>
    <row r="1063" spans="1:7" ht="25.5" customHeight="1" x14ac:dyDescent="0.1">
      <c r="A1063" s="91">
        <v>1</v>
      </c>
      <c r="B1063" s="92" t="str">
        <f>IF(VLOOKUP($D1059,TKBGV_sang!$A$6:$AE$130,2,0)&lt;&gt;"",VLOOKUP($D1059,TKBGV_sang!$A$6:$AE$130,2,0),"")</f>
        <v/>
      </c>
      <c r="C1063" s="92" t="str">
        <f>IF(VLOOKUP($D1059,TKBGV_sang!$A$6:$AE$130,7,0)&lt;&gt;"",VLOOKUP($D1059,TKBGV_sang!$A$6:$AE$130,7,0),"")</f>
        <v/>
      </c>
      <c r="D1063" s="92" t="str">
        <f>IF(VLOOKUP($D1059,TKBGV_sang!$A$6:$AE$130,12,0)&lt;&gt;"",VLOOKUP($D1059,TKBGV_sang!$A$6:$AE$130,12,0),"")</f>
        <v>10A10 - TIN</v>
      </c>
      <c r="E1063" s="92" t="str">
        <f>IF(VLOOKUP($D1059,TKBGV_sang!$A$6:$AE$130,17,0)&lt;&gt;"",VLOOKUP($D1059,TKBGV_sang!$A$6:$AE$130,17,0),"")</f>
        <v>12A02 - TIN</v>
      </c>
      <c r="F1063" s="92" t="str">
        <f>IF(VLOOKUP($D1059,TKBGV_sang!$A$6:$AE$130,22,0)&lt;&gt;"",VLOOKUP($D1059,TKBGV_sang!$A$6:$AE$130,22,0),"")</f>
        <v>10A05 - TIN</v>
      </c>
      <c r="G1063" s="92" t="str">
        <f>IF(VLOOKUP($D1059,TKBGV_sang!$A$6:$AE$130,27,0)&lt;&gt;"",VLOOKUP($D1059,TKBGV_sang!$A$6:$AE$130,27,0),"")</f>
        <v/>
      </c>
    </row>
    <row r="1064" spans="1:7" ht="25.5" customHeight="1" x14ac:dyDescent="0.1">
      <c r="A1064" s="91">
        <v>2</v>
      </c>
      <c r="B1064" s="92" t="str">
        <f>IF(VLOOKUP($D1059,TKBGV_sang!$A$6:$AE$130,3,0)&lt;&gt;"",VLOOKUP($D1059,TKBGV_sang!$A$6:$AE$130,3,0),"")</f>
        <v/>
      </c>
      <c r="C1064" s="92" t="str">
        <f>IF(VLOOKUP($D1059,TKBGV_sang!$A$6:$AE$130,8,0)&lt;&gt;"",VLOOKUP($D1059,TKBGV_sang!$A$6:$AE$130,8,0),"")</f>
        <v/>
      </c>
      <c r="D1064" s="92" t="str">
        <f>IF(VLOOKUP($D1059,TKBGV_sang!$A$6:$AE$130,13,0)&lt;&gt;"",VLOOKUP($D1059,TKBGV_sang!$A$6:$AE$130,13,0),"")</f>
        <v>10A10 - TIN</v>
      </c>
      <c r="E1064" s="92" t="str">
        <f>IF(VLOOKUP($D1059,TKBGV_sang!$A$6:$AE$130,18,0)&lt;&gt;"",VLOOKUP($D1059,TKBGV_sang!$A$6:$AE$130,18,0),"")</f>
        <v>12A07 - TIN</v>
      </c>
      <c r="F1064" s="92" t="str">
        <f>IF(VLOOKUP($D1059,TKBGV_sang!$A$6:$AE$130,23,0)&lt;&gt;"",VLOOKUP($D1059,TKBGV_sang!$A$6:$AE$130,23,0),"")</f>
        <v>10A05 - TIN</v>
      </c>
      <c r="G1064" s="92" t="str">
        <f>IF(VLOOKUP($D1059,TKBGV_sang!$A$6:$AE$130,28,0)&lt;&gt;"",VLOOKUP($D1059,TKBGV_sang!$A$6:$AE$130,28,0),"")</f>
        <v/>
      </c>
    </row>
    <row r="1065" spans="1:7" ht="25.5" customHeight="1" x14ac:dyDescent="0.1">
      <c r="A1065" s="91">
        <v>3</v>
      </c>
      <c r="B1065" s="92" t="str">
        <f>IF(VLOOKUP($D1059,TKBGV_sang!$A$6:$AE$130,4,0)&lt;&gt;"",VLOOKUP($D1059,TKBGV_sang!$A$6:$AE$130,4,0),"")</f>
        <v/>
      </c>
      <c r="C1065" s="92" t="str">
        <f>IF(VLOOKUP($D1059,TKBGV_sang!$A$6:$AE$130,9,0)&lt;&gt;"",VLOOKUP($D1059,TKBGV_sang!$A$6:$AE$130,9,0),"")</f>
        <v/>
      </c>
      <c r="D1065" s="92" t="str">
        <f>IF(VLOOKUP($D1059,TKBGV_sang!$A$6:$AE$130,14,0)&lt;&gt;"",VLOOKUP($D1059,TKBGV_sang!$A$6:$AE$130,14,0),"")</f>
        <v>10A08 - TIN</v>
      </c>
      <c r="E1065" s="92" t="str">
        <f>IF(VLOOKUP($D1059,TKBGV_sang!$A$6:$AE$130,19,0)&lt;&gt;"",VLOOKUP($D1059,TKBGV_sang!$A$6:$AE$130,19,0),"")</f>
        <v>12A03 - TIN</v>
      </c>
      <c r="F1065" s="92" t="str">
        <f>IF(VLOOKUP($D1059,TKBGV_sang!$A$6:$AE$130,24,0)&lt;&gt;"",VLOOKUP($D1059,TKBGV_sang!$A$6:$AE$130,24,0),"")</f>
        <v/>
      </c>
      <c r="G1065" s="92" t="str">
        <f>IF(VLOOKUP($D1059,TKBGV_sang!$A$6:$AE$130,29,0)&lt;&gt;"",VLOOKUP($D1059,TKBGV_sang!$A$6:$AE$130,29,0),"")</f>
        <v/>
      </c>
    </row>
    <row r="1066" spans="1:7" ht="25.5" customHeight="1" x14ac:dyDescent="0.1">
      <c r="A1066" s="91">
        <v>4</v>
      </c>
      <c r="B1066" s="92" t="str">
        <f>IF(VLOOKUP($D1059,TKBGV_sang!$A$6:$AE$130,5,0)&lt;&gt;"",VLOOKUP($D1059,TKBGV_sang!$A$6:$AE$130,5,0),"")</f>
        <v/>
      </c>
      <c r="C1066" s="92" t="str">
        <f>IF(VLOOKUP($D1059,TKBGV_sang!$A$6:$AE$130,10,0)&lt;&gt;"",VLOOKUP($D1059,TKBGV_sang!$A$6:$AE$130,10,0),"")</f>
        <v/>
      </c>
      <c r="D1066" s="92" t="str">
        <f>IF(VLOOKUP($D1059,TKBGV_sang!$A$6:$AE$130,15,0)&lt;&gt;"",VLOOKUP($D1059,TKBGV_sang!$A$6:$AE$130,15,0),"")</f>
        <v>10A08 - TIN</v>
      </c>
      <c r="E1066" s="92" t="str">
        <f>IF(VLOOKUP($D1059,TKBGV_sang!$A$6:$AE$130,20,0)&lt;&gt;"",VLOOKUP($D1059,TKBGV_sang!$A$6:$AE$130,20,0),"")</f>
        <v>10A01 - TIN</v>
      </c>
      <c r="F1066" s="92" t="str">
        <f>IF(VLOOKUP($D1059,TKBGV_sang!$A$6:$AE$130,25,0)&lt;&gt;"",VLOOKUP($D1059,TKBGV_sang!$A$6:$AE$130,25,0),"")</f>
        <v>10A04 - TIN</v>
      </c>
      <c r="G1066" s="92" t="str">
        <f>IF(VLOOKUP($D1059,TKBGV_sang!$A$6:$AE$130,30,0)&lt;&gt;"",VLOOKUP($D1059,TKBGV_sang!$A$6:$AE$130,30,0),"")</f>
        <v/>
      </c>
    </row>
    <row r="1067" spans="1:7" ht="25.5" customHeight="1" x14ac:dyDescent="0.1">
      <c r="A1067" s="91">
        <v>5</v>
      </c>
      <c r="B1067" s="92" t="str">
        <f>IF(VLOOKUP($D1059,TKBGV_sang!$A$6:$AE$130,6,0)&lt;&gt;"",VLOOKUP($D1059,TKBGV_sang!$A$6:$AE$130,6,0),"")</f>
        <v/>
      </c>
      <c r="C1067" s="92" t="str">
        <f>IF(VLOOKUP($D1059,TKBGV_sang!$A$6:$AE$130,11,0)&lt;&gt;"",VLOOKUP($D1059,TKBGV_sang!$A$6:$AE$130,11,0),"")</f>
        <v/>
      </c>
      <c r="D1067" s="92" t="str">
        <f>IF(VLOOKUP($D1059,TKBGV_sang!$A$6:$AE$130,16,0)&lt;&gt;"",VLOOKUP($D1059,TKBGV_sang!$A$6:$AE$130,16,0),"")</f>
        <v>12A05 - TIN</v>
      </c>
      <c r="E1067" s="92" t="str">
        <f>IF(VLOOKUP($D1059,TKBGV_sang!$A$6:$AE$130,21,0)&lt;&gt;"",VLOOKUP($D1059,TKBGV_sang!$A$6:$AE$130,21,0),"")</f>
        <v>10A01 - TIN</v>
      </c>
      <c r="F1067" s="92" t="str">
        <f>IF(VLOOKUP($D1059,TKBGV_sang!$A$6:$AE$130,26,0)&lt;&gt;"",VLOOKUP($D1059,TKBGV_sang!$A$6:$AE$130,26,0),"")</f>
        <v>10A04 - TIN</v>
      </c>
      <c r="G1067" s="92" t="str">
        <f>IF(VLOOKUP($D1059,TKBGV_sang!$A$6:$AE$130,31,0)&lt;&gt;"",VLOOKUP($D1059,TKBGV_sang!$A$6:$AE$130,31,0),"")</f>
        <v/>
      </c>
    </row>
    <row r="1068" spans="1:7" ht="25.5" customHeight="1" x14ac:dyDescent="0.1">
      <c r="A1068" s="85"/>
      <c r="B1068" s="85"/>
      <c r="C1068" s="85" t="s">
        <v>122</v>
      </c>
      <c r="D1068" s="85"/>
      <c r="E1068" s="85"/>
      <c r="F1068" s="85"/>
      <c r="G1068" s="85"/>
    </row>
    <row r="1069" spans="1:7" ht="25.5" customHeight="1" x14ac:dyDescent="0.1">
      <c r="A1069" s="89"/>
      <c r="B1069" s="90" t="s">
        <v>115</v>
      </c>
      <c r="C1069" s="90" t="s">
        <v>116</v>
      </c>
      <c r="D1069" s="90" t="s">
        <v>117</v>
      </c>
      <c r="E1069" s="90" t="s">
        <v>118</v>
      </c>
      <c r="F1069" s="90" t="s">
        <v>119</v>
      </c>
      <c r="G1069" s="90" t="s">
        <v>120</v>
      </c>
    </row>
    <row r="1070" spans="1:7" ht="25.5" customHeight="1" x14ac:dyDescent="0.1">
      <c r="A1070" s="91">
        <v>1</v>
      </c>
      <c r="B1070" s="92" t="str">
        <f>IF(VLOOKUP($D1059,TKBGV_chieu!$A$6:$AE$130,2,0)&lt;&gt;"",VLOOKUP($D1059,TKBGV_chieu!$A$6:$AE$130,2,0),"")</f>
        <v/>
      </c>
      <c r="C1070" s="92" t="str">
        <f>IF(VLOOKUP($D1059,TKBGV_chieu!$A$6:$AE$130,7,0)&lt;&gt;"",VLOOKUP($D1059,TKBGV_chieu!$A$6:$AE$130,7,0),"")</f>
        <v/>
      </c>
      <c r="D1070" s="92" t="str">
        <f>IF(VLOOKUP($D1059,TKBGV_chieu!$A$6:$AE$130,12,0)&lt;&gt;"",VLOOKUP($D1059,TKBGV_chieu!$A$6:$AE$130,12,0),"")</f>
        <v>10A09 - TIN</v>
      </c>
      <c r="E1070" s="92" t="str">
        <f>IF(VLOOKUP($D1059,TKBGV_chieu!$A$6:$AE$130,17,0)&lt;&gt;"",VLOOKUP($D1059,TKBGV_chieu!$A$6:$AE$130,17,0),"")</f>
        <v>10A03 - TIN</v>
      </c>
      <c r="F1070" s="92" t="str">
        <f>IF(VLOOKUP($D1059,TKBGV_chieu!$A$6:$AE$130,22,0)&lt;&gt;"",VLOOKUP($D1059,TKBGV_chieu!$A$6:$AE$130,22,0),"")</f>
        <v/>
      </c>
      <c r="G1070" s="92" t="str">
        <f>IF(VLOOKUP($D1059,TKBGV_chieu!$A$6:$AE$130,27,0)&lt;&gt;"",VLOOKUP($D1059,TKBGV_chieu!$A$6:$AE$130,27,0),"")</f>
        <v/>
      </c>
    </row>
    <row r="1071" spans="1:7" ht="25.5" customHeight="1" x14ac:dyDescent="0.1">
      <c r="A1071" s="91">
        <v>2</v>
      </c>
      <c r="B1071" s="92" t="str">
        <f>IF(VLOOKUP($D1059,TKBGV_chieu!$A$6:$AE$130,3,0)&lt;&gt;"",VLOOKUP($D1059,TKBGV_chieu!$A$6:$AE$130,3,0),"")</f>
        <v/>
      </c>
      <c r="C1071" s="92" t="str">
        <f>IF(VLOOKUP($D1059,TKBGV_chieu!$A$6:$AE$130,8,0)&lt;&gt;"",VLOOKUP($D1059,TKBGV_chieu!$A$6:$AE$130,8,0),"")</f>
        <v/>
      </c>
      <c r="D1071" s="92" t="str">
        <f>IF(VLOOKUP($D1059,TKBGV_chieu!$A$6:$AE$130,13,0)&lt;&gt;"",VLOOKUP($D1059,TKBGV_chieu!$A$6:$AE$130,13,0),"")</f>
        <v>10A09 - TIN</v>
      </c>
      <c r="E1071" s="92" t="str">
        <f>IF(VLOOKUP($D1059,TKBGV_chieu!$A$6:$AE$130,18,0)&lt;&gt;"",VLOOKUP($D1059,TKBGV_chieu!$A$6:$AE$130,18,0),"")</f>
        <v>10A03 - TIN</v>
      </c>
      <c r="F1071" s="92" t="str">
        <f>IF(VLOOKUP($D1059,TKBGV_chieu!$A$6:$AE$130,23,0)&lt;&gt;"",VLOOKUP($D1059,TKBGV_chieu!$A$6:$AE$130,23,0),"")</f>
        <v/>
      </c>
      <c r="G1071" s="92" t="str">
        <f>IF(VLOOKUP($D1059,TKBGV_chieu!$A$6:$AE$130,28,0)&lt;&gt;"",VLOOKUP($D1059,TKBGV_chieu!$A$6:$AE$130,28,0),"")</f>
        <v/>
      </c>
    </row>
    <row r="1072" spans="1:7" ht="25.5" customHeight="1" x14ac:dyDescent="0.1">
      <c r="A1072" s="91">
        <v>3</v>
      </c>
      <c r="B1072" s="92" t="str">
        <f>IF(VLOOKUP($D1059,TKBGV_chieu!$A$6:$AE$130,4,0)&lt;&gt;"",VLOOKUP($D1059,TKBGV_chieu!$A$6:$AE$130,4,0),"")</f>
        <v/>
      </c>
      <c r="C1072" s="92" t="str">
        <f>IF(VLOOKUP($D1059,TKBGV_chieu!$A$6:$AE$130,9,0)&lt;&gt;"",VLOOKUP($D1059,TKBGV_chieu!$A$6:$AE$130,9,0),"")</f>
        <v/>
      </c>
      <c r="D1072" s="92" t="str">
        <f>IF(VLOOKUP($D1059,TKBGV_chieu!$A$6:$AE$130,14,0)&lt;&gt;"",VLOOKUP($D1059,TKBGV_chieu!$A$6:$AE$130,14,0),"")</f>
        <v/>
      </c>
      <c r="E1072" s="92" t="str">
        <f>IF(VLOOKUP($D1059,TKBGV_chieu!$A$6:$AE$130,19,0)&lt;&gt;"",VLOOKUP($D1059,TKBGV_chieu!$A$6:$AE$130,19,0),"")</f>
        <v>12A06 - TIN</v>
      </c>
      <c r="F1072" s="92" t="str">
        <f>IF(VLOOKUP($D1059,TKBGV_chieu!$A$6:$AE$130,24,0)&lt;&gt;"",VLOOKUP($D1059,TKBGV_chieu!$A$6:$AE$130,24,0),"")</f>
        <v/>
      </c>
      <c r="G1072" s="92" t="str">
        <f>IF(VLOOKUP($D1059,TKBGV_chieu!$A$6:$AE$130,29,0)&lt;&gt;"",VLOOKUP($D1059,TKBGV_chieu!$A$6:$AE$130,29,0),"")</f>
        <v/>
      </c>
    </row>
    <row r="1073" spans="1:7" ht="25.5" customHeight="1" x14ac:dyDescent="0.1">
      <c r="A1073" s="91">
        <v>4</v>
      </c>
      <c r="B1073" s="92" t="str">
        <f>IF(VLOOKUP($D1059,TKBGV_chieu!$A$6:$AE$130,5,0)&lt;&gt;"",VLOOKUP($D1059,TKBGV_chieu!$A$6:$AE$130,5,0),"")</f>
        <v/>
      </c>
      <c r="C1073" s="92" t="str">
        <f>IF(VLOOKUP($D1059,TKBGV_chieu!$A$6:$AE$130,10,0)&lt;&gt;"",VLOOKUP($D1059,TKBGV_chieu!$A$6:$AE$130,10,0),"")</f>
        <v/>
      </c>
      <c r="D1073" s="92" t="str">
        <f>IF(VLOOKUP($D1059,TKBGV_chieu!$A$6:$AE$130,15,0)&lt;&gt;"",VLOOKUP($D1059,TKBGV_chieu!$A$6:$AE$130,15,0),"")</f>
        <v/>
      </c>
      <c r="E1073" s="92" t="str">
        <f>IF(VLOOKUP($D1059,TKBGV_chieu!$A$6:$AE$130,20,0)&lt;&gt;"",VLOOKUP($D1059,TKBGV_chieu!$A$6:$AE$130,20,0),"")</f>
        <v/>
      </c>
      <c r="F1073" s="92" t="str">
        <f>IF(VLOOKUP($D1059,TKBGV_chieu!$A$6:$AE$130,25,0)&lt;&gt;"",VLOOKUP($D1059,TKBGV_chieu!$A$6:$AE$130,25,0),"")</f>
        <v/>
      </c>
      <c r="G1073" s="92" t="str">
        <f>IF(VLOOKUP($D1059,TKBGV_chieu!$A$6:$AE$130,30,0)&lt;&gt;"",VLOOKUP($D1059,TKBGV_chieu!$A$6:$AE$130,30,0),"")</f>
        <v/>
      </c>
    </row>
    <row r="1074" spans="1:7" ht="25.5" customHeight="1" x14ac:dyDescent="0.1">
      <c r="A1074" s="91">
        <v>5</v>
      </c>
      <c r="B1074" s="92" t="str">
        <f>IF(VLOOKUP($D1059,TKBGV_chieu!$A$6:$AE$130,6,0)&lt;&gt;"",VLOOKUP($D1059,TKBGV_chieu!$A$6:$AE$130,6,0),"")</f>
        <v/>
      </c>
      <c r="C1074" s="92" t="str">
        <f>IF(VLOOKUP($D1059,TKBGV_chieu!$A$6:$AE$130,11,0)&lt;&gt;"",VLOOKUP($D1059,TKBGV_chieu!$A$6:$AE$130,11,0),"")</f>
        <v/>
      </c>
      <c r="D1074" s="92" t="str">
        <f>IF(VLOOKUP($D1059,TKBGV_chieu!$A$6:$AE$130,16,0)&lt;&gt;"",VLOOKUP($D1059,TKBGV_chieu!$A$6:$AE$130,16,0),"")</f>
        <v/>
      </c>
      <c r="E1074" s="92" t="str">
        <f>IF(VLOOKUP($D1059,TKBGV_chieu!$A$6:$AE$130,21,0)&lt;&gt;"",VLOOKUP($D1059,TKBGV_chieu!$A$6:$AE$130,21,0),"")</f>
        <v/>
      </c>
      <c r="F1074" s="92" t="str">
        <f>IF(VLOOKUP($D1059,TKBGV_chieu!$A$6:$AE$130,26,0)&lt;&gt;"",VLOOKUP($D1059,TKBGV_chieu!$A$6:$AE$130,26,0),"")</f>
        <v/>
      </c>
      <c r="G1074" s="92" t="str">
        <f>IF(VLOOKUP($D1059,TKBGV_chieu!$A$6:$AE$130,31,0)&lt;&gt;"",VLOOKUP($D1059,TKBGV_chieu!$A$6:$AE$130,31,0),"")</f>
        <v/>
      </c>
    </row>
    <row r="1075" spans="1:7" ht="25.5" customHeight="1" x14ac:dyDescent="0.1">
      <c r="A1075" s="85"/>
      <c r="B1075" s="93"/>
      <c r="C1075" s="93"/>
      <c r="D1075" s="93"/>
      <c r="E1075" s="93"/>
      <c r="F1075" s="93"/>
      <c r="G1075" s="93"/>
    </row>
    <row r="1076" spans="1:7" ht="25.5" customHeight="1" x14ac:dyDescent="0.1">
      <c r="A1076" s="85">
        <v>64</v>
      </c>
      <c r="B1076" s="85"/>
      <c r="C1076" s="85" t="s">
        <v>123</v>
      </c>
      <c r="D1076" s="86" t="str">
        <f>VLOOKUP($A1076,Objects!$D$7:$F$120,3,1)</f>
        <v>NGUYỄN THỊ MINH TÂM</v>
      </c>
      <c r="E1076" s="85"/>
      <c r="F1076" s="85"/>
      <c r="G1076" s="85"/>
    </row>
    <row r="1077" spans="1:7" ht="25.5" customHeight="1" x14ac:dyDescent="0.1">
      <c r="A1077" s="85"/>
      <c r="B1077" s="85"/>
      <c r="C1077" s="85"/>
      <c r="D1077" s="85"/>
      <c r="E1077" s="88"/>
      <c r="F1077" s="85"/>
      <c r="G1077" s="85"/>
    </row>
    <row r="1078" spans="1:7" ht="25.5" customHeight="1" x14ac:dyDescent="0.1">
      <c r="A1078" s="85"/>
      <c r="B1078" s="85"/>
      <c r="C1078" s="85" t="s">
        <v>121</v>
      </c>
      <c r="D1078" s="85"/>
      <c r="E1078" s="85"/>
      <c r="F1078" s="85"/>
      <c r="G1078" s="85"/>
    </row>
    <row r="1079" spans="1:7" ht="25.5" customHeight="1" x14ac:dyDescent="0.1">
      <c r="A1079" s="89"/>
      <c r="B1079" s="90" t="s">
        <v>115</v>
      </c>
      <c r="C1079" s="90" t="s">
        <v>116</v>
      </c>
      <c r="D1079" s="90" t="s">
        <v>117</v>
      </c>
      <c r="E1079" s="90" t="s">
        <v>118</v>
      </c>
      <c r="F1079" s="90" t="s">
        <v>119</v>
      </c>
      <c r="G1079" s="90" t="s">
        <v>120</v>
      </c>
    </row>
    <row r="1080" spans="1:7" ht="25.5" customHeight="1" x14ac:dyDescent="0.1">
      <c r="A1080" s="91">
        <v>1</v>
      </c>
      <c r="B1080" s="92" t="str">
        <f>IF(VLOOKUP($D1076,TKBGV_sang!$A$6:$AE$130,2,0)&lt;&gt;"",VLOOKUP($D1076,TKBGV_sang!$A$6:$AE$130,2,0),"")</f>
        <v/>
      </c>
      <c r="C1080" s="92" t="str">
        <f>IF(VLOOKUP($D1076,TKBGV_sang!$A$6:$AE$130,7,0)&lt;&gt;"",VLOOKUP($D1076,TKBGV_sang!$A$6:$AE$130,7,0),"")</f>
        <v/>
      </c>
      <c r="D1080" s="92" t="str">
        <f>IF(VLOOKUP($D1076,TKBGV_sang!$A$6:$AE$130,12,0)&lt;&gt;"",VLOOKUP($D1076,TKBGV_sang!$A$6:$AE$130,12,0),"")</f>
        <v>12A07 - TOAN</v>
      </c>
      <c r="E1080" s="92" t="str">
        <f>IF(VLOOKUP($D1076,TKBGV_sang!$A$6:$AE$130,17,0)&lt;&gt;"",VLOOKUP($D1076,TKBGV_sang!$A$6:$AE$130,17,0),"")</f>
        <v>12A06 - TOAN</v>
      </c>
      <c r="F1080" s="92" t="str">
        <f>IF(VLOOKUP($D1076,TKBGV_sang!$A$6:$AE$130,22,0)&lt;&gt;"",VLOOKUP($D1076,TKBGV_sang!$A$6:$AE$130,22,0),"")</f>
        <v>12A06 - TOAN</v>
      </c>
      <c r="G1080" s="92" t="str">
        <f>IF(VLOOKUP($D1076,TKBGV_sang!$A$6:$AE$130,27,0)&lt;&gt;"",VLOOKUP($D1076,TKBGV_sang!$A$6:$AE$130,27,0),"")</f>
        <v/>
      </c>
    </row>
    <row r="1081" spans="1:7" ht="25.5" customHeight="1" x14ac:dyDescent="0.1">
      <c r="A1081" s="91">
        <v>2</v>
      </c>
      <c r="B1081" s="92" t="str">
        <f>IF(VLOOKUP($D1076,TKBGV_sang!$A$6:$AE$130,3,0)&lt;&gt;"",VLOOKUP($D1076,TKBGV_sang!$A$6:$AE$130,3,0),"")</f>
        <v>11A02 - SHCN</v>
      </c>
      <c r="C1081" s="92" t="str">
        <f>IF(VLOOKUP($D1076,TKBGV_sang!$A$6:$AE$130,8,0)&lt;&gt;"",VLOOKUP($D1076,TKBGV_sang!$A$6:$AE$130,8,0),"")</f>
        <v/>
      </c>
      <c r="D1081" s="92" t="str">
        <f>IF(VLOOKUP($D1076,TKBGV_sang!$A$6:$AE$130,13,0)&lt;&gt;"",VLOOKUP($D1076,TKBGV_sang!$A$6:$AE$130,13,0),"")</f>
        <v>12A07 - TOAN</v>
      </c>
      <c r="E1081" s="92" t="str">
        <f>IF(VLOOKUP($D1076,TKBGV_sang!$A$6:$AE$130,18,0)&lt;&gt;"",VLOOKUP($D1076,TKBGV_sang!$A$6:$AE$130,18,0),"")</f>
        <v>12A06 - TOAN</v>
      </c>
      <c r="F1081" s="92" t="str">
        <f>IF(VLOOKUP($D1076,TKBGV_sang!$A$6:$AE$130,23,0)&lt;&gt;"",VLOOKUP($D1076,TKBGV_sang!$A$6:$AE$130,23,0),"")</f>
        <v>12A06 - TOAN</v>
      </c>
      <c r="G1081" s="92" t="str">
        <f>IF(VLOOKUP($D1076,TKBGV_sang!$A$6:$AE$130,28,0)&lt;&gt;"",VLOOKUP($D1076,TKBGV_sang!$A$6:$AE$130,28,0),"")</f>
        <v/>
      </c>
    </row>
    <row r="1082" spans="1:7" ht="25.5" customHeight="1" x14ac:dyDescent="0.1">
      <c r="A1082" s="91">
        <v>3</v>
      </c>
      <c r="B1082" s="92" t="str">
        <f>IF(VLOOKUP($D1076,TKBGV_sang!$A$6:$AE$130,4,0)&lt;&gt;"",VLOOKUP($D1076,TKBGV_sang!$A$6:$AE$130,4,0),"")</f>
        <v>11A02 - TOAN</v>
      </c>
      <c r="C1082" s="92" t="str">
        <f>IF(VLOOKUP($D1076,TKBGV_sang!$A$6:$AE$130,9,0)&lt;&gt;"",VLOOKUP($D1076,TKBGV_sang!$A$6:$AE$130,9,0),"")</f>
        <v/>
      </c>
      <c r="D1082" s="92" t="str">
        <f>IF(VLOOKUP($D1076,TKBGV_sang!$A$6:$AE$130,14,0)&lt;&gt;"",VLOOKUP($D1076,TKBGV_sang!$A$6:$AE$130,14,0),"")</f>
        <v>12A06 - TOAN</v>
      </c>
      <c r="E1082" s="92" t="str">
        <f>IF(VLOOKUP($D1076,TKBGV_sang!$A$6:$AE$130,19,0)&lt;&gt;"",VLOOKUP($D1076,TKBGV_sang!$A$6:$AE$130,19,0),"")</f>
        <v/>
      </c>
      <c r="F1082" s="92" t="str">
        <f>IF(VLOOKUP($D1076,TKBGV_sang!$A$6:$AE$130,24,0)&lt;&gt;"",VLOOKUP($D1076,TKBGV_sang!$A$6:$AE$130,24,0),"")</f>
        <v>11A02 - TOAN</v>
      </c>
      <c r="G1082" s="92" t="str">
        <f>IF(VLOOKUP($D1076,TKBGV_sang!$A$6:$AE$130,29,0)&lt;&gt;"",VLOOKUP($D1076,TKBGV_sang!$A$6:$AE$130,29,0),"")</f>
        <v/>
      </c>
    </row>
    <row r="1083" spans="1:7" ht="25.5" customHeight="1" x14ac:dyDescent="0.1">
      <c r="A1083" s="91">
        <v>4</v>
      </c>
      <c r="B1083" s="92" t="str">
        <f>IF(VLOOKUP($D1076,TKBGV_sang!$A$6:$AE$130,5,0)&lt;&gt;"",VLOOKUP($D1076,TKBGV_sang!$A$6:$AE$130,5,0),"")</f>
        <v>11A02 - TOAN</v>
      </c>
      <c r="C1083" s="92" t="str">
        <f>IF(VLOOKUP($D1076,TKBGV_sang!$A$6:$AE$130,10,0)&lt;&gt;"",VLOOKUP($D1076,TKBGV_sang!$A$6:$AE$130,10,0),"")</f>
        <v/>
      </c>
      <c r="D1083" s="92" t="str">
        <f>IF(VLOOKUP($D1076,TKBGV_sang!$A$6:$AE$130,15,0)&lt;&gt;"",VLOOKUP($D1076,TKBGV_sang!$A$6:$AE$130,15,0),"")</f>
        <v/>
      </c>
      <c r="E1083" s="92" t="str">
        <f>IF(VLOOKUP($D1076,TKBGV_sang!$A$6:$AE$130,20,0)&lt;&gt;"",VLOOKUP($D1076,TKBGV_sang!$A$6:$AE$130,20,0),"")</f>
        <v>11A02 - TOAN</v>
      </c>
      <c r="F1083" s="92" t="str">
        <f>IF(VLOOKUP($D1076,TKBGV_sang!$A$6:$AE$130,25,0)&lt;&gt;"",VLOOKUP($D1076,TKBGV_sang!$A$6:$AE$130,25,0),"")</f>
        <v/>
      </c>
      <c r="G1083" s="92" t="str">
        <f>IF(VLOOKUP($D1076,TKBGV_sang!$A$6:$AE$130,30,0)&lt;&gt;"",VLOOKUP($D1076,TKBGV_sang!$A$6:$AE$130,30,0),"")</f>
        <v/>
      </c>
    </row>
    <row r="1084" spans="1:7" ht="25.5" customHeight="1" x14ac:dyDescent="0.1">
      <c r="A1084" s="91">
        <v>5</v>
      </c>
      <c r="B1084" s="92" t="str">
        <f>IF(VLOOKUP($D1076,TKBGV_sang!$A$6:$AE$130,6,0)&lt;&gt;"",VLOOKUP($D1076,TKBGV_sang!$A$6:$AE$130,6,0),"")</f>
        <v>12A07 - TOAN</v>
      </c>
      <c r="C1084" s="92" t="str">
        <f>IF(VLOOKUP($D1076,TKBGV_sang!$A$6:$AE$130,11,0)&lt;&gt;"",VLOOKUP($D1076,TKBGV_sang!$A$6:$AE$130,11,0),"")</f>
        <v/>
      </c>
      <c r="D1084" s="92" t="str">
        <f>IF(VLOOKUP($D1076,TKBGV_sang!$A$6:$AE$130,16,0)&lt;&gt;"",VLOOKUP($D1076,TKBGV_sang!$A$6:$AE$130,16,0),"")</f>
        <v/>
      </c>
      <c r="E1084" s="92" t="str">
        <f>IF(VLOOKUP($D1076,TKBGV_sang!$A$6:$AE$130,21,0)&lt;&gt;"",VLOOKUP($D1076,TKBGV_sang!$A$6:$AE$130,21,0),"")</f>
        <v>11A02 - TOAN</v>
      </c>
      <c r="F1084" s="92" t="str">
        <f>IF(VLOOKUP($D1076,TKBGV_sang!$A$6:$AE$130,26,0)&lt;&gt;"",VLOOKUP($D1076,TKBGV_sang!$A$6:$AE$130,26,0),"")</f>
        <v>12A07 - TOAN</v>
      </c>
      <c r="G1084" s="92" t="str">
        <f>IF(VLOOKUP($D1076,TKBGV_sang!$A$6:$AE$130,31,0)&lt;&gt;"",VLOOKUP($D1076,TKBGV_sang!$A$6:$AE$130,31,0),"")</f>
        <v/>
      </c>
    </row>
    <row r="1085" spans="1:7" ht="25.5" customHeight="1" x14ac:dyDescent="0.1">
      <c r="A1085" s="85"/>
      <c r="B1085" s="85"/>
      <c r="C1085" s="85" t="s">
        <v>122</v>
      </c>
      <c r="D1085" s="85"/>
      <c r="E1085" s="85"/>
      <c r="F1085" s="85"/>
      <c r="G1085" s="85"/>
    </row>
    <row r="1086" spans="1:7" ht="25.5" customHeight="1" x14ac:dyDescent="0.1">
      <c r="A1086" s="89"/>
      <c r="B1086" s="90" t="s">
        <v>115</v>
      </c>
      <c r="C1086" s="90" t="s">
        <v>116</v>
      </c>
      <c r="D1086" s="90" t="s">
        <v>117</v>
      </c>
      <c r="E1086" s="90" t="s">
        <v>118</v>
      </c>
      <c r="F1086" s="90" t="s">
        <v>119</v>
      </c>
      <c r="G1086" s="90" t="s">
        <v>120</v>
      </c>
    </row>
    <row r="1087" spans="1:7" ht="25.5" customHeight="1" x14ac:dyDescent="0.1">
      <c r="A1087" s="91">
        <v>1</v>
      </c>
      <c r="B1087" s="92" t="str">
        <f>IF(VLOOKUP($D1076,TKBGV_chieu!$A$6:$AE$130,2,0)&lt;&gt;"",VLOOKUP($D1076,TKBGV_chieu!$A$6:$AE$130,2,0),"")</f>
        <v>12A07 - TOAN</v>
      </c>
      <c r="C1087" s="92" t="str">
        <f>IF(VLOOKUP($D1076,TKBGV_chieu!$A$6:$AE$130,7,0)&lt;&gt;"",VLOOKUP($D1076,TKBGV_chieu!$A$6:$AE$130,7,0),"")</f>
        <v/>
      </c>
      <c r="D1087" s="92" t="str">
        <f>IF(VLOOKUP($D1076,TKBGV_chieu!$A$6:$AE$130,12,0)&lt;&gt;"",VLOOKUP($D1076,TKBGV_chieu!$A$6:$AE$130,12,0),"")</f>
        <v>12A06 - TOAN</v>
      </c>
      <c r="E1087" s="92" t="str">
        <f>IF(VLOOKUP($D1076,TKBGV_chieu!$A$6:$AE$130,17,0)&lt;&gt;"",VLOOKUP($D1076,TKBGV_chieu!$A$6:$AE$130,17,0),"")</f>
        <v>12A07 - TOAN</v>
      </c>
      <c r="F1087" s="92" t="str">
        <f>IF(VLOOKUP($D1076,TKBGV_chieu!$A$6:$AE$130,22,0)&lt;&gt;"",VLOOKUP($D1076,TKBGV_chieu!$A$6:$AE$130,22,0),"")</f>
        <v/>
      </c>
      <c r="G1087" s="92" t="str">
        <f>IF(VLOOKUP($D1076,TKBGV_chieu!$A$6:$AE$130,27,0)&lt;&gt;"",VLOOKUP($D1076,TKBGV_chieu!$A$6:$AE$130,27,0),"")</f>
        <v/>
      </c>
    </row>
    <row r="1088" spans="1:7" ht="25.5" customHeight="1" x14ac:dyDescent="0.1">
      <c r="A1088" s="91">
        <v>2</v>
      </c>
      <c r="B1088" s="92" t="str">
        <f>IF(VLOOKUP($D1076,TKBGV_chieu!$A$6:$AE$130,3,0)&lt;&gt;"",VLOOKUP($D1076,TKBGV_chieu!$A$6:$AE$130,3,0),"")</f>
        <v>11A02 - TOAN</v>
      </c>
      <c r="C1088" s="92" t="str">
        <f>IF(VLOOKUP($D1076,TKBGV_chieu!$A$6:$AE$130,8,0)&lt;&gt;"",VLOOKUP($D1076,TKBGV_chieu!$A$6:$AE$130,8,0),"")</f>
        <v/>
      </c>
      <c r="D1088" s="92" t="str">
        <f>IF(VLOOKUP($D1076,TKBGV_chieu!$A$6:$AE$130,13,0)&lt;&gt;"",VLOOKUP($D1076,TKBGV_chieu!$A$6:$AE$130,13,0),"")</f>
        <v>12A06 - TOAN</v>
      </c>
      <c r="E1088" s="92" t="str">
        <f>IF(VLOOKUP($D1076,TKBGV_chieu!$A$6:$AE$130,18,0)&lt;&gt;"",VLOOKUP($D1076,TKBGV_chieu!$A$6:$AE$130,18,0),"")</f>
        <v>12A07 - TOAN</v>
      </c>
      <c r="F1088" s="92" t="str">
        <f>IF(VLOOKUP($D1076,TKBGV_chieu!$A$6:$AE$130,23,0)&lt;&gt;"",VLOOKUP($D1076,TKBGV_chieu!$A$6:$AE$130,23,0),"")</f>
        <v/>
      </c>
      <c r="G1088" s="92" t="str">
        <f>IF(VLOOKUP($D1076,TKBGV_chieu!$A$6:$AE$130,28,0)&lt;&gt;"",VLOOKUP($D1076,TKBGV_chieu!$A$6:$AE$130,28,0),"")</f>
        <v/>
      </c>
    </row>
    <row r="1089" spans="1:7" ht="25.5" customHeight="1" x14ac:dyDescent="0.1">
      <c r="A1089" s="91">
        <v>3</v>
      </c>
      <c r="B1089" s="92" t="str">
        <f>IF(VLOOKUP($D1076,TKBGV_chieu!$A$6:$AE$130,4,0)&lt;&gt;"",VLOOKUP($D1076,TKBGV_chieu!$A$6:$AE$130,4,0),"")</f>
        <v>11A02 - TOAN</v>
      </c>
      <c r="C1089" s="92" t="str">
        <f>IF(VLOOKUP($D1076,TKBGV_chieu!$A$6:$AE$130,9,0)&lt;&gt;"",VLOOKUP($D1076,TKBGV_chieu!$A$6:$AE$130,9,0),"")</f>
        <v/>
      </c>
      <c r="D1089" s="92" t="str">
        <f>IF(VLOOKUP($D1076,TKBGV_chieu!$A$6:$AE$130,14,0)&lt;&gt;"",VLOOKUP($D1076,TKBGV_chieu!$A$6:$AE$130,14,0),"")</f>
        <v/>
      </c>
      <c r="E1089" s="92" t="str">
        <f>IF(VLOOKUP($D1076,TKBGV_chieu!$A$6:$AE$130,19,0)&lt;&gt;"",VLOOKUP($D1076,TKBGV_chieu!$A$6:$AE$130,19,0),"")</f>
        <v/>
      </c>
      <c r="F1089" s="92" t="str">
        <f>IF(VLOOKUP($D1076,TKBGV_chieu!$A$6:$AE$130,24,0)&lt;&gt;"",VLOOKUP($D1076,TKBGV_chieu!$A$6:$AE$130,24,0),"")</f>
        <v/>
      </c>
      <c r="G1089" s="92" t="str">
        <f>IF(VLOOKUP($D1076,TKBGV_chieu!$A$6:$AE$130,29,0)&lt;&gt;"",VLOOKUP($D1076,TKBGV_chieu!$A$6:$AE$130,29,0),"")</f>
        <v/>
      </c>
    </row>
    <row r="1090" spans="1:7" ht="25.5" customHeight="1" x14ac:dyDescent="0.1">
      <c r="A1090" s="91">
        <v>4</v>
      </c>
      <c r="B1090" s="92" t="str">
        <f>IF(VLOOKUP($D1076,TKBGV_chieu!$A$6:$AE$130,5,0)&lt;&gt;"",VLOOKUP($D1076,TKBGV_chieu!$A$6:$AE$130,5,0),"")</f>
        <v/>
      </c>
      <c r="C1090" s="92" t="str">
        <f>IF(VLOOKUP($D1076,TKBGV_chieu!$A$6:$AE$130,10,0)&lt;&gt;"",VLOOKUP($D1076,TKBGV_chieu!$A$6:$AE$130,10,0),"")</f>
        <v/>
      </c>
      <c r="D1090" s="92" t="str">
        <f>IF(VLOOKUP($D1076,TKBGV_chieu!$A$6:$AE$130,15,0)&lt;&gt;"",VLOOKUP($D1076,TKBGV_chieu!$A$6:$AE$130,15,0),"")</f>
        <v/>
      </c>
      <c r="E1090" s="92" t="str">
        <f>IF(VLOOKUP($D1076,TKBGV_chieu!$A$6:$AE$130,20,0)&lt;&gt;"",VLOOKUP($D1076,TKBGV_chieu!$A$6:$AE$130,20,0),"")</f>
        <v/>
      </c>
      <c r="F1090" s="92" t="str">
        <f>IF(VLOOKUP($D1076,TKBGV_chieu!$A$6:$AE$130,25,0)&lt;&gt;"",VLOOKUP($D1076,TKBGV_chieu!$A$6:$AE$130,25,0),"")</f>
        <v/>
      </c>
      <c r="G1090" s="92" t="str">
        <f>IF(VLOOKUP($D1076,TKBGV_chieu!$A$6:$AE$130,30,0)&lt;&gt;"",VLOOKUP($D1076,TKBGV_chieu!$A$6:$AE$130,30,0),"")</f>
        <v/>
      </c>
    </row>
    <row r="1091" spans="1:7" ht="25.5" customHeight="1" x14ac:dyDescent="0.1">
      <c r="A1091" s="91">
        <v>5</v>
      </c>
      <c r="B1091" s="92" t="str">
        <f>IF(VLOOKUP($D1076,TKBGV_chieu!$A$6:$AE$130,6,0)&lt;&gt;"",VLOOKUP($D1076,TKBGV_chieu!$A$6:$AE$130,6,0),"")</f>
        <v/>
      </c>
      <c r="C1091" s="92" t="str">
        <f>IF(VLOOKUP($D1076,TKBGV_chieu!$A$6:$AE$130,11,0)&lt;&gt;"",VLOOKUP($D1076,TKBGV_chieu!$A$6:$AE$130,11,0),"")</f>
        <v/>
      </c>
      <c r="D1091" s="92" t="str">
        <f>IF(VLOOKUP($D1076,TKBGV_chieu!$A$6:$AE$130,16,0)&lt;&gt;"",VLOOKUP($D1076,TKBGV_chieu!$A$6:$AE$130,16,0),"")</f>
        <v/>
      </c>
      <c r="E1091" s="92" t="str">
        <f>IF(VLOOKUP($D1076,TKBGV_chieu!$A$6:$AE$130,21,0)&lt;&gt;"",VLOOKUP($D1076,TKBGV_chieu!$A$6:$AE$130,21,0),"")</f>
        <v/>
      </c>
      <c r="F1091" s="92" t="str">
        <f>IF(VLOOKUP($D1076,TKBGV_chieu!$A$6:$AE$130,26,0)&lt;&gt;"",VLOOKUP($D1076,TKBGV_chieu!$A$6:$AE$130,26,0),"")</f>
        <v/>
      </c>
      <c r="G1091" s="92" t="str">
        <f>IF(VLOOKUP($D1076,TKBGV_chieu!$A$6:$AE$130,31,0)&lt;&gt;"",VLOOKUP($D1076,TKBGV_chieu!$A$6:$AE$130,31,0),"")</f>
        <v/>
      </c>
    </row>
    <row r="1092" spans="1:7" ht="25.5" customHeight="1" x14ac:dyDescent="0.1">
      <c r="A1092" s="85"/>
      <c r="B1092" s="93"/>
      <c r="C1092" s="93"/>
      <c r="D1092" s="93"/>
      <c r="E1092" s="93"/>
      <c r="F1092" s="93"/>
      <c r="G1092" s="93"/>
    </row>
    <row r="1093" spans="1:7" ht="25.5" customHeight="1" x14ac:dyDescent="0.1">
      <c r="A1093" s="85">
        <v>65</v>
      </c>
      <c r="B1093" s="85"/>
      <c r="C1093" s="85" t="s">
        <v>123</v>
      </c>
      <c r="D1093" s="86" t="str">
        <f>VLOOKUP($A1093,Objects!$D$7:$F$120,3,1)</f>
        <v>TRỊNH THỊ HẠNH</v>
      </c>
      <c r="E1093" s="85"/>
      <c r="F1093" s="85"/>
      <c r="G1093" s="85"/>
    </row>
    <row r="1094" spans="1:7" ht="25.5" customHeight="1" x14ac:dyDescent="0.1">
      <c r="A1094" s="85"/>
      <c r="B1094" s="85"/>
      <c r="C1094" s="85"/>
      <c r="D1094" s="85"/>
      <c r="E1094" s="88"/>
      <c r="F1094" s="85"/>
      <c r="G1094" s="85"/>
    </row>
    <row r="1095" spans="1:7" ht="25.5" customHeight="1" x14ac:dyDescent="0.1">
      <c r="A1095" s="85"/>
      <c r="B1095" s="85"/>
      <c r="C1095" s="85" t="s">
        <v>121</v>
      </c>
      <c r="D1095" s="85"/>
      <c r="E1095" s="85"/>
      <c r="F1095" s="85"/>
      <c r="G1095" s="85"/>
    </row>
    <row r="1096" spans="1:7" ht="25.5" customHeight="1" x14ac:dyDescent="0.1">
      <c r="A1096" s="89"/>
      <c r="B1096" s="90" t="s">
        <v>115</v>
      </c>
      <c r="C1096" s="90" t="s">
        <v>116</v>
      </c>
      <c r="D1096" s="90" t="s">
        <v>117</v>
      </c>
      <c r="E1096" s="90" t="s">
        <v>118</v>
      </c>
      <c r="F1096" s="90" t="s">
        <v>119</v>
      </c>
      <c r="G1096" s="90" t="s">
        <v>120</v>
      </c>
    </row>
    <row r="1097" spans="1:7" ht="25.5" customHeight="1" x14ac:dyDescent="0.1">
      <c r="A1097" s="91">
        <v>1</v>
      </c>
      <c r="B1097" s="92" t="str">
        <f>IF(VLOOKUP($D1093,TKBGV_sang!$A$6:$AE$130,2,0)&lt;&gt;"",VLOOKUP($D1093,TKBGV_sang!$A$6:$AE$130,2,0),"")</f>
        <v/>
      </c>
      <c r="C1097" s="92" t="str">
        <f>IF(VLOOKUP($D1093,TKBGV_sang!$A$6:$AE$130,7,0)&lt;&gt;"",VLOOKUP($D1093,TKBGV_sang!$A$6:$AE$130,7,0),"")</f>
        <v/>
      </c>
      <c r="D1097" s="92" t="str">
        <f>IF(VLOOKUP($D1093,TKBGV_sang!$A$6:$AE$130,12,0)&lt;&gt;"",VLOOKUP($D1093,TKBGV_sang!$A$6:$AE$130,12,0),"")</f>
        <v>12A05 - TOAN</v>
      </c>
      <c r="E1097" s="92" t="str">
        <f>IF(VLOOKUP($D1093,TKBGV_sang!$A$6:$AE$130,17,0)&lt;&gt;"",VLOOKUP($D1093,TKBGV_sang!$A$6:$AE$130,17,0),"")</f>
        <v>11A04 - TOAN</v>
      </c>
      <c r="F1097" s="92" t="str">
        <f>IF(VLOOKUP($D1093,TKBGV_sang!$A$6:$AE$130,22,0)&lt;&gt;"",VLOOKUP($D1093,TKBGV_sang!$A$6:$AE$130,22,0),"")</f>
        <v>11A04 - TOAN</v>
      </c>
      <c r="G1097" s="92" t="str">
        <f>IF(VLOOKUP($D1093,TKBGV_sang!$A$6:$AE$130,27,0)&lt;&gt;"",VLOOKUP($D1093,TKBGV_sang!$A$6:$AE$130,27,0),"")</f>
        <v/>
      </c>
    </row>
    <row r="1098" spans="1:7" ht="25.5" customHeight="1" x14ac:dyDescent="0.1">
      <c r="A1098" s="91">
        <v>2</v>
      </c>
      <c r="B1098" s="92" t="str">
        <f>IF(VLOOKUP($D1093,TKBGV_sang!$A$6:$AE$130,3,0)&lt;&gt;"",VLOOKUP($D1093,TKBGV_sang!$A$6:$AE$130,3,0),"")</f>
        <v>11A04 - SHCN</v>
      </c>
      <c r="C1098" s="92" t="str">
        <f>IF(VLOOKUP($D1093,TKBGV_sang!$A$6:$AE$130,8,0)&lt;&gt;"",VLOOKUP($D1093,TKBGV_sang!$A$6:$AE$130,8,0),"")</f>
        <v/>
      </c>
      <c r="D1098" s="92" t="str">
        <f>IF(VLOOKUP($D1093,TKBGV_sang!$A$6:$AE$130,13,0)&lt;&gt;"",VLOOKUP($D1093,TKBGV_sang!$A$6:$AE$130,13,0),"")</f>
        <v>12A05 - TOAN</v>
      </c>
      <c r="E1098" s="92" t="str">
        <f>IF(VLOOKUP($D1093,TKBGV_sang!$A$6:$AE$130,18,0)&lt;&gt;"",VLOOKUP($D1093,TKBGV_sang!$A$6:$AE$130,18,0),"")</f>
        <v>11A04 - TOAN</v>
      </c>
      <c r="F1098" s="92" t="str">
        <f>IF(VLOOKUP($D1093,TKBGV_sang!$A$6:$AE$130,23,0)&lt;&gt;"",VLOOKUP($D1093,TKBGV_sang!$A$6:$AE$130,23,0),"")</f>
        <v>11A04 - TOAN</v>
      </c>
      <c r="G1098" s="92" t="str">
        <f>IF(VLOOKUP($D1093,TKBGV_sang!$A$6:$AE$130,28,0)&lt;&gt;"",VLOOKUP($D1093,TKBGV_sang!$A$6:$AE$130,28,0),"")</f>
        <v/>
      </c>
    </row>
    <row r="1099" spans="1:7" ht="25.5" customHeight="1" x14ac:dyDescent="0.1">
      <c r="A1099" s="91">
        <v>3</v>
      </c>
      <c r="B1099" s="92" t="str">
        <f>IF(VLOOKUP($D1093,TKBGV_sang!$A$6:$AE$130,4,0)&lt;&gt;"",VLOOKUP($D1093,TKBGV_sang!$A$6:$AE$130,4,0),"")</f>
        <v/>
      </c>
      <c r="C1099" s="92" t="str">
        <f>IF(VLOOKUP($D1093,TKBGV_sang!$A$6:$AE$130,9,0)&lt;&gt;"",VLOOKUP($D1093,TKBGV_sang!$A$6:$AE$130,9,0),"")</f>
        <v/>
      </c>
      <c r="D1099" s="92" t="str">
        <f>IF(VLOOKUP($D1093,TKBGV_sang!$A$6:$AE$130,14,0)&lt;&gt;"",VLOOKUP($D1093,TKBGV_sang!$A$6:$AE$130,14,0),"")</f>
        <v/>
      </c>
      <c r="E1099" s="92" t="str">
        <f>IF(VLOOKUP($D1093,TKBGV_sang!$A$6:$AE$130,19,0)&lt;&gt;"",VLOOKUP($D1093,TKBGV_sang!$A$6:$AE$130,19,0),"")</f>
        <v>12A05 - TOAN</v>
      </c>
      <c r="F1099" s="92" t="str">
        <f>IF(VLOOKUP($D1093,TKBGV_sang!$A$6:$AE$130,24,0)&lt;&gt;"",VLOOKUP($D1093,TKBGV_sang!$A$6:$AE$130,24,0),"")</f>
        <v/>
      </c>
      <c r="G1099" s="92" t="str">
        <f>IF(VLOOKUP($D1093,TKBGV_sang!$A$6:$AE$130,29,0)&lt;&gt;"",VLOOKUP($D1093,TKBGV_sang!$A$6:$AE$130,29,0),"")</f>
        <v/>
      </c>
    </row>
    <row r="1100" spans="1:7" ht="25.5" customHeight="1" x14ac:dyDescent="0.1">
      <c r="A1100" s="91">
        <v>4</v>
      </c>
      <c r="B1100" s="92" t="str">
        <f>IF(VLOOKUP($D1093,TKBGV_sang!$A$6:$AE$130,5,0)&lt;&gt;"",VLOOKUP($D1093,TKBGV_sang!$A$6:$AE$130,5,0),"")</f>
        <v>12A11 - TOAN</v>
      </c>
      <c r="C1100" s="92" t="str">
        <f>IF(VLOOKUP($D1093,TKBGV_sang!$A$6:$AE$130,10,0)&lt;&gt;"",VLOOKUP($D1093,TKBGV_sang!$A$6:$AE$130,10,0),"")</f>
        <v/>
      </c>
      <c r="D1100" s="92" t="str">
        <f>IF(VLOOKUP($D1093,TKBGV_sang!$A$6:$AE$130,15,0)&lt;&gt;"",VLOOKUP($D1093,TKBGV_sang!$A$6:$AE$130,15,0),"")</f>
        <v>12A11 - TOAN</v>
      </c>
      <c r="E1100" s="92" t="str">
        <f>IF(VLOOKUP($D1093,TKBGV_sang!$A$6:$AE$130,20,0)&lt;&gt;"",VLOOKUP($D1093,TKBGV_sang!$A$6:$AE$130,20,0),"")</f>
        <v>12A11 - TOAN</v>
      </c>
      <c r="F1100" s="92" t="str">
        <f>IF(VLOOKUP($D1093,TKBGV_sang!$A$6:$AE$130,25,0)&lt;&gt;"",VLOOKUP($D1093,TKBGV_sang!$A$6:$AE$130,25,0),"")</f>
        <v>12A05 - TOAN</v>
      </c>
      <c r="G1100" s="92" t="str">
        <f>IF(VLOOKUP($D1093,TKBGV_sang!$A$6:$AE$130,30,0)&lt;&gt;"",VLOOKUP($D1093,TKBGV_sang!$A$6:$AE$130,30,0),"")</f>
        <v/>
      </c>
    </row>
    <row r="1101" spans="1:7" ht="25.5" customHeight="1" x14ac:dyDescent="0.1">
      <c r="A1101" s="91">
        <v>5</v>
      </c>
      <c r="B1101" s="92" t="str">
        <f>IF(VLOOKUP($D1093,TKBGV_sang!$A$6:$AE$130,6,0)&lt;&gt;"",VLOOKUP($D1093,TKBGV_sang!$A$6:$AE$130,6,0),"")</f>
        <v>11A04 - TOAN</v>
      </c>
      <c r="C1101" s="92" t="str">
        <f>IF(VLOOKUP($D1093,TKBGV_sang!$A$6:$AE$130,11,0)&lt;&gt;"",VLOOKUP($D1093,TKBGV_sang!$A$6:$AE$130,11,0),"")</f>
        <v/>
      </c>
      <c r="D1101" s="92" t="str">
        <f>IF(VLOOKUP($D1093,TKBGV_sang!$A$6:$AE$130,16,0)&lt;&gt;"",VLOOKUP($D1093,TKBGV_sang!$A$6:$AE$130,16,0),"")</f>
        <v>12A11 - TOAN</v>
      </c>
      <c r="E1101" s="92" t="str">
        <f>IF(VLOOKUP($D1093,TKBGV_sang!$A$6:$AE$130,21,0)&lt;&gt;"",VLOOKUP($D1093,TKBGV_sang!$A$6:$AE$130,21,0),"")</f>
        <v>12A11 - TOAN</v>
      </c>
      <c r="F1101" s="92" t="str">
        <f>IF(VLOOKUP($D1093,TKBGV_sang!$A$6:$AE$130,26,0)&lt;&gt;"",VLOOKUP($D1093,TKBGV_sang!$A$6:$AE$130,26,0),"")</f>
        <v>12A05 - TOAN</v>
      </c>
      <c r="G1101" s="92" t="str">
        <f>IF(VLOOKUP($D1093,TKBGV_sang!$A$6:$AE$130,31,0)&lt;&gt;"",VLOOKUP($D1093,TKBGV_sang!$A$6:$AE$130,31,0),"")</f>
        <v/>
      </c>
    </row>
    <row r="1102" spans="1:7" ht="25.5" customHeight="1" x14ac:dyDescent="0.1">
      <c r="A1102" s="85"/>
      <c r="B1102" s="85"/>
      <c r="C1102" s="85" t="s">
        <v>122</v>
      </c>
      <c r="D1102" s="85"/>
      <c r="E1102" s="85"/>
      <c r="F1102" s="85"/>
      <c r="G1102" s="85"/>
    </row>
    <row r="1103" spans="1:7" ht="25.5" customHeight="1" x14ac:dyDescent="0.1">
      <c r="A1103" s="89"/>
      <c r="B1103" s="90" t="s">
        <v>115</v>
      </c>
      <c r="C1103" s="90" t="s">
        <v>116</v>
      </c>
      <c r="D1103" s="90" t="s">
        <v>117</v>
      </c>
      <c r="E1103" s="90" t="s">
        <v>118</v>
      </c>
      <c r="F1103" s="90" t="s">
        <v>119</v>
      </c>
      <c r="G1103" s="90" t="s">
        <v>120</v>
      </c>
    </row>
    <row r="1104" spans="1:7" ht="25.5" customHeight="1" x14ac:dyDescent="0.1">
      <c r="A1104" s="91">
        <v>1</v>
      </c>
      <c r="B1104" s="92" t="str">
        <f>IF(VLOOKUP($D1093,TKBGV_chieu!$A$6:$AE$130,2,0)&lt;&gt;"",VLOOKUP($D1093,TKBGV_chieu!$A$6:$AE$130,2,0),"")</f>
        <v>11A04 - TOAN</v>
      </c>
      <c r="C1104" s="92" t="str">
        <f>IF(VLOOKUP($D1093,TKBGV_chieu!$A$6:$AE$130,7,0)&lt;&gt;"",VLOOKUP($D1093,TKBGV_chieu!$A$6:$AE$130,7,0),"")</f>
        <v/>
      </c>
      <c r="D1104" s="92" t="str">
        <f>IF(VLOOKUP($D1093,TKBGV_chieu!$A$6:$AE$130,12,0)&lt;&gt;"",VLOOKUP($D1093,TKBGV_chieu!$A$6:$AE$130,12,0),"")</f>
        <v>11A04 - TOAN</v>
      </c>
      <c r="E1104" s="92" t="str">
        <f>IF(VLOOKUP($D1093,TKBGV_chieu!$A$6:$AE$130,17,0)&lt;&gt;"",VLOOKUP($D1093,TKBGV_chieu!$A$6:$AE$130,17,0),"")</f>
        <v/>
      </c>
      <c r="F1104" s="92" t="str">
        <f>IF(VLOOKUP($D1093,TKBGV_chieu!$A$6:$AE$130,22,0)&lt;&gt;"",VLOOKUP($D1093,TKBGV_chieu!$A$6:$AE$130,22,0),"")</f>
        <v>12A11 - TOAN</v>
      </c>
      <c r="G1104" s="92" t="str">
        <f>IF(VLOOKUP($D1093,TKBGV_chieu!$A$6:$AE$130,27,0)&lt;&gt;"",VLOOKUP($D1093,TKBGV_chieu!$A$6:$AE$130,27,0),"")</f>
        <v/>
      </c>
    </row>
    <row r="1105" spans="1:7" ht="25.5" customHeight="1" x14ac:dyDescent="0.1">
      <c r="A1105" s="91">
        <v>2</v>
      </c>
      <c r="B1105" s="92" t="str">
        <f>IF(VLOOKUP($D1093,TKBGV_chieu!$A$6:$AE$130,3,0)&lt;&gt;"",VLOOKUP($D1093,TKBGV_chieu!$A$6:$AE$130,3,0),"")</f>
        <v/>
      </c>
      <c r="C1105" s="92" t="str">
        <f>IF(VLOOKUP($D1093,TKBGV_chieu!$A$6:$AE$130,8,0)&lt;&gt;"",VLOOKUP($D1093,TKBGV_chieu!$A$6:$AE$130,8,0),"")</f>
        <v/>
      </c>
      <c r="D1105" s="92" t="str">
        <f>IF(VLOOKUP($D1093,TKBGV_chieu!$A$6:$AE$130,13,0)&lt;&gt;"",VLOOKUP($D1093,TKBGV_chieu!$A$6:$AE$130,13,0),"")</f>
        <v>12A11 - TOAN</v>
      </c>
      <c r="E1105" s="92" t="str">
        <f>IF(VLOOKUP($D1093,TKBGV_chieu!$A$6:$AE$130,18,0)&lt;&gt;"",VLOOKUP($D1093,TKBGV_chieu!$A$6:$AE$130,18,0),"")</f>
        <v/>
      </c>
      <c r="F1105" s="92" t="str">
        <f>IF(VLOOKUP($D1093,TKBGV_chieu!$A$6:$AE$130,23,0)&lt;&gt;"",VLOOKUP($D1093,TKBGV_chieu!$A$6:$AE$130,23,0),"")</f>
        <v/>
      </c>
      <c r="G1105" s="92" t="str">
        <f>IF(VLOOKUP($D1093,TKBGV_chieu!$A$6:$AE$130,28,0)&lt;&gt;"",VLOOKUP($D1093,TKBGV_chieu!$A$6:$AE$130,28,0),"")</f>
        <v/>
      </c>
    </row>
    <row r="1106" spans="1:7" ht="25.5" customHeight="1" x14ac:dyDescent="0.1">
      <c r="A1106" s="91">
        <v>3</v>
      </c>
      <c r="B1106" s="92" t="str">
        <f>IF(VLOOKUP($D1093,TKBGV_chieu!$A$6:$AE$130,4,0)&lt;&gt;"",VLOOKUP($D1093,TKBGV_chieu!$A$6:$AE$130,4,0),"")</f>
        <v>12A05 - TOAN</v>
      </c>
      <c r="C1106" s="92" t="str">
        <f>IF(VLOOKUP($D1093,TKBGV_chieu!$A$6:$AE$130,9,0)&lt;&gt;"",VLOOKUP($D1093,TKBGV_chieu!$A$6:$AE$130,9,0),"")</f>
        <v/>
      </c>
      <c r="D1106" s="92" t="str">
        <f>IF(VLOOKUP($D1093,TKBGV_chieu!$A$6:$AE$130,14,0)&lt;&gt;"",VLOOKUP($D1093,TKBGV_chieu!$A$6:$AE$130,14,0),"")</f>
        <v/>
      </c>
      <c r="E1106" s="92" t="str">
        <f>IF(VLOOKUP($D1093,TKBGV_chieu!$A$6:$AE$130,19,0)&lt;&gt;"",VLOOKUP($D1093,TKBGV_chieu!$A$6:$AE$130,19,0),"")</f>
        <v/>
      </c>
      <c r="F1106" s="92" t="str">
        <f>IF(VLOOKUP($D1093,TKBGV_chieu!$A$6:$AE$130,24,0)&lt;&gt;"",VLOOKUP($D1093,TKBGV_chieu!$A$6:$AE$130,24,0),"")</f>
        <v>12A05 - TOAN</v>
      </c>
      <c r="G1106" s="92" t="str">
        <f>IF(VLOOKUP($D1093,TKBGV_chieu!$A$6:$AE$130,29,0)&lt;&gt;"",VLOOKUP($D1093,TKBGV_chieu!$A$6:$AE$130,29,0),"")</f>
        <v/>
      </c>
    </row>
    <row r="1107" spans="1:7" ht="25.5" customHeight="1" x14ac:dyDescent="0.1">
      <c r="A1107" s="91">
        <v>4</v>
      </c>
      <c r="B1107" s="92" t="str">
        <f>IF(VLOOKUP($D1093,TKBGV_chieu!$A$6:$AE$130,5,0)&lt;&gt;"",VLOOKUP($D1093,TKBGV_chieu!$A$6:$AE$130,5,0),"")</f>
        <v/>
      </c>
      <c r="C1107" s="92" t="str">
        <f>IF(VLOOKUP($D1093,TKBGV_chieu!$A$6:$AE$130,10,0)&lt;&gt;"",VLOOKUP($D1093,TKBGV_chieu!$A$6:$AE$130,10,0),"")</f>
        <v/>
      </c>
      <c r="D1107" s="92" t="str">
        <f>IF(VLOOKUP($D1093,TKBGV_chieu!$A$6:$AE$130,15,0)&lt;&gt;"",VLOOKUP($D1093,TKBGV_chieu!$A$6:$AE$130,15,0),"")</f>
        <v/>
      </c>
      <c r="E1107" s="92" t="str">
        <f>IF(VLOOKUP($D1093,TKBGV_chieu!$A$6:$AE$130,20,0)&lt;&gt;"",VLOOKUP($D1093,TKBGV_chieu!$A$6:$AE$130,20,0),"")</f>
        <v/>
      </c>
      <c r="F1107" s="92" t="str">
        <f>IF(VLOOKUP($D1093,TKBGV_chieu!$A$6:$AE$130,25,0)&lt;&gt;"",VLOOKUP($D1093,TKBGV_chieu!$A$6:$AE$130,25,0),"")</f>
        <v/>
      </c>
      <c r="G1107" s="92" t="str">
        <f>IF(VLOOKUP($D1093,TKBGV_chieu!$A$6:$AE$130,30,0)&lt;&gt;"",VLOOKUP($D1093,TKBGV_chieu!$A$6:$AE$130,30,0),"")</f>
        <v/>
      </c>
    </row>
    <row r="1108" spans="1:7" ht="25.5" customHeight="1" x14ac:dyDescent="0.1">
      <c r="A1108" s="91">
        <v>5</v>
      </c>
      <c r="B1108" s="92" t="str">
        <f>IF(VLOOKUP($D1093,TKBGV_chieu!$A$6:$AE$130,6,0)&lt;&gt;"",VLOOKUP($D1093,TKBGV_chieu!$A$6:$AE$130,6,0),"")</f>
        <v/>
      </c>
      <c r="C1108" s="92" t="str">
        <f>IF(VLOOKUP($D1093,TKBGV_chieu!$A$6:$AE$130,11,0)&lt;&gt;"",VLOOKUP($D1093,TKBGV_chieu!$A$6:$AE$130,11,0),"")</f>
        <v/>
      </c>
      <c r="D1108" s="92" t="str">
        <f>IF(VLOOKUP($D1093,TKBGV_chieu!$A$6:$AE$130,16,0)&lt;&gt;"",VLOOKUP($D1093,TKBGV_chieu!$A$6:$AE$130,16,0),"")</f>
        <v/>
      </c>
      <c r="E1108" s="92" t="str">
        <f>IF(VLOOKUP($D1093,TKBGV_chieu!$A$6:$AE$130,21,0)&lt;&gt;"",VLOOKUP($D1093,TKBGV_chieu!$A$6:$AE$130,21,0),"")</f>
        <v/>
      </c>
      <c r="F1108" s="92" t="str">
        <f>IF(VLOOKUP($D1093,TKBGV_chieu!$A$6:$AE$130,26,0)&lt;&gt;"",VLOOKUP($D1093,TKBGV_chieu!$A$6:$AE$130,26,0),"")</f>
        <v/>
      </c>
      <c r="G1108" s="92" t="str">
        <f>IF(VLOOKUP($D1093,TKBGV_chieu!$A$6:$AE$130,31,0)&lt;&gt;"",VLOOKUP($D1093,TKBGV_chieu!$A$6:$AE$130,31,0),"")</f>
        <v/>
      </c>
    </row>
    <row r="1109" spans="1:7" ht="25.5" customHeight="1" x14ac:dyDescent="0.1">
      <c r="A1109" s="85"/>
      <c r="B1109" s="93"/>
      <c r="C1109" s="93"/>
      <c r="D1109" s="93"/>
      <c r="E1109" s="93"/>
      <c r="F1109" s="93"/>
      <c r="G1109" s="93"/>
    </row>
    <row r="1110" spans="1:7" ht="25.5" customHeight="1" x14ac:dyDescent="0.1">
      <c r="A1110" s="85">
        <v>66</v>
      </c>
      <c r="B1110" s="85"/>
      <c r="C1110" s="85" t="s">
        <v>123</v>
      </c>
      <c r="D1110" s="86" t="str">
        <f>VLOOKUP($A1110,Objects!$D$7:$F$120,3,1)</f>
        <v>PHẠM ĐỨC QUANG</v>
      </c>
      <c r="E1110" s="85"/>
      <c r="F1110" s="85"/>
      <c r="G1110" s="85"/>
    </row>
    <row r="1111" spans="1:7" ht="25.5" customHeight="1" x14ac:dyDescent="0.1">
      <c r="A1111" s="85"/>
      <c r="B1111" s="85"/>
      <c r="C1111" s="85"/>
      <c r="D1111" s="85"/>
      <c r="E1111" s="88"/>
      <c r="F1111" s="85"/>
      <c r="G1111" s="85"/>
    </row>
    <row r="1112" spans="1:7" ht="25.5" customHeight="1" x14ac:dyDescent="0.1">
      <c r="A1112" s="85"/>
      <c r="B1112" s="85"/>
      <c r="C1112" s="85" t="s">
        <v>121</v>
      </c>
      <c r="D1112" s="85"/>
      <c r="E1112" s="85"/>
      <c r="F1112" s="85"/>
      <c r="G1112" s="85"/>
    </row>
    <row r="1113" spans="1:7" ht="25.5" customHeight="1" x14ac:dyDescent="0.1">
      <c r="A1113" s="89"/>
      <c r="B1113" s="90" t="s">
        <v>115</v>
      </c>
      <c r="C1113" s="90" t="s">
        <v>116</v>
      </c>
      <c r="D1113" s="90" t="s">
        <v>117</v>
      </c>
      <c r="E1113" s="90" t="s">
        <v>118</v>
      </c>
      <c r="F1113" s="90" t="s">
        <v>119</v>
      </c>
      <c r="G1113" s="90" t="s">
        <v>120</v>
      </c>
    </row>
    <row r="1114" spans="1:7" ht="25.5" customHeight="1" x14ac:dyDescent="0.1">
      <c r="A1114" s="91">
        <v>1</v>
      </c>
      <c r="B1114" s="92" t="str">
        <f>IF(VLOOKUP($D1110,TKBGV_sang!$A$6:$AE$130,2,0)&lt;&gt;"",VLOOKUP($D1110,TKBGV_sang!$A$6:$AE$130,2,0),"")</f>
        <v/>
      </c>
      <c r="C1114" s="92" t="str">
        <f>IF(VLOOKUP($D1110,TKBGV_sang!$A$6:$AE$130,7,0)&lt;&gt;"",VLOOKUP($D1110,TKBGV_sang!$A$6:$AE$130,7,0),"")</f>
        <v/>
      </c>
      <c r="D1114" s="92" t="str">
        <f>IF(VLOOKUP($D1110,TKBGV_sang!$A$6:$AE$130,12,0)&lt;&gt;"",VLOOKUP($D1110,TKBGV_sang!$A$6:$AE$130,12,0),"")</f>
        <v>10A08 - TOAN</v>
      </c>
      <c r="E1114" s="92" t="str">
        <f>IF(VLOOKUP($D1110,TKBGV_sang!$A$6:$AE$130,17,0)&lt;&gt;"",VLOOKUP($D1110,TKBGV_sang!$A$6:$AE$130,17,0),"")</f>
        <v>10A01 - TOAN</v>
      </c>
      <c r="F1114" s="92" t="str">
        <f>IF(VLOOKUP($D1110,TKBGV_sang!$A$6:$AE$130,22,0)&lt;&gt;"",VLOOKUP($D1110,TKBGV_sang!$A$6:$AE$130,22,0),"")</f>
        <v>10A08 - TOAN</v>
      </c>
      <c r="G1114" s="92" t="str">
        <f>IF(VLOOKUP($D1110,TKBGV_sang!$A$6:$AE$130,27,0)&lt;&gt;"",VLOOKUP($D1110,TKBGV_sang!$A$6:$AE$130,27,0),"")</f>
        <v/>
      </c>
    </row>
    <row r="1115" spans="1:7" ht="25.5" customHeight="1" x14ac:dyDescent="0.1">
      <c r="A1115" s="91">
        <v>2</v>
      </c>
      <c r="B1115" s="92" t="str">
        <f>IF(VLOOKUP($D1110,TKBGV_sang!$A$6:$AE$130,3,0)&lt;&gt;"",VLOOKUP($D1110,TKBGV_sang!$A$6:$AE$130,3,0),"")</f>
        <v>10A07 - SHCN</v>
      </c>
      <c r="C1115" s="92" t="str">
        <f>IF(VLOOKUP($D1110,TKBGV_sang!$A$6:$AE$130,8,0)&lt;&gt;"",VLOOKUP($D1110,TKBGV_sang!$A$6:$AE$130,8,0),"")</f>
        <v/>
      </c>
      <c r="D1115" s="92" t="str">
        <f>IF(VLOOKUP($D1110,TKBGV_sang!$A$6:$AE$130,13,0)&lt;&gt;"",VLOOKUP($D1110,TKBGV_sang!$A$6:$AE$130,13,0),"")</f>
        <v>10A01 - TOAN</v>
      </c>
      <c r="E1115" s="92" t="str">
        <f>IF(VLOOKUP($D1110,TKBGV_sang!$A$6:$AE$130,18,0)&lt;&gt;"",VLOOKUP($D1110,TKBGV_sang!$A$6:$AE$130,18,0),"")</f>
        <v>10A01 - TOAN</v>
      </c>
      <c r="F1115" s="92" t="str">
        <f>IF(VLOOKUP($D1110,TKBGV_sang!$A$6:$AE$130,23,0)&lt;&gt;"",VLOOKUP($D1110,TKBGV_sang!$A$6:$AE$130,23,0),"")</f>
        <v>10A08 - TOAN</v>
      </c>
      <c r="G1115" s="92" t="str">
        <f>IF(VLOOKUP($D1110,TKBGV_sang!$A$6:$AE$130,28,0)&lt;&gt;"",VLOOKUP($D1110,TKBGV_sang!$A$6:$AE$130,28,0),"")</f>
        <v/>
      </c>
    </row>
    <row r="1116" spans="1:7" ht="25.5" customHeight="1" x14ac:dyDescent="0.1">
      <c r="A1116" s="91">
        <v>3</v>
      </c>
      <c r="B1116" s="92" t="str">
        <f>IF(VLOOKUP($D1110,TKBGV_sang!$A$6:$AE$130,4,0)&lt;&gt;"",VLOOKUP($D1110,TKBGV_sang!$A$6:$AE$130,4,0),"")</f>
        <v>10A07 - TOAN</v>
      </c>
      <c r="C1116" s="92" t="str">
        <f>IF(VLOOKUP($D1110,TKBGV_sang!$A$6:$AE$130,9,0)&lt;&gt;"",VLOOKUP($D1110,TKBGV_sang!$A$6:$AE$130,9,0),"")</f>
        <v/>
      </c>
      <c r="D1116" s="92" t="str">
        <f>IF(VLOOKUP($D1110,TKBGV_sang!$A$6:$AE$130,14,0)&lt;&gt;"",VLOOKUP($D1110,TKBGV_sang!$A$6:$AE$130,14,0),"")</f>
        <v>11A05 - TOAN</v>
      </c>
      <c r="E1116" s="92" t="str">
        <f>IF(VLOOKUP($D1110,TKBGV_sang!$A$6:$AE$130,19,0)&lt;&gt;"",VLOOKUP($D1110,TKBGV_sang!$A$6:$AE$130,19,0),"")</f>
        <v/>
      </c>
      <c r="F1116" s="92" t="str">
        <f>IF(VLOOKUP($D1110,TKBGV_sang!$A$6:$AE$130,24,0)&lt;&gt;"",VLOOKUP($D1110,TKBGV_sang!$A$6:$AE$130,24,0),"")</f>
        <v/>
      </c>
      <c r="G1116" s="92" t="str">
        <f>IF(VLOOKUP($D1110,TKBGV_sang!$A$6:$AE$130,29,0)&lt;&gt;"",VLOOKUP($D1110,TKBGV_sang!$A$6:$AE$130,29,0),"")</f>
        <v/>
      </c>
    </row>
    <row r="1117" spans="1:7" ht="25.5" customHeight="1" x14ac:dyDescent="0.1">
      <c r="A1117" s="91">
        <v>4</v>
      </c>
      <c r="B1117" s="92" t="str">
        <f>IF(VLOOKUP($D1110,TKBGV_sang!$A$6:$AE$130,5,0)&lt;&gt;"",VLOOKUP($D1110,TKBGV_sang!$A$6:$AE$130,5,0),"")</f>
        <v>11A05 - TOAN</v>
      </c>
      <c r="C1117" s="92" t="str">
        <f>IF(VLOOKUP($D1110,TKBGV_sang!$A$6:$AE$130,10,0)&lt;&gt;"",VLOOKUP($D1110,TKBGV_sang!$A$6:$AE$130,10,0),"")</f>
        <v/>
      </c>
      <c r="D1117" s="92" t="str">
        <f>IF(VLOOKUP($D1110,TKBGV_sang!$A$6:$AE$130,15,0)&lt;&gt;"",VLOOKUP($D1110,TKBGV_sang!$A$6:$AE$130,15,0),"")</f>
        <v>11A05 - TOAN</v>
      </c>
      <c r="E1117" s="92" t="str">
        <f>IF(VLOOKUP($D1110,TKBGV_sang!$A$6:$AE$130,20,0)&lt;&gt;"",VLOOKUP($D1110,TKBGV_sang!$A$6:$AE$130,20,0),"")</f>
        <v>11A05 - TOAN</v>
      </c>
      <c r="F1117" s="92" t="str">
        <f>IF(VLOOKUP($D1110,TKBGV_sang!$A$6:$AE$130,25,0)&lt;&gt;"",VLOOKUP($D1110,TKBGV_sang!$A$6:$AE$130,25,0),"")</f>
        <v>10A07 - TOAN</v>
      </c>
      <c r="G1117" s="92" t="str">
        <f>IF(VLOOKUP($D1110,TKBGV_sang!$A$6:$AE$130,30,0)&lt;&gt;"",VLOOKUP($D1110,TKBGV_sang!$A$6:$AE$130,30,0),"")</f>
        <v/>
      </c>
    </row>
    <row r="1118" spans="1:7" ht="25.5" customHeight="1" x14ac:dyDescent="0.1">
      <c r="A1118" s="91">
        <v>5</v>
      </c>
      <c r="B1118" s="92" t="str">
        <f>IF(VLOOKUP($D1110,TKBGV_sang!$A$6:$AE$130,6,0)&lt;&gt;"",VLOOKUP($D1110,TKBGV_sang!$A$6:$AE$130,6,0),"")</f>
        <v>11A05 - TOAN</v>
      </c>
      <c r="C1118" s="92" t="str">
        <f>IF(VLOOKUP($D1110,TKBGV_sang!$A$6:$AE$130,11,0)&lt;&gt;"",VLOOKUP($D1110,TKBGV_sang!$A$6:$AE$130,11,0),"")</f>
        <v/>
      </c>
      <c r="D1118" s="92" t="str">
        <f>IF(VLOOKUP($D1110,TKBGV_sang!$A$6:$AE$130,16,0)&lt;&gt;"",VLOOKUP($D1110,TKBGV_sang!$A$6:$AE$130,16,0),"")</f>
        <v>10A07 - TOAN</v>
      </c>
      <c r="E1118" s="92" t="str">
        <f>IF(VLOOKUP($D1110,TKBGV_sang!$A$6:$AE$130,21,0)&lt;&gt;"",VLOOKUP($D1110,TKBGV_sang!$A$6:$AE$130,21,0),"")</f>
        <v>11A05 - TOAN</v>
      </c>
      <c r="F1118" s="92" t="str">
        <f>IF(VLOOKUP($D1110,TKBGV_sang!$A$6:$AE$130,26,0)&lt;&gt;"",VLOOKUP($D1110,TKBGV_sang!$A$6:$AE$130,26,0),"")</f>
        <v>10A07 - TOAN</v>
      </c>
      <c r="G1118" s="92" t="str">
        <f>IF(VLOOKUP($D1110,TKBGV_sang!$A$6:$AE$130,31,0)&lt;&gt;"",VLOOKUP($D1110,TKBGV_sang!$A$6:$AE$130,31,0),"")</f>
        <v/>
      </c>
    </row>
    <row r="1119" spans="1:7" ht="25.5" customHeight="1" x14ac:dyDescent="0.1">
      <c r="A1119" s="85"/>
      <c r="B1119" s="85"/>
      <c r="C1119" s="85" t="s">
        <v>122</v>
      </c>
      <c r="D1119" s="85"/>
      <c r="E1119" s="85"/>
      <c r="F1119" s="85"/>
      <c r="G1119" s="85"/>
    </row>
    <row r="1120" spans="1:7" ht="25.5" customHeight="1" x14ac:dyDescent="0.1">
      <c r="A1120" s="89"/>
      <c r="B1120" s="90" t="s">
        <v>115</v>
      </c>
      <c r="C1120" s="90" t="s">
        <v>116</v>
      </c>
      <c r="D1120" s="90" t="s">
        <v>117</v>
      </c>
      <c r="E1120" s="90" t="s">
        <v>118</v>
      </c>
      <c r="F1120" s="90" t="s">
        <v>119</v>
      </c>
      <c r="G1120" s="90" t="s">
        <v>120</v>
      </c>
    </row>
    <row r="1121" spans="1:7" ht="25.5" customHeight="1" x14ac:dyDescent="0.1">
      <c r="A1121" s="91">
        <v>1</v>
      </c>
      <c r="B1121" s="92" t="str">
        <f>IF(VLOOKUP($D1110,TKBGV_chieu!$A$6:$AE$130,2,0)&lt;&gt;"",VLOOKUP($D1110,TKBGV_chieu!$A$6:$AE$130,2,0),"")</f>
        <v>10A08 - TOAN</v>
      </c>
      <c r="C1121" s="92" t="str">
        <f>IF(VLOOKUP($D1110,TKBGV_chieu!$A$6:$AE$130,7,0)&lt;&gt;"",VLOOKUP($D1110,TKBGV_chieu!$A$6:$AE$130,7,0),"")</f>
        <v/>
      </c>
      <c r="D1121" s="92" t="str">
        <f>IF(VLOOKUP($D1110,TKBGV_chieu!$A$6:$AE$130,12,0)&lt;&gt;"",VLOOKUP($D1110,TKBGV_chieu!$A$6:$AE$130,12,0),"")</f>
        <v>10A07 - TOAN</v>
      </c>
      <c r="E1121" s="92" t="str">
        <f>IF(VLOOKUP($D1110,TKBGV_chieu!$A$6:$AE$130,17,0)&lt;&gt;"",VLOOKUP($D1110,TKBGV_chieu!$A$6:$AE$130,17,0),"")</f>
        <v>10A01 - TOAN</v>
      </c>
      <c r="F1121" s="92" t="str">
        <f>IF(VLOOKUP($D1110,TKBGV_chieu!$A$6:$AE$130,22,0)&lt;&gt;"",VLOOKUP($D1110,TKBGV_chieu!$A$6:$AE$130,22,0),"")</f>
        <v/>
      </c>
      <c r="G1121" s="92" t="str">
        <f>IF(VLOOKUP($D1110,TKBGV_chieu!$A$6:$AE$130,27,0)&lt;&gt;"",VLOOKUP($D1110,TKBGV_chieu!$A$6:$AE$130,27,0),"")</f>
        <v/>
      </c>
    </row>
    <row r="1122" spans="1:7" ht="25.5" customHeight="1" x14ac:dyDescent="0.1">
      <c r="A1122" s="91">
        <v>2</v>
      </c>
      <c r="B1122" s="92" t="str">
        <f>IF(VLOOKUP($D1110,TKBGV_chieu!$A$6:$AE$130,3,0)&lt;&gt;"",VLOOKUP($D1110,TKBGV_chieu!$A$6:$AE$130,3,0),"")</f>
        <v>10A01 - TOAN</v>
      </c>
      <c r="C1122" s="92" t="str">
        <f>IF(VLOOKUP($D1110,TKBGV_chieu!$A$6:$AE$130,8,0)&lt;&gt;"",VLOOKUP($D1110,TKBGV_chieu!$A$6:$AE$130,8,0),"")</f>
        <v/>
      </c>
      <c r="D1122" s="92" t="str">
        <f>IF(VLOOKUP($D1110,TKBGV_chieu!$A$6:$AE$130,13,0)&lt;&gt;"",VLOOKUP($D1110,TKBGV_chieu!$A$6:$AE$130,13,0),"")</f>
        <v>10A07 - TOAN</v>
      </c>
      <c r="E1122" s="92" t="str">
        <f>IF(VLOOKUP($D1110,TKBGV_chieu!$A$6:$AE$130,18,0)&lt;&gt;"",VLOOKUP($D1110,TKBGV_chieu!$A$6:$AE$130,18,0),"")</f>
        <v>10A08 - TOAN</v>
      </c>
      <c r="F1122" s="92" t="str">
        <f>IF(VLOOKUP($D1110,TKBGV_chieu!$A$6:$AE$130,23,0)&lt;&gt;"",VLOOKUP($D1110,TKBGV_chieu!$A$6:$AE$130,23,0),"")</f>
        <v/>
      </c>
      <c r="G1122" s="92" t="str">
        <f>IF(VLOOKUP($D1110,TKBGV_chieu!$A$6:$AE$130,28,0)&lt;&gt;"",VLOOKUP($D1110,TKBGV_chieu!$A$6:$AE$130,28,0),"")</f>
        <v/>
      </c>
    </row>
    <row r="1123" spans="1:7" ht="25.5" customHeight="1" x14ac:dyDescent="0.1">
      <c r="A1123" s="91">
        <v>3</v>
      </c>
      <c r="B1123" s="92" t="str">
        <f>IF(VLOOKUP($D1110,TKBGV_chieu!$A$6:$AE$130,4,0)&lt;&gt;"",VLOOKUP($D1110,TKBGV_chieu!$A$6:$AE$130,4,0),"")</f>
        <v>10A01 - TOAN</v>
      </c>
      <c r="C1123" s="92" t="str">
        <f>IF(VLOOKUP($D1110,TKBGV_chieu!$A$6:$AE$130,9,0)&lt;&gt;"",VLOOKUP($D1110,TKBGV_chieu!$A$6:$AE$130,9,0),"")</f>
        <v/>
      </c>
      <c r="D1123" s="92" t="str">
        <f>IF(VLOOKUP($D1110,TKBGV_chieu!$A$6:$AE$130,14,0)&lt;&gt;"",VLOOKUP($D1110,TKBGV_chieu!$A$6:$AE$130,14,0),"")</f>
        <v>11A05 - TOAN</v>
      </c>
      <c r="E1123" s="92" t="str">
        <f>IF(VLOOKUP($D1110,TKBGV_chieu!$A$6:$AE$130,19,0)&lt;&gt;"",VLOOKUP($D1110,TKBGV_chieu!$A$6:$AE$130,19,0),"")</f>
        <v>10A08 - TOAN</v>
      </c>
      <c r="F1123" s="92" t="str">
        <f>IF(VLOOKUP($D1110,TKBGV_chieu!$A$6:$AE$130,24,0)&lt;&gt;"",VLOOKUP($D1110,TKBGV_chieu!$A$6:$AE$130,24,0),"")</f>
        <v/>
      </c>
      <c r="G1123" s="92" t="str">
        <f>IF(VLOOKUP($D1110,TKBGV_chieu!$A$6:$AE$130,29,0)&lt;&gt;"",VLOOKUP($D1110,TKBGV_chieu!$A$6:$AE$130,29,0),"")</f>
        <v/>
      </c>
    </row>
    <row r="1124" spans="1:7" ht="25.5" customHeight="1" x14ac:dyDescent="0.1">
      <c r="A1124" s="91">
        <v>4</v>
      </c>
      <c r="B1124" s="92" t="str">
        <f>IF(VLOOKUP($D1110,TKBGV_chieu!$A$6:$AE$130,5,0)&lt;&gt;"",VLOOKUP($D1110,TKBGV_chieu!$A$6:$AE$130,5,0),"")</f>
        <v/>
      </c>
      <c r="C1124" s="92" t="str">
        <f>IF(VLOOKUP($D1110,TKBGV_chieu!$A$6:$AE$130,10,0)&lt;&gt;"",VLOOKUP($D1110,TKBGV_chieu!$A$6:$AE$130,10,0),"")</f>
        <v/>
      </c>
      <c r="D1124" s="92" t="str">
        <f>IF(VLOOKUP($D1110,TKBGV_chieu!$A$6:$AE$130,15,0)&lt;&gt;"",VLOOKUP($D1110,TKBGV_chieu!$A$6:$AE$130,15,0),"")</f>
        <v/>
      </c>
      <c r="E1124" s="92" t="str">
        <f>IF(VLOOKUP($D1110,TKBGV_chieu!$A$6:$AE$130,20,0)&lt;&gt;"",VLOOKUP($D1110,TKBGV_chieu!$A$6:$AE$130,20,0),"")</f>
        <v/>
      </c>
      <c r="F1124" s="92" t="str">
        <f>IF(VLOOKUP($D1110,TKBGV_chieu!$A$6:$AE$130,25,0)&lt;&gt;"",VLOOKUP($D1110,TKBGV_chieu!$A$6:$AE$130,25,0),"")</f>
        <v/>
      </c>
      <c r="G1124" s="92" t="str">
        <f>IF(VLOOKUP($D1110,TKBGV_chieu!$A$6:$AE$130,30,0)&lt;&gt;"",VLOOKUP($D1110,TKBGV_chieu!$A$6:$AE$130,30,0),"")</f>
        <v/>
      </c>
    </row>
    <row r="1125" spans="1:7" ht="25.5" customHeight="1" x14ac:dyDescent="0.1">
      <c r="A1125" s="91">
        <v>5</v>
      </c>
      <c r="B1125" s="92" t="str">
        <f>IF(VLOOKUP($D1110,TKBGV_chieu!$A$6:$AE$130,6,0)&lt;&gt;"",VLOOKUP($D1110,TKBGV_chieu!$A$6:$AE$130,6,0),"")</f>
        <v/>
      </c>
      <c r="C1125" s="92" t="str">
        <f>IF(VLOOKUP($D1110,TKBGV_chieu!$A$6:$AE$130,11,0)&lt;&gt;"",VLOOKUP($D1110,TKBGV_chieu!$A$6:$AE$130,11,0),"")</f>
        <v/>
      </c>
      <c r="D1125" s="92" t="str">
        <f>IF(VLOOKUP($D1110,TKBGV_chieu!$A$6:$AE$130,16,0)&lt;&gt;"",VLOOKUP($D1110,TKBGV_chieu!$A$6:$AE$130,16,0),"")</f>
        <v/>
      </c>
      <c r="E1125" s="92" t="str">
        <f>IF(VLOOKUP($D1110,TKBGV_chieu!$A$6:$AE$130,21,0)&lt;&gt;"",VLOOKUP($D1110,TKBGV_chieu!$A$6:$AE$130,21,0),"")</f>
        <v/>
      </c>
      <c r="F1125" s="92" t="str">
        <f>IF(VLOOKUP($D1110,TKBGV_chieu!$A$6:$AE$130,26,0)&lt;&gt;"",VLOOKUP($D1110,TKBGV_chieu!$A$6:$AE$130,26,0),"")</f>
        <v/>
      </c>
      <c r="G1125" s="92" t="str">
        <f>IF(VLOOKUP($D1110,TKBGV_chieu!$A$6:$AE$130,31,0)&lt;&gt;"",VLOOKUP($D1110,TKBGV_chieu!$A$6:$AE$130,31,0),"")</f>
        <v/>
      </c>
    </row>
    <row r="1126" spans="1:7" ht="25.5" customHeight="1" x14ac:dyDescent="0.1">
      <c r="A1126" s="85"/>
      <c r="B1126" s="93"/>
      <c r="C1126" s="93"/>
      <c r="D1126" s="93"/>
      <c r="E1126" s="93"/>
      <c r="F1126" s="93"/>
      <c r="G1126" s="93"/>
    </row>
    <row r="1127" spans="1:7" ht="25.5" customHeight="1" x14ac:dyDescent="0.1">
      <c r="A1127" s="85">
        <v>67</v>
      </c>
      <c r="B1127" s="85"/>
      <c r="C1127" s="85" t="s">
        <v>123</v>
      </c>
      <c r="D1127" s="86" t="str">
        <f>VLOOKUP($A1127,Objects!$D$7:$F$120,3,1)</f>
        <v>NGUYỄN THỊ THU HÀ</v>
      </c>
      <c r="E1127" s="85"/>
      <c r="F1127" s="85"/>
      <c r="G1127" s="85"/>
    </row>
    <row r="1128" spans="1:7" ht="25.5" customHeight="1" x14ac:dyDescent="0.1">
      <c r="A1128" s="85"/>
      <c r="B1128" s="85"/>
      <c r="C1128" s="85"/>
      <c r="D1128" s="85"/>
      <c r="E1128" s="88"/>
      <c r="F1128" s="85"/>
      <c r="G1128" s="85"/>
    </row>
    <row r="1129" spans="1:7" ht="25.5" customHeight="1" x14ac:dyDescent="0.1">
      <c r="A1129" s="85"/>
      <c r="B1129" s="85"/>
      <c r="C1129" s="85" t="s">
        <v>121</v>
      </c>
      <c r="D1129" s="85"/>
      <c r="E1129" s="85"/>
      <c r="F1129" s="85"/>
      <c r="G1129" s="85"/>
    </row>
    <row r="1130" spans="1:7" ht="25.5" customHeight="1" x14ac:dyDescent="0.1">
      <c r="A1130" s="89"/>
      <c r="B1130" s="90" t="s">
        <v>115</v>
      </c>
      <c r="C1130" s="90" t="s">
        <v>116</v>
      </c>
      <c r="D1130" s="90" t="s">
        <v>117</v>
      </c>
      <c r="E1130" s="90" t="s">
        <v>118</v>
      </c>
      <c r="F1130" s="90" t="s">
        <v>119</v>
      </c>
      <c r="G1130" s="90" t="s">
        <v>120</v>
      </c>
    </row>
    <row r="1131" spans="1:7" ht="25.5" customHeight="1" x14ac:dyDescent="0.1">
      <c r="A1131" s="91">
        <v>1</v>
      </c>
      <c r="B1131" s="92" t="str">
        <f>IF(VLOOKUP($D1127,TKBGV_sang!$A$6:$AE$130,2,0)&lt;&gt;"",VLOOKUP($D1127,TKBGV_sang!$A$6:$AE$130,2,0),"")</f>
        <v/>
      </c>
      <c r="C1131" s="92" t="str">
        <f>IF(VLOOKUP($D1127,TKBGV_sang!$A$6:$AE$130,7,0)&lt;&gt;"",VLOOKUP($D1127,TKBGV_sang!$A$6:$AE$130,7,0),"")</f>
        <v/>
      </c>
      <c r="D1131" s="92" t="str">
        <f>IF(VLOOKUP($D1127,TKBGV_sang!$A$6:$AE$130,12,0)&lt;&gt;"",VLOOKUP($D1127,TKBGV_sang!$A$6:$AE$130,12,0),"")</f>
        <v>11A06 - TOAN</v>
      </c>
      <c r="E1131" s="92" t="str">
        <f>IF(VLOOKUP($D1127,TKBGV_sang!$A$6:$AE$130,17,0)&lt;&gt;"",VLOOKUP($D1127,TKBGV_sang!$A$6:$AE$130,17,0),"")</f>
        <v>12A03 - TOAN</v>
      </c>
      <c r="F1131" s="92" t="str">
        <f>IF(VLOOKUP($D1127,TKBGV_sang!$A$6:$AE$130,22,0)&lt;&gt;"",VLOOKUP($D1127,TKBGV_sang!$A$6:$AE$130,22,0),"")</f>
        <v>11A06 - TOAN</v>
      </c>
      <c r="G1131" s="92" t="str">
        <f>IF(VLOOKUP($D1127,TKBGV_sang!$A$6:$AE$130,27,0)&lt;&gt;"",VLOOKUP($D1127,TKBGV_sang!$A$6:$AE$130,27,0),"")</f>
        <v/>
      </c>
    </row>
    <row r="1132" spans="1:7" ht="25.5" customHeight="1" x14ac:dyDescent="0.1">
      <c r="A1132" s="91">
        <v>2</v>
      </c>
      <c r="B1132" s="92" t="str">
        <f>IF(VLOOKUP($D1127,TKBGV_sang!$A$6:$AE$130,3,0)&lt;&gt;"",VLOOKUP($D1127,TKBGV_sang!$A$6:$AE$130,3,0),"")</f>
        <v>11A06 - SHCN</v>
      </c>
      <c r="C1132" s="92" t="str">
        <f>IF(VLOOKUP($D1127,TKBGV_sang!$A$6:$AE$130,8,0)&lt;&gt;"",VLOOKUP($D1127,TKBGV_sang!$A$6:$AE$130,8,0),"")</f>
        <v/>
      </c>
      <c r="D1132" s="92" t="str">
        <f>IF(VLOOKUP($D1127,TKBGV_sang!$A$6:$AE$130,13,0)&lt;&gt;"",VLOOKUP($D1127,TKBGV_sang!$A$6:$AE$130,13,0),"")</f>
        <v>11A06 - TOAN</v>
      </c>
      <c r="E1132" s="92" t="str">
        <f>IF(VLOOKUP($D1127,TKBGV_sang!$A$6:$AE$130,18,0)&lt;&gt;"",VLOOKUP($D1127,TKBGV_sang!$A$6:$AE$130,18,0),"")</f>
        <v>12A03 - TOAN</v>
      </c>
      <c r="F1132" s="92" t="str">
        <f>IF(VLOOKUP($D1127,TKBGV_sang!$A$6:$AE$130,23,0)&lt;&gt;"",VLOOKUP($D1127,TKBGV_sang!$A$6:$AE$130,23,0),"")</f>
        <v>11A06 - TOAN</v>
      </c>
      <c r="G1132" s="92" t="str">
        <f>IF(VLOOKUP($D1127,TKBGV_sang!$A$6:$AE$130,28,0)&lt;&gt;"",VLOOKUP($D1127,TKBGV_sang!$A$6:$AE$130,28,0),"")</f>
        <v/>
      </c>
    </row>
    <row r="1133" spans="1:7" ht="25.5" customHeight="1" x14ac:dyDescent="0.1">
      <c r="A1133" s="91">
        <v>3</v>
      </c>
      <c r="B1133" s="92" t="str">
        <f>IF(VLOOKUP($D1127,TKBGV_sang!$A$6:$AE$130,4,0)&lt;&gt;"",VLOOKUP($D1127,TKBGV_sang!$A$6:$AE$130,4,0),"")</f>
        <v>12A13 - TOAN</v>
      </c>
      <c r="C1133" s="92" t="str">
        <f>IF(VLOOKUP($D1127,TKBGV_sang!$A$6:$AE$130,9,0)&lt;&gt;"",VLOOKUP($D1127,TKBGV_sang!$A$6:$AE$130,9,0),"")</f>
        <v/>
      </c>
      <c r="D1133" s="92" t="str">
        <f>IF(VLOOKUP($D1127,TKBGV_sang!$A$6:$AE$130,14,0)&lt;&gt;"",VLOOKUP($D1127,TKBGV_sang!$A$6:$AE$130,14,0),"")</f>
        <v>12A13 - TOAN</v>
      </c>
      <c r="E1133" s="92" t="str">
        <f>IF(VLOOKUP($D1127,TKBGV_sang!$A$6:$AE$130,19,0)&lt;&gt;"",VLOOKUP($D1127,TKBGV_sang!$A$6:$AE$130,19,0),"")</f>
        <v>11A06 - TOAN</v>
      </c>
      <c r="F1133" s="92" t="str">
        <f>IF(VLOOKUP($D1127,TKBGV_sang!$A$6:$AE$130,24,0)&lt;&gt;"",VLOOKUP($D1127,TKBGV_sang!$A$6:$AE$130,24,0),"")</f>
        <v/>
      </c>
      <c r="G1133" s="92" t="str">
        <f>IF(VLOOKUP($D1127,TKBGV_sang!$A$6:$AE$130,29,0)&lt;&gt;"",VLOOKUP($D1127,TKBGV_sang!$A$6:$AE$130,29,0),"")</f>
        <v/>
      </c>
    </row>
    <row r="1134" spans="1:7" ht="25.5" customHeight="1" x14ac:dyDescent="0.1">
      <c r="A1134" s="91">
        <v>4</v>
      </c>
      <c r="B1134" s="92" t="str">
        <f>IF(VLOOKUP($D1127,TKBGV_sang!$A$6:$AE$130,5,0)&lt;&gt;"",VLOOKUP($D1127,TKBGV_sang!$A$6:$AE$130,5,0),"")</f>
        <v>12A03 - TOAN</v>
      </c>
      <c r="C1134" s="92" t="str">
        <f>IF(VLOOKUP($D1127,TKBGV_sang!$A$6:$AE$130,10,0)&lt;&gt;"",VLOOKUP($D1127,TKBGV_sang!$A$6:$AE$130,10,0),"")</f>
        <v/>
      </c>
      <c r="D1134" s="92" t="str">
        <f>IF(VLOOKUP($D1127,TKBGV_sang!$A$6:$AE$130,15,0)&lt;&gt;"",VLOOKUP($D1127,TKBGV_sang!$A$6:$AE$130,15,0),"")</f>
        <v/>
      </c>
      <c r="E1134" s="92" t="str">
        <f>IF(VLOOKUP($D1127,TKBGV_sang!$A$6:$AE$130,20,0)&lt;&gt;"",VLOOKUP($D1127,TKBGV_sang!$A$6:$AE$130,20,0),"")</f>
        <v/>
      </c>
      <c r="F1134" s="92" t="str">
        <f>IF(VLOOKUP($D1127,TKBGV_sang!$A$6:$AE$130,25,0)&lt;&gt;"",VLOOKUP($D1127,TKBGV_sang!$A$6:$AE$130,25,0),"")</f>
        <v>12A13 - TOAN</v>
      </c>
      <c r="G1134" s="92" t="str">
        <f>IF(VLOOKUP($D1127,TKBGV_sang!$A$6:$AE$130,30,0)&lt;&gt;"",VLOOKUP($D1127,TKBGV_sang!$A$6:$AE$130,30,0),"")</f>
        <v/>
      </c>
    </row>
    <row r="1135" spans="1:7" ht="25.5" customHeight="1" x14ac:dyDescent="0.1">
      <c r="A1135" s="91">
        <v>5</v>
      </c>
      <c r="B1135" s="92" t="str">
        <f>IF(VLOOKUP($D1127,TKBGV_sang!$A$6:$AE$130,6,0)&lt;&gt;"",VLOOKUP($D1127,TKBGV_sang!$A$6:$AE$130,6,0),"")</f>
        <v/>
      </c>
      <c r="C1135" s="92" t="str">
        <f>IF(VLOOKUP($D1127,TKBGV_sang!$A$6:$AE$130,11,0)&lt;&gt;"",VLOOKUP($D1127,TKBGV_sang!$A$6:$AE$130,11,0),"")</f>
        <v/>
      </c>
      <c r="D1135" s="92" t="str">
        <f>IF(VLOOKUP($D1127,TKBGV_sang!$A$6:$AE$130,16,0)&lt;&gt;"",VLOOKUP($D1127,TKBGV_sang!$A$6:$AE$130,16,0),"")</f>
        <v>12A03 - TOAN</v>
      </c>
      <c r="E1135" s="92" t="str">
        <f>IF(VLOOKUP($D1127,TKBGV_sang!$A$6:$AE$130,21,0)&lt;&gt;"",VLOOKUP($D1127,TKBGV_sang!$A$6:$AE$130,21,0),"")</f>
        <v/>
      </c>
      <c r="F1135" s="92" t="str">
        <f>IF(VLOOKUP($D1127,TKBGV_sang!$A$6:$AE$130,26,0)&lt;&gt;"",VLOOKUP($D1127,TKBGV_sang!$A$6:$AE$130,26,0),"")</f>
        <v>12A13 - TOAN</v>
      </c>
      <c r="G1135" s="92" t="str">
        <f>IF(VLOOKUP($D1127,TKBGV_sang!$A$6:$AE$130,31,0)&lt;&gt;"",VLOOKUP($D1127,TKBGV_sang!$A$6:$AE$130,31,0),"")</f>
        <v/>
      </c>
    </row>
    <row r="1136" spans="1:7" ht="25.5" customHeight="1" x14ac:dyDescent="0.1">
      <c r="A1136" s="85"/>
      <c r="B1136" s="85"/>
      <c r="C1136" s="85" t="s">
        <v>122</v>
      </c>
      <c r="D1136" s="85"/>
      <c r="E1136" s="85"/>
      <c r="F1136" s="85"/>
      <c r="G1136" s="85"/>
    </row>
    <row r="1137" spans="1:7" ht="25.5" customHeight="1" x14ac:dyDescent="0.1">
      <c r="A1137" s="89"/>
      <c r="B1137" s="90" t="s">
        <v>115</v>
      </c>
      <c r="C1137" s="90" t="s">
        <v>116</v>
      </c>
      <c r="D1137" s="90" t="s">
        <v>117</v>
      </c>
      <c r="E1137" s="90" t="s">
        <v>118</v>
      </c>
      <c r="F1137" s="90" t="s">
        <v>119</v>
      </c>
      <c r="G1137" s="90" t="s">
        <v>120</v>
      </c>
    </row>
    <row r="1138" spans="1:7" ht="25.5" customHeight="1" x14ac:dyDescent="0.1">
      <c r="A1138" s="91">
        <v>1</v>
      </c>
      <c r="B1138" s="92" t="str">
        <f>IF(VLOOKUP($D1127,TKBGV_chieu!$A$6:$AE$130,2,0)&lt;&gt;"",VLOOKUP($D1127,TKBGV_chieu!$A$6:$AE$130,2,0),"")</f>
        <v>12A03 - TOAN</v>
      </c>
      <c r="C1138" s="92" t="str">
        <f>IF(VLOOKUP($D1127,TKBGV_chieu!$A$6:$AE$130,7,0)&lt;&gt;"",VLOOKUP($D1127,TKBGV_chieu!$A$6:$AE$130,7,0),"")</f>
        <v/>
      </c>
      <c r="D1138" s="92" t="str">
        <f>IF(VLOOKUP($D1127,TKBGV_chieu!$A$6:$AE$130,12,0)&lt;&gt;"",VLOOKUP($D1127,TKBGV_chieu!$A$6:$AE$130,12,0),"")</f>
        <v>12A13 - TOAN</v>
      </c>
      <c r="E1138" s="92" t="str">
        <f>IF(VLOOKUP($D1127,TKBGV_chieu!$A$6:$AE$130,17,0)&lt;&gt;"",VLOOKUP($D1127,TKBGV_chieu!$A$6:$AE$130,17,0),"")</f>
        <v>11A06 - TOAN</v>
      </c>
      <c r="F1138" s="92" t="str">
        <f>IF(VLOOKUP($D1127,TKBGV_chieu!$A$6:$AE$130,22,0)&lt;&gt;"",VLOOKUP($D1127,TKBGV_chieu!$A$6:$AE$130,22,0),"")</f>
        <v/>
      </c>
      <c r="G1138" s="92" t="str">
        <f>IF(VLOOKUP($D1127,TKBGV_chieu!$A$6:$AE$130,27,0)&lt;&gt;"",VLOOKUP($D1127,TKBGV_chieu!$A$6:$AE$130,27,0),"")</f>
        <v/>
      </c>
    </row>
    <row r="1139" spans="1:7" ht="25.5" customHeight="1" x14ac:dyDescent="0.1">
      <c r="A1139" s="91">
        <v>2</v>
      </c>
      <c r="B1139" s="92" t="str">
        <f>IF(VLOOKUP($D1127,TKBGV_chieu!$A$6:$AE$130,3,0)&lt;&gt;"",VLOOKUP($D1127,TKBGV_chieu!$A$6:$AE$130,3,0),"")</f>
        <v>12A03 - TOAN</v>
      </c>
      <c r="C1139" s="92" t="str">
        <f>IF(VLOOKUP($D1127,TKBGV_chieu!$A$6:$AE$130,8,0)&lt;&gt;"",VLOOKUP($D1127,TKBGV_chieu!$A$6:$AE$130,8,0),"")</f>
        <v/>
      </c>
      <c r="D1139" s="92" t="str">
        <f>IF(VLOOKUP($D1127,TKBGV_chieu!$A$6:$AE$130,13,0)&lt;&gt;"",VLOOKUP($D1127,TKBGV_chieu!$A$6:$AE$130,13,0),"")</f>
        <v>11A06 - TOAN</v>
      </c>
      <c r="E1139" s="92" t="str">
        <f>IF(VLOOKUP($D1127,TKBGV_chieu!$A$6:$AE$130,18,0)&lt;&gt;"",VLOOKUP($D1127,TKBGV_chieu!$A$6:$AE$130,18,0),"")</f>
        <v/>
      </c>
      <c r="F1139" s="92" t="str">
        <f>IF(VLOOKUP($D1127,TKBGV_chieu!$A$6:$AE$130,23,0)&lt;&gt;"",VLOOKUP($D1127,TKBGV_chieu!$A$6:$AE$130,23,0),"")</f>
        <v/>
      </c>
      <c r="G1139" s="92" t="str">
        <f>IF(VLOOKUP($D1127,TKBGV_chieu!$A$6:$AE$130,28,0)&lt;&gt;"",VLOOKUP($D1127,TKBGV_chieu!$A$6:$AE$130,28,0),"")</f>
        <v/>
      </c>
    </row>
    <row r="1140" spans="1:7" ht="25.5" customHeight="1" x14ac:dyDescent="0.1">
      <c r="A1140" s="91">
        <v>3</v>
      </c>
      <c r="B1140" s="92" t="str">
        <f>IF(VLOOKUP($D1127,TKBGV_chieu!$A$6:$AE$130,4,0)&lt;&gt;"",VLOOKUP($D1127,TKBGV_chieu!$A$6:$AE$130,4,0),"")</f>
        <v>12A13 - TOAN</v>
      </c>
      <c r="C1140" s="92" t="str">
        <f>IF(VLOOKUP($D1127,TKBGV_chieu!$A$6:$AE$130,9,0)&lt;&gt;"",VLOOKUP($D1127,TKBGV_chieu!$A$6:$AE$130,9,0),"")</f>
        <v/>
      </c>
      <c r="D1140" s="92" t="str">
        <f>IF(VLOOKUP($D1127,TKBGV_chieu!$A$6:$AE$130,14,0)&lt;&gt;"",VLOOKUP($D1127,TKBGV_chieu!$A$6:$AE$130,14,0),"")</f>
        <v>12A03 - TOAN</v>
      </c>
      <c r="E1140" s="92" t="str">
        <f>IF(VLOOKUP($D1127,TKBGV_chieu!$A$6:$AE$130,19,0)&lt;&gt;"",VLOOKUP($D1127,TKBGV_chieu!$A$6:$AE$130,19,0),"")</f>
        <v>12A13 - TOAN</v>
      </c>
      <c r="F1140" s="92" t="str">
        <f>IF(VLOOKUP($D1127,TKBGV_chieu!$A$6:$AE$130,24,0)&lt;&gt;"",VLOOKUP($D1127,TKBGV_chieu!$A$6:$AE$130,24,0),"")</f>
        <v/>
      </c>
      <c r="G1140" s="92" t="str">
        <f>IF(VLOOKUP($D1127,TKBGV_chieu!$A$6:$AE$130,29,0)&lt;&gt;"",VLOOKUP($D1127,TKBGV_chieu!$A$6:$AE$130,29,0),"")</f>
        <v/>
      </c>
    </row>
    <row r="1141" spans="1:7" ht="25.5" customHeight="1" x14ac:dyDescent="0.1">
      <c r="A1141" s="91">
        <v>4</v>
      </c>
      <c r="B1141" s="92" t="str">
        <f>IF(VLOOKUP($D1127,TKBGV_chieu!$A$6:$AE$130,5,0)&lt;&gt;"",VLOOKUP($D1127,TKBGV_chieu!$A$6:$AE$130,5,0),"")</f>
        <v/>
      </c>
      <c r="C1141" s="92" t="str">
        <f>IF(VLOOKUP($D1127,TKBGV_chieu!$A$6:$AE$130,10,0)&lt;&gt;"",VLOOKUP($D1127,TKBGV_chieu!$A$6:$AE$130,10,0),"")</f>
        <v/>
      </c>
      <c r="D1141" s="92" t="str">
        <f>IF(VLOOKUP($D1127,TKBGV_chieu!$A$6:$AE$130,15,0)&lt;&gt;"",VLOOKUP($D1127,TKBGV_chieu!$A$6:$AE$130,15,0),"")</f>
        <v/>
      </c>
      <c r="E1141" s="92" t="str">
        <f>IF(VLOOKUP($D1127,TKBGV_chieu!$A$6:$AE$130,20,0)&lt;&gt;"",VLOOKUP($D1127,TKBGV_chieu!$A$6:$AE$130,20,0),"")</f>
        <v/>
      </c>
      <c r="F1141" s="92" t="str">
        <f>IF(VLOOKUP($D1127,TKBGV_chieu!$A$6:$AE$130,25,0)&lt;&gt;"",VLOOKUP($D1127,TKBGV_chieu!$A$6:$AE$130,25,0),"")</f>
        <v/>
      </c>
      <c r="G1141" s="92" t="str">
        <f>IF(VLOOKUP($D1127,TKBGV_chieu!$A$6:$AE$130,30,0)&lt;&gt;"",VLOOKUP($D1127,TKBGV_chieu!$A$6:$AE$130,30,0),"")</f>
        <v/>
      </c>
    </row>
    <row r="1142" spans="1:7" ht="25.5" customHeight="1" x14ac:dyDescent="0.1">
      <c r="A1142" s="91">
        <v>5</v>
      </c>
      <c r="B1142" s="92" t="str">
        <f>IF(VLOOKUP($D1127,TKBGV_chieu!$A$6:$AE$130,6,0)&lt;&gt;"",VLOOKUP($D1127,TKBGV_chieu!$A$6:$AE$130,6,0),"")</f>
        <v/>
      </c>
      <c r="C1142" s="92" t="str">
        <f>IF(VLOOKUP($D1127,TKBGV_chieu!$A$6:$AE$130,11,0)&lt;&gt;"",VLOOKUP($D1127,TKBGV_chieu!$A$6:$AE$130,11,0),"")</f>
        <v/>
      </c>
      <c r="D1142" s="92" t="str">
        <f>IF(VLOOKUP($D1127,TKBGV_chieu!$A$6:$AE$130,16,0)&lt;&gt;"",VLOOKUP($D1127,TKBGV_chieu!$A$6:$AE$130,16,0),"")</f>
        <v/>
      </c>
      <c r="E1142" s="92" t="str">
        <f>IF(VLOOKUP($D1127,TKBGV_chieu!$A$6:$AE$130,21,0)&lt;&gt;"",VLOOKUP($D1127,TKBGV_chieu!$A$6:$AE$130,21,0),"")</f>
        <v/>
      </c>
      <c r="F1142" s="92" t="str">
        <f>IF(VLOOKUP($D1127,TKBGV_chieu!$A$6:$AE$130,26,0)&lt;&gt;"",VLOOKUP($D1127,TKBGV_chieu!$A$6:$AE$130,26,0),"")</f>
        <v/>
      </c>
      <c r="G1142" s="92" t="str">
        <f>IF(VLOOKUP($D1127,TKBGV_chieu!$A$6:$AE$130,31,0)&lt;&gt;"",VLOOKUP($D1127,TKBGV_chieu!$A$6:$AE$130,31,0),"")</f>
        <v/>
      </c>
    </row>
    <row r="1143" spans="1:7" ht="25.5" customHeight="1" x14ac:dyDescent="0.1">
      <c r="A1143" s="85"/>
      <c r="B1143" s="93"/>
      <c r="C1143" s="93"/>
      <c r="D1143" s="93"/>
      <c r="E1143" s="93"/>
      <c r="F1143" s="93"/>
      <c r="G1143" s="93"/>
    </row>
    <row r="1144" spans="1:7" ht="25.5" customHeight="1" x14ac:dyDescent="0.1">
      <c r="A1144" s="85">
        <v>68</v>
      </c>
      <c r="B1144" s="85"/>
      <c r="C1144" s="85" t="s">
        <v>123</v>
      </c>
      <c r="D1144" s="86" t="str">
        <f>VLOOKUP($A1144,Objects!$D$7:$F$120,3,1)</f>
        <v>CHỐNG A TÚ</v>
      </c>
      <c r="E1144" s="85"/>
      <c r="F1144" s="85"/>
      <c r="G1144" s="85"/>
    </row>
    <row r="1145" spans="1:7" ht="25.5" customHeight="1" x14ac:dyDescent="0.1">
      <c r="A1145" s="85"/>
      <c r="B1145" s="85"/>
      <c r="C1145" s="85"/>
      <c r="D1145" s="85"/>
      <c r="E1145" s="88"/>
      <c r="F1145" s="85"/>
      <c r="G1145" s="85"/>
    </row>
    <row r="1146" spans="1:7" ht="25.5" customHeight="1" x14ac:dyDescent="0.1">
      <c r="A1146" s="85"/>
      <c r="B1146" s="85"/>
      <c r="C1146" s="85" t="s">
        <v>121</v>
      </c>
      <c r="D1146" s="85"/>
      <c r="E1146" s="85"/>
      <c r="F1146" s="85"/>
      <c r="G1146" s="85"/>
    </row>
    <row r="1147" spans="1:7" ht="25.5" customHeight="1" x14ac:dyDescent="0.1">
      <c r="A1147" s="89"/>
      <c r="B1147" s="90" t="s">
        <v>115</v>
      </c>
      <c r="C1147" s="90" t="s">
        <v>116</v>
      </c>
      <c r="D1147" s="90" t="s">
        <v>117</v>
      </c>
      <c r="E1147" s="90" t="s">
        <v>118</v>
      </c>
      <c r="F1147" s="90" t="s">
        <v>119</v>
      </c>
      <c r="G1147" s="90" t="s">
        <v>120</v>
      </c>
    </row>
    <row r="1148" spans="1:7" ht="25.5" customHeight="1" x14ac:dyDescent="0.1">
      <c r="A1148" s="91">
        <v>1</v>
      </c>
      <c r="B1148" s="92" t="str">
        <f>IF(VLOOKUP($D1144,TKBGV_sang!$A$6:$AE$130,2,0)&lt;&gt;"",VLOOKUP($D1144,TKBGV_sang!$A$6:$AE$130,2,0),"")</f>
        <v/>
      </c>
      <c r="C1148" s="92" t="str">
        <f>IF(VLOOKUP($D1144,TKBGV_sang!$A$6:$AE$130,7,0)&lt;&gt;"",VLOOKUP($D1144,TKBGV_sang!$A$6:$AE$130,7,0),"")</f>
        <v/>
      </c>
      <c r="D1148" s="92" t="str">
        <f>IF(VLOOKUP($D1144,TKBGV_sang!$A$6:$AE$130,12,0)&lt;&gt;"",VLOOKUP($D1144,TKBGV_sang!$A$6:$AE$130,12,0),"")</f>
        <v>10A09 - TOAN</v>
      </c>
      <c r="E1148" s="92" t="str">
        <f>IF(VLOOKUP($D1144,TKBGV_sang!$A$6:$AE$130,17,0)&lt;&gt;"",VLOOKUP($D1144,TKBGV_sang!$A$6:$AE$130,17,0),"")</f>
        <v>10A09 - TOAN</v>
      </c>
      <c r="F1148" s="92" t="str">
        <f>IF(VLOOKUP($D1144,TKBGV_sang!$A$6:$AE$130,22,0)&lt;&gt;"",VLOOKUP($D1144,TKBGV_sang!$A$6:$AE$130,22,0),"")</f>
        <v>10A06 - TOAN</v>
      </c>
      <c r="G1148" s="92" t="str">
        <f>IF(VLOOKUP($D1144,TKBGV_sang!$A$6:$AE$130,27,0)&lt;&gt;"",VLOOKUP($D1144,TKBGV_sang!$A$6:$AE$130,27,0),"")</f>
        <v/>
      </c>
    </row>
    <row r="1149" spans="1:7" ht="25.5" customHeight="1" x14ac:dyDescent="0.1">
      <c r="A1149" s="91">
        <v>2</v>
      </c>
      <c r="B1149" s="92" t="str">
        <f>IF(VLOOKUP($D1144,TKBGV_sang!$A$6:$AE$130,3,0)&lt;&gt;"",VLOOKUP($D1144,TKBGV_sang!$A$6:$AE$130,3,0),"")</f>
        <v>12A12 - SHCN</v>
      </c>
      <c r="C1149" s="92" t="str">
        <f>IF(VLOOKUP($D1144,TKBGV_sang!$A$6:$AE$130,8,0)&lt;&gt;"",VLOOKUP($D1144,TKBGV_sang!$A$6:$AE$130,8,0),"")</f>
        <v/>
      </c>
      <c r="D1149" s="92" t="str">
        <f>IF(VLOOKUP($D1144,TKBGV_sang!$A$6:$AE$130,13,0)&lt;&gt;"",VLOOKUP($D1144,TKBGV_sang!$A$6:$AE$130,13,0),"")</f>
        <v>12A12 - TOAN</v>
      </c>
      <c r="E1149" s="92" t="str">
        <f>IF(VLOOKUP($D1144,TKBGV_sang!$A$6:$AE$130,18,0)&lt;&gt;"",VLOOKUP($D1144,TKBGV_sang!$A$6:$AE$130,18,0),"")</f>
        <v>12A02 - TOAN</v>
      </c>
      <c r="F1149" s="92" t="str">
        <f>IF(VLOOKUP($D1144,TKBGV_sang!$A$6:$AE$130,23,0)&lt;&gt;"",VLOOKUP($D1144,TKBGV_sang!$A$6:$AE$130,23,0),"")</f>
        <v>10A06 - TOAN</v>
      </c>
      <c r="G1149" s="92" t="str">
        <f>IF(VLOOKUP($D1144,TKBGV_sang!$A$6:$AE$130,28,0)&lt;&gt;"",VLOOKUP($D1144,TKBGV_sang!$A$6:$AE$130,28,0),"")</f>
        <v/>
      </c>
    </row>
    <row r="1150" spans="1:7" ht="25.5" customHeight="1" x14ac:dyDescent="0.1">
      <c r="A1150" s="91">
        <v>3</v>
      </c>
      <c r="B1150" s="92" t="str">
        <f>IF(VLOOKUP($D1144,TKBGV_sang!$A$6:$AE$130,4,0)&lt;&gt;"",VLOOKUP($D1144,TKBGV_sang!$A$6:$AE$130,4,0),"")</f>
        <v/>
      </c>
      <c r="C1150" s="92" t="str">
        <f>IF(VLOOKUP($D1144,TKBGV_sang!$A$6:$AE$130,9,0)&lt;&gt;"",VLOOKUP($D1144,TKBGV_sang!$A$6:$AE$130,9,0),"")</f>
        <v/>
      </c>
      <c r="D1150" s="92" t="str">
        <f>IF(VLOOKUP($D1144,TKBGV_sang!$A$6:$AE$130,14,0)&lt;&gt;"",VLOOKUP($D1144,TKBGV_sang!$A$6:$AE$130,14,0),"")</f>
        <v/>
      </c>
      <c r="E1150" s="92" t="str">
        <f>IF(VLOOKUP($D1144,TKBGV_sang!$A$6:$AE$130,19,0)&lt;&gt;"",VLOOKUP($D1144,TKBGV_sang!$A$6:$AE$130,19,0),"")</f>
        <v>12A02 - TOAN</v>
      </c>
      <c r="F1150" s="92" t="str">
        <f>IF(VLOOKUP($D1144,TKBGV_sang!$A$6:$AE$130,24,0)&lt;&gt;"",VLOOKUP($D1144,TKBGV_sang!$A$6:$AE$130,24,0),"")</f>
        <v>12A12 - TOAN</v>
      </c>
      <c r="G1150" s="92" t="str">
        <f>IF(VLOOKUP($D1144,TKBGV_sang!$A$6:$AE$130,29,0)&lt;&gt;"",VLOOKUP($D1144,TKBGV_sang!$A$6:$AE$130,29,0),"")</f>
        <v/>
      </c>
    </row>
    <row r="1151" spans="1:7" ht="25.5" customHeight="1" x14ac:dyDescent="0.1">
      <c r="A1151" s="91">
        <v>4</v>
      </c>
      <c r="B1151" s="92" t="str">
        <f>IF(VLOOKUP($D1144,TKBGV_sang!$A$6:$AE$130,5,0)&lt;&gt;"",VLOOKUP($D1144,TKBGV_sang!$A$6:$AE$130,5,0),"")</f>
        <v>12A02 - TOAN</v>
      </c>
      <c r="C1151" s="92" t="str">
        <f>IF(VLOOKUP($D1144,TKBGV_sang!$A$6:$AE$130,10,0)&lt;&gt;"",VLOOKUP($D1144,TKBGV_sang!$A$6:$AE$130,10,0),"")</f>
        <v/>
      </c>
      <c r="D1151" s="92" t="str">
        <f>IF(VLOOKUP($D1144,TKBGV_sang!$A$6:$AE$130,15,0)&lt;&gt;"",VLOOKUP($D1144,TKBGV_sang!$A$6:$AE$130,15,0),"")</f>
        <v>10A06 - TOAN</v>
      </c>
      <c r="E1151" s="92" t="str">
        <f>IF(VLOOKUP($D1144,TKBGV_sang!$A$6:$AE$130,20,0)&lt;&gt;"",VLOOKUP($D1144,TKBGV_sang!$A$6:$AE$130,20,0),"")</f>
        <v>12A12 - TOAN</v>
      </c>
      <c r="F1151" s="92" t="str">
        <f>IF(VLOOKUP($D1144,TKBGV_sang!$A$6:$AE$130,25,0)&lt;&gt;"",VLOOKUP($D1144,TKBGV_sang!$A$6:$AE$130,25,0),"")</f>
        <v>10A09 - TOAN</v>
      </c>
      <c r="G1151" s="92" t="str">
        <f>IF(VLOOKUP($D1144,TKBGV_sang!$A$6:$AE$130,30,0)&lt;&gt;"",VLOOKUP($D1144,TKBGV_sang!$A$6:$AE$130,30,0),"")</f>
        <v/>
      </c>
    </row>
    <row r="1152" spans="1:7" ht="25.5" customHeight="1" x14ac:dyDescent="0.1">
      <c r="A1152" s="91">
        <v>5</v>
      </c>
      <c r="B1152" s="92" t="str">
        <f>IF(VLOOKUP($D1144,TKBGV_sang!$A$6:$AE$130,6,0)&lt;&gt;"",VLOOKUP($D1144,TKBGV_sang!$A$6:$AE$130,6,0),"")</f>
        <v>12A12 - TOAN</v>
      </c>
      <c r="C1152" s="92" t="str">
        <f>IF(VLOOKUP($D1144,TKBGV_sang!$A$6:$AE$130,11,0)&lt;&gt;"",VLOOKUP($D1144,TKBGV_sang!$A$6:$AE$130,11,0),"")</f>
        <v/>
      </c>
      <c r="D1152" s="92" t="str">
        <f>IF(VLOOKUP($D1144,TKBGV_sang!$A$6:$AE$130,16,0)&lt;&gt;"",VLOOKUP($D1144,TKBGV_sang!$A$6:$AE$130,16,0),"")</f>
        <v>10A06 - TOAN</v>
      </c>
      <c r="E1152" s="92" t="str">
        <f>IF(VLOOKUP($D1144,TKBGV_sang!$A$6:$AE$130,21,0)&lt;&gt;"",VLOOKUP($D1144,TKBGV_sang!$A$6:$AE$130,21,0),"")</f>
        <v>12A12 - TOAN</v>
      </c>
      <c r="F1152" s="92" t="str">
        <f>IF(VLOOKUP($D1144,TKBGV_sang!$A$6:$AE$130,26,0)&lt;&gt;"",VLOOKUP($D1144,TKBGV_sang!$A$6:$AE$130,26,0),"")</f>
        <v>10A09 - TOAN</v>
      </c>
      <c r="G1152" s="92" t="str">
        <f>IF(VLOOKUP($D1144,TKBGV_sang!$A$6:$AE$130,31,0)&lt;&gt;"",VLOOKUP($D1144,TKBGV_sang!$A$6:$AE$130,31,0),"")</f>
        <v/>
      </c>
    </row>
    <row r="1153" spans="1:7" ht="25.5" customHeight="1" x14ac:dyDescent="0.1">
      <c r="A1153" s="85"/>
      <c r="B1153" s="85"/>
      <c r="C1153" s="85" t="s">
        <v>122</v>
      </c>
      <c r="D1153" s="85"/>
      <c r="E1153" s="85"/>
      <c r="F1153" s="85"/>
      <c r="G1153" s="85"/>
    </row>
    <row r="1154" spans="1:7" ht="25.5" customHeight="1" x14ac:dyDescent="0.1">
      <c r="A1154" s="89"/>
      <c r="B1154" s="90" t="s">
        <v>115</v>
      </c>
      <c r="C1154" s="90" t="s">
        <v>116</v>
      </c>
      <c r="D1154" s="90" t="s">
        <v>117</v>
      </c>
      <c r="E1154" s="90" t="s">
        <v>118</v>
      </c>
      <c r="F1154" s="90" t="s">
        <v>119</v>
      </c>
      <c r="G1154" s="90" t="s">
        <v>120</v>
      </c>
    </row>
    <row r="1155" spans="1:7" ht="25.5" customHeight="1" x14ac:dyDescent="0.1">
      <c r="A1155" s="91">
        <v>1</v>
      </c>
      <c r="B1155" s="92" t="str">
        <f>IF(VLOOKUP($D1144,TKBGV_chieu!$A$6:$AE$130,2,0)&lt;&gt;"",VLOOKUP($D1144,TKBGV_chieu!$A$6:$AE$130,2,0),"")</f>
        <v>10A06 - TOAN</v>
      </c>
      <c r="C1155" s="92" t="str">
        <f>IF(VLOOKUP($D1144,TKBGV_chieu!$A$6:$AE$130,7,0)&lt;&gt;"",VLOOKUP($D1144,TKBGV_chieu!$A$6:$AE$130,7,0),"")</f>
        <v/>
      </c>
      <c r="D1155" s="92" t="str">
        <f>IF(VLOOKUP($D1144,TKBGV_chieu!$A$6:$AE$130,12,0)&lt;&gt;"",VLOOKUP($D1144,TKBGV_chieu!$A$6:$AE$130,12,0),"")</f>
        <v>12A02 - TOAN</v>
      </c>
      <c r="E1155" s="92" t="str">
        <f>IF(VLOOKUP($D1144,TKBGV_chieu!$A$6:$AE$130,17,0)&lt;&gt;"",VLOOKUP($D1144,TKBGV_chieu!$A$6:$AE$130,17,0),"")</f>
        <v>12A02 - TOAN</v>
      </c>
      <c r="F1155" s="92" t="str">
        <f>IF(VLOOKUP($D1144,TKBGV_chieu!$A$6:$AE$130,22,0)&lt;&gt;"",VLOOKUP($D1144,TKBGV_chieu!$A$6:$AE$130,22,0),"")</f>
        <v/>
      </c>
      <c r="G1155" s="92" t="str">
        <f>IF(VLOOKUP($D1144,TKBGV_chieu!$A$6:$AE$130,27,0)&lt;&gt;"",VLOOKUP($D1144,TKBGV_chieu!$A$6:$AE$130,27,0),"")</f>
        <v/>
      </c>
    </row>
    <row r="1156" spans="1:7" ht="25.5" customHeight="1" x14ac:dyDescent="0.1">
      <c r="A1156" s="91">
        <v>2</v>
      </c>
      <c r="B1156" s="92" t="str">
        <f>IF(VLOOKUP($D1144,TKBGV_chieu!$A$6:$AE$130,3,0)&lt;&gt;"",VLOOKUP($D1144,TKBGV_chieu!$A$6:$AE$130,3,0),"")</f>
        <v>12A12 - TOAN</v>
      </c>
      <c r="C1156" s="92" t="str">
        <f>IF(VLOOKUP($D1144,TKBGV_chieu!$A$6:$AE$130,8,0)&lt;&gt;"",VLOOKUP($D1144,TKBGV_chieu!$A$6:$AE$130,8,0),"")</f>
        <v/>
      </c>
      <c r="D1156" s="92" t="str">
        <f>IF(VLOOKUP($D1144,TKBGV_chieu!$A$6:$AE$130,13,0)&lt;&gt;"",VLOOKUP($D1144,TKBGV_chieu!$A$6:$AE$130,13,0),"")</f>
        <v/>
      </c>
      <c r="E1156" s="92" t="str">
        <f>IF(VLOOKUP($D1144,TKBGV_chieu!$A$6:$AE$130,18,0)&lt;&gt;"",VLOOKUP($D1144,TKBGV_chieu!$A$6:$AE$130,18,0),"")</f>
        <v>10A09 - TOAN</v>
      </c>
      <c r="F1156" s="92" t="str">
        <f>IF(VLOOKUP($D1144,TKBGV_chieu!$A$6:$AE$130,23,0)&lt;&gt;"",VLOOKUP($D1144,TKBGV_chieu!$A$6:$AE$130,23,0),"")</f>
        <v>12A02 - TOAN</v>
      </c>
      <c r="G1156" s="92" t="str">
        <f>IF(VLOOKUP($D1144,TKBGV_chieu!$A$6:$AE$130,28,0)&lt;&gt;"",VLOOKUP($D1144,TKBGV_chieu!$A$6:$AE$130,28,0),"")</f>
        <v/>
      </c>
    </row>
    <row r="1157" spans="1:7" ht="25.5" customHeight="1" x14ac:dyDescent="0.1">
      <c r="A1157" s="91">
        <v>3</v>
      </c>
      <c r="B1157" s="92" t="str">
        <f>IF(VLOOKUP($D1144,TKBGV_chieu!$A$6:$AE$130,4,0)&lt;&gt;"",VLOOKUP($D1144,TKBGV_chieu!$A$6:$AE$130,4,0),"")</f>
        <v>12A12 - TOAN</v>
      </c>
      <c r="C1157" s="92" t="str">
        <f>IF(VLOOKUP($D1144,TKBGV_chieu!$A$6:$AE$130,9,0)&lt;&gt;"",VLOOKUP($D1144,TKBGV_chieu!$A$6:$AE$130,9,0),"")</f>
        <v/>
      </c>
      <c r="D1157" s="92" t="str">
        <f>IF(VLOOKUP($D1144,TKBGV_chieu!$A$6:$AE$130,14,0)&lt;&gt;"",VLOOKUP($D1144,TKBGV_chieu!$A$6:$AE$130,14,0),"")</f>
        <v>10A06 - TOAN</v>
      </c>
      <c r="E1157" s="92" t="str">
        <f>IF(VLOOKUP($D1144,TKBGV_chieu!$A$6:$AE$130,19,0)&lt;&gt;"",VLOOKUP($D1144,TKBGV_chieu!$A$6:$AE$130,19,0),"")</f>
        <v>10A09 - TOAN</v>
      </c>
      <c r="F1157" s="92" t="str">
        <f>IF(VLOOKUP($D1144,TKBGV_chieu!$A$6:$AE$130,24,0)&lt;&gt;"",VLOOKUP($D1144,TKBGV_chieu!$A$6:$AE$130,24,0),"")</f>
        <v>12A02 - TOAN</v>
      </c>
      <c r="G1157" s="92" t="str">
        <f>IF(VLOOKUP($D1144,TKBGV_chieu!$A$6:$AE$130,29,0)&lt;&gt;"",VLOOKUP($D1144,TKBGV_chieu!$A$6:$AE$130,29,0),"")</f>
        <v/>
      </c>
    </row>
    <row r="1158" spans="1:7" ht="25.5" customHeight="1" x14ac:dyDescent="0.1">
      <c r="A1158" s="91">
        <v>4</v>
      </c>
      <c r="B1158" s="92" t="str">
        <f>IF(VLOOKUP($D1144,TKBGV_chieu!$A$6:$AE$130,5,0)&lt;&gt;"",VLOOKUP($D1144,TKBGV_chieu!$A$6:$AE$130,5,0),"")</f>
        <v/>
      </c>
      <c r="C1158" s="92" t="str">
        <f>IF(VLOOKUP($D1144,TKBGV_chieu!$A$6:$AE$130,10,0)&lt;&gt;"",VLOOKUP($D1144,TKBGV_chieu!$A$6:$AE$130,10,0),"")</f>
        <v/>
      </c>
      <c r="D1158" s="92" t="str">
        <f>IF(VLOOKUP($D1144,TKBGV_chieu!$A$6:$AE$130,15,0)&lt;&gt;"",VLOOKUP($D1144,TKBGV_chieu!$A$6:$AE$130,15,0),"")</f>
        <v/>
      </c>
      <c r="E1158" s="92" t="str">
        <f>IF(VLOOKUP($D1144,TKBGV_chieu!$A$6:$AE$130,20,0)&lt;&gt;"",VLOOKUP($D1144,TKBGV_chieu!$A$6:$AE$130,20,0),"")</f>
        <v/>
      </c>
      <c r="F1158" s="92" t="str">
        <f>IF(VLOOKUP($D1144,TKBGV_chieu!$A$6:$AE$130,25,0)&lt;&gt;"",VLOOKUP($D1144,TKBGV_chieu!$A$6:$AE$130,25,0),"")</f>
        <v/>
      </c>
      <c r="G1158" s="92" t="str">
        <f>IF(VLOOKUP($D1144,TKBGV_chieu!$A$6:$AE$130,30,0)&lt;&gt;"",VLOOKUP($D1144,TKBGV_chieu!$A$6:$AE$130,30,0),"")</f>
        <v/>
      </c>
    </row>
    <row r="1159" spans="1:7" ht="25.5" customHeight="1" x14ac:dyDescent="0.1">
      <c r="A1159" s="91">
        <v>5</v>
      </c>
      <c r="B1159" s="92" t="str">
        <f>IF(VLOOKUP($D1144,TKBGV_chieu!$A$6:$AE$130,6,0)&lt;&gt;"",VLOOKUP($D1144,TKBGV_chieu!$A$6:$AE$130,6,0),"")</f>
        <v/>
      </c>
      <c r="C1159" s="92" t="str">
        <f>IF(VLOOKUP($D1144,TKBGV_chieu!$A$6:$AE$130,11,0)&lt;&gt;"",VLOOKUP($D1144,TKBGV_chieu!$A$6:$AE$130,11,0),"")</f>
        <v/>
      </c>
      <c r="D1159" s="92" t="str">
        <f>IF(VLOOKUP($D1144,TKBGV_chieu!$A$6:$AE$130,16,0)&lt;&gt;"",VLOOKUP($D1144,TKBGV_chieu!$A$6:$AE$130,16,0),"")</f>
        <v/>
      </c>
      <c r="E1159" s="92" t="str">
        <f>IF(VLOOKUP($D1144,TKBGV_chieu!$A$6:$AE$130,21,0)&lt;&gt;"",VLOOKUP($D1144,TKBGV_chieu!$A$6:$AE$130,21,0),"")</f>
        <v/>
      </c>
      <c r="F1159" s="92" t="str">
        <f>IF(VLOOKUP($D1144,TKBGV_chieu!$A$6:$AE$130,26,0)&lt;&gt;"",VLOOKUP($D1144,TKBGV_chieu!$A$6:$AE$130,26,0),"")</f>
        <v/>
      </c>
      <c r="G1159" s="92" t="str">
        <f>IF(VLOOKUP($D1144,TKBGV_chieu!$A$6:$AE$130,31,0)&lt;&gt;"",VLOOKUP($D1144,TKBGV_chieu!$A$6:$AE$130,31,0),"")</f>
        <v/>
      </c>
    </row>
    <row r="1160" spans="1:7" ht="25.5" customHeight="1" x14ac:dyDescent="0.1">
      <c r="A1160" s="85"/>
      <c r="B1160" s="93"/>
      <c r="C1160" s="93"/>
      <c r="D1160" s="93"/>
      <c r="E1160" s="93"/>
      <c r="F1160" s="93"/>
      <c r="G1160" s="93"/>
    </row>
    <row r="1161" spans="1:7" ht="25.5" customHeight="1" x14ac:dyDescent="0.1">
      <c r="A1161" s="85">
        <v>69</v>
      </c>
      <c r="B1161" s="85"/>
      <c r="C1161" s="85" t="s">
        <v>123</v>
      </c>
      <c r="D1161" s="86" t="str">
        <f>VLOOKUP($A1161,Objects!$D$7:$F$120,3,1)</f>
        <v>ĐẶNG THỊ NGỌC NHIỆM</v>
      </c>
      <c r="E1161" s="85"/>
      <c r="F1161" s="85"/>
      <c r="G1161" s="85"/>
    </row>
    <row r="1162" spans="1:7" ht="25.5" customHeight="1" x14ac:dyDescent="0.1">
      <c r="A1162" s="85"/>
      <c r="B1162" s="85"/>
      <c r="C1162" s="85"/>
      <c r="D1162" s="85"/>
      <c r="E1162" s="88"/>
      <c r="F1162" s="85"/>
      <c r="G1162" s="85"/>
    </row>
    <row r="1163" spans="1:7" ht="25.5" customHeight="1" x14ac:dyDescent="0.1">
      <c r="A1163" s="85"/>
      <c r="B1163" s="85"/>
      <c r="C1163" s="85" t="s">
        <v>121</v>
      </c>
      <c r="D1163" s="85"/>
      <c r="E1163" s="85"/>
      <c r="F1163" s="85"/>
      <c r="G1163" s="85"/>
    </row>
    <row r="1164" spans="1:7" ht="25.5" customHeight="1" x14ac:dyDescent="0.1">
      <c r="A1164" s="89"/>
      <c r="B1164" s="90" t="s">
        <v>115</v>
      </c>
      <c r="C1164" s="90" t="s">
        <v>116</v>
      </c>
      <c r="D1164" s="90" t="s">
        <v>117</v>
      </c>
      <c r="E1164" s="90" t="s">
        <v>118</v>
      </c>
      <c r="F1164" s="90" t="s">
        <v>119</v>
      </c>
      <c r="G1164" s="90" t="s">
        <v>120</v>
      </c>
    </row>
    <row r="1165" spans="1:7" ht="25.5" customHeight="1" x14ac:dyDescent="0.1">
      <c r="A1165" s="91">
        <v>1</v>
      </c>
      <c r="B1165" s="92" t="str">
        <f>IF(VLOOKUP($D1161,TKBGV_sang!$A$6:$AE$130,2,0)&lt;&gt;"",VLOOKUP($D1161,TKBGV_sang!$A$6:$AE$130,2,0),"")</f>
        <v/>
      </c>
      <c r="C1165" s="92" t="str">
        <f>IF(VLOOKUP($D1161,TKBGV_sang!$A$6:$AE$130,7,0)&lt;&gt;"",VLOOKUP($D1161,TKBGV_sang!$A$6:$AE$130,7,0),"")</f>
        <v/>
      </c>
      <c r="D1165" s="92" t="str">
        <f>IF(VLOOKUP($D1161,TKBGV_sang!$A$6:$AE$130,12,0)&lt;&gt;"",VLOOKUP($D1161,TKBGV_sang!$A$6:$AE$130,12,0),"")</f>
        <v>10A02 - TOAN</v>
      </c>
      <c r="E1165" s="92" t="str">
        <f>IF(VLOOKUP($D1161,TKBGV_sang!$A$6:$AE$130,17,0)&lt;&gt;"",VLOOKUP($D1161,TKBGV_sang!$A$6:$AE$130,17,0),"")</f>
        <v>11A11 - TOAN</v>
      </c>
      <c r="F1165" s="92" t="str">
        <f>IF(VLOOKUP($D1161,TKBGV_sang!$A$6:$AE$130,22,0)&lt;&gt;"",VLOOKUP($D1161,TKBGV_sang!$A$6:$AE$130,22,0),"")</f>
        <v>11A11 - TOAN</v>
      </c>
      <c r="G1165" s="92" t="str">
        <f>IF(VLOOKUP($D1161,TKBGV_sang!$A$6:$AE$130,27,0)&lt;&gt;"",VLOOKUP($D1161,TKBGV_sang!$A$6:$AE$130,27,0),"")</f>
        <v/>
      </c>
    </row>
    <row r="1166" spans="1:7" ht="25.5" customHeight="1" x14ac:dyDescent="0.1">
      <c r="A1166" s="91">
        <v>2</v>
      </c>
      <c r="B1166" s="92" t="str">
        <f>IF(VLOOKUP($D1161,TKBGV_sang!$A$6:$AE$130,3,0)&lt;&gt;"",VLOOKUP($D1161,TKBGV_sang!$A$6:$AE$130,3,0),"")</f>
        <v>11A11 - SHCN</v>
      </c>
      <c r="C1166" s="92" t="str">
        <f>IF(VLOOKUP($D1161,TKBGV_sang!$A$6:$AE$130,8,0)&lt;&gt;"",VLOOKUP($D1161,TKBGV_sang!$A$6:$AE$130,8,0),"")</f>
        <v/>
      </c>
      <c r="D1166" s="92" t="str">
        <f>IF(VLOOKUP($D1161,TKBGV_sang!$A$6:$AE$130,13,0)&lt;&gt;"",VLOOKUP($D1161,TKBGV_sang!$A$6:$AE$130,13,0),"")</f>
        <v>11A07 - TOAN</v>
      </c>
      <c r="E1166" s="92" t="str">
        <f>IF(VLOOKUP($D1161,TKBGV_sang!$A$6:$AE$130,18,0)&lt;&gt;"",VLOOKUP($D1161,TKBGV_sang!$A$6:$AE$130,18,0),"")</f>
        <v>11A11 - TOAN</v>
      </c>
      <c r="F1166" s="92" t="str">
        <f>IF(VLOOKUP($D1161,TKBGV_sang!$A$6:$AE$130,23,0)&lt;&gt;"",VLOOKUP($D1161,TKBGV_sang!$A$6:$AE$130,23,0),"")</f>
        <v>11A11 - TOAN</v>
      </c>
      <c r="G1166" s="92" t="str">
        <f>IF(VLOOKUP($D1161,TKBGV_sang!$A$6:$AE$130,28,0)&lt;&gt;"",VLOOKUP($D1161,TKBGV_sang!$A$6:$AE$130,28,0),"")</f>
        <v/>
      </c>
    </row>
    <row r="1167" spans="1:7" ht="25.5" customHeight="1" x14ac:dyDescent="0.1">
      <c r="A1167" s="91">
        <v>3</v>
      </c>
      <c r="B1167" s="92" t="str">
        <f>IF(VLOOKUP($D1161,TKBGV_sang!$A$6:$AE$130,4,0)&lt;&gt;"",VLOOKUP($D1161,TKBGV_sang!$A$6:$AE$130,4,0),"")</f>
        <v>11A11 - TOAN</v>
      </c>
      <c r="C1167" s="92" t="str">
        <f>IF(VLOOKUP($D1161,TKBGV_sang!$A$6:$AE$130,9,0)&lt;&gt;"",VLOOKUP($D1161,TKBGV_sang!$A$6:$AE$130,9,0),"")</f>
        <v/>
      </c>
      <c r="D1167" s="92" t="str">
        <f>IF(VLOOKUP($D1161,TKBGV_sang!$A$6:$AE$130,14,0)&lt;&gt;"",VLOOKUP($D1161,TKBGV_sang!$A$6:$AE$130,14,0),"")</f>
        <v/>
      </c>
      <c r="E1167" s="92" t="str">
        <f>IF(VLOOKUP($D1161,TKBGV_sang!$A$6:$AE$130,19,0)&lt;&gt;"",VLOOKUP($D1161,TKBGV_sang!$A$6:$AE$130,19,0),"")</f>
        <v/>
      </c>
      <c r="F1167" s="92" t="str">
        <f>IF(VLOOKUP($D1161,TKBGV_sang!$A$6:$AE$130,24,0)&lt;&gt;"",VLOOKUP($D1161,TKBGV_sang!$A$6:$AE$130,24,0),"")</f>
        <v>11A07 - TOAN</v>
      </c>
      <c r="G1167" s="92" t="str">
        <f>IF(VLOOKUP($D1161,TKBGV_sang!$A$6:$AE$130,29,0)&lt;&gt;"",VLOOKUP($D1161,TKBGV_sang!$A$6:$AE$130,29,0),"")</f>
        <v/>
      </c>
    </row>
    <row r="1168" spans="1:7" ht="25.5" customHeight="1" x14ac:dyDescent="0.1">
      <c r="A1168" s="91">
        <v>4</v>
      </c>
      <c r="B1168" s="92" t="str">
        <f>IF(VLOOKUP($D1161,TKBGV_sang!$A$6:$AE$130,5,0)&lt;&gt;"",VLOOKUP($D1161,TKBGV_sang!$A$6:$AE$130,5,0),"")</f>
        <v>11A07 - TOAN</v>
      </c>
      <c r="C1168" s="92" t="str">
        <f>IF(VLOOKUP($D1161,TKBGV_sang!$A$6:$AE$130,10,0)&lt;&gt;"",VLOOKUP($D1161,TKBGV_sang!$A$6:$AE$130,10,0),"")</f>
        <v/>
      </c>
      <c r="D1168" s="92" t="str">
        <f>IF(VLOOKUP($D1161,TKBGV_sang!$A$6:$AE$130,15,0)&lt;&gt;"",VLOOKUP($D1161,TKBGV_sang!$A$6:$AE$130,15,0),"")</f>
        <v/>
      </c>
      <c r="E1168" s="92" t="str">
        <f>IF(VLOOKUP($D1161,TKBGV_sang!$A$6:$AE$130,20,0)&lt;&gt;"",VLOOKUP($D1161,TKBGV_sang!$A$6:$AE$130,20,0),"")</f>
        <v>10A02 - TOAN</v>
      </c>
      <c r="F1168" s="92" t="str">
        <f>IF(VLOOKUP($D1161,TKBGV_sang!$A$6:$AE$130,25,0)&lt;&gt;"",VLOOKUP($D1161,TKBGV_sang!$A$6:$AE$130,25,0),"")</f>
        <v>11A07 - TOAN</v>
      </c>
      <c r="G1168" s="92" t="str">
        <f>IF(VLOOKUP($D1161,TKBGV_sang!$A$6:$AE$130,30,0)&lt;&gt;"",VLOOKUP($D1161,TKBGV_sang!$A$6:$AE$130,30,0),"")</f>
        <v/>
      </c>
    </row>
    <row r="1169" spans="1:7" ht="25.5" customHeight="1" x14ac:dyDescent="0.1">
      <c r="A1169" s="91">
        <v>5</v>
      </c>
      <c r="B1169" s="92" t="str">
        <f>IF(VLOOKUP($D1161,TKBGV_sang!$A$6:$AE$130,6,0)&lt;&gt;"",VLOOKUP($D1161,TKBGV_sang!$A$6:$AE$130,6,0),"")</f>
        <v>10A02 - TOAN</v>
      </c>
      <c r="C1169" s="92" t="str">
        <f>IF(VLOOKUP($D1161,TKBGV_sang!$A$6:$AE$130,11,0)&lt;&gt;"",VLOOKUP($D1161,TKBGV_sang!$A$6:$AE$130,11,0),"")</f>
        <v/>
      </c>
      <c r="D1169" s="92" t="str">
        <f>IF(VLOOKUP($D1161,TKBGV_sang!$A$6:$AE$130,16,0)&lt;&gt;"",VLOOKUP($D1161,TKBGV_sang!$A$6:$AE$130,16,0),"")</f>
        <v/>
      </c>
      <c r="E1169" s="92" t="str">
        <f>IF(VLOOKUP($D1161,TKBGV_sang!$A$6:$AE$130,21,0)&lt;&gt;"",VLOOKUP($D1161,TKBGV_sang!$A$6:$AE$130,21,0),"")</f>
        <v>10A02 - TOAN</v>
      </c>
      <c r="F1169" s="92" t="str">
        <f>IF(VLOOKUP($D1161,TKBGV_sang!$A$6:$AE$130,26,0)&lt;&gt;"",VLOOKUP($D1161,TKBGV_sang!$A$6:$AE$130,26,0),"")</f>
        <v/>
      </c>
      <c r="G1169" s="92" t="str">
        <f>IF(VLOOKUP($D1161,TKBGV_sang!$A$6:$AE$130,31,0)&lt;&gt;"",VLOOKUP($D1161,TKBGV_sang!$A$6:$AE$130,31,0),"")</f>
        <v/>
      </c>
    </row>
    <row r="1170" spans="1:7" ht="25.5" customHeight="1" x14ac:dyDescent="0.1">
      <c r="A1170" s="85"/>
      <c r="B1170" s="85"/>
      <c r="C1170" s="85" t="s">
        <v>122</v>
      </c>
      <c r="D1170" s="85"/>
      <c r="E1170" s="85"/>
      <c r="F1170" s="85"/>
      <c r="G1170" s="85"/>
    </row>
    <row r="1171" spans="1:7" ht="25.5" customHeight="1" x14ac:dyDescent="0.1">
      <c r="A1171" s="89"/>
      <c r="B1171" s="90" t="s">
        <v>115</v>
      </c>
      <c r="C1171" s="90" t="s">
        <v>116</v>
      </c>
      <c r="D1171" s="90" t="s">
        <v>117</v>
      </c>
      <c r="E1171" s="90" t="s">
        <v>118</v>
      </c>
      <c r="F1171" s="90" t="s">
        <v>119</v>
      </c>
      <c r="G1171" s="90" t="s">
        <v>120</v>
      </c>
    </row>
    <row r="1172" spans="1:7" ht="25.5" customHeight="1" x14ac:dyDescent="0.1">
      <c r="A1172" s="91">
        <v>1</v>
      </c>
      <c r="B1172" s="92" t="str">
        <f>IF(VLOOKUP($D1161,TKBGV_chieu!$A$6:$AE$130,2,0)&lt;&gt;"",VLOOKUP($D1161,TKBGV_chieu!$A$6:$AE$130,2,0),"")</f>
        <v>10A02 - TOAN</v>
      </c>
      <c r="C1172" s="92" t="str">
        <f>IF(VLOOKUP($D1161,TKBGV_chieu!$A$6:$AE$130,7,0)&lt;&gt;"",VLOOKUP($D1161,TKBGV_chieu!$A$6:$AE$130,7,0),"")</f>
        <v/>
      </c>
      <c r="D1172" s="92" t="str">
        <f>IF(VLOOKUP($D1161,TKBGV_chieu!$A$6:$AE$130,12,0)&lt;&gt;"",VLOOKUP($D1161,TKBGV_chieu!$A$6:$AE$130,12,0),"")</f>
        <v>11A11 - TOAN</v>
      </c>
      <c r="E1172" s="92" t="str">
        <f>IF(VLOOKUP($D1161,TKBGV_chieu!$A$6:$AE$130,17,0)&lt;&gt;"",VLOOKUP($D1161,TKBGV_chieu!$A$6:$AE$130,17,0),"")</f>
        <v/>
      </c>
      <c r="F1172" s="92" t="str">
        <f>IF(VLOOKUP($D1161,TKBGV_chieu!$A$6:$AE$130,22,0)&lt;&gt;"",VLOOKUP($D1161,TKBGV_chieu!$A$6:$AE$130,22,0),"")</f>
        <v>11A07 - TOAN</v>
      </c>
      <c r="G1172" s="92" t="str">
        <f>IF(VLOOKUP($D1161,TKBGV_chieu!$A$6:$AE$130,27,0)&lt;&gt;"",VLOOKUP($D1161,TKBGV_chieu!$A$6:$AE$130,27,0),"")</f>
        <v/>
      </c>
    </row>
    <row r="1173" spans="1:7" ht="25.5" customHeight="1" x14ac:dyDescent="0.1">
      <c r="A1173" s="91">
        <v>2</v>
      </c>
      <c r="B1173" s="92" t="str">
        <f>IF(VLOOKUP($D1161,TKBGV_chieu!$A$6:$AE$130,3,0)&lt;&gt;"",VLOOKUP($D1161,TKBGV_chieu!$A$6:$AE$130,3,0),"")</f>
        <v>10A02 - TOAN</v>
      </c>
      <c r="C1173" s="92" t="str">
        <f>IF(VLOOKUP($D1161,TKBGV_chieu!$A$6:$AE$130,8,0)&lt;&gt;"",VLOOKUP($D1161,TKBGV_chieu!$A$6:$AE$130,8,0),"")</f>
        <v/>
      </c>
      <c r="D1173" s="92" t="str">
        <f>IF(VLOOKUP($D1161,TKBGV_chieu!$A$6:$AE$130,13,0)&lt;&gt;"",VLOOKUP($D1161,TKBGV_chieu!$A$6:$AE$130,13,0),"")</f>
        <v>11A11 - TOAN</v>
      </c>
      <c r="E1173" s="92" t="str">
        <f>IF(VLOOKUP($D1161,TKBGV_chieu!$A$6:$AE$130,18,0)&lt;&gt;"",VLOOKUP($D1161,TKBGV_chieu!$A$6:$AE$130,18,0),"")</f>
        <v/>
      </c>
      <c r="F1173" s="92" t="str">
        <f>IF(VLOOKUP($D1161,TKBGV_chieu!$A$6:$AE$130,23,0)&lt;&gt;"",VLOOKUP($D1161,TKBGV_chieu!$A$6:$AE$130,23,0),"")</f>
        <v>11A07 - TOAN</v>
      </c>
      <c r="G1173" s="92" t="str">
        <f>IF(VLOOKUP($D1161,TKBGV_chieu!$A$6:$AE$130,28,0)&lt;&gt;"",VLOOKUP($D1161,TKBGV_chieu!$A$6:$AE$130,28,0),"")</f>
        <v/>
      </c>
    </row>
    <row r="1174" spans="1:7" ht="25.5" customHeight="1" x14ac:dyDescent="0.1">
      <c r="A1174" s="91">
        <v>3</v>
      </c>
      <c r="B1174" s="92" t="str">
        <f>IF(VLOOKUP($D1161,TKBGV_chieu!$A$6:$AE$130,4,0)&lt;&gt;"",VLOOKUP($D1161,TKBGV_chieu!$A$6:$AE$130,4,0),"")</f>
        <v>11A07 - TOAN</v>
      </c>
      <c r="C1174" s="92" t="str">
        <f>IF(VLOOKUP($D1161,TKBGV_chieu!$A$6:$AE$130,9,0)&lt;&gt;"",VLOOKUP($D1161,TKBGV_chieu!$A$6:$AE$130,9,0),"")</f>
        <v/>
      </c>
      <c r="D1174" s="92" t="str">
        <f>IF(VLOOKUP($D1161,TKBGV_chieu!$A$6:$AE$130,14,0)&lt;&gt;"",VLOOKUP($D1161,TKBGV_chieu!$A$6:$AE$130,14,0),"")</f>
        <v/>
      </c>
      <c r="E1174" s="92" t="str">
        <f>IF(VLOOKUP($D1161,TKBGV_chieu!$A$6:$AE$130,19,0)&lt;&gt;"",VLOOKUP($D1161,TKBGV_chieu!$A$6:$AE$130,19,0),"")</f>
        <v/>
      </c>
      <c r="F1174" s="92" t="str">
        <f>IF(VLOOKUP($D1161,TKBGV_chieu!$A$6:$AE$130,24,0)&lt;&gt;"",VLOOKUP($D1161,TKBGV_chieu!$A$6:$AE$130,24,0),"")</f>
        <v/>
      </c>
      <c r="G1174" s="92" t="str">
        <f>IF(VLOOKUP($D1161,TKBGV_chieu!$A$6:$AE$130,29,0)&lt;&gt;"",VLOOKUP($D1161,TKBGV_chieu!$A$6:$AE$130,29,0),"")</f>
        <v/>
      </c>
    </row>
    <row r="1175" spans="1:7" ht="25.5" customHeight="1" x14ac:dyDescent="0.1">
      <c r="A1175" s="91">
        <v>4</v>
      </c>
      <c r="B1175" s="92" t="str">
        <f>IF(VLOOKUP($D1161,TKBGV_chieu!$A$6:$AE$130,5,0)&lt;&gt;"",VLOOKUP($D1161,TKBGV_chieu!$A$6:$AE$130,5,0),"")</f>
        <v/>
      </c>
      <c r="C1175" s="92" t="str">
        <f>IF(VLOOKUP($D1161,TKBGV_chieu!$A$6:$AE$130,10,0)&lt;&gt;"",VLOOKUP($D1161,TKBGV_chieu!$A$6:$AE$130,10,0),"")</f>
        <v/>
      </c>
      <c r="D1175" s="92" t="str">
        <f>IF(VLOOKUP($D1161,TKBGV_chieu!$A$6:$AE$130,15,0)&lt;&gt;"",VLOOKUP($D1161,TKBGV_chieu!$A$6:$AE$130,15,0),"")</f>
        <v/>
      </c>
      <c r="E1175" s="92" t="str">
        <f>IF(VLOOKUP($D1161,TKBGV_chieu!$A$6:$AE$130,20,0)&lt;&gt;"",VLOOKUP($D1161,TKBGV_chieu!$A$6:$AE$130,20,0),"")</f>
        <v/>
      </c>
      <c r="F1175" s="92" t="str">
        <f>IF(VLOOKUP($D1161,TKBGV_chieu!$A$6:$AE$130,25,0)&lt;&gt;"",VLOOKUP($D1161,TKBGV_chieu!$A$6:$AE$130,25,0),"")</f>
        <v/>
      </c>
      <c r="G1175" s="92" t="str">
        <f>IF(VLOOKUP($D1161,TKBGV_chieu!$A$6:$AE$130,30,0)&lt;&gt;"",VLOOKUP($D1161,TKBGV_chieu!$A$6:$AE$130,30,0),"")</f>
        <v/>
      </c>
    </row>
    <row r="1176" spans="1:7" ht="25.5" customHeight="1" x14ac:dyDescent="0.1">
      <c r="A1176" s="91">
        <v>5</v>
      </c>
      <c r="B1176" s="92" t="str">
        <f>IF(VLOOKUP($D1161,TKBGV_chieu!$A$6:$AE$130,6,0)&lt;&gt;"",VLOOKUP($D1161,TKBGV_chieu!$A$6:$AE$130,6,0),"")</f>
        <v/>
      </c>
      <c r="C1176" s="92" t="str">
        <f>IF(VLOOKUP($D1161,TKBGV_chieu!$A$6:$AE$130,11,0)&lt;&gt;"",VLOOKUP($D1161,TKBGV_chieu!$A$6:$AE$130,11,0),"")</f>
        <v/>
      </c>
      <c r="D1176" s="92" t="str">
        <f>IF(VLOOKUP($D1161,TKBGV_chieu!$A$6:$AE$130,16,0)&lt;&gt;"",VLOOKUP($D1161,TKBGV_chieu!$A$6:$AE$130,16,0),"")</f>
        <v/>
      </c>
      <c r="E1176" s="92" t="str">
        <f>IF(VLOOKUP($D1161,TKBGV_chieu!$A$6:$AE$130,21,0)&lt;&gt;"",VLOOKUP($D1161,TKBGV_chieu!$A$6:$AE$130,21,0),"")</f>
        <v/>
      </c>
      <c r="F1176" s="92" t="str">
        <f>IF(VLOOKUP($D1161,TKBGV_chieu!$A$6:$AE$130,26,0)&lt;&gt;"",VLOOKUP($D1161,TKBGV_chieu!$A$6:$AE$130,26,0),"")</f>
        <v/>
      </c>
      <c r="G1176" s="92" t="str">
        <f>IF(VLOOKUP($D1161,TKBGV_chieu!$A$6:$AE$130,31,0)&lt;&gt;"",VLOOKUP($D1161,TKBGV_chieu!$A$6:$AE$130,31,0),"")</f>
        <v/>
      </c>
    </row>
    <row r="1177" spans="1:7" ht="25.5" customHeight="1" x14ac:dyDescent="0.1">
      <c r="A1177" s="85"/>
      <c r="B1177" s="93"/>
      <c r="C1177" s="93"/>
      <c r="D1177" s="93"/>
      <c r="E1177" s="93"/>
      <c r="F1177" s="93"/>
      <c r="G1177" s="93"/>
    </row>
    <row r="1178" spans="1:7" ht="25.5" customHeight="1" x14ac:dyDescent="0.1">
      <c r="A1178" s="85">
        <v>70</v>
      </c>
      <c r="B1178" s="85"/>
      <c r="C1178" s="85" t="s">
        <v>123</v>
      </c>
      <c r="D1178" s="86" t="str">
        <f>VLOOKUP($A1178,Objects!$D$7:$F$120,3,1)</f>
        <v>TRẦN NGUYÊN LINH</v>
      </c>
      <c r="E1178" s="85"/>
      <c r="F1178" s="85"/>
      <c r="G1178" s="85"/>
    </row>
    <row r="1179" spans="1:7" ht="25.5" customHeight="1" x14ac:dyDescent="0.1">
      <c r="A1179" s="85"/>
      <c r="B1179" s="85"/>
      <c r="C1179" s="85"/>
      <c r="D1179" s="85"/>
      <c r="E1179" s="88"/>
      <c r="F1179" s="85"/>
      <c r="G1179" s="85"/>
    </row>
    <row r="1180" spans="1:7" ht="25.5" customHeight="1" x14ac:dyDescent="0.1">
      <c r="A1180" s="85"/>
      <c r="B1180" s="85"/>
      <c r="C1180" s="85" t="s">
        <v>121</v>
      </c>
      <c r="D1180" s="85"/>
      <c r="E1180" s="85"/>
      <c r="F1180" s="85"/>
      <c r="G1180" s="85"/>
    </row>
    <row r="1181" spans="1:7" ht="25.5" customHeight="1" x14ac:dyDescent="0.1">
      <c r="A1181" s="89"/>
      <c r="B1181" s="90" t="s">
        <v>115</v>
      </c>
      <c r="C1181" s="90" t="s">
        <v>116</v>
      </c>
      <c r="D1181" s="90" t="s">
        <v>117</v>
      </c>
      <c r="E1181" s="90" t="s">
        <v>118</v>
      </c>
      <c r="F1181" s="90" t="s">
        <v>119</v>
      </c>
      <c r="G1181" s="90" t="s">
        <v>120</v>
      </c>
    </row>
    <row r="1182" spans="1:7" ht="25.5" customHeight="1" x14ac:dyDescent="0.1">
      <c r="A1182" s="91">
        <v>1</v>
      </c>
      <c r="B1182" s="92" t="str">
        <f>IF(VLOOKUP($D1178,TKBGV_sang!$A$6:$AE$130,2,0)&lt;&gt;"",VLOOKUP($D1178,TKBGV_sang!$A$6:$AE$130,2,0),"")</f>
        <v/>
      </c>
      <c r="C1182" s="92" t="str">
        <f>IF(VLOOKUP($D1178,TKBGV_sang!$A$6:$AE$130,7,0)&lt;&gt;"",VLOOKUP($D1178,TKBGV_sang!$A$6:$AE$130,7,0),"")</f>
        <v/>
      </c>
      <c r="D1182" s="92" t="str">
        <f>IF(VLOOKUP($D1178,TKBGV_sang!$A$6:$AE$130,12,0)&lt;&gt;"",VLOOKUP($D1178,TKBGV_sang!$A$6:$AE$130,12,0),"")</f>
        <v>12A08 - TOAN</v>
      </c>
      <c r="E1182" s="92" t="str">
        <f>IF(VLOOKUP($D1178,TKBGV_sang!$A$6:$AE$130,17,0)&lt;&gt;"",VLOOKUP($D1178,TKBGV_sang!$A$6:$AE$130,17,0),"")</f>
        <v>12A01 - TOAN</v>
      </c>
      <c r="F1182" s="92" t="str">
        <f>IF(VLOOKUP($D1178,TKBGV_sang!$A$6:$AE$130,22,0)&lt;&gt;"",VLOOKUP($D1178,TKBGV_sang!$A$6:$AE$130,22,0),"")</f>
        <v>11A12 - TOAN</v>
      </c>
      <c r="G1182" s="92" t="str">
        <f>IF(VLOOKUP($D1178,TKBGV_sang!$A$6:$AE$130,27,0)&lt;&gt;"",VLOOKUP($D1178,TKBGV_sang!$A$6:$AE$130,27,0),"")</f>
        <v/>
      </c>
    </row>
    <row r="1183" spans="1:7" ht="25.5" customHeight="1" x14ac:dyDescent="0.1">
      <c r="A1183" s="91">
        <v>2</v>
      </c>
      <c r="B1183" s="92" t="str">
        <f>IF(VLOOKUP($D1178,TKBGV_sang!$A$6:$AE$130,3,0)&lt;&gt;"",VLOOKUP($D1178,TKBGV_sang!$A$6:$AE$130,3,0),"")</f>
        <v/>
      </c>
      <c r="C1183" s="92" t="str">
        <f>IF(VLOOKUP($D1178,TKBGV_sang!$A$6:$AE$130,8,0)&lt;&gt;"",VLOOKUP($D1178,TKBGV_sang!$A$6:$AE$130,8,0),"")</f>
        <v/>
      </c>
      <c r="D1183" s="92" t="str">
        <f>IF(VLOOKUP($D1178,TKBGV_sang!$A$6:$AE$130,13,0)&lt;&gt;"",VLOOKUP($D1178,TKBGV_sang!$A$6:$AE$130,13,0),"")</f>
        <v>12A08 - TOAN</v>
      </c>
      <c r="E1183" s="92" t="str">
        <f>IF(VLOOKUP($D1178,TKBGV_sang!$A$6:$AE$130,18,0)&lt;&gt;"",VLOOKUP($D1178,TKBGV_sang!$A$6:$AE$130,18,0),"")</f>
        <v>11A12 - TOAN</v>
      </c>
      <c r="F1183" s="92" t="str">
        <f>IF(VLOOKUP($D1178,TKBGV_sang!$A$6:$AE$130,23,0)&lt;&gt;"",VLOOKUP($D1178,TKBGV_sang!$A$6:$AE$130,23,0),"")</f>
        <v>12A08 - TOAN</v>
      </c>
      <c r="G1183" s="92" t="str">
        <f>IF(VLOOKUP($D1178,TKBGV_sang!$A$6:$AE$130,28,0)&lt;&gt;"",VLOOKUP($D1178,TKBGV_sang!$A$6:$AE$130,28,0),"")</f>
        <v/>
      </c>
    </row>
    <row r="1184" spans="1:7" ht="25.5" customHeight="1" x14ac:dyDescent="0.1">
      <c r="A1184" s="91">
        <v>3</v>
      </c>
      <c r="B1184" s="92" t="str">
        <f>IF(VLOOKUP($D1178,TKBGV_sang!$A$6:$AE$130,4,0)&lt;&gt;"",VLOOKUP($D1178,TKBGV_sang!$A$6:$AE$130,4,0),"")</f>
        <v>12A01 - TOAN</v>
      </c>
      <c r="C1184" s="92" t="str">
        <f>IF(VLOOKUP($D1178,TKBGV_sang!$A$6:$AE$130,9,0)&lt;&gt;"",VLOOKUP($D1178,TKBGV_sang!$A$6:$AE$130,9,0),"")</f>
        <v/>
      </c>
      <c r="D1184" s="92" t="str">
        <f>IF(VLOOKUP($D1178,TKBGV_sang!$A$6:$AE$130,14,0)&lt;&gt;"",VLOOKUP($D1178,TKBGV_sang!$A$6:$AE$130,14,0),"")</f>
        <v>12A01 - TOAN</v>
      </c>
      <c r="E1184" s="92" t="str">
        <f>IF(VLOOKUP($D1178,TKBGV_sang!$A$6:$AE$130,19,0)&lt;&gt;"",VLOOKUP($D1178,TKBGV_sang!$A$6:$AE$130,19,0),"")</f>
        <v>11A12 - TOAN</v>
      </c>
      <c r="F1184" s="92" t="str">
        <f>IF(VLOOKUP($D1178,TKBGV_sang!$A$6:$AE$130,24,0)&lt;&gt;"",VLOOKUP($D1178,TKBGV_sang!$A$6:$AE$130,24,0),"")</f>
        <v>11A13 - TOAN</v>
      </c>
      <c r="G1184" s="92" t="str">
        <f>IF(VLOOKUP($D1178,TKBGV_sang!$A$6:$AE$130,29,0)&lt;&gt;"",VLOOKUP($D1178,TKBGV_sang!$A$6:$AE$130,29,0),"")</f>
        <v/>
      </c>
    </row>
    <row r="1185" spans="1:7" ht="25.5" customHeight="1" x14ac:dyDescent="0.1">
      <c r="A1185" s="91">
        <v>4</v>
      </c>
      <c r="B1185" s="92" t="str">
        <f>IF(VLOOKUP($D1178,TKBGV_sang!$A$6:$AE$130,5,0)&lt;&gt;"",VLOOKUP($D1178,TKBGV_sang!$A$6:$AE$130,5,0),"")</f>
        <v>11A13 - TOAN</v>
      </c>
      <c r="C1185" s="92" t="str">
        <f>IF(VLOOKUP($D1178,TKBGV_sang!$A$6:$AE$130,10,0)&lt;&gt;"",VLOOKUP($D1178,TKBGV_sang!$A$6:$AE$130,10,0),"")</f>
        <v/>
      </c>
      <c r="D1185" s="92" t="str">
        <f>IF(VLOOKUP($D1178,TKBGV_sang!$A$6:$AE$130,15,0)&lt;&gt;"",VLOOKUP($D1178,TKBGV_sang!$A$6:$AE$130,15,0),"")</f>
        <v>12A01 - TOAN</v>
      </c>
      <c r="E1185" s="92" t="str">
        <f>IF(VLOOKUP($D1178,TKBGV_sang!$A$6:$AE$130,20,0)&lt;&gt;"",VLOOKUP($D1178,TKBGV_sang!$A$6:$AE$130,20,0),"")</f>
        <v>12A08 - TOAN</v>
      </c>
      <c r="F1185" s="92" t="str">
        <f>IF(VLOOKUP($D1178,TKBGV_sang!$A$6:$AE$130,25,0)&lt;&gt;"",VLOOKUP($D1178,TKBGV_sang!$A$6:$AE$130,25,0),"")</f>
        <v/>
      </c>
      <c r="G1185" s="92" t="str">
        <f>IF(VLOOKUP($D1178,TKBGV_sang!$A$6:$AE$130,30,0)&lt;&gt;"",VLOOKUP($D1178,TKBGV_sang!$A$6:$AE$130,30,0),"")</f>
        <v/>
      </c>
    </row>
    <row r="1186" spans="1:7" ht="25.5" customHeight="1" x14ac:dyDescent="0.1">
      <c r="A1186" s="91">
        <v>5</v>
      </c>
      <c r="B1186" s="92" t="str">
        <f>IF(VLOOKUP($D1178,TKBGV_sang!$A$6:$AE$130,6,0)&lt;&gt;"",VLOOKUP($D1178,TKBGV_sang!$A$6:$AE$130,6,0),"")</f>
        <v>11A13 - TOAN</v>
      </c>
      <c r="C1186" s="92" t="str">
        <f>IF(VLOOKUP($D1178,TKBGV_sang!$A$6:$AE$130,11,0)&lt;&gt;"",VLOOKUP($D1178,TKBGV_sang!$A$6:$AE$130,11,0),"")</f>
        <v/>
      </c>
      <c r="D1186" s="92" t="str">
        <f>IF(VLOOKUP($D1178,TKBGV_sang!$A$6:$AE$130,16,0)&lt;&gt;"",VLOOKUP($D1178,TKBGV_sang!$A$6:$AE$130,16,0),"")</f>
        <v>11A13 - TOAN</v>
      </c>
      <c r="E1186" s="92" t="str">
        <f>IF(VLOOKUP($D1178,TKBGV_sang!$A$6:$AE$130,21,0)&lt;&gt;"",VLOOKUP($D1178,TKBGV_sang!$A$6:$AE$130,21,0),"")</f>
        <v>12A08 - TOAN</v>
      </c>
      <c r="F1186" s="92" t="str">
        <f>IF(VLOOKUP($D1178,TKBGV_sang!$A$6:$AE$130,26,0)&lt;&gt;"",VLOOKUP($D1178,TKBGV_sang!$A$6:$AE$130,26,0),"")</f>
        <v/>
      </c>
      <c r="G1186" s="92" t="str">
        <f>IF(VLOOKUP($D1178,TKBGV_sang!$A$6:$AE$130,31,0)&lt;&gt;"",VLOOKUP($D1178,TKBGV_sang!$A$6:$AE$130,31,0),"")</f>
        <v/>
      </c>
    </row>
    <row r="1187" spans="1:7" ht="25.5" customHeight="1" x14ac:dyDescent="0.1">
      <c r="A1187" s="85"/>
      <c r="B1187" s="85"/>
      <c r="C1187" s="85" t="s">
        <v>122</v>
      </c>
      <c r="D1187" s="85"/>
      <c r="E1187" s="85"/>
      <c r="F1187" s="85"/>
      <c r="G1187" s="85"/>
    </row>
    <row r="1188" spans="1:7" ht="25.5" customHeight="1" x14ac:dyDescent="0.1">
      <c r="A1188" s="89"/>
      <c r="B1188" s="90" t="s">
        <v>115</v>
      </c>
      <c r="C1188" s="90" t="s">
        <v>116</v>
      </c>
      <c r="D1188" s="90" t="s">
        <v>117</v>
      </c>
      <c r="E1188" s="90" t="s">
        <v>118</v>
      </c>
      <c r="F1188" s="90" t="s">
        <v>119</v>
      </c>
      <c r="G1188" s="90" t="s">
        <v>120</v>
      </c>
    </row>
    <row r="1189" spans="1:7" ht="25.5" customHeight="1" x14ac:dyDescent="0.1">
      <c r="A1189" s="91">
        <v>1</v>
      </c>
      <c r="B1189" s="92" t="str">
        <f>IF(VLOOKUP($D1178,TKBGV_chieu!$A$6:$AE$130,2,0)&lt;&gt;"",VLOOKUP($D1178,TKBGV_chieu!$A$6:$AE$130,2,0),"")</f>
        <v>11A12 - TOAN</v>
      </c>
      <c r="C1189" s="92" t="str">
        <f>IF(VLOOKUP($D1178,TKBGV_chieu!$A$6:$AE$130,7,0)&lt;&gt;"",VLOOKUP($D1178,TKBGV_chieu!$A$6:$AE$130,7,0),"")</f>
        <v/>
      </c>
      <c r="D1189" s="92" t="str">
        <f>IF(VLOOKUP($D1178,TKBGV_chieu!$A$6:$AE$130,12,0)&lt;&gt;"",VLOOKUP($D1178,TKBGV_chieu!$A$6:$AE$130,12,0),"")</f>
        <v>12A01 - TOAN</v>
      </c>
      <c r="E1189" s="92" t="str">
        <f>IF(VLOOKUP($D1178,TKBGV_chieu!$A$6:$AE$130,17,0)&lt;&gt;"",VLOOKUP($D1178,TKBGV_chieu!$A$6:$AE$130,17,0),"")</f>
        <v>11A12 - TOAN</v>
      </c>
      <c r="F1189" s="92" t="str">
        <f>IF(VLOOKUP($D1178,TKBGV_chieu!$A$6:$AE$130,22,0)&lt;&gt;"",VLOOKUP($D1178,TKBGV_chieu!$A$6:$AE$130,22,0),"")</f>
        <v>11A12 - TOAN</v>
      </c>
      <c r="G1189" s="92" t="str">
        <f>IF(VLOOKUP($D1178,TKBGV_chieu!$A$6:$AE$130,27,0)&lt;&gt;"",VLOOKUP($D1178,TKBGV_chieu!$A$6:$AE$130,27,0),"")</f>
        <v/>
      </c>
    </row>
    <row r="1190" spans="1:7" ht="25.5" customHeight="1" x14ac:dyDescent="0.1">
      <c r="A1190" s="91">
        <v>2</v>
      </c>
      <c r="B1190" s="92" t="str">
        <f>IF(VLOOKUP($D1178,TKBGV_chieu!$A$6:$AE$130,3,0)&lt;&gt;"",VLOOKUP($D1178,TKBGV_chieu!$A$6:$AE$130,3,0),"")</f>
        <v>12A01 - TOAN</v>
      </c>
      <c r="C1190" s="92" t="str">
        <f>IF(VLOOKUP($D1178,TKBGV_chieu!$A$6:$AE$130,8,0)&lt;&gt;"",VLOOKUP($D1178,TKBGV_chieu!$A$6:$AE$130,8,0),"")</f>
        <v/>
      </c>
      <c r="D1190" s="92" t="str">
        <f>IF(VLOOKUP($D1178,TKBGV_chieu!$A$6:$AE$130,13,0)&lt;&gt;"",VLOOKUP($D1178,TKBGV_chieu!$A$6:$AE$130,13,0),"")</f>
        <v>12A08 - TOAN</v>
      </c>
      <c r="E1190" s="92" t="str">
        <f>IF(VLOOKUP($D1178,TKBGV_chieu!$A$6:$AE$130,18,0)&lt;&gt;"",VLOOKUP($D1178,TKBGV_chieu!$A$6:$AE$130,18,0),"")</f>
        <v>11A13 - TOAN</v>
      </c>
      <c r="F1190" s="92" t="str">
        <f>IF(VLOOKUP($D1178,TKBGV_chieu!$A$6:$AE$130,23,0)&lt;&gt;"",VLOOKUP($D1178,TKBGV_chieu!$A$6:$AE$130,23,0),"")</f>
        <v>11A12 - TOAN</v>
      </c>
      <c r="G1190" s="92" t="str">
        <f>IF(VLOOKUP($D1178,TKBGV_chieu!$A$6:$AE$130,28,0)&lt;&gt;"",VLOOKUP($D1178,TKBGV_chieu!$A$6:$AE$130,28,0),"")</f>
        <v/>
      </c>
    </row>
    <row r="1191" spans="1:7" ht="25.5" customHeight="1" x14ac:dyDescent="0.1">
      <c r="A1191" s="91">
        <v>3</v>
      </c>
      <c r="B1191" s="92" t="str">
        <f>IF(VLOOKUP($D1178,TKBGV_chieu!$A$6:$AE$130,4,0)&lt;&gt;"",VLOOKUP($D1178,TKBGV_chieu!$A$6:$AE$130,4,0),"")</f>
        <v>12A01 - TOAN</v>
      </c>
      <c r="C1191" s="92" t="str">
        <f>IF(VLOOKUP($D1178,TKBGV_chieu!$A$6:$AE$130,9,0)&lt;&gt;"",VLOOKUP($D1178,TKBGV_chieu!$A$6:$AE$130,9,0),"")</f>
        <v/>
      </c>
      <c r="D1191" s="92" t="str">
        <f>IF(VLOOKUP($D1178,TKBGV_chieu!$A$6:$AE$130,14,0)&lt;&gt;"",VLOOKUP($D1178,TKBGV_chieu!$A$6:$AE$130,14,0),"")</f>
        <v>12A08 - TOAN</v>
      </c>
      <c r="E1191" s="92" t="str">
        <f>IF(VLOOKUP($D1178,TKBGV_chieu!$A$6:$AE$130,19,0)&lt;&gt;"",VLOOKUP($D1178,TKBGV_chieu!$A$6:$AE$130,19,0),"")</f>
        <v>11A13 - TOAN</v>
      </c>
      <c r="F1191" s="92" t="str">
        <f>IF(VLOOKUP($D1178,TKBGV_chieu!$A$6:$AE$130,24,0)&lt;&gt;"",VLOOKUP($D1178,TKBGV_chieu!$A$6:$AE$130,24,0),"")</f>
        <v>11A13 - TOAN</v>
      </c>
      <c r="G1191" s="92" t="str">
        <f>IF(VLOOKUP($D1178,TKBGV_chieu!$A$6:$AE$130,29,0)&lt;&gt;"",VLOOKUP($D1178,TKBGV_chieu!$A$6:$AE$130,29,0),"")</f>
        <v/>
      </c>
    </row>
    <row r="1192" spans="1:7" ht="25.5" customHeight="1" x14ac:dyDescent="0.1">
      <c r="A1192" s="91">
        <v>4</v>
      </c>
      <c r="B1192" s="92" t="str">
        <f>IF(VLOOKUP($D1178,TKBGV_chieu!$A$6:$AE$130,5,0)&lt;&gt;"",VLOOKUP($D1178,TKBGV_chieu!$A$6:$AE$130,5,0),"")</f>
        <v/>
      </c>
      <c r="C1192" s="92" t="str">
        <f>IF(VLOOKUP($D1178,TKBGV_chieu!$A$6:$AE$130,10,0)&lt;&gt;"",VLOOKUP($D1178,TKBGV_chieu!$A$6:$AE$130,10,0),"")</f>
        <v/>
      </c>
      <c r="D1192" s="92" t="str">
        <f>IF(VLOOKUP($D1178,TKBGV_chieu!$A$6:$AE$130,15,0)&lt;&gt;"",VLOOKUP($D1178,TKBGV_chieu!$A$6:$AE$130,15,0),"")</f>
        <v/>
      </c>
      <c r="E1192" s="92" t="str">
        <f>IF(VLOOKUP($D1178,TKBGV_chieu!$A$6:$AE$130,20,0)&lt;&gt;"",VLOOKUP($D1178,TKBGV_chieu!$A$6:$AE$130,20,0),"")</f>
        <v/>
      </c>
      <c r="F1192" s="92" t="str">
        <f>IF(VLOOKUP($D1178,TKBGV_chieu!$A$6:$AE$130,25,0)&lt;&gt;"",VLOOKUP($D1178,TKBGV_chieu!$A$6:$AE$130,25,0),"")</f>
        <v/>
      </c>
      <c r="G1192" s="92" t="str">
        <f>IF(VLOOKUP($D1178,TKBGV_chieu!$A$6:$AE$130,30,0)&lt;&gt;"",VLOOKUP($D1178,TKBGV_chieu!$A$6:$AE$130,30,0),"")</f>
        <v/>
      </c>
    </row>
    <row r="1193" spans="1:7" ht="25.5" customHeight="1" x14ac:dyDescent="0.1">
      <c r="A1193" s="91">
        <v>5</v>
      </c>
      <c r="B1193" s="92" t="str">
        <f>IF(VLOOKUP($D1178,TKBGV_chieu!$A$6:$AE$130,6,0)&lt;&gt;"",VLOOKUP($D1178,TKBGV_chieu!$A$6:$AE$130,6,0),"")</f>
        <v/>
      </c>
      <c r="C1193" s="92" t="str">
        <f>IF(VLOOKUP($D1178,TKBGV_chieu!$A$6:$AE$130,11,0)&lt;&gt;"",VLOOKUP($D1178,TKBGV_chieu!$A$6:$AE$130,11,0),"")</f>
        <v/>
      </c>
      <c r="D1193" s="92" t="str">
        <f>IF(VLOOKUP($D1178,TKBGV_chieu!$A$6:$AE$130,16,0)&lt;&gt;"",VLOOKUP($D1178,TKBGV_chieu!$A$6:$AE$130,16,0),"")</f>
        <v/>
      </c>
      <c r="E1193" s="92" t="str">
        <f>IF(VLOOKUP($D1178,TKBGV_chieu!$A$6:$AE$130,21,0)&lt;&gt;"",VLOOKUP($D1178,TKBGV_chieu!$A$6:$AE$130,21,0),"")</f>
        <v/>
      </c>
      <c r="F1193" s="92" t="str">
        <f>IF(VLOOKUP($D1178,TKBGV_chieu!$A$6:$AE$130,26,0)&lt;&gt;"",VLOOKUP($D1178,TKBGV_chieu!$A$6:$AE$130,26,0),"")</f>
        <v/>
      </c>
      <c r="G1193" s="92" t="str">
        <f>IF(VLOOKUP($D1178,TKBGV_chieu!$A$6:$AE$130,31,0)&lt;&gt;"",VLOOKUP($D1178,TKBGV_chieu!$A$6:$AE$130,31,0),"")</f>
        <v/>
      </c>
    </row>
    <row r="1194" spans="1:7" ht="25.5" customHeight="1" x14ac:dyDescent="0.1">
      <c r="A1194" s="85"/>
      <c r="B1194" s="93"/>
      <c r="C1194" s="93"/>
      <c r="D1194" s="93"/>
      <c r="E1194" s="93"/>
      <c r="F1194" s="93"/>
      <c r="G1194" s="93"/>
    </row>
    <row r="1195" spans="1:7" ht="25.5" customHeight="1" x14ac:dyDescent="0.1">
      <c r="A1195" s="85">
        <v>71</v>
      </c>
      <c r="B1195" s="85"/>
      <c r="C1195" s="85" t="s">
        <v>123</v>
      </c>
      <c r="D1195" s="86" t="str">
        <f>VLOOKUP($A1195,Objects!$D$7:$F$120,3,1)</f>
        <v>HỒ NHẬT TÂM</v>
      </c>
      <c r="E1195" s="85"/>
      <c r="F1195" s="85"/>
      <c r="G1195" s="85"/>
    </row>
    <row r="1196" spans="1:7" ht="25.5" customHeight="1" x14ac:dyDescent="0.1">
      <c r="A1196" s="85"/>
      <c r="B1196" s="85"/>
      <c r="C1196" s="85"/>
      <c r="D1196" s="85"/>
      <c r="E1196" s="88"/>
      <c r="F1196" s="85"/>
      <c r="G1196" s="85"/>
    </row>
    <row r="1197" spans="1:7" ht="25.5" customHeight="1" x14ac:dyDescent="0.1">
      <c r="A1197" s="85"/>
      <c r="B1197" s="85"/>
      <c r="C1197" s="85" t="s">
        <v>121</v>
      </c>
      <c r="D1197" s="85"/>
      <c r="E1197" s="85"/>
      <c r="F1197" s="85"/>
      <c r="G1197" s="85"/>
    </row>
    <row r="1198" spans="1:7" ht="25.5" customHeight="1" x14ac:dyDescent="0.1">
      <c r="A1198" s="89"/>
      <c r="B1198" s="90" t="s">
        <v>115</v>
      </c>
      <c r="C1198" s="90" t="s">
        <v>116</v>
      </c>
      <c r="D1198" s="90" t="s">
        <v>117</v>
      </c>
      <c r="E1198" s="90" t="s">
        <v>118</v>
      </c>
      <c r="F1198" s="90" t="s">
        <v>119</v>
      </c>
      <c r="G1198" s="90" t="s">
        <v>120</v>
      </c>
    </row>
    <row r="1199" spans="1:7" ht="25.5" customHeight="1" x14ac:dyDescent="0.1">
      <c r="A1199" s="91">
        <v>1</v>
      </c>
      <c r="B1199" s="92" t="str">
        <f>IF(VLOOKUP($D1195,TKBGV_sang!$A$6:$AE$130,2,0)&lt;&gt;"",VLOOKUP($D1195,TKBGV_sang!$A$6:$AE$130,2,0),"")</f>
        <v/>
      </c>
      <c r="C1199" s="92" t="str">
        <f>IF(VLOOKUP($D1195,TKBGV_sang!$A$6:$AE$130,7,0)&lt;&gt;"",VLOOKUP($D1195,TKBGV_sang!$A$6:$AE$130,7,0),"")</f>
        <v/>
      </c>
      <c r="D1199" s="92" t="str">
        <f>IF(VLOOKUP($D1195,TKBGV_sang!$A$6:$AE$130,12,0)&lt;&gt;"",VLOOKUP($D1195,TKBGV_sang!$A$6:$AE$130,12,0),"")</f>
        <v>10A04 - TOAN</v>
      </c>
      <c r="E1199" s="92" t="str">
        <f>IF(VLOOKUP($D1195,TKBGV_sang!$A$6:$AE$130,17,0)&lt;&gt;"",VLOOKUP($D1195,TKBGV_sang!$A$6:$AE$130,17,0),"")</f>
        <v>10A03 - TOAN</v>
      </c>
      <c r="F1199" s="92" t="str">
        <f>IF(VLOOKUP($D1195,TKBGV_sang!$A$6:$AE$130,22,0)&lt;&gt;"",VLOOKUP($D1195,TKBGV_sang!$A$6:$AE$130,22,0),"")</f>
        <v>11A14 - TOAN</v>
      </c>
      <c r="G1199" s="92" t="str">
        <f>IF(VLOOKUP($D1195,TKBGV_sang!$A$6:$AE$130,27,0)&lt;&gt;"",VLOOKUP($D1195,TKBGV_sang!$A$6:$AE$130,27,0),"")</f>
        <v/>
      </c>
    </row>
    <row r="1200" spans="1:7" ht="25.5" customHeight="1" x14ac:dyDescent="0.1">
      <c r="A1200" s="91">
        <v>2</v>
      </c>
      <c r="B1200" s="92" t="str">
        <f>IF(VLOOKUP($D1195,TKBGV_sang!$A$6:$AE$130,3,0)&lt;&gt;"",VLOOKUP($D1195,TKBGV_sang!$A$6:$AE$130,3,0),"")</f>
        <v/>
      </c>
      <c r="C1200" s="92" t="str">
        <f>IF(VLOOKUP($D1195,TKBGV_sang!$A$6:$AE$130,8,0)&lt;&gt;"",VLOOKUP($D1195,TKBGV_sang!$A$6:$AE$130,8,0),"")</f>
        <v/>
      </c>
      <c r="D1200" s="92" t="str">
        <f>IF(VLOOKUP($D1195,TKBGV_sang!$A$6:$AE$130,13,0)&lt;&gt;"",VLOOKUP($D1195,TKBGV_sang!$A$6:$AE$130,13,0),"")</f>
        <v>10A04 - TOAN</v>
      </c>
      <c r="E1200" s="92" t="str">
        <f>IF(VLOOKUP($D1195,TKBGV_sang!$A$6:$AE$130,18,0)&lt;&gt;"",VLOOKUP($D1195,TKBGV_sang!$A$6:$AE$130,18,0),"")</f>
        <v>11A14 - TOAN</v>
      </c>
      <c r="F1200" s="92" t="str">
        <f>IF(VLOOKUP($D1195,TKBGV_sang!$A$6:$AE$130,23,0)&lt;&gt;"",VLOOKUP($D1195,TKBGV_sang!$A$6:$AE$130,23,0),"")</f>
        <v>11A14 - TOAN</v>
      </c>
      <c r="G1200" s="92" t="str">
        <f>IF(VLOOKUP($D1195,TKBGV_sang!$A$6:$AE$130,28,0)&lt;&gt;"",VLOOKUP($D1195,TKBGV_sang!$A$6:$AE$130,28,0),"")</f>
        <v/>
      </c>
    </row>
    <row r="1201" spans="1:7" ht="25.5" customHeight="1" x14ac:dyDescent="0.1">
      <c r="A1201" s="91">
        <v>3</v>
      </c>
      <c r="B1201" s="92" t="str">
        <f>IF(VLOOKUP($D1195,TKBGV_sang!$A$6:$AE$130,4,0)&lt;&gt;"",VLOOKUP($D1195,TKBGV_sang!$A$6:$AE$130,4,0),"")</f>
        <v>11A16 - TOAN</v>
      </c>
      <c r="C1201" s="92" t="str">
        <f>IF(VLOOKUP($D1195,TKBGV_sang!$A$6:$AE$130,9,0)&lt;&gt;"",VLOOKUP($D1195,TKBGV_sang!$A$6:$AE$130,9,0),"")</f>
        <v/>
      </c>
      <c r="D1201" s="92" t="str">
        <f>IF(VLOOKUP($D1195,TKBGV_sang!$A$6:$AE$130,14,0)&lt;&gt;"",VLOOKUP($D1195,TKBGV_sang!$A$6:$AE$130,14,0),"")</f>
        <v>10A03 - TOAN</v>
      </c>
      <c r="E1201" s="92" t="str">
        <f>IF(VLOOKUP($D1195,TKBGV_sang!$A$6:$AE$130,19,0)&lt;&gt;"",VLOOKUP($D1195,TKBGV_sang!$A$6:$AE$130,19,0),"")</f>
        <v>11A16 - TOAN</v>
      </c>
      <c r="F1201" s="92" t="str">
        <f>IF(VLOOKUP($D1195,TKBGV_sang!$A$6:$AE$130,24,0)&lt;&gt;"",VLOOKUP($D1195,TKBGV_sang!$A$6:$AE$130,24,0),"")</f>
        <v>10A03 - TOAN</v>
      </c>
      <c r="G1201" s="92" t="str">
        <f>IF(VLOOKUP($D1195,TKBGV_sang!$A$6:$AE$130,29,0)&lt;&gt;"",VLOOKUP($D1195,TKBGV_sang!$A$6:$AE$130,29,0),"")</f>
        <v/>
      </c>
    </row>
    <row r="1202" spans="1:7" ht="25.5" customHeight="1" x14ac:dyDescent="0.1">
      <c r="A1202" s="91">
        <v>4</v>
      </c>
      <c r="B1202" s="92" t="str">
        <f>IF(VLOOKUP($D1195,TKBGV_sang!$A$6:$AE$130,5,0)&lt;&gt;"",VLOOKUP($D1195,TKBGV_sang!$A$6:$AE$130,5,0),"")</f>
        <v/>
      </c>
      <c r="C1202" s="92" t="str">
        <f>IF(VLOOKUP($D1195,TKBGV_sang!$A$6:$AE$130,10,0)&lt;&gt;"",VLOOKUP($D1195,TKBGV_sang!$A$6:$AE$130,10,0),"")</f>
        <v/>
      </c>
      <c r="D1202" s="92" t="str">
        <f>IF(VLOOKUP($D1195,TKBGV_sang!$A$6:$AE$130,15,0)&lt;&gt;"",VLOOKUP($D1195,TKBGV_sang!$A$6:$AE$130,15,0),"")</f>
        <v>10A03 - TOAN</v>
      </c>
      <c r="E1202" s="92" t="str">
        <f>IF(VLOOKUP($D1195,TKBGV_sang!$A$6:$AE$130,20,0)&lt;&gt;"",VLOOKUP($D1195,TKBGV_sang!$A$6:$AE$130,20,0),"")</f>
        <v>11A16 - TOAN</v>
      </c>
      <c r="F1202" s="92" t="str">
        <f>IF(VLOOKUP($D1195,TKBGV_sang!$A$6:$AE$130,25,0)&lt;&gt;"",VLOOKUP($D1195,TKBGV_sang!$A$6:$AE$130,25,0),"")</f>
        <v>11A16 - TOAN</v>
      </c>
      <c r="G1202" s="92" t="str">
        <f>IF(VLOOKUP($D1195,TKBGV_sang!$A$6:$AE$130,30,0)&lt;&gt;"",VLOOKUP($D1195,TKBGV_sang!$A$6:$AE$130,30,0),"")</f>
        <v/>
      </c>
    </row>
    <row r="1203" spans="1:7" ht="25.5" customHeight="1" x14ac:dyDescent="0.1">
      <c r="A1203" s="91">
        <v>5</v>
      </c>
      <c r="B1203" s="92" t="str">
        <f>IF(VLOOKUP($D1195,TKBGV_sang!$A$6:$AE$130,6,0)&lt;&gt;"",VLOOKUP($D1195,TKBGV_sang!$A$6:$AE$130,6,0),"")</f>
        <v>10A04 - TOAN</v>
      </c>
      <c r="C1203" s="92" t="str">
        <f>IF(VLOOKUP($D1195,TKBGV_sang!$A$6:$AE$130,11,0)&lt;&gt;"",VLOOKUP($D1195,TKBGV_sang!$A$6:$AE$130,11,0),"")</f>
        <v/>
      </c>
      <c r="D1203" s="92" t="str">
        <f>IF(VLOOKUP($D1195,TKBGV_sang!$A$6:$AE$130,16,0)&lt;&gt;"",VLOOKUP($D1195,TKBGV_sang!$A$6:$AE$130,16,0),"")</f>
        <v>11A14 - TOAN</v>
      </c>
      <c r="E1203" s="92" t="str">
        <f>IF(VLOOKUP($D1195,TKBGV_sang!$A$6:$AE$130,21,0)&lt;&gt;"",VLOOKUP($D1195,TKBGV_sang!$A$6:$AE$130,21,0),"")</f>
        <v>10A04 - TOAN</v>
      </c>
      <c r="F1203" s="92" t="str">
        <f>IF(VLOOKUP($D1195,TKBGV_sang!$A$6:$AE$130,26,0)&lt;&gt;"",VLOOKUP($D1195,TKBGV_sang!$A$6:$AE$130,26,0),"")</f>
        <v>11A16 - TOAN</v>
      </c>
      <c r="G1203" s="92" t="str">
        <f>IF(VLOOKUP($D1195,TKBGV_sang!$A$6:$AE$130,31,0)&lt;&gt;"",VLOOKUP($D1195,TKBGV_sang!$A$6:$AE$130,31,0),"")</f>
        <v/>
      </c>
    </row>
    <row r="1204" spans="1:7" ht="25.5" customHeight="1" x14ac:dyDescent="0.1">
      <c r="A1204" s="85"/>
      <c r="B1204" s="85"/>
      <c r="C1204" s="85" t="s">
        <v>122</v>
      </c>
      <c r="D1204" s="85"/>
      <c r="E1204" s="85"/>
      <c r="F1204" s="85"/>
      <c r="G1204" s="85"/>
    </row>
    <row r="1205" spans="1:7" ht="25.5" customHeight="1" x14ac:dyDescent="0.1">
      <c r="A1205" s="89"/>
      <c r="B1205" s="90" t="s">
        <v>115</v>
      </c>
      <c r="C1205" s="90" t="s">
        <v>116</v>
      </c>
      <c r="D1205" s="90" t="s">
        <v>117</v>
      </c>
      <c r="E1205" s="90" t="s">
        <v>118</v>
      </c>
      <c r="F1205" s="90" t="s">
        <v>119</v>
      </c>
      <c r="G1205" s="90" t="s">
        <v>120</v>
      </c>
    </row>
    <row r="1206" spans="1:7" ht="25.5" customHeight="1" x14ac:dyDescent="0.1">
      <c r="A1206" s="91">
        <v>1</v>
      </c>
      <c r="B1206" s="92" t="str">
        <f>IF(VLOOKUP($D1195,TKBGV_chieu!$A$6:$AE$130,2,0)&lt;&gt;"",VLOOKUP($D1195,TKBGV_chieu!$A$6:$AE$130,2,0),"")</f>
        <v>10A04 - TOAN</v>
      </c>
      <c r="C1206" s="92" t="str">
        <f>IF(VLOOKUP($D1195,TKBGV_chieu!$A$6:$AE$130,7,0)&lt;&gt;"",VLOOKUP($D1195,TKBGV_chieu!$A$6:$AE$130,7,0),"")</f>
        <v/>
      </c>
      <c r="D1206" s="92" t="str">
        <f>IF(VLOOKUP($D1195,TKBGV_chieu!$A$6:$AE$130,12,0)&lt;&gt;"",VLOOKUP($D1195,TKBGV_chieu!$A$6:$AE$130,12,0),"")</f>
        <v>11A14 - TOAN</v>
      </c>
      <c r="E1206" s="92" t="str">
        <f>IF(VLOOKUP($D1195,TKBGV_chieu!$A$6:$AE$130,17,0)&lt;&gt;"",VLOOKUP($D1195,TKBGV_chieu!$A$6:$AE$130,17,0),"")</f>
        <v>11A16 - TOAN</v>
      </c>
      <c r="F1206" s="92" t="str">
        <f>IF(VLOOKUP($D1195,TKBGV_chieu!$A$6:$AE$130,22,0)&lt;&gt;"",VLOOKUP($D1195,TKBGV_chieu!$A$6:$AE$130,22,0),"")</f>
        <v/>
      </c>
      <c r="G1206" s="92" t="str">
        <f>IF(VLOOKUP($D1195,TKBGV_chieu!$A$6:$AE$130,27,0)&lt;&gt;"",VLOOKUP($D1195,TKBGV_chieu!$A$6:$AE$130,27,0),"")</f>
        <v/>
      </c>
    </row>
    <row r="1207" spans="1:7" ht="25.5" customHeight="1" x14ac:dyDescent="0.1">
      <c r="A1207" s="91">
        <v>2</v>
      </c>
      <c r="B1207" s="92" t="str">
        <f>IF(VLOOKUP($D1195,TKBGV_chieu!$A$6:$AE$130,3,0)&lt;&gt;"",VLOOKUP($D1195,TKBGV_chieu!$A$6:$AE$130,3,0),"")</f>
        <v>10A04 - TOAN</v>
      </c>
      <c r="C1207" s="92" t="str">
        <f>IF(VLOOKUP($D1195,TKBGV_chieu!$A$6:$AE$130,8,0)&lt;&gt;"",VLOOKUP($D1195,TKBGV_chieu!$A$6:$AE$130,8,0),"")</f>
        <v/>
      </c>
      <c r="D1207" s="92" t="str">
        <f>IF(VLOOKUP($D1195,TKBGV_chieu!$A$6:$AE$130,13,0)&lt;&gt;"",VLOOKUP($D1195,TKBGV_chieu!$A$6:$AE$130,13,0),"")</f>
        <v>11A14 - TOAN</v>
      </c>
      <c r="E1207" s="92" t="str">
        <f>IF(VLOOKUP($D1195,TKBGV_chieu!$A$6:$AE$130,18,0)&lt;&gt;"",VLOOKUP($D1195,TKBGV_chieu!$A$6:$AE$130,18,0),"")</f>
        <v>11A16 - TOAN</v>
      </c>
      <c r="F1207" s="92" t="str">
        <f>IF(VLOOKUP($D1195,TKBGV_chieu!$A$6:$AE$130,23,0)&lt;&gt;"",VLOOKUP($D1195,TKBGV_chieu!$A$6:$AE$130,23,0),"")</f>
        <v/>
      </c>
      <c r="G1207" s="92" t="str">
        <f>IF(VLOOKUP($D1195,TKBGV_chieu!$A$6:$AE$130,28,0)&lt;&gt;"",VLOOKUP($D1195,TKBGV_chieu!$A$6:$AE$130,28,0),"")</f>
        <v/>
      </c>
    </row>
    <row r="1208" spans="1:7" ht="25.5" customHeight="1" x14ac:dyDescent="0.1">
      <c r="A1208" s="91">
        <v>3</v>
      </c>
      <c r="B1208" s="92" t="str">
        <f>IF(VLOOKUP($D1195,TKBGV_chieu!$A$6:$AE$130,4,0)&lt;&gt;"",VLOOKUP($D1195,TKBGV_chieu!$A$6:$AE$130,4,0),"")</f>
        <v>10A03 - TOAN</v>
      </c>
      <c r="C1208" s="92" t="str">
        <f>IF(VLOOKUP($D1195,TKBGV_chieu!$A$6:$AE$130,9,0)&lt;&gt;"",VLOOKUP($D1195,TKBGV_chieu!$A$6:$AE$130,9,0),"")</f>
        <v/>
      </c>
      <c r="D1208" s="92" t="str">
        <f>IF(VLOOKUP($D1195,TKBGV_chieu!$A$6:$AE$130,14,0)&lt;&gt;"",VLOOKUP($D1195,TKBGV_chieu!$A$6:$AE$130,14,0),"")</f>
        <v>10A03 - TOAN</v>
      </c>
      <c r="E1208" s="92" t="str">
        <f>IF(VLOOKUP($D1195,TKBGV_chieu!$A$6:$AE$130,19,0)&lt;&gt;"",VLOOKUP($D1195,TKBGV_chieu!$A$6:$AE$130,19,0),"")</f>
        <v>11A14 - TOAN</v>
      </c>
      <c r="F1208" s="92" t="str">
        <f>IF(VLOOKUP($D1195,TKBGV_chieu!$A$6:$AE$130,24,0)&lt;&gt;"",VLOOKUP($D1195,TKBGV_chieu!$A$6:$AE$130,24,0),"")</f>
        <v/>
      </c>
      <c r="G1208" s="92" t="str">
        <f>IF(VLOOKUP($D1195,TKBGV_chieu!$A$6:$AE$130,29,0)&lt;&gt;"",VLOOKUP($D1195,TKBGV_chieu!$A$6:$AE$130,29,0),"")</f>
        <v/>
      </c>
    </row>
    <row r="1209" spans="1:7" ht="25.5" customHeight="1" x14ac:dyDescent="0.1">
      <c r="A1209" s="91">
        <v>4</v>
      </c>
      <c r="B1209" s="92" t="str">
        <f>IF(VLOOKUP($D1195,TKBGV_chieu!$A$6:$AE$130,5,0)&lt;&gt;"",VLOOKUP($D1195,TKBGV_chieu!$A$6:$AE$130,5,0),"")</f>
        <v/>
      </c>
      <c r="C1209" s="92" t="str">
        <f>IF(VLOOKUP($D1195,TKBGV_chieu!$A$6:$AE$130,10,0)&lt;&gt;"",VLOOKUP($D1195,TKBGV_chieu!$A$6:$AE$130,10,0),"")</f>
        <v/>
      </c>
      <c r="D1209" s="92" t="str">
        <f>IF(VLOOKUP($D1195,TKBGV_chieu!$A$6:$AE$130,15,0)&lt;&gt;"",VLOOKUP($D1195,TKBGV_chieu!$A$6:$AE$130,15,0),"")</f>
        <v/>
      </c>
      <c r="E1209" s="92" t="str">
        <f>IF(VLOOKUP($D1195,TKBGV_chieu!$A$6:$AE$130,20,0)&lt;&gt;"",VLOOKUP($D1195,TKBGV_chieu!$A$6:$AE$130,20,0),"")</f>
        <v/>
      </c>
      <c r="F1209" s="92" t="str">
        <f>IF(VLOOKUP($D1195,TKBGV_chieu!$A$6:$AE$130,25,0)&lt;&gt;"",VLOOKUP($D1195,TKBGV_chieu!$A$6:$AE$130,25,0),"")</f>
        <v/>
      </c>
      <c r="G1209" s="92" t="str">
        <f>IF(VLOOKUP($D1195,TKBGV_chieu!$A$6:$AE$130,30,0)&lt;&gt;"",VLOOKUP($D1195,TKBGV_chieu!$A$6:$AE$130,30,0),"")</f>
        <v/>
      </c>
    </row>
    <row r="1210" spans="1:7" ht="25.5" customHeight="1" x14ac:dyDescent="0.1">
      <c r="A1210" s="91">
        <v>5</v>
      </c>
      <c r="B1210" s="92" t="str">
        <f>IF(VLOOKUP($D1195,TKBGV_chieu!$A$6:$AE$130,6,0)&lt;&gt;"",VLOOKUP($D1195,TKBGV_chieu!$A$6:$AE$130,6,0),"")</f>
        <v/>
      </c>
      <c r="C1210" s="92" t="str">
        <f>IF(VLOOKUP($D1195,TKBGV_chieu!$A$6:$AE$130,11,0)&lt;&gt;"",VLOOKUP($D1195,TKBGV_chieu!$A$6:$AE$130,11,0),"")</f>
        <v/>
      </c>
      <c r="D1210" s="92" t="str">
        <f>IF(VLOOKUP($D1195,TKBGV_chieu!$A$6:$AE$130,16,0)&lt;&gt;"",VLOOKUP($D1195,TKBGV_chieu!$A$6:$AE$130,16,0),"")</f>
        <v/>
      </c>
      <c r="E1210" s="92" t="str">
        <f>IF(VLOOKUP($D1195,TKBGV_chieu!$A$6:$AE$130,21,0)&lt;&gt;"",VLOOKUP($D1195,TKBGV_chieu!$A$6:$AE$130,21,0),"")</f>
        <v/>
      </c>
      <c r="F1210" s="92" t="str">
        <f>IF(VLOOKUP($D1195,TKBGV_chieu!$A$6:$AE$130,26,0)&lt;&gt;"",VLOOKUP($D1195,TKBGV_chieu!$A$6:$AE$130,26,0),"")</f>
        <v/>
      </c>
      <c r="G1210" s="92" t="str">
        <f>IF(VLOOKUP($D1195,TKBGV_chieu!$A$6:$AE$130,31,0)&lt;&gt;"",VLOOKUP($D1195,TKBGV_chieu!$A$6:$AE$130,31,0),"")</f>
        <v/>
      </c>
    </row>
    <row r="1211" spans="1:7" ht="25.5" customHeight="1" x14ac:dyDescent="0.1">
      <c r="A1211" s="85"/>
      <c r="B1211" s="93"/>
      <c r="C1211" s="93"/>
      <c r="D1211" s="93"/>
      <c r="E1211" s="93"/>
      <c r="F1211" s="93"/>
      <c r="G1211" s="93"/>
    </row>
    <row r="1212" spans="1:7" ht="25.5" customHeight="1" x14ac:dyDescent="0.1">
      <c r="A1212" s="85">
        <v>72</v>
      </c>
      <c r="B1212" s="85"/>
      <c r="C1212" s="85" t="s">
        <v>123</v>
      </c>
      <c r="D1212" s="86" t="str">
        <f>VLOOKUP($A1212,Objects!$D$7:$F$120,3,1)</f>
        <v>MAI THỊ DỊU</v>
      </c>
      <c r="E1212" s="85"/>
      <c r="F1212" s="85"/>
      <c r="G1212" s="85"/>
    </row>
    <row r="1213" spans="1:7" ht="25.5" customHeight="1" x14ac:dyDescent="0.1">
      <c r="A1213" s="85"/>
      <c r="B1213" s="85"/>
      <c r="C1213" s="85"/>
      <c r="D1213" s="85"/>
      <c r="E1213" s="88"/>
      <c r="F1213" s="85"/>
      <c r="G1213" s="85"/>
    </row>
    <row r="1214" spans="1:7" ht="25.5" customHeight="1" x14ac:dyDescent="0.1">
      <c r="A1214" s="85"/>
      <c r="B1214" s="85"/>
      <c r="C1214" s="85" t="s">
        <v>121</v>
      </c>
      <c r="D1214" s="85"/>
      <c r="E1214" s="85"/>
      <c r="F1214" s="85"/>
      <c r="G1214" s="85"/>
    </row>
    <row r="1215" spans="1:7" ht="25.5" customHeight="1" x14ac:dyDescent="0.1">
      <c r="A1215" s="89"/>
      <c r="B1215" s="90" t="s">
        <v>115</v>
      </c>
      <c r="C1215" s="90" t="s">
        <v>116</v>
      </c>
      <c r="D1215" s="90" t="s">
        <v>117</v>
      </c>
      <c r="E1215" s="90" t="s">
        <v>118</v>
      </c>
      <c r="F1215" s="90" t="s">
        <v>119</v>
      </c>
      <c r="G1215" s="90" t="s">
        <v>120</v>
      </c>
    </row>
    <row r="1216" spans="1:7" ht="25.5" customHeight="1" x14ac:dyDescent="0.1">
      <c r="A1216" s="91">
        <v>1</v>
      </c>
      <c r="B1216" s="92" t="str">
        <f>IF(VLOOKUP($D1212,TKBGV_sang!$A$6:$AE$130,2,0)&lt;&gt;"",VLOOKUP($D1212,TKBGV_sang!$A$6:$AE$130,2,0),"")</f>
        <v/>
      </c>
      <c r="C1216" s="92" t="str">
        <f>IF(VLOOKUP($D1212,TKBGV_sang!$A$6:$AE$130,7,0)&lt;&gt;"",VLOOKUP($D1212,TKBGV_sang!$A$6:$AE$130,7,0),"")</f>
        <v/>
      </c>
      <c r="D1216" s="92" t="str">
        <f>IF(VLOOKUP($D1212,TKBGV_sang!$A$6:$AE$130,12,0)&lt;&gt;"",VLOOKUP($D1212,TKBGV_sang!$A$6:$AE$130,12,0),"")</f>
        <v>11A15 - TOAN</v>
      </c>
      <c r="E1216" s="92" t="str">
        <f>IF(VLOOKUP($D1212,TKBGV_sang!$A$6:$AE$130,17,0)&lt;&gt;"",VLOOKUP($D1212,TKBGV_sang!$A$6:$AE$130,17,0),"")</f>
        <v/>
      </c>
      <c r="F1216" s="92" t="str">
        <f>IF(VLOOKUP($D1212,TKBGV_sang!$A$6:$AE$130,22,0)&lt;&gt;"",VLOOKUP($D1212,TKBGV_sang!$A$6:$AE$130,22,0),"")</f>
        <v/>
      </c>
      <c r="G1216" s="92" t="str">
        <f>IF(VLOOKUP($D1212,TKBGV_sang!$A$6:$AE$130,27,0)&lt;&gt;"",VLOOKUP($D1212,TKBGV_sang!$A$6:$AE$130,27,0),"")</f>
        <v/>
      </c>
    </row>
    <row r="1217" spans="1:7" ht="25.5" customHeight="1" x14ac:dyDescent="0.1">
      <c r="A1217" s="91">
        <v>2</v>
      </c>
      <c r="B1217" s="92" t="str">
        <f>IF(VLOOKUP($D1212,TKBGV_sang!$A$6:$AE$130,3,0)&lt;&gt;"",VLOOKUP($D1212,TKBGV_sang!$A$6:$AE$130,3,0),"")</f>
        <v>10A10 - SHCN</v>
      </c>
      <c r="C1217" s="92" t="str">
        <f>IF(VLOOKUP($D1212,TKBGV_sang!$A$6:$AE$130,8,0)&lt;&gt;"",VLOOKUP($D1212,TKBGV_sang!$A$6:$AE$130,8,0),"")</f>
        <v/>
      </c>
      <c r="D1217" s="92" t="str">
        <f>IF(VLOOKUP($D1212,TKBGV_sang!$A$6:$AE$130,13,0)&lt;&gt;"",VLOOKUP($D1212,TKBGV_sang!$A$6:$AE$130,13,0),"")</f>
        <v>11A15 - TOAN</v>
      </c>
      <c r="E1217" s="92" t="str">
        <f>IF(VLOOKUP($D1212,TKBGV_sang!$A$6:$AE$130,18,0)&lt;&gt;"",VLOOKUP($D1212,TKBGV_sang!$A$6:$AE$130,18,0),"")</f>
        <v/>
      </c>
      <c r="F1217" s="92" t="str">
        <f>IF(VLOOKUP($D1212,TKBGV_sang!$A$6:$AE$130,23,0)&lt;&gt;"",VLOOKUP($D1212,TKBGV_sang!$A$6:$AE$130,23,0),"")</f>
        <v/>
      </c>
      <c r="G1217" s="92" t="str">
        <f>IF(VLOOKUP($D1212,TKBGV_sang!$A$6:$AE$130,28,0)&lt;&gt;"",VLOOKUP($D1212,TKBGV_sang!$A$6:$AE$130,28,0),"")</f>
        <v/>
      </c>
    </row>
    <row r="1218" spans="1:7" ht="25.5" customHeight="1" x14ac:dyDescent="0.1">
      <c r="A1218" s="91">
        <v>3</v>
      </c>
      <c r="B1218" s="92" t="str">
        <f>IF(VLOOKUP($D1212,TKBGV_sang!$A$6:$AE$130,4,0)&lt;&gt;"",VLOOKUP($D1212,TKBGV_sang!$A$6:$AE$130,4,0),"")</f>
        <v>11A15 - TOAN</v>
      </c>
      <c r="C1218" s="92" t="str">
        <f>IF(VLOOKUP($D1212,TKBGV_sang!$A$6:$AE$130,9,0)&lt;&gt;"",VLOOKUP($D1212,TKBGV_sang!$A$6:$AE$130,9,0),"")</f>
        <v/>
      </c>
      <c r="D1218" s="92" t="str">
        <f>IF(VLOOKUP($D1212,TKBGV_sang!$A$6:$AE$130,14,0)&lt;&gt;"",VLOOKUP($D1212,TKBGV_sang!$A$6:$AE$130,14,0),"")</f>
        <v>10A10 - TOAN</v>
      </c>
      <c r="E1218" s="92" t="str">
        <f>IF(VLOOKUP($D1212,TKBGV_sang!$A$6:$AE$130,19,0)&lt;&gt;"",VLOOKUP($D1212,TKBGV_sang!$A$6:$AE$130,19,0),"")</f>
        <v>11A03 - TOAN</v>
      </c>
      <c r="F1218" s="92" t="str">
        <f>IF(VLOOKUP($D1212,TKBGV_sang!$A$6:$AE$130,24,0)&lt;&gt;"",VLOOKUP($D1212,TKBGV_sang!$A$6:$AE$130,24,0),"")</f>
        <v/>
      </c>
      <c r="G1218" s="92" t="str">
        <f>IF(VLOOKUP($D1212,TKBGV_sang!$A$6:$AE$130,29,0)&lt;&gt;"",VLOOKUP($D1212,TKBGV_sang!$A$6:$AE$130,29,0),"")</f>
        <v/>
      </c>
    </row>
    <row r="1219" spans="1:7" ht="25.5" customHeight="1" x14ac:dyDescent="0.1">
      <c r="A1219" s="91">
        <v>4</v>
      </c>
      <c r="B1219" s="92" t="str">
        <f>IF(VLOOKUP($D1212,TKBGV_sang!$A$6:$AE$130,5,0)&lt;&gt;"",VLOOKUP($D1212,TKBGV_sang!$A$6:$AE$130,5,0),"")</f>
        <v>11A15 - TOAN</v>
      </c>
      <c r="C1219" s="92" t="str">
        <f>IF(VLOOKUP($D1212,TKBGV_sang!$A$6:$AE$130,10,0)&lt;&gt;"",VLOOKUP($D1212,TKBGV_sang!$A$6:$AE$130,10,0),"")</f>
        <v/>
      </c>
      <c r="D1219" s="92" t="str">
        <f>IF(VLOOKUP($D1212,TKBGV_sang!$A$6:$AE$130,15,0)&lt;&gt;"",VLOOKUP($D1212,TKBGV_sang!$A$6:$AE$130,15,0),"")</f>
        <v/>
      </c>
      <c r="E1219" s="92" t="str">
        <f>IF(VLOOKUP($D1212,TKBGV_sang!$A$6:$AE$130,20,0)&lt;&gt;"",VLOOKUP($D1212,TKBGV_sang!$A$6:$AE$130,20,0),"")</f>
        <v>11A03 - TOAN</v>
      </c>
      <c r="F1219" s="92" t="str">
        <f>IF(VLOOKUP($D1212,TKBGV_sang!$A$6:$AE$130,25,0)&lt;&gt;"",VLOOKUP($D1212,TKBGV_sang!$A$6:$AE$130,25,0),"")</f>
        <v/>
      </c>
      <c r="G1219" s="92" t="str">
        <f>IF(VLOOKUP($D1212,TKBGV_sang!$A$6:$AE$130,30,0)&lt;&gt;"",VLOOKUP($D1212,TKBGV_sang!$A$6:$AE$130,30,0),"")</f>
        <v/>
      </c>
    </row>
    <row r="1220" spans="1:7" ht="25.5" customHeight="1" x14ac:dyDescent="0.1">
      <c r="A1220" s="91">
        <v>5</v>
      </c>
      <c r="B1220" s="92" t="str">
        <f>IF(VLOOKUP($D1212,TKBGV_sang!$A$6:$AE$130,6,0)&lt;&gt;"",VLOOKUP($D1212,TKBGV_sang!$A$6:$AE$130,6,0),"")</f>
        <v>10A10 - TOAN</v>
      </c>
      <c r="C1220" s="92" t="str">
        <f>IF(VLOOKUP($D1212,TKBGV_sang!$A$6:$AE$130,11,0)&lt;&gt;"",VLOOKUP($D1212,TKBGV_sang!$A$6:$AE$130,11,0),"")</f>
        <v/>
      </c>
      <c r="D1220" s="92" t="str">
        <f>IF(VLOOKUP($D1212,TKBGV_sang!$A$6:$AE$130,16,0)&lt;&gt;"",VLOOKUP($D1212,TKBGV_sang!$A$6:$AE$130,16,0),"")</f>
        <v/>
      </c>
      <c r="E1220" s="92" t="str">
        <f>IF(VLOOKUP($D1212,TKBGV_sang!$A$6:$AE$130,21,0)&lt;&gt;"",VLOOKUP($D1212,TKBGV_sang!$A$6:$AE$130,21,0),"")</f>
        <v/>
      </c>
      <c r="F1220" s="92" t="str">
        <f>IF(VLOOKUP($D1212,TKBGV_sang!$A$6:$AE$130,26,0)&lt;&gt;"",VLOOKUP($D1212,TKBGV_sang!$A$6:$AE$130,26,0),"")</f>
        <v/>
      </c>
      <c r="G1220" s="92" t="str">
        <f>IF(VLOOKUP($D1212,TKBGV_sang!$A$6:$AE$130,31,0)&lt;&gt;"",VLOOKUP($D1212,TKBGV_sang!$A$6:$AE$130,31,0),"")</f>
        <v/>
      </c>
    </row>
    <row r="1221" spans="1:7" ht="25.5" customHeight="1" x14ac:dyDescent="0.1">
      <c r="A1221" s="85"/>
      <c r="B1221" s="85"/>
      <c r="C1221" s="85" t="s">
        <v>122</v>
      </c>
      <c r="D1221" s="85"/>
      <c r="E1221" s="85"/>
      <c r="F1221" s="85"/>
      <c r="G1221" s="85"/>
    </row>
    <row r="1222" spans="1:7" ht="25.5" customHeight="1" x14ac:dyDescent="0.1">
      <c r="A1222" s="89"/>
      <c r="B1222" s="90" t="s">
        <v>115</v>
      </c>
      <c r="C1222" s="90" t="s">
        <v>116</v>
      </c>
      <c r="D1222" s="90" t="s">
        <v>117</v>
      </c>
      <c r="E1222" s="90" t="s">
        <v>118</v>
      </c>
      <c r="F1222" s="90" t="s">
        <v>119</v>
      </c>
      <c r="G1222" s="90" t="s">
        <v>120</v>
      </c>
    </row>
    <row r="1223" spans="1:7" ht="25.5" customHeight="1" x14ac:dyDescent="0.1">
      <c r="A1223" s="91">
        <v>1</v>
      </c>
      <c r="B1223" s="92" t="str">
        <f>IF(VLOOKUP($D1212,TKBGV_chieu!$A$6:$AE$130,2,0)&lt;&gt;"",VLOOKUP($D1212,TKBGV_chieu!$A$6:$AE$130,2,0),"")</f>
        <v>11A15 - TOAN</v>
      </c>
      <c r="C1223" s="92" t="str">
        <f>IF(VLOOKUP($D1212,TKBGV_chieu!$A$6:$AE$130,7,0)&lt;&gt;"",VLOOKUP($D1212,TKBGV_chieu!$A$6:$AE$130,7,0),"")</f>
        <v>11A03 - TOAN</v>
      </c>
      <c r="D1223" s="92" t="str">
        <f>IF(VLOOKUP($D1212,TKBGV_chieu!$A$6:$AE$130,12,0)&lt;&gt;"",VLOOKUP($D1212,TKBGV_chieu!$A$6:$AE$130,12,0),"")</f>
        <v>11A03 - TOAN</v>
      </c>
      <c r="E1223" s="92" t="str">
        <f>IF(VLOOKUP($D1212,TKBGV_chieu!$A$6:$AE$130,17,0)&lt;&gt;"",VLOOKUP($D1212,TKBGV_chieu!$A$6:$AE$130,17,0),"")</f>
        <v>11A15 - TOAN</v>
      </c>
      <c r="F1223" s="92" t="str">
        <f>IF(VLOOKUP($D1212,TKBGV_chieu!$A$6:$AE$130,22,0)&lt;&gt;"",VLOOKUP($D1212,TKBGV_chieu!$A$6:$AE$130,22,0),"")</f>
        <v/>
      </c>
      <c r="G1223" s="92" t="str">
        <f>IF(VLOOKUP($D1212,TKBGV_chieu!$A$6:$AE$130,27,0)&lt;&gt;"",VLOOKUP($D1212,TKBGV_chieu!$A$6:$AE$130,27,0),"")</f>
        <v/>
      </c>
    </row>
    <row r="1224" spans="1:7" ht="25.5" customHeight="1" x14ac:dyDescent="0.1">
      <c r="A1224" s="91">
        <v>2</v>
      </c>
      <c r="B1224" s="92" t="str">
        <f>IF(VLOOKUP($D1212,TKBGV_chieu!$A$6:$AE$130,3,0)&lt;&gt;"",VLOOKUP($D1212,TKBGV_chieu!$A$6:$AE$130,3,0),"")</f>
        <v>11A03 - TOAN</v>
      </c>
      <c r="C1224" s="92" t="str">
        <f>IF(VLOOKUP($D1212,TKBGV_chieu!$A$6:$AE$130,8,0)&lt;&gt;"",VLOOKUP($D1212,TKBGV_chieu!$A$6:$AE$130,8,0),"")</f>
        <v>11A03 - TOAN</v>
      </c>
      <c r="D1224" s="92" t="str">
        <f>IF(VLOOKUP($D1212,TKBGV_chieu!$A$6:$AE$130,13,0)&lt;&gt;"",VLOOKUP($D1212,TKBGV_chieu!$A$6:$AE$130,13,0),"")</f>
        <v>11A03 - TOAN</v>
      </c>
      <c r="E1224" s="92" t="str">
        <f>IF(VLOOKUP($D1212,TKBGV_chieu!$A$6:$AE$130,18,0)&lt;&gt;"",VLOOKUP($D1212,TKBGV_chieu!$A$6:$AE$130,18,0),"")</f>
        <v>10A10 - TOAN</v>
      </c>
      <c r="F1224" s="92" t="str">
        <f>IF(VLOOKUP($D1212,TKBGV_chieu!$A$6:$AE$130,23,0)&lt;&gt;"",VLOOKUP($D1212,TKBGV_chieu!$A$6:$AE$130,23,0),"")</f>
        <v/>
      </c>
      <c r="G1224" s="92" t="str">
        <f>IF(VLOOKUP($D1212,TKBGV_chieu!$A$6:$AE$130,28,0)&lt;&gt;"",VLOOKUP($D1212,TKBGV_chieu!$A$6:$AE$130,28,0),"")</f>
        <v/>
      </c>
    </row>
    <row r="1225" spans="1:7" ht="25.5" customHeight="1" x14ac:dyDescent="0.1">
      <c r="A1225" s="91">
        <v>3</v>
      </c>
      <c r="B1225" s="92" t="str">
        <f>IF(VLOOKUP($D1212,TKBGV_chieu!$A$6:$AE$130,4,0)&lt;&gt;"",VLOOKUP($D1212,TKBGV_chieu!$A$6:$AE$130,4,0),"")</f>
        <v>10A10 - TOAN</v>
      </c>
      <c r="C1225" s="92" t="str">
        <f>IF(VLOOKUP($D1212,TKBGV_chieu!$A$6:$AE$130,9,0)&lt;&gt;"",VLOOKUP($D1212,TKBGV_chieu!$A$6:$AE$130,9,0),"")</f>
        <v>11A15 - TOAN</v>
      </c>
      <c r="D1225" s="92" t="str">
        <f>IF(VLOOKUP($D1212,TKBGV_chieu!$A$6:$AE$130,14,0)&lt;&gt;"",VLOOKUP($D1212,TKBGV_chieu!$A$6:$AE$130,14,0),"")</f>
        <v>10A10 - TOAN</v>
      </c>
      <c r="E1225" s="92" t="str">
        <f>IF(VLOOKUP($D1212,TKBGV_chieu!$A$6:$AE$130,19,0)&lt;&gt;"",VLOOKUP($D1212,TKBGV_chieu!$A$6:$AE$130,19,0),"")</f>
        <v>10A10 - TOAN</v>
      </c>
      <c r="F1225" s="92" t="str">
        <f>IF(VLOOKUP($D1212,TKBGV_chieu!$A$6:$AE$130,24,0)&lt;&gt;"",VLOOKUP($D1212,TKBGV_chieu!$A$6:$AE$130,24,0),"")</f>
        <v/>
      </c>
      <c r="G1225" s="92" t="str">
        <f>IF(VLOOKUP($D1212,TKBGV_chieu!$A$6:$AE$130,29,0)&lt;&gt;"",VLOOKUP($D1212,TKBGV_chieu!$A$6:$AE$130,29,0),"")</f>
        <v/>
      </c>
    </row>
    <row r="1226" spans="1:7" ht="25.5" customHeight="1" x14ac:dyDescent="0.1">
      <c r="A1226" s="91">
        <v>4</v>
      </c>
      <c r="B1226" s="92" t="str">
        <f>IF(VLOOKUP($D1212,TKBGV_chieu!$A$6:$AE$130,5,0)&lt;&gt;"",VLOOKUP($D1212,TKBGV_chieu!$A$6:$AE$130,5,0),"")</f>
        <v/>
      </c>
      <c r="C1226" s="92" t="str">
        <f>IF(VLOOKUP($D1212,TKBGV_chieu!$A$6:$AE$130,10,0)&lt;&gt;"",VLOOKUP($D1212,TKBGV_chieu!$A$6:$AE$130,10,0),"")</f>
        <v/>
      </c>
      <c r="D1226" s="92" t="str">
        <f>IF(VLOOKUP($D1212,TKBGV_chieu!$A$6:$AE$130,15,0)&lt;&gt;"",VLOOKUP($D1212,TKBGV_chieu!$A$6:$AE$130,15,0),"")</f>
        <v/>
      </c>
      <c r="E1226" s="92" t="str">
        <f>IF(VLOOKUP($D1212,TKBGV_chieu!$A$6:$AE$130,20,0)&lt;&gt;"",VLOOKUP($D1212,TKBGV_chieu!$A$6:$AE$130,20,0),"")</f>
        <v/>
      </c>
      <c r="F1226" s="92" t="str">
        <f>IF(VLOOKUP($D1212,TKBGV_chieu!$A$6:$AE$130,25,0)&lt;&gt;"",VLOOKUP($D1212,TKBGV_chieu!$A$6:$AE$130,25,0),"")</f>
        <v/>
      </c>
      <c r="G1226" s="92" t="str">
        <f>IF(VLOOKUP($D1212,TKBGV_chieu!$A$6:$AE$130,30,0)&lt;&gt;"",VLOOKUP($D1212,TKBGV_chieu!$A$6:$AE$130,30,0),"")</f>
        <v/>
      </c>
    </row>
    <row r="1227" spans="1:7" ht="25.5" customHeight="1" x14ac:dyDescent="0.1">
      <c r="A1227" s="91">
        <v>5</v>
      </c>
      <c r="B1227" s="92" t="str">
        <f>IF(VLOOKUP($D1212,TKBGV_chieu!$A$6:$AE$130,6,0)&lt;&gt;"",VLOOKUP($D1212,TKBGV_chieu!$A$6:$AE$130,6,0),"")</f>
        <v/>
      </c>
      <c r="C1227" s="92" t="str">
        <f>IF(VLOOKUP($D1212,TKBGV_chieu!$A$6:$AE$130,11,0)&lt;&gt;"",VLOOKUP($D1212,TKBGV_chieu!$A$6:$AE$130,11,0),"")</f>
        <v/>
      </c>
      <c r="D1227" s="92" t="str">
        <f>IF(VLOOKUP($D1212,TKBGV_chieu!$A$6:$AE$130,16,0)&lt;&gt;"",VLOOKUP($D1212,TKBGV_chieu!$A$6:$AE$130,16,0),"")</f>
        <v/>
      </c>
      <c r="E1227" s="92" t="str">
        <f>IF(VLOOKUP($D1212,TKBGV_chieu!$A$6:$AE$130,21,0)&lt;&gt;"",VLOOKUP($D1212,TKBGV_chieu!$A$6:$AE$130,21,0),"")</f>
        <v/>
      </c>
      <c r="F1227" s="92" t="str">
        <f>IF(VLOOKUP($D1212,TKBGV_chieu!$A$6:$AE$130,26,0)&lt;&gt;"",VLOOKUP($D1212,TKBGV_chieu!$A$6:$AE$130,26,0),"")</f>
        <v/>
      </c>
      <c r="G1227" s="92" t="str">
        <f>IF(VLOOKUP($D1212,TKBGV_chieu!$A$6:$AE$130,31,0)&lt;&gt;"",VLOOKUP($D1212,TKBGV_chieu!$A$6:$AE$130,31,0),"")</f>
        <v/>
      </c>
    </row>
    <row r="1228" spans="1:7" ht="25.5" customHeight="1" x14ac:dyDescent="0.1">
      <c r="A1228" s="85"/>
      <c r="B1228" s="93"/>
      <c r="C1228" s="93"/>
      <c r="D1228" s="93"/>
      <c r="E1228" s="93"/>
      <c r="F1228" s="93"/>
      <c r="G1228" s="93"/>
    </row>
    <row r="1229" spans="1:7" ht="25.5" customHeight="1" x14ac:dyDescent="0.1">
      <c r="A1229" s="85">
        <v>73</v>
      </c>
      <c r="B1229" s="85"/>
      <c r="C1229" s="85" t="s">
        <v>123</v>
      </c>
      <c r="D1229" s="86" t="str">
        <f>VLOOKUP($A1229,Objects!$D$7:$F$120,3,1)</f>
        <v>TRẦN THỊ TUYẾT MINH</v>
      </c>
      <c r="E1229" s="85"/>
      <c r="F1229" s="85"/>
      <c r="G1229" s="85"/>
    </row>
    <row r="1230" spans="1:7" ht="25.5" customHeight="1" x14ac:dyDescent="0.1">
      <c r="A1230" s="85"/>
      <c r="B1230" s="85"/>
      <c r="C1230" s="85"/>
      <c r="D1230" s="85"/>
      <c r="E1230" s="88"/>
      <c r="F1230" s="85"/>
      <c r="G1230" s="85"/>
    </row>
    <row r="1231" spans="1:7" ht="25.5" customHeight="1" x14ac:dyDescent="0.1">
      <c r="A1231" s="85"/>
      <c r="B1231" s="85"/>
      <c r="C1231" s="85" t="s">
        <v>121</v>
      </c>
      <c r="D1231" s="85"/>
      <c r="E1231" s="85"/>
      <c r="F1231" s="85"/>
      <c r="G1231" s="85"/>
    </row>
    <row r="1232" spans="1:7" ht="25.5" customHeight="1" x14ac:dyDescent="0.1">
      <c r="A1232" s="89"/>
      <c r="B1232" s="90" t="s">
        <v>115</v>
      </c>
      <c r="C1232" s="90" t="s">
        <v>116</v>
      </c>
      <c r="D1232" s="90" t="s">
        <v>117</v>
      </c>
      <c r="E1232" s="90" t="s">
        <v>118</v>
      </c>
      <c r="F1232" s="90" t="s">
        <v>119</v>
      </c>
      <c r="G1232" s="90" t="s">
        <v>120</v>
      </c>
    </row>
    <row r="1233" spans="1:7" ht="25.5" customHeight="1" x14ac:dyDescent="0.1">
      <c r="A1233" s="91">
        <v>1</v>
      </c>
      <c r="B1233" s="92" t="str">
        <f>IF(VLOOKUP($D1229,TKBGV_sang!$A$6:$AE$130,2,0)&lt;&gt;"",VLOOKUP($D1229,TKBGV_sang!$A$6:$AE$130,2,0),"")</f>
        <v/>
      </c>
      <c r="C1233" s="92" t="str">
        <f>IF(VLOOKUP($D1229,TKBGV_sang!$A$6:$AE$130,7,0)&lt;&gt;"",VLOOKUP($D1229,TKBGV_sang!$A$6:$AE$130,7,0),"")</f>
        <v/>
      </c>
      <c r="D1233" s="92" t="str">
        <f>IF(VLOOKUP($D1229,TKBGV_sang!$A$6:$AE$130,12,0)&lt;&gt;"",VLOOKUP($D1229,TKBGV_sang!$A$6:$AE$130,12,0),"")</f>
        <v>11A08 - TOAN</v>
      </c>
      <c r="E1233" s="92" t="str">
        <f>IF(VLOOKUP($D1229,TKBGV_sang!$A$6:$AE$130,17,0)&lt;&gt;"",VLOOKUP($D1229,TKBGV_sang!$A$6:$AE$130,17,0),"")</f>
        <v>11A08 - TOAN</v>
      </c>
      <c r="F1233" s="92" t="str">
        <f>IF(VLOOKUP($D1229,TKBGV_sang!$A$6:$AE$130,22,0)&lt;&gt;"",VLOOKUP($D1229,TKBGV_sang!$A$6:$AE$130,22,0),"")</f>
        <v/>
      </c>
      <c r="G1233" s="92" t="str">
        <f>IF(VLOOKUP($D1229,TKBGV_sang!$A$6:$AE$130,27,0)&lt;&gt;"",VLOOKUP($D1229,TKBGV_sang!$A$6:$AE$130,27,0),"")</f>
        <v/>
      </c>
    </row>
    <row r="1234" spans="1:7" ht="25.5" customHeight="1" x14ac:dyDescent="0.1">
      <c r="A1234" s="91">
        <v>2</v>
      </c>
      <c r="B1234" s="92" t="str">
        <f>IF(VLOOKUP($D1229,TKBGV_sang!$A$6:$AE$130,3,0)&lt;&gt;"",VLOOKUP($D1229,TKBGV_sang!$A$6:$AE$130,3,0),"")</f>
        <v>12A14 - SHCN</v>
      </c>
      <c r="C1234" s="92" t="str">
        <f>IF(VLOOKUP($D1229,TKBGV_sang!$A$6:$AE$130,8,0)&lt;&gt;"",VLOOKUP($D1229,TKBGV_sang!$A$6:$AE$130,8,0),"")</f>
        <v/>
      </c>
      <c r="D1234" s="92" t="str">
        <f>IF(VLOOKUP($D1229,TKBGV_sang!$A$6:$AE$130,13,0)&lt;&gt;"",VLOOKUP($D1229,TKBGV_sang!$A$6:$AE$130,13,0),"")</f>
        <v>11A08 - TOAN</v>
      </c>
      <c r="E1234" s="92" t="str">
        <f>IF(VLOOKUP($D1229,TKBGV_sang!$A$6:$AE$130,18,0)&lt;&gt;"",VLOOKUP($D1229,TKBGV_sang!$A$6:$AE$130,18,0),"")</f>
        <v>11A08 - TOAN</v>
      </c>
      <c r="F1234" s="92" t="str">
        <f>IF(VLOOKUP($D1229,TKBGV_sang!$A$6:$AE$130,23,0)&lt;&gt;"",VLOOKUP($D1229,TKBGV_sang!$A$6:$AE$130,23,0),"")</f>
        <v/>
      </c>
      <c r="G1234" s="92" t="str">
        <f>IF(VLOOKUP($D1229,TKBGV_sang!$A$6:$AE$130,28,0)&lt;&gt;"",VLOOKUP($D1229,TKBGV_sang!$A$6:$AE$130,28,0),"")</f>
        <v/>
      </c>
    </row>
    <row r="1235" spans="1:7" ht="25.5" customHeight="1" x14ac:dyDescent="0.1">
      <c r="A1235" s="91">
        <v>3</v>
      </c>
      <c r="B1235" s="92" t="str">
        <f>IF(VLOOKUP($D1229,TKBGV_sang!$A$6:$AE$130,4,0)&lt;&gt;"",VLOOKUP($D1229,TKBGV_sang!$A$6:$AE$130,4,0),"")</f>
        <v>12A14 - TOAN</v>
      </c>
      <c r="C1235" s="92" t="str">
        <f>IF(VLOOKUP($D1229,TKBGV_sang!$A$6:$AE$130,9,0)&lt;&gt;"",VLOOKUP($D1229,TKBGV_sang!$A$6:$AE$130,9,0),"")</f>
        <v/>
      </c>
      <c r="D1235" s="92" t="str">
        <f>IF(VLOOKUP($D1229,TKBGV_sang!$A$6:$AE$130,14,0)&lt;&gt;"",VLOOKUP($D1229,TKBGV_sang!$A$6:$AE$130,14,0),"")</f>
        <v>12A14 - TOAN</v>
      </c>
      <c r="E1235" s="92" t="str">
        <f>IF(VLOOKUP($D1229,TKBGV_sang!$A$6:$AE$130,19,0)&lt;&gt;"",VLOOKUP($D1229,TKBGV_sang!$A$6:$AE$130,19,0),"")</f>
        <v/>
      </c>
      <c r="F1235" s="92" t="str">
        <f>IF(VLOOKUP($D1229,TKBGV_sang!$A$6:$AE$130,24,0)&lt;&gt;"",VLOOKUP($D1229,TKBGV_sang!$A$6:$AE$130,24,0),"")</f>
        <v/>
      </c>
      <c r="G1235" s="92" t="str">
        <f>IF(VLOOKUP($D1229,TKBGV_sang!$A$6:$AE$130,29,0)&lt;&gt;"",VLOOKUP($D1229,TKBGV_sang!$A$6:$AE$130,29,0),"")</f>
        <v/>
      </c>
    </row>
    <row r="1236" spans="1:7" ht="25.5" customHeight="1" x14ac:dyDescent="0.1">
      <c r="A1236" s="91">
        <v>4</v>
      </c>
      <c r="B1236" s="92" t="str">
        <f>IF(VLOOKUP($D1229,TKBGV_sang!$A$6:$AE$130,5,0)&lt;&gt;"",VLOOKUP($D1229,TKBGV_sang!$A$6:$AE$130,5,0),"")</f>
        <v/>
      </c>
      <c r="C1236" s="92" t="str">
        <f>IF(VLOOKUP($D1229,TKBGV_sang!$A$6:$AE$130,10,0)&lt;&gt;"",VLOOKUP($D1229,TKBGV_sang!$A$6:$AE$130,10,0),"")</f>
        <v/>
      </c>
      <c r="D1236" s="92" t="str">
        <f>IF(VLOOKUP($D1229,TKBGV_sang!$A$6:$AE$130,15,0)&lt;&gt;"",VLOOKUP($D1229,TKBGV_sang!$A$6:$AE$130,15,0),"")</f>
        <v>12A14 - TOAN</v>
      </c>
      <c r="E1236" s="92" t="str">
        <f>IF(VLOOKUP($D1229,TKBGV_sang!$A$6:$AE$130,20,0)&lt;&gt;"",VLOOKUP($D1229,TKBGV_sang!$A$6:$AE$130,20,0),"")</f>
        <v>12A04 - TOAN</v>
      </c>
      <c r="F1236" s="92" t="str">
        <f>IF(VLOOKUP($D1229,TKBGV_sang!$A$6:$AE$130,25,0)&lt;&gt;"",VLOOKUP($D1229,TKBGV_sang!$A$6:$AE$130,25,0),"")</f>
        <v/>
      </c>
      <c r="G1236" s="92" t="str">
        <f>IF(VLOOKUP($D1229,TKBGV_sang!$A$6:$AE$130,30,0)&lt;&gt;"",VLOOKUP($D1229,TKBGV_sang!$A$6:$AE$130,30,0),"")</f>
        <v/>
      </c>
    </row>
    <row r="1237" spans="1:7" ht="25.5" customHeight="1" x14ac:dyDescent="0.1">
      <c r="A1237" s="91">
        <v>5</v>
      </c>
      <c r="B1237" s="92" t="str">
        <f>IF(VLOOKUP($D1229,TKBGV_sang!$A$6:$AE$130,6,0)&lt;&gt;"",VLOOKUP($D1229,TKBGV_sang!$A$6:$AE$130,6,0),"")</f>
        <v/>
      </c>
      <c r="C1237" s="92" t="str">
        <f>IF(VLOOKUP($D1229,TKBGV_sang!$A$6:$AE$130,11,0)&lt;&gt;"",VLOOKUP($D1229,TKBGV_sang!$A$6:$AE$130,11,0),"")</f>
        <v/>
      </c>
      <c r="D1237" s="92" t="str">
        <f>IF(VLOOKUP($D1229,TKBGV_sang!$A$6:$AE$130,16,0)&lt;&gt;"",VLOOKUP($D1229,TKBGV_sang!$A$6:$AE$130,16,0),"")</f>
        <v>12A04 - TOAN</v>
      </c>
      <c r="E1237" s="92" t="str">
        <f>IF(VLOOKUP($D1229,TKBGV_sang!$A$6:$AE$130,21,0)&lt;&gt;"",VLOOKUP($D1229,TKBGV_sang!$A$6:$AE$130,21,0),"")</f>
        <v>12A04 - TOAN</v>
      </c>
      <c r="F1237" s="92" t="str">
        <f>IF(VLOOKUP($D1229,TKBGV_sang!$A$6:$AE$130,26,0)&lt;&gt;"",VLOOKUP($D1229,TKBGV_sang!$A$6:$AE$130,26,0),"")</f>
        <v/>
      </c>
      <c r="G1237" s="92" t="str">
        <f>IF(VLOOKUP($D1229,TKBGV_sang!$A$6:$AE$130,31,0)&lt;&gt;"",VLOOKUP($D1229,TKBGV_sang!$A$6:$AE$130,31,0),"")</f>
        <v/>
      </c>
    </row>
    <row r="1238" spans="1:7" ht="25.5" customHeight="1" x14ac:dyDescent="0.1">
      <c r="A1238" s="85"/>
      <c r="B1238" s="85"/>
      <c r="C1238" s="85" t="s">
        <v>122</v>
      </c>
      <c r="D1238" s="85"/>
      <c r="E1238" s="85"/>
      <c r="F1238" s="85"/>
      <c r="G1238" s="85"/>
    </row>
    <row r="1239" spans="1:7" ht="25.5" customHeight="1" x14ac:dyDescent="0.1">
      <c r="A1239" s="89"/>
      <c r="B1239" s="90" t="s">
        <v>115</v>
      </c>
      <c r="C1239" s="90" t="s">
        <v>116</v>
      </c>
      <c r="D1239" s="90" t="s">
        <v>117</v>
      </c>
      <c r="E1239" s="90" t="s">
        <v>118</v>
      </c>
      <c r="F1239" s="90" t="s">
        <v>119</v>
      </c>
      <c r="G1239" s="90" t="s">
        <v>120</v>
      </c>
    </row>
    <row r="1240" spans="1:7" ht="25.5" customHeight="1" x14ac:dyDescent="0.1">
      <c r="A1240" s="91">
        <v>1</v>
      </c>
      <c r="B1240" s="92" t="str">
        <f>IF(VLOOKUP($D1229,TKBGV_chieu!$A$6:$AE$130,2,0)&lt;&gt;"",VLOOKUP($D1229,TKBGV_chieu!$A$6:$AE$130,2,0),"")</f>
        <v>12A04 - TOAN</v>
      </c>
      <c r="C1240" s="92" t="str">
        <f>IF(VLOOKUP($D1229,TKBGV_chieu!$A$6:$AE$130,7,0)&lt;&gt;"",VLOOKUP($D1229,TKBGV_chieu!$A$6:$AE$130,7,0),"")</f>
        <v/>
      </c>
      <c r="D1240" s="92" t="str">
        <f>IF(VLOOKUP($D1229,TKBGV_chieu!$A$6:$AE$130,12,0)&lt;&gt;"",VLOOKUP($D1229,TKBGV_chieu!$A$6:$AE$130,12,0),"")</f>
        <v>12A04 - TOAN</v>
      </c>
      <c r="E1240" s="92" t="str">
        <f>IF(VLOOKUP($D1229,TKBGV_chieu!$A$6:$AE$130,17,0)&lt;&gt;"",VLOOKUP($D1229,TKBGV_chieu!$A$6:$AE$130,17,0),"")</f>
        <v>11A08 - TOAN</v>
      </c>
      <c r="F1240" s="92" t="str">
        <f>IF(VLOOKUP($D1229,TKBGV_chieu!$A$6:$AE$130,22,0)&lt;&gt;"",VLOOKUP($D1229,TKBGV_chieu!$A$6:$AE$130,22,0),"")</f>
        <v>11A08 - TOAN</v>
      </c>
      <c r="G1240" s="92" t="str">
        <f>IF(VLOOKUP($D1229,TKBGV_chieu!$A$6:$AE$130,27,0)&lt;&gt;"",VLOOKUP($D1229,TKBGV_chieu!$A$6:$AE$130,27,0),"")</f>
        <v/>
      </c>
    </row>
    <row r="1241" spans="1:7" ht="25.5" customHeight="1" x14ac:dyDescent="0.1">
      <c r="A1241" s="91">
        <v>2</v>
      </c>
      <c r="B1241" s="92" t="str">
        <f>IF(VLOOKUP($D1229,TKBGV_chieu!$A$6:$AE$130,3,0)&lt;&gt;"",VLOOKUP($D1229,TKBGV_chieu!$A$6:$AE$130,3,0),"")</f>
        <v>12A04 - TOAN</v>
      </c>
      <c r="C1241" s="92" t="str">
        <f>IF(VLOOKUP($D1229,TKBGV_chieu!$A$6:$AE$130,8,0)&lt;&gt;"",VLOOKUP($D1229,TKBGV_chieu!$A$6:$AE$130,8,0),"")</f>
        <v/>
      </c>
      <c r="D1241" s="92" t="str">
        <f>IF(VLOOKUP($D1229,TKBGV_chieu!$A$6:$AE$130,13,0)&lt;&gt;"",VLOOKUP($D1229,TKBGV_chieu!$A$6:$AE$130,13,0),"")</f>
        <v>12A04 - TOAN</v>
      </c>
      <c r="E1241" s="92" t="str">
        <f>IF(VLOOKUP($D1229,TKBGV_chieu!$A$6:$AE$130,18,0)&lt;&gt;"",VLOOKUP($D1229,TKBGV_chieu!$A$6:$AE$130,18,0),"")</f>
        <v>11A08 - TOAN</v>
      </c>
      <c r="F1241" s="92" t="str">
        <f>IF(VLOOKUP($D1229,TKBGV_chieu!$A$6:$AE$130,23,0)&lt;&gt;"",VLOOKUP($D1229,TKBGV_chieu!$A$6:$AE$130,23,0),"")</f>
        <v>12A14 - TOAN</v>
      </c>
      <c r="G1241" s="92" t="str">
        <f>IF(VLOOKUP($D1229,TKBGV_chieu!$A$6:$AE$130,28,0)&lt;&gt;"",VLOOKUP($D1229,TKBGV_chieu!$A$6:$AE$130,28,0),"")</f>
        <v/>
      </c>
    </row>
    <row r="1242" spans="1:7" ht="25.5" customHeight="1" x14ac:dyDescent="0.1">
      <c r="A1242" s="91">
        <v>3</v>
      </c>
      <c r="B1242" s="92" t="str">
        <f>IF(VLOOKUP($D1229,TKBGV_chieu!$A$6:$AE$130,4,0)&lt;&gt;"",VLOOKUP($D1229,TKBGV_chieu!$A$6:$AE$130,4,0),"")</f>
        <v>12A14 - TOAN</v>
      </c>
      <c r="C1242" s="92" t="str">
        <f>IF(VLOOKUP($D1229,TKBGV_chieu!$A$6:$AE$130,9,0)&lt;&gt;"",VLOOKUP($D1229,TKBGV_chieu!$A$6:$AE$130,9,0),"")</f>
        <v/>
      </c>
      <c r="D1242" s="92" t="str">
        <f>IF(VLOOKUP($D1229,TKBGV_chieu!$A$6:$AE$130,14,0)&lt;&gt;"",VLOOKUP($D1229,TKBGV_chieu!$A$6:$AE$130,14,0),"")</f>
        <v>12A14 - TOAN</v>
      </c>
      <c r="E1242" s="92" t="str">
        <f>IF(VLOOKUP($D1229,TKBGV_chieu!$A$6:$AE$130,19,0)&lt;&gt;"",VLOOKUP($D1229,TKBGV_chieu!$A$6:$AE$130,19,0),"")</f>
        <v/>
      </c>
      <c r="F1242" s="92" t="str">
        <f>IF(VLOOKUP($D1229,TKBGV_chieu!$A$6:$AE$130,24,0)&lt;&gt;"",VLOOKUP($D1229,TKBGV_chieu!$A$6:$AE$130,24,0),"")</f>
        <v>12A14 - TOAN</v>
      </c>
      <c r="G1242" s="92" t="str">
        <f>IF(VLOOKUP($D1229,TKBGV_chieu!$A$6:$AE$130,29,0)&lt;&gt;"",VLOOKUP($D1229,TKBGV_chieu!$A$6:$AE$130,29,0),"")</f>
        <v/>
      </c>
    </row>
    <row r="1243" spans="1:7" ht="25.5" customHeight="1" x14ac:dyDescent="0.1">
      <c r="A1243" s="91">
        <v>4</v>
      </c>
      <c r="B1243" s="92" t="str">
        <f>IF(VLOOKUP($D1229,TKBGV_chieu!$A$6:$AE$130,5,0)&lt;&gt;"",VLOOKUP($D1229,TKBGV_chieu!$A$6:$AE$130,5,0),"")</f>
        <v/>
      </c>
      <c r="C1243" s="92" t="str">
        <f>IF(VLOOKUP($D1229,TKBGV_chieu!$A$6:$AE$130,10,0)&lt;&gt;"",VLOOKUP($D1229,TKBGV_chieu!$A$6:$AE$130,10,0),"")</f>
        <v/>
      </c>
      <c r="D1243" s="92" t="str">
        <f>IF(VLOOKUP($D1229,TKBGV_chieu!$A$6:$AE$130,15,0)&lt;&gt;"",VLOOKUP($D1229,TKBGV_chieu!$A$6:$AE$130,15,0),"")</f>
        <v/>
      </c>
      <c r="E1243" s="92" t="str">
        <f>IF(VLOOKUP($D1229,TKBGV_chieu!$A$6:$AE$130,20,0)&lt;&gt;"",VLOOKUP($D1229,TKBGV_chieu!$A$6:$AE$130,20,0),"")</f>
        <v/>
      </c>
      <c r="F1243" s="92" t="str">
        <f>IF(VLOOKUP($D1229,TKBGV_chieu!$A$6:$AE$130,25,0)&lt;&gt;"",VLOOKUP($D1229,TKBGV_chieu!$A$6:$AE$130,25,0),"")</f>
        <v/>
      </c>
      <c r="G1243" s="92" t="str">
        <f>IF(VLOOKUP($D1229,TKBGV_chieu!$A$6:$AE$130,30,0)&lt;&gt;"",VLOOKUP($D1229,TKBGV_chieu!$A$6:$AE$130,30,0),"")</f>
        <v/>
      </c>
    </row>
    <row r="1244" spans="1:7" ht="25.5" customHeight="1" x14ac:dyDescent="0.1">
      <c r="A1244" s="91">
        <v>5</v>
      </c>
      <c r="B1244" s="92" t="str">
        <f>IF(VLOOKUP($D1229,TKBGV_chieu!$A$6:$AE$130,6,0)&lt;&gt;"",VLOOKUP($D1229,TKBGV_chieu!$A$6:$AE$130,6,0),"")</f>
        <v/>
      </c>
      <c r="C1244" s="92" t="str">
        <f>IF(VLOOKUP($D1229,TKBGV_chieu!$A$6:$AE$130,11,0)&lt;&gt;"",VLOOKUP($D1229,TKBGV_chieu!$A$6:$AE$130,11,0),"")</f>
        <v/>
      </c>
      <c r="D1244" s="92" t="str">
        <f>IF(VLOOKUP($D1229,TKBGV_chieu!$A$6:$AE$130,16,0)&lt;&gt;"",VLOOKUP($D1229,TKBGV_chieu!$A$6:$AE$130,16,0),"")</f>
        <v/>
      </c>
      <c r="E1244" s="92" t="str">
        <f>IF(VLOOKUP($D1229,TKBGV_chieu!$A$6:$AE$130,21,0)&lt;&gt;"",VLOOKUP($D1229,TKBGV_chieu!$A$6:$AE$130,21,0),"")</f>
        <v/>
      </c>
      <c r="F1244" s="92" t="str">
        <f>IF(VLOOKUP($D1229,TKBGV_chieu!$A$6:$AE$130,26,0)&lt;&gt;"",VLOOKUP($D1229,TKBGV_chieu!$A$6:$AE$130,26,0),"")</f>
        <v/>
      </c>
      <c r="G1244" s="92" t="str">
        <f>IF(VLOOKUP($D1229,TKBGV_chieu!$A$6:$AE$130,31,0)&lt;&gt;"",VLOOKUP($D1229,TKBGV_chieu!$A$6:$AE$130,31,0),"")</f>
        <v/>
      </c>
    </row>
    <row r="1245" spans="1:7" ht="25.5" customHeight="1" x14ac:dyDescent="0.1">
      <c r="A1245" s="85"/>
      <c r="B1245" s="93"/>
      <c r="C1245" s="93"/>
      <c r="D1245" s="93"/>
      <c r="E1245" s="93"/>
      <c r="F1245" s="93"/>
      <c r="G1245" s="93"/>
    </row>
    <row r="1246" spans="1:7" ht="25.5" customHeight="1" x14ac:dyDescent="0.1">
      <c r="A1246" s="85">
        <v>74</v>
      </c>
      <c r="B1246" s="85"/>
      <c r="C1246" s="85" t="s">
        <v>123</v>
      </c>
      <c r="D1246" s="86" t="str">
        <f>VLOOKUP($A1246,Objects!$D$7:$F$120,3,1)</f>
        <v>TRẦN THỊ HOÀN</v>
      </c>
      <c r="E1246" s="85"/>
      <c r="F1246" s="85"/>
      <c r="G1246" s="85"/>
    </row>
    <row r="1247" spans="1:7" ht="25.5" customHeight="1" x14ac:dyDescent="0.1">
      <c r="A1247" s="85"/>
      <c r="B1247" s="85"/>
      <c r="C1247" s="85"/>
      <c r="D1247" s="85"/>
      <c r="E1247" s="88"/>
      <c r="F1247" s="85"/>
      <c r="G1247" s="85"/>
    </row>
    <row r="1248" spans="1:7" ht="25.5" customHeight="1" x14ac:dyDescent="0.1">
      <c r="A1248" s="85"/>
      <c r="B1248" s="85"/>
      <c r="C1248" s="85" t="s">
        <v>121</v>
      </c>
      <c r="D1248" s="85"/>
      <c r="E1248" s="85"/>
      <c r="F1248" s="85"/>
      <c r="G1248" s="85"/>
    </row>
    <row r="1249" spans="1:7" ht="25.5" customHeight="1" x14ac:dyDescent="0.1">
      <c r="A1249" s="89"/>
      <c r="B1249" s="90" t="s">
        <v>115</v>
      </c>
      <c r="C1249" s="90" t="s">
        <v>116</v>
      </c>
      <c r="D1249" s="90" t="s">
        <v>117</v>
      </c>
      <c r="E1249" s="90" t="s">
        <v>118</v>
      </c>
      <c r="F1249" s="90" t="s">
        <v>119</v>
      </c>
      <c r="G1249" s="90" t="s">
        <v>120</v>
      </c>
    </row>
    <row r="1250" spans="1:7" ht="25.5" customHeight="1" x14ac:dyDescent="0.1">
      <c r="A1250" s="91">
        <v>1</v>
      </c>
      <c r="B1250" s="92" t="str">
        <f>IF(VLOOKUP($D1246,TKBGV_sang!$A$6:$AE$130,2,0)&lt;&gt;"",VLOOKUP($D1246,TKBGV_sang!$A$6:$AE$130,2,0),"")</f>
        <v/>
      </c>
      <c r="C1250" s="92" t="str">
        <f>IF(VLOOKUP($D1246,TKBGV_sang!$A$6:$AE$130,7,0)&lt;&gt;"",VLOOKUP($D1246,TKBGV_sang!$A$6:$AE$130,7,0),"")</f>
        <v/>
      </c>
      <c r="D1250" s="92" t="str">
        <f>IF(VLOOKUP($D1246,TKBGV_sang!$A$6:$AE$130,12,0)&lt;&gt;"",VLOOKUP($D1246,TKBGV_sang!$A$6:$AE$130,12,0),"")</f>
        <v>12A10 - TOAN</v>
      </c>
      <c r="E1250" s="92" t="str">
        <f>IF(VLOOKUP($D1246,TKBGV_sang!$A$6:$AE$130,17,0)&lt;&gt;"",VLOOKUP($D1246,TKBGV_sang!$A$6:$AE$130,17,0),"")</f>
        <v>12A09 - TOAN</v>
      </c>
      <c r="F1250" s="92" t="str">
        <f>IF(VLOOKUP($D1246,TKBGV_sang!$A$6:$AE$130,22,0)&lt;&gt;"",VLOOKUP($D1246,TKBGV_sang!$A$6:$AE$130,22,0),"")</f>
        <v/>
      </c>
      <c r="G1250" s="92" t="str">
        <f>IF(VLOOKUP($D1246,TKBGV_sang!$A$6:$AE$130,27,0)&lt;&gt;"",VLOOKUP($D1246,TKBGV_sang!$A$6:$AE$130,27,0),"")</f>
        <v/>
      </c>
    </row>
    <row r="1251" spans="1:7" ht="25.5" customHeight="1" x14ac:dyDescent="0.1">
      <c r="A1251" s="91">
        <v>2</v>
      </c>
      <c r="B1251" s="92" t="str">
        <f>IF(VLOOKUP($D1246,TKBGV_sang!$A$6:$AE$130,3,0)&lt;&gt;"",VLOOKUP($D1246,TKBGV_sang!$A$6:$AE$130,3,0),"")</f>
        <v>12A10 - SHCN</v>
      </c>
      <c r="C1251" s="92" t="str">
        <f>IF(VLOOKUP($D1246,TKBGV_sang!$A$6:$AE$130,8,0)&lt;&gt;"",VLOOKUP($D1246,TKBGV_sang!$A$6:$AE$130,8,0),"")</f>
        <v/>
      </c>
      <c r="D1251" s="92" t="str">
        <f>IF(VLOOKUP($D1246,TKBGV_sang!$A$6:$AE$130,13,0)&lt;&gt;"",VLOOKUP($D1246,TKBGV_sang!$A$6:$AE$130,13,0),"")</f>
        <v>12A10 - TOAN</v>
      </c>
      <c r="E1251" s="92" t="str">
        <f>IF(VLOOKUP($D1246,TKBGV_sang!$A$6:$AE$130,18,0)&lt;&gt;"",VLOOKUP($D1246,TKBGV_sang!$A$6:$AE$130,18,0),"")</f>
        <v>12A09 - TOAN</v>
      </c>
      <c r="F1251" s="92" t="str">
        <f>IF(VLOOKUP($D1246,TKBGV_sang!$A$6:$AE$130,23,0)&lt;&gt;"",VLOOKUP($D1246,TKBGV_sang!$A$6:$AE$130,23,0),"")</f>
        <v/>
      </c>
      <c r="G1251" s="92" t="str">
        <f>IF(VLOOKUP($D1246,TKBGV_sang!$A$6:$AE$130,28,0)&lt;&gt;"",VLOOKUP($D1246,TKBGV_sang!$A$6:$AE$130,28,0),"")</f>
        <v/>
      </c>
    </row>
    <row r="1252" spans="1:7" ht="25.5" customHeight="1" x14ac:dyDescent="0.1">
      <c r="A1252" s="91">
        <v>3</v>
      </c>
      <c r="B1252" s="92" t="str">
        <f>IF(VLOOKUP($D1246,TKBGV_sang!$A$6:$AE$130,4,0)&lt;&gt;"",VLOOKUP($D1246,TKBGV_sang!$A$6:$AE$130,4,0),"")</f>
        <v>12A10 - TOAN</v>
      </c>
      <c r="C1252" s="92" t="str">
        <f>IF(VLOOKUP($D1246,TKBGV_sang!$A$6:$AE$130,9,0)&lt;&gt;"",VLOOKUP($D1246,TKBGV_sang!$A$6:$AE$130,9,0),"")</f>
        <v/>
      </c>
      <c r="D1252" s="92" t="str">
        <f>IF(VLOOKUP($D1246,TKBGV_sang!$A$6:$AE$130,14,0)&lt;&gt;"",VLOOKUP($D1246,TKBGV_sang!$A$6:$AE$130,14,0),"")</f>
        <v>10A05 - TOAN</v>
      </c>
      <c r="E1252" s="92" t="str">
        <f>IF(VLOOKUP($D1246,TKBGV_sang!$A$6:$AE$130,19,0)&lt;&gt;"",VLOOKUP($D1246,TKBGV_sang!$A$6:$AE$130,19,0),"")</f>
        <v/>
      </c>
      <c r="F1252" s="92" t="str">
        <f>IF(VLOOKUP($D1246,TKBGV_sang!$A$6:$AE$130,24,0)&lt;&gt;"",VLOOKUP($D1246,TKBGV_sang!$A$6:$AE$130,24,0),"")</f>
        <v>12A09 - TOAN</v>
      </c>
      <c r="G1252" s="92" t="str">
        <f>IF(VLOOKUP($D1246,TKBGV_sang!$A$6:$AE$130,29,0)&lt;&gt;"",VLOOKUP($D1246,TKBGV_sang!$A$6:$AE$130,29,0),"")</f>
        <v/>
      </c>
    </row>
    <row r="1253" spans="1:7" ht="25.5" customHeight="1" x14ac:dyDescent="0.1">
      <c r="A1253" s="91">
        <v>4</v>
      </c>
      <c r="B1253" s="92" t="str">
        <f>IF(VLOOKUP($D1246,TKBGV_sang!$A$6:$AE$130,5,0)&lt;&gt;"",VLOOKUP($D1246,TKBGV_sang!$A$6:$AE$130,5,0),"")</f>
        <v>12A09 - TOAN</v>
      </c>
      <c r="C1253" s="92" t="str">
        <f>IF(VLOOKUP($D1246,TKBGV_sang!$A$6:$AE$130,10,0)&lt;&gt;"",VLOOKUP($D1246,TKBGV_sang!$A$6:$AE$130,10,0),"")</f>
        <v/>
      </c>
      <c r="D1253" s="92" t="str">
        <f>IF(VLOOKUP($D1246,TKBGV_sang!$A$6:$AE$130,15,0)&lt;&gt;"",VLOOKUP($D1246,TKBGV_sang!$A$6:$AE$130,15,0),"")</f>
        <v>10A05 - TOAN</v>
      </c>
      <c r="E1253" s="92" t="str">
        <f>IF(VLOOKUP($D1246,TKBGV_sang!$A$6:$AE$130,20,0)&lt;&gt;"",VLOOKUP($D1246,TKBGV_sang!$A$6:$AE$130,20,0),"")</f>
        <v>10A05 - TOAN</v>
      </c>
      <c r="F1253" s="92" t="str">
        <f>IF(VLOOKUP($D1246,TKBGV_sang!$A$6:$AE$130,25,0)&lt;&gt;"",VLOOKUP($D1246,TKBGV_sang!$A$6:$AE$130,25,0),"")</f>
        <v>12A10 - TOAN</v>
      </c>
      <c r="G1253" s="92" t="str">
        <f>IF(VLOOKUP($D1246,TKBGV_sang!$A$6:$AE$130,30,0)&lt;&gt;"",VLOOKUP($D1246,TKBGV_sang!$A$6:$AE$130,30,0),"")</f>
        <v/>
      </c>
    </row>
    <row r="1254" spans="1:7" ht="25.5" customHeight="1" x14ac:dyDescent="0.1">
      <c r="A1254" s="91">
        <v>5</v>
      </c>
      <c r="B1254" s="92" t="str">
        <f>IF(VLOOKUP($D1246,TKBGV_sang!$A$6:$AE$130,6,0)&lt;&gt;"",VLOOKUP($D1246,TKBGV_sang!$A$6:$AE$130,6,0),"")</f>
        <v>12A09 - TOAN</v>
      </c>
      <c r="C1254" s="92" t="str">
        <f>IF(VLOOKUP($D1246,TKBGV_sang!$A$6:$AE$130,11,0)&lt;&gt;"",VLOOKUP($D1246,TKBGV_sang!$A$6:$AE$130,11,0),"")</f>
        <v/>
      </c>
      <c r="D1254" s="92" t="str">
        <f>IF(VLOOKUP($D1246,TKBGV_sang!$A$6:$AE$130,16,0)&lt;&gt;"",VLOOKUP($D1246,TKBGV_sang!$A$6:$AE$130,16,0),"")</f>
        <v/>
      </c>
      <c r="E1254" s="92" t="str">
        <f>IF(VLOOKUP($D1246,TKBGV_sang!$A$6:$AE$130,21,0)&lt;&gt;"",VLOOKUP($D1246,TKBGV_sang!$A$6:$AE$130,21,0),"")</f>
        <v>10A05 - TOAN</v>
      </c>
      <c r="F1254" s="92" t="str">
        <f>IF(VLOOKUP($D1246,TKBGV_sang!$A$6:$AE$130,26,0)&lt;&gt;"",VLOOKUP($D1246,TKBGV_sang!$A$6:$AE$130,26,0),"")</f>
        <v>12A10 - TOAN</v>
      </c>
      <c r="G1254" s="92" t="str">
        <f>IF(VLOOKUP($D1246,TKBGV_sang!$A$6:$AE$130,31,0)&lt;&gt;"",VLOOKUP($D1246,TKBGV_sang!$A$6:$AE$130,31,0),"")</f>
        <v/>
      </c>
    </row>
    <row r="1255" spans="1:7" ht="25.5" customHeight="1" x14ac:dyDescent="0.1">
      <c r="A1255" s="85"/>
      <c r="B1255" s="85"/>
      <c r="C1255" s="85" t="s">
        <v>122</v>
      </c>
      <c r="D1255" s="85"/>
      <c r="E1255" s="85"/>
      <c r="F1255" s="85"/>
      <c r="G1255" s="85"/>
    </row>
    <row r="1256" spans="1:7" ht="25.5" customHeight="1" x14ac:dyDescent="0.1">
      <c r="A1256" s="89"/>
      <c r="B1256" s="90" t="s">
        <v>115</v>
      </c>
      <c r="C1256" s="90" t="s">
        <v>116</v>
      </c>
      <c r="D1256" s="90" t="s">
        <v>117</v>
      </c>
      <c r="E1256" s="90" t="s">
        <v>118</v>
      </c>
      <c r="F1256" s="90" t="s">
        <v>119</v>
      </c>
      <c r="G1256" s="90" t="s">
        <v>120</v>
      </c>
    </row>
    <row r="1257" spans="1:7" ht="25.5" customHeight="1" x14ac:dyDescent="0.1">
      <c r="A1257" s="91">
        <v>1</v>
      </c>
      <c r="B1257" s="92" t="str">
        <f>IF(VLOOKUP($D1246,TKBGV_chieu!$A$6:$AE$130,2,0)&lt;&gt;"",VLOOKUP($D1246,TKBGV_chieu!$A$6:$AE$130,2,0),"")</f>
        <v/>
      </c>
      <c r="C1257" s="92" t="str">
        <f>IF(VLOOKUP($D1246,TKBGV_chieu!$A$6:$AE$130,7,0)&lt;&gt;"",VLOOKUP($D1246,TKBGV_chieu!$A$6:$AE$130,7,0),"")</f>
        <v/>
      </c>
      <c r="D1257" s="92" t="str">
        <f>IF(VLOOKUP($D1246,TKBGV_chieu!$A$6:$AE$130,12,0)&lt;&gt;"",VLOOKUP($D1246,TKBGV_chieu!$A$6:$AE$130,12,0),"")</f>
        <v>10A05 - TOAN</v>
      </c>
      <c r="E1257" s="92" t="str">
        <f>IF(VLOOKUP($D1246,TKBGV_chieu!$A$6:$AE$130,17,0)&lt;&gt;"",VLOOKUP($D1246,TKBGV_chieu!$A$6:$AE$130,17,0),"")</f>
        <v>12A09 - TOAN</v>
      </c>
      <c r="F1257" s="92" t="str">
        <f>IF(VLOOKUP($D1246,TKBGV_chieu!$A$6:$AE$130,22,0)&lt;&gt;"",VLOOKUP($D1246,TKBGV_chieu!$A$6:$AE$130,22,0),"")</f>
        <v/>
      </c>
      <c r="G1257" s="92" t="str">
        <f>IF(VLOOKUP($D1246,TKBGV_chieu!$A$6:$AE$130,27,0)&lt;&gt;"",VLOOKUP($D1246,TKBGV_chieu!$A$6:$AE$130,27,0),"")</f>
        <v/>
      </c>
    </row>
    <row r="1258" spans="1:7" ht="25.5" customHeight="1" x14ac:dyDescent="0.1">
      <c r="A1258" s="91">
        <v>2</v>
      </c>
      <c r="B1258" s="92" t="str">
        <f>IF(VLOOKUP($D1246,TKBGV_chieu!$A$6:$AE$130,3,0)&lt;&gt;"",VLOOKUP($D1246,TKBGV_chieu!$A$6:$AE$130,3,0),"")</f>
        <v/>
      </c>
      <c r="C1258" s="92" t="str">
        <f>IF(VLOOKUP($D1246,TKBGV_chieu!$A$6:$AE$130,8,0)&lt;&gt;"",VLOOKUP($D1246,TKBGV_chieu!$A$6:$AE$130,8,0),"")</f>
        <v/>
      </c>
      <c r="D1258" s="92" t="str">
        <f>IF(VLOOKUP($D1246,TKBGV_chieu!$A$6:$AE$130,13,0)&lt;&gt;"",VLOOKUP($D1246,TKBGV_chieu!$A$6:$AE$130,13,0),"")</f>
        <v>12A10 - TOAN</v>
      </c>
      <c r="E1258" s="92" t="str">
        <f>IF(VLOOKUP($D1246,TKBGV_chieu!$A$6:$AE$130,18,0)&lt;&gt;"",VLOOKUP($D1246,TKBGV_chieu!$A$6:$AE$130,18,0),"")</f>
        <v>12A09 - TOAN</v>
      </c>
      <c r="F1258" s="92" t="str">
        <f>IF(VLOOKUP($D1246,TKBGV_chieu!$A$6:$AE$130,23,0)&lt;&gt;"",VLOOKUP($D1246,TKBGV_chieu!$A$6:$AE$130,23,0),"")</f>
        <v/>
      </c>
      <c r="G1258" s="92" t="str">
        <f>IF(VLOOKUP($D1246,TKBGV_chieu!$A$6:$AE$130,28,0)&lt;&gt;"",VLOOKUP($D1246,TKBGV_chieu!$A$6:$AE$130,28,0),"")</f>
        <v/>
      </c>
    </row>
    <row r="1259" spans="1:7" ht="25.5" customHeight="1" x14ac:dyDescent="0.1">
      <c r="A1259" s="91">
        <v>3</v>
      </c>
      <c r="B1259" s="92" t="str">
        <f>IF(VLOOKUP($D1246,TKBGV_chieu!$A$6:$AE$130,4,0)&lt;&gt;"",VLOOKUP($D1246,TKBGV_chieu!$A$6:$AE$130,4,0),"")</f>
        <v/>
      </c>
      <c r="C1259" s="92" t="str">
        <f>IF(VLOOKUP($D1246,TKBGV_chieu!$A$6:$AE$130,9,0)&lt;&gt;"",VLOOKUP($D1246,TKBGV_chieu!$A$6:$AE$130,9,0),"")</f>
        <v/>
      </c>
      <c r="D1259" s="92" t="str">
        <f>IF(VLOOKUP($D1246,TKBGV_chieu!$A$6:$AE$130,14,0)&lt;&gt;"",VLOOKUP($D1246,TKBGV_chieu!$A$6:$AE$130,14,0),"")</f>
        <v>12A10 - TOAN</v>
      </c>
      <c r="E1259" s="92" t="str">
        <f>IF(VLOOKUP($D1246,TKBGV_chieu!$A$6:$AE$130,19,0)&lt;&gt;"",VLOOKUP($D1246,TKBGV_chieu!$A$6:$AE$130,19,0),"")</f>
        <v>10A05 - TOAN</v>
      </c>
      <c r="F1259" s="92" t="str">
        <f>IF(VLOOKUP($D1246,TKBGV_chieu!$A$6:$AE$130,24,0)&lt;&gt;"",VLOOKUP($D1246,TKBGV_chieu!$A$6:$AE$130,24,0),"")</f>
        <v/>
      </c>
      <c r="G1259" s="92" t="str">
        <f>IF(VLOOKUP($D1246,TKBGV_chieu!$A$6:$AE$130,29,0)&lt;&gt;"",VLOOKUP($D1246,TKBGV_chieu!$A$6:$AE$130,29,0),"")</f>
        <v/>
      </c>
    </row>
    <row r="1260" spans="1:7" ht="25.5" customHeight="1" x14ac:dyDescent="0.1">
      <c r="A1260" s="91">
        <v>4</v>
      </c>
      <c r="B1260" s="92" t="str">
        <f>IF(VLOOKUP($D1246,TKBGV_chieu!$A$6:$AE$130,5,0)&lt;&gt;"",VLOOKUP($D1246,TKBGV_chieu!$A$6:$AE$130,5,0),"")</f>
        <v/>
      </c>
      <c r="C1260" s="92" t="str">
        <f>IF(VLOOKUP($D1246,TKBGV_chieu!$A$6:$AE$130,10,0)&lt;&gt;"",VLOOKUP($D1246,TKBGV_chieu!$A$6:$AE$130,10,0),"")</f>
        <v/>
      </c>
      <c r="D1260" s="92" t="str">
        <f>IF(VLOOKUP($D1246,TKBGV_chieu!$A$6:$AE$130,15,0)&lt;&gt;"",VLOOKUP($D1246,TKBGV_chieu!$A$6:$AE$130,15,0),"")</f>
        <v/>
      </c>
      <c r="E1260" s="92" t="str">
        <f>IF(VLOOKUP($D1246,TKBGV_chieu!$A$6:$AE$130,20,0)&lt;&gt;"",VLOOKUP($D1246,TKBGV_chieu!$A$6:$AE$130,20,0),"")</f>
        <v/>
      </c>
      <c r="F1260" s="92" t="str">
        <f>IF(VLOOKUP($D1246,TKBGV_chieu!$A$6:$AE$130,25,0)&lt;&gt;"",VLOOKUP($D1246,TKBGV_chieu!$A$6:$AE$130,25,0),"")</f>
        <v/>
      </c>
      <c r="G1260" s="92" t="str">
        <f>IF(VLOOKUP($D1246,TKBGV_chieu!$A$6:$AE$130,30,0)&lt;&gt;"",VLOOKUP($D1246,TKBGV_chieu!$A$6:$AE$130,30,0),"")</f>
        <v/>
      </c>
    </row>
    <row r="1261" spans="1:7" ht="25.5" customHeight="1" x14ac:dyDescent="0.1">
      <c r="A1261" s="91">
        <v>5</v>
      </c>
      <c r="B1261" s="92" t="str">
        <f>IF(VLOOKUP($D1246,TKBGV_chieu!$A$6:$AE$130,6,0)&lt;&gt;"",VLOOKUP($D1246,TKBGV_chieu!$A$6:$AE$130,6,0),"")</f>
        <v/>
      </c>
      <c r="C1261" s="92" t="str">
        <f>IF(VLOOKUP($D1246,TKBGV_chieu!$A$6:$AE$130,11,0)&lt;&gt;"",VLOOKUP($D1246,TKBGV_chieu!$A$6:$AE$130,11,0),"")</f>
        <v/>
      </c>
      <c r="D1261" s="92" t="str">
        <f>IF(VLOOKUP($D1246,TKBGV_chieu!$A$6:$AE$130,16,0)&lt;&gt;"",VLOOKUP($D1246,TKBGV_chieu!$A$6:$AE$130,16,0),"")</f>
        <v/>
      </c>
      <c r="E1261" s="92" t="str">
        <f>IF(VLOOKUP($D1246,TKBGV_chieu!$A$6:$AE$130,21,0)&lt;&gt;"",VLOOKUP($D1246,TKBGV_chieu!$A$6:$AE$130,21,0),"")</f>
        <v/>
      </c>
      <c r="F1261" s="92" t="str">
        <f>IF(VLOOKUP($D1246,TKBGV_chieu!$A$6:$AE$130,26,0)&lt;&gt;"",VLOOKUP($D1246,TKBGV_chieu!$A$6:$AE$130,26,0),"")</f>
        <v/>
      </c>
      <c r="G1261" s="92" t="str">
        <f>IF(VLOOKUP($D1246,TKBGV_chieu!$A$6:$AE$130,31,0)&lt;&gt;"",VLOOKUP($D1246,TKBGV_chieu!$A$6:$AE$130,31,0),"")</f>
        <v/>
      </c>
    </row>
    <row r="1262" spans="1:7" ht="25.5" customHeight="1" x14ac:dyDescent="0.1">
      <c r="A1262" s="85"/>
      <c r="B1262" s="93"/>
      <c r="C1262" s="93"/>
      <c r="D1262" s="93"/>
      <c r="E1262" s="93"/>
      <c r="F1262" s="93"/>
      <c r="G1262" s="93"/>
    </row>
    <row r="1263" spans="1:7" ht="25.5" customHeight="1" x14ac:dyDescent="0.1">
      <c r="A1263" s="85">
        <v>75</v>
      </c>
      <c r="B1263" s="85"/>
      <c r="C1263" s="85" t="s">
        <v>123</v>
      </c>
      <c r="D1263" s="86" t="str">
        <f>VLOOKUP($A1263,Objects!$D$7:$F$120,3,1)</f>
        <v>NGUYỄN THỊ KHÁNH TRIỂU</v>
      </c>
      <c r="E1263" s="85"/>
      <c r="F1263" s="85"/>
      <c r="G1263" s="85"/>
    </row>
    <row r="1264" spans="1:7" ht="25.5" customHeight="1" x14ac:dyDescent="0.1">
      <c r="A1264" s="85"/>
      <c r="B1264" s="85"/>
      <c r="C1264" s="85"/>
      <c r="D1264" s="85"/>
      <c r="E1264" s="88"/>
      <c r="F1264" s="85"/>
      <c r="G1264" s="85"/>
    </row>
    <row r="1265" spans="1:7" ht="25.5" customHeight="1" x14ac:dyDescent="0.1">
      <c r="A1265" s="85"/>
      <c r="B1265" s="85"/>
      <c r="C1265" s="85" t="s">
        <v>121</v>
      </c>
      <c r="D1265" s="85"/>
      <c r="E1265" s="85"/>
      <c r="F1265" s="85"/>
      <c r="G1265" s="85"/>
    </row>
    <row r="1266" spans="1:7" ht="25.5" customHeight="1" x14ac:dyDescent="0.1">
      <c r="A1266" s="89"/>
      <c r="B1266" s="90" t="s">
        <v>115</v>
      </c>
      <c r="C1266" s="90" t="s">
        <v>116</v>
      </c>
      <c r="D1266" s="90" t="s">
        <v>117</v>
      </c>
      <c r="E1266" s="90" t="s">
        <v>118</v>
      </c>
      <c r="F1266" s="90" t="s">
        <v>119</v>
      </c>
      <c r="G1266" s="90" t="s">
        <v>120</v>
      </c>
    </row>
    <row r="1267" spans="1:7" ht="25.5" customHeight="1" x14ac:dyDescent="0.1">
      <c r="A1267" s="91">
        <v>1</v>
      </c>
      <c r="B1267" s="92" t="str">
        <f>IF(VLOOKUP($D1263,TKBGV_sang!$A$6:$AE$130,2,0)&lt;&gt;"",VLOOKUP($D1263,TKBGV_sang!$A$6:$AE$130,2,0),"")</f>
        <v/>
      </c>
      <c r="C1267" s="92" t="str">
        <f>IF(VLOOKUP($D1263,TKBGV_sang!$A$6:$AE$130,7,0)&lt;&gt;"",VLOOKUP($D1263,TKBGV_sang!$A$6:$AE$130,7,0),"")</f>
        <v/>
      </c>
      <c r="D1267" s="92" t="str">
        <f>IF(VLOOKUP($D1263,TKBGV_sang!$A$6:$AE$130,12,0)&lt;&gt;"",VLOOKUP($D1263,TKBGV_sang!$A$6:$AE$130,12,0),"")</f>
        <v>11A10 - TOAN</v>
      </c>
      <c r="E1267" s="92" t="str">
        <f>IF(VLOOKUP($D1263,TKBGV_sang!$A$6:$AE$130,17,0)&lt;&gt;"",VLOOKUP($D1263,TKBGV_sang!$A$6:$AE$130,17,0),"")</f>
        <v>11A10 - TOAN</v>
      </c>
      <c r="F1267" s="92" t="str">
        <f>IF(VLOOKUP($D1263,TKBGV_sang!$A$6:$AE$130,22,0)&lt;&gt;"",VLOOKUP($D1263,TKBGV_sang!$A$6:$AE$130,22,0),"")</f>
        <v>11A01 - TOAN</v>
      </c>
      <c r="G1267" s="92" t="str">
        <f>IF(VLOOKUP($D1263,TKBGV_sang!$A$6:$AE$130,27,0)&lt;&gt;"",VLOOKUP($D1263,TKBGV_sang!$A$6:$AE$130,27,0),"")</f>
        <v/>
      </c>
    </row>
    <row r="1268" spans="1:7" ht="25.5" customHeight="1" x14ac:dyDescent="0.1">
      <c r="A1268" s="91">
        <v>2</v>
      </c>
      <c r="B1268" s="92" t="str">
        <f>IF(VLOOKUP($D1263,TKBGV_sang!$A$6:$AE$130,3,0)&lt;&gt;"",VLOOKUP($D1263,TKBGV_sang!$A$6:$AE$130,3,0),"")</f>
        <v/>
      </c>
      <c r="C1268" s="92" t="str">
        <f>IF(VLOOKUP($D1263,TKBGV_sang!$A$6:$AE$130,8,0)&lt;&gt;"",VLOOKUP($D1263,TKBGV_sang!$A$6:$AE$130,8,0),"")</f>
        <v/>
      </c>
      <c r="D1268" s="92" t="str">
        <f>IF(VLOOKUP($D1263,TKBGV_sang!$A$6:$AE$130,13,0)&lt;&gt;"",VLOOKUP($D1263,TKBGV_sang!$A$6:$AE$130,13,0),"")</f>
        <v>11A10 - TOAN</v>
      </c>
      <c r="E1268" s="92" t="str">
        <f>IF(VLOOKUP($D1263,TKBGV_sang!$A$6:$AE$130,18,0)&lt;&gt;"",VLOOKUP($D1263,TKBGV_sang!$A$6:$AE$130,18,0),"")</f>
        <v>11A10 - TOAN</v>
      </c>
      <c r="F1268" s="92" t="str">
        <f>IF(VLOOKUP($D1263,TKBGV_sang!$A$6:$AE$130,23,0)&lt;&gt;"",VLOOKUP($D1263,TKBGV_sang!$A$6:$AE$130,23,0),"")</f>
        <v>11A09 - TOAN</v>
      </c>
      <c r="G1268" s="92" t="str">
        <f>IF(VLOOKUP($D1263,TKBGV_sang!$A$6:$AE$130,28,0)&lt;&gt;"",VLOOKUP($D1263,TKBGV_sang!$A$6:$AE$130,28,0),"")</f>
        <v/>
      </c>
    </row>
    <row r="1269" spans="1:7" ht="25.5" customHeight="1" x14ac:dyDescent="0.1">
      <c r="A1269" s="91">
        <v>3</v>
      </c>
      <c r="B1269" s="92" t="str">
        <f>IF(VLOOKUP($D1263,TKBGV_sang!$A$6:$AE$130,4,0)&lt;&gt;"",VLOOKUP($D1263,TKBGV_sang!$A$6:$AE$130,4,0),"")</f>
        <v/>
      </c>
      <c r="C1269" s="92" t="str">
        <f>IF(VLOOKUP($D1263,TKBGV_sang!$A$6:$AE$130,9,0)&lt;&gt;"",VLOOKUP($D1263,TKBGV_sang!$A$6:$AE$130,9,0),"")</f>
        <v/>
      </c>
      <c r="D1269" s="92" t="str">
        <f>IF(VLOOKUP($D1263,TKBGV_sang!$A$6:$AE$130,14,0)&lt;&gt;"",VLOOKUP($D1263,TKBGV_sang!$A$6:$AE$130,14,0),"")</f>
        <v>11A09 - TOAN</v>
      </c>
      <c r="E1269" s="92" t="str">
        <f>IF(VLOOKUP($D1263,TKBGV_sang!$A$6:$AE$130,19,0)&lt;&gt;"",VLOOKUP($D1263,TKBGV_sang!$A$6:$AE$130,19,0),"")</f>
        <v>11A09 - TOAN</v>
      </c>
      <c r="F1269" s="92" t="str">
        <f>IF(VLOOKUP($D1263,TKBGV_sang!$A$6:$AE$130,24,0)&lt;&gt;"",VLOOKUP($D1263,TKBGV_sang!$A$6:$AE$130,24,0),"")</f>
        <v>11A09 - TOAN</v>
      </c>
      <c r="G1269" s="92" t="str">
        <f>IF(VLOOKUP($D1263,TKBGV_sang!$A$6:$AE$130,29,0)&lt;&gt;"",VLOOKUP($D1263,TKBGV_sang!$A$6:$AE$130,29,0),"")</f>
        <v/>
      </c>
    </row>
    <row r="1270" spans="1:7" ht="25.5" customHeight="1" x14ac:dyDescent="0.1">
      <c r="A1270" s="91">
        <v>4</v>
      </c>
      <c r="B1270" s="92" t="str">
        <f>IF(VLOOKUP($D1263,TKBGV_sang!$A$6:$AE$130,5,0)&lt;&gt;"",VLOOKUP($D1263,TKBGV_sang!$A$6:$AE$130,5,0),"")</f>
        <v/>
      </c>
      <c r="C1270" s="92" t="str">
        <f>IF(VLOOKUP($D1263,TKBGV_sang!$A$6:$AE$130,10,0)&lt;&gt;"",VLOOKUP($D1263,TKBGV_sang!$A$6:$AE$130,10,0),"")</f>
        <v/>
      </c>
      <c r="D1270" s="92" t="str">
        <f>IF(VLOOKUP($D1263,TKBGV_sang!$A$6:$AE$130,15,0)&lt;&gt;"",VLOOKUP($D1263,TKBGV_sang!$A$6:$AE$130,15,0),"")</f>
        <v>11A01 - TOAN</v>
      </c>
      <c r="E1270" s="92" t="str">
        <f>IF(VLOOKUP($D1263,TKBGV_sang!$A$6:$AE$130,20,0)&lt;&gt;"",VLOOKUP($D1263,TKBGV_sang!$A$6:$AE$130,20,0),"")</f>
        <v>10A11 - TOAN</v>
      </c>
      <c r="F1270" s="92" t="str">
        <f>IF(VLOOKUP($D1263,TKBGV_sang!$A$6:$AE$130,25,0)&lt;&gt;"",VLOOKUP($D1263,TKBGV_sang!$A$6:$AE$130,25,0),"")</f>
        <v>10A11 - TOAN</v>
      </c>
      <c r="G1270" s="92" t="str">
        <f>IF(VLOOKUP($D1263,TKBGV_sang!$A$6:$AE$130,30,0)&lt;&gt;"",VLOOKUP($D1263,TKBGV_sang!$A$6:$AE$130,30,0),"")</f>
        <v/>
      </c>
    </row>
    <row r="1271" spans="1:7" ht="25.5" customHeight="1" x14ac:dyDescent="0.1">
      <c r="A1271" s="91">
        <v>5</v>
      </c>
      <c r="B1271" s="92" t="str">
        <f>IF(VLOOKUP($D1263,TKBGV_sang!$A$6:$AE$130,6,0)&lt;&gt;"",VLOOKUP($D1263,TKBGV_sang!$A$6:$AE$130,6,0),"")</f>
        <v/>
      </c>
      <c r="C1271" s="92" t="str">
        <f>IF(VLOOKUP($D1263,TKBGV_sang!$A$6:$AE$130,11,0)&lt;&gt;"",VLOOKUP($D1263,TKBGV_sang!$A$6:$AE$130,11,0),"")</f>
        <v/>
      </c>
      <c r="D1271" s="92" t="str">
        <f>IF(VLOOKUP($D1263,TKBGV_sang!$A$6:$AE$130,16,0)&lt;&gt;"",VLOOKUP($D1263,TKBGV_sang!$A$6:$AE$130,16,0),"")</f>
        <v>11A01 - TOAN</v>
      </c>
      <c r="E1271" s="92" t="str">
        <f>IF(VLOOKUP($D1263,TKBGV_sang!$A$6:$AE$130,21,0)&lt;&gt;"",VLOOKUP($D1263,TKBGV_sang!$A$6:$AE$130,21,0),"")</f>
        <v>10A11 - TOAN</v>
      </c>
      <c r="F1271" s="92" t="str">
        <f>IF(VLOOKUP($D1263,TKBGV_sang!$A$6:$AE$130,26,0)&lt;&gt;"",VLOOKUP($D1263,TKBGV_sang!$A$6:$AE$130,26,0),"")</f>
        <v>10A11 - TOAN</v>
      </c>
      <c r="G1271" s="92" t="str">
        <f>IF(VLOOKUP($D1263,TKBGV_sang!$A$6:$AE$130,31,0)&lt;&gt;"",VLOOKUP($D1263,TKBGV_sang!$A$6:$AE$130,31,0),"")</f>
        <v/>
      </c>
    </row>
    <row r="1272" spans="1:7" ht="25.5" customHeight="1" x14ac:dyDescent="0.1">
      <c r="A1272" s="85"/>
      <c r="B1272" s="85"/>
      <c r="C1272" s="85" t="s">
        <v>122</v>
      </c>
      <c r="D1272" s="85"/>
      <c r="E1272" s="85"/>
      <c r="F1272" s="85"/>
      <c r="G1272" s="85"/>
    </row>
    <row r="1273" spans="1:7" ht="25.5" customHeight="1" x14ac:dyDescent="0.1">
      <c r="A1273" s="89"/>
      <c r="B1273" s="90" t="s">
        <v>115</v>
      </c>
      <c r="C1273" s="90" t="s">
        <v>116</v>
      </c>
      <c r="D1273" s="90" t="s">
        <v>117</v>
      </c>
      <c r="E1273" s="90" t="s">
        <v>118</v>
      </c>
      <c r="F1273" s="90" t="s">
        <v>119</v>
      </c>
      <c r="G1273" s="90" t="s">
        <v>120</v>
      </c>
    </row>
    <row r="1274" spans="1:7" ht="25.5" customHeight="1" x14ac:dyDescent="0.1">
      <c r="A1274" s="91">
        <v>1</v>
      </c>
      <c r="B1274" s="92" t="str">
        <f>IF(VLOOKUP($D1263,TKBGV_chieu!$A$6:$AE$130,2,0)&lt;&gt;"",VLOOKUP($D1263,TKBGV_chieu!$A$6:$AE$130,2,0),"")</f>
        <v/>
      </c>
      <c r="C1274" s="92" t="str">
        <f>IF(VLOOKUP($D1263,TKBGV_chieu!$A$6:$AE$130,7,0)&lt;&gt;"",VLOOKUP($D1263,TKBGV_chieu!$A$6:$AE$130,7,0),"")</f>
        <v>11A01 - TOAN</v>
      </c>
      <c r="D1274" s="92" t="str">
        <f>IF(VLOOKUP($D1263,TKBGV_chieu!$A$6:$AE$130,12,0)&lt;&gt;"",VLOOKUP($D1263,TKBGV_chieu!$A$6:$AE$130,12,0),"")</f>
        <v>11A10 - TOAN</v>
      </c>
      <c r="E1274" s="92" t="str">
        <f>IF(VLOOKUP($D1263,TKBGV_chieu!$A$6:$AE$130,17,0)&lt;&gt;"",VLOOKUP($D1263,TKBGV_chieu!$A$6:$AE$130,17,0),"")</f>
        <v>11A09 - TOAN</v>
      </c>
      <c r="F1274" s="92" t="str">
        <f>IF(VLOOKUP($D1263,TKBGV_chieu!$A$6:$AE$130,22,0)&lt;&gt;"",VLOOKUP($D1263,TKBGV_chieu!$A$6:$AE$130,22,0),"")</f>
        <v>11A09 - TOAN</v>
      </c>
      <c r="G1274" s="92" t="str">
        <f>IF(VLOOKUP($D1263,TKBGV_chieu!$A$6:$AE$130,27,0)&lt;&gt;"",VLOOKUP($D1263,TKBGV_chieu!$A$6:$AE$130,27,0),"")</f>
        <v/>
      </c>
    </row>
    <row r="1275" spans="1:7" ht="25.5" customHeight="1" x14ac:dyDescent="0.1">
      <c r="A1275" s="91">
        <v>2</v>
      </c>
      <c r="B1275" s="92" t="str">
        <f>IF(VLOOKUP($D1263,TKBGV_chieu!$A$6:$AE$130,3,0)&lt;&gt;"",VLOOKUP($D1263,TKBGV_chieu!$A$6:$AE$130,3,0),"")</f>
        <v/>
      </c>
      <c r="C1275" s="92" t="str">
        <f>IF(VLOOKUP($D1263,TKBGV_chieu!$A$6:$AE$130,8,0)&lt;&gt;"",VLOOKUP($D1263,TKBGV_chieu!$A$6:$AE$130,8,0),"")</f>
        <v>11A01 - TOAN</v>
      </c>
      <c r="D1275" s="92" t="str">
        <f>IF(VLOOKUP($D1263,TKBGV_chieu!$A$6:$AE$130,13,0)&lt;&gt;"",VLOOKUP($D1263,TKBGV_chieu!$A$6:$AE$130,13,0),"")</f>
        <v>11A10 - TOAN</v>
      </c>
      <c r="E1275" s="92" t="str">
        <f>IF(VLOOKUP($D1263,TKBGV_chieu!$A$6:$AE$130,18,0)&lt;&gt;"",VLOOKUP($D1263,TKBGV_chieu!$A$6:$AE$130,18,0),"")</f>
        <v>10A11 - TOAN</v>
      </c>
      <c r="F1275" s="92" t="str">
        <f>IF(VLOOKUP($D1263,TKBGV_chieu!$A$6:$AE$130,23,0)&lt;&gt;"",VLOOKUP($D1263,TKBGV_chieu!$A$6:$AE$130,23,0),"")</f>
        <v>11A01 - TOAN</v>
      </c>
      <c r="G1275" s="92" t="str">
        <f>IF(VLOOKUP($D1263,TKBGV_chieu!$A$6:$AE$130,28,0)&lt;&gt;"",VLOOKUP($D1263,TKBGV_chieu!$A$6:$AE$130,28,0),"")</f>
        <v/>
      </c>
    </row>
    <row r="1276" spans="1:7" ht="25.5" customHeight="1" x14ac:dyDescent="0.1">
      <c r="A1276" s="91">
        <v>3</v>
      </c>
      <c r="B1276" s="92" t="str">
        <f>IF(VLOOKUP($D1263,TKBGV_chieu!$A$6:$AE$130,4,0)&lt;&gt;"",VLOOKUP($D1263,TKBGV_chieu!$A$6:$AE$130,4,0),"")</f>
        <v/>
      </c>
      <c r="C1276" s="92" t="str">
        <f>IF(VLOOKUP($D1263,TKBGV_chieu!$A$6:$AE$130,9,0)&lt;&gt;"",VLOOKUP($D1263,TKBGV_chieu!$A$6:$AE$130,9,0),"")</f>
        <v>11A01 - TOAN</v>
      </c>
      <c r="D1276" s="92" t="str">
        <f>IF(VLOOKUP($D1263,TKBGV_chieu!$A$6:$AE$130,14,0)&lt;&gt;"",VLOOKUP($D1263,TKBGV_chieu!$A$6:$AE$130,14,0),"")</f>
        <v>11A09 - TOAN</v>
      </c>
      <c r="E1276" s="92" t="str">
        <f>IF(VLOOKUP($D1263,TKBGV_chieu!$A$6:$AE$130,19,0)&lt;&gt;"",VLOOKUP($D1263,TKBGV_chieu!$A$6:$AE$130,19,0),"")</f>
        <v>10A11 - TOAN</v>
      </c>
      <c r="F1276" s="92" t="str">
        <f>IF(VLOOKUP($D1263,TKBGV_chieu!$A$6:$AE$130,24,0)&lt;&gt;"",VLOOKUP($D1263,TKBGV_chieu!$A$6:$AE$130,24,0),"")</f>
        <v>11A10 - TOAN</v>
      </c>
      <c r="G1276" s="92" t="str">
        <f>IF(VLOOKUP($D1263,TKBGV_chieu!$A$6:$AE$130,29,0)&lt;&gt;"",VLOOKUP($D1263,TKBGV_chieu!$A$6:$AE$130,29,0),"")</f>
        <v/>
      </c>
    </row>
    <row r="1277" spans="1:7" ht="25.5" customHeight="1" x14ac:dyDescent="0.1">
      <c r="A1277" s="91">
        <v>4</v>
      </c>
      <c r="B1277" s="92" t="str">
        <f>IF(VLOOKUP($D1263,TKBGV_chieu!$A$6:$AE$130,5,0)&lt;&gt;"",VLOOKUP($D1263,TKBGV_chieu!$A$6:$AE$130,5,0),"")</f>
        <v/>
      </c>
      <c r="C1277" s="92" t="str">
        <f>IF(VLOOKUP($D1263,TKBGV_chieu!$A$6:$AE$130,10,0)&lt;&gt;"",VLOOKUP($D1263,TKBGV_chieu!$A$6:$AE$130,10,0),"")</f>
        <v/>
      </c>
      <c r="D1277" s="92" t="str">
        <f>IF(VLOOKUP($D1263,TKBGV_chieu!$A$6:$AE$130,15,0)&lt;&gt;"",VLOOKUP($D1263,TKBGV_chieu!$A$6:$AE$130,15,0),"")</f>
        <v/>
      </c>
      <c r="E1277" s="92" t="str">
        <f>IF(VLOOKUP($D1263,TKBGV_chieu!$A$6:$AE$130,20,0)&lt;&gt;"",VLOOKUP($D1263,TKBGV_chieu!$A$6:$AE$130,20,0),"")</f>
        <v/>
      </c>
      <c r="F1277" s="92" t="str">
        <f>IF(VLOOKUP($D1263,TKBGV_chieu!$A$6:$AE$130,25,0)&lt;&gt;"",VLOOKUP($D1263,TKBGV_chieu!$A$6:$AE$130,25,0),"")</f>
        <v/>
      </c>
      <c r="G1277" s="92" t="str">
        <f>IF(VLOOKUP($D1263,TKBGV_chieu!$A$6:$AE$130,30,0)&lt;&gt;"",VLOOKUP($D1263,TKBGV_chieu!$A$6:$AE$130,30,0),"")</f>
        <v/>
      </c>
    </row>
    <row r="1278" spans="1:7" ht="25.5" customHeight="1" x14ac:dyDescent="0.1">
      <c r="A1278" s="91">
        <v>5</v>
      </c>
      <c r="B1278" s="92" t="str">
        <f>IF(VLOOKUP($D1263,TKBGV_chieu!$A$6:$AE$130,6,0)&lt;&gt;"",VLOOKUP($D1263,TKBGV_chieu!$A$6:$AE$130,6,0),"")</f>
        <v/>
      </c>
      <c r="C1278" s="92" t="str">
        <f>IF(VLOOKUP($D1263,TKBGV_chieu!$A$6:$AE$130,11,0)&lt;&gt;"",VLOOKUP($D1263,TKBGV_chieu!$A$6:$AE$130,11,0),"")</f>
        <v/>
      </c>
      <c r="D1278" s="92" t="str">
        <f>IF(VLOOKUP($D1263,TKBGV_chieu!$A$6:$AE$130,16,0)&lt;&gt;"",VLOOKUP($D1263,TKBGV_chieu!$A$6:$AE$130,16,0),"")</f>
        <v/>
      </c>
      <c r="E1278" s="92" t="str">
        <f>IF(VLOOKUP($D1263,TKBGV_chieu!$A$6:$AE$130,21,0)&lt;&gt;"",VLOOKUP($D1263,TKBGV_chieu!$A$6:$AE$130,21,0),"")</f>
        <v/>
      </c>
      <c r="F1278" s="92" t="str">
        <f>IF(VLOOKUP($D1263,TKBGV_chieu!$A$6:$AE$130,26,0)&lt;&gt;"",VLOOKUP($D1263,TKBGV_chieu!$A$6:$AE$130,26,0),"")</f>
        <v/>
      </c>
      <c r="G1278" s="92" t="str">
        <f>IF(VLOOKUP($D1263,TKBGV_chieu!$A$6:$AE$130,31,0)&lt;&gt;"",VLOOKUP($D1263,TKBGV_chieu!$A$6:$AE$130,31,0),"")</f>
        <v/>
      </c>
    </row>
    <row r="1279" spans="1:7" ht="25.5" customHeight="1" x14ac:dyDescent="0.1">
      <c r="A1279" s="85"/>
      <c r="B1279" s="93"/>
      <c r="C1279" s="93"/>
      <c r="D1279" s="93"/>
      <c r="E1279" s="93"/>
      <c r="F1279" s="93"/>
      <c r="G1279" s="93"/>
    </row>
    <row r="1280" spans="1:7" ht="25.5" customHeight="1" x14ac:dyDescent="0.1">
      <c r="A1280" s="85">
        <v>76</v>
      </c>
      <c r="B1280" s="85"/>
      <c r="C1280" s="85" t="s">
        <v>123</v>
      </c>
      <c r="D1280" s="86" t="str">
        <f>VLOOKUP($A1280,Objects!$D$7:$F$120,3,1)</f>
        <v>LÊ THỊ HUYỀN DIỆU</v>
      </c>
      <c r="E1280" s="85"/>
      <c r="F1280" s="85"/>
      <c r="G1280" s="85"/>
    </row>
    <row r="1281" spans="1:7" ht="25.5" customHeight="1" x14ac:dyDescent="0.1">
      <c r="A1281" s="85"/>
      <c r="B1281" s="85"/>
      <c r="C1281" s="85"/>
      <c r="D1281" s="85"/>
      <c r="E1281" s="88"/>
      <c r="F1281" s="85"/>
      <c r="G1281" s="85"/>
    </row>
    <row r="1282" spans="1:7" ht="25.5" customHeight="1" x14ac:dyDescent="0.1">
      <c r="A1282" s="85"/>
      <c r="B1282" s="85"/>
      <c r="C1282" s="85" t="s">
        <v>121</v>
      </c>
      <c r="D1282" s="85"/>
      <c r="E1282" s="85"/>
      <c r="F1282" s="85"/>
      <c r="G1282" s="85"/>
    </row>
    <row r="1283" spans="1:7" ht="25.5" customHeight="1" x14ac:dyDescent="0.1">
      <c r="A1283" s="89"/>
      <c r="B1283" s="90" t="s">
        <v>115</v>
      </c>
      <c r="C1283" s="90" t="s">
        <v>116</v>
      </c>
      <c r="D1283" s="90" t="s">
        <v>117</v>
      </c>
      <c r="E1283" s="90" t="s">
        <v>118</v>
      </c>
      <c r="F1283" s="90" t="s">
        <v>119</v>
      </c>
      <c r="G1283" s="90" t="s">
        <v>120</v>
      </c>
    </row>
    <row r="1284" spans="1:7" ht="25.5" customHeight="1" x14ac:dyDescent="0.15">
      <c r="A1284" s="91">
        <v>1</v>
      </c>
      <c r="B1284" s="92" t="str">
        <f>IF(VLOOKUP($D1280,TKBGV_sang!$A$6:$AE$130,2,0)&lt;&gt;"",VLOOKUP($D1280,TKBGV_sang!$A$6:$AE$130,2,0),"")</f>
        <v/>
      </c>
      <c r="C1284" s="92" t="str">
        <f>IF(VLOOKUP($D1280,TKBGV_sang!$A$6:$AE$130,7,0)&lt;&gt;"",VLOOKUP($D1280,TKBGV_sang!$A$6:$AE$130,7,0),"")</f>
        <v>11A14 - VĂN</v>
      </c>
      <c r="D1284" s="92" t="str">
        <f>IF(VLOOKUP($D1280,TKBGV_sang!$A$6:$AE$130,12,0)&lt;&gt;"",VLOOKUP($D1280,TKBGV_sang!$A$6:$AE$130,12,0),"")</f>
        <v/>
      </c>
      <c r="E1284" s="92" t="str">
        <f>IF(VLOOKUP($D1280,TKBGV_sang!$A$6:$AE$130,17,0)&lt;&gt;"",VLOOKUP($D1280,TKBGV_sang!$A$6:$AE$130,17,0),"")</f>
        <v/>
      </c>
      <c r="F1284" s="92" t="str">
        <f>IF(VLOOKUP($D1280,TKBGV_sang!$A$6:$AE$130,22,0)&lt;&gt;"",VLOOKUP($D1280,TKBGV_sang!$A$6:$AE$130,22,0),"")</f>
        <v>11A13 - VĂN</v>
      </c>
      <c r="G1284" s="92" t="str">
        <f>IF(VLOOKUP($D1280,TKBGV_sang!$A$6:$AE$130,27,0)&lt;&gt;"",VLOOKUP($D1280,TKBGV_sang!$A$6:$AE$130,27,0),"")</f>
        <v/>
      </c>
    </row>
    <row r="1285" spans="1:7" ht="25.5" customHeight="1" x14ac:dyDescent="0.15">
      <c r="A1285" s="91">
        <v>2</v>
      </c>
      <c r="B1285" s="92" t="str">
        <f>IF(VLOOKUP($D1280,TKBGV_sang!$A$6:$AE$130,3,0)&lt;&gt;"",VLOOKUP($D1280,TKBGV_sang!$A$6:$AE$130,3,0),"")</f>
        <v>12A02 - SHCN</v>
      </c>
      <c r="C1285" s="92" t="str">
        <f>IF(VLOOKUP($D1280,TKBGV_sang!$A$6:$AE$130,8,0)&lt;&gt;"",VLOOKUP($D1280,TKBGV_sang!$A$6:$AE$130,8,0),"")</f>
        <v>11A14 - VĂN</v>
      </c>
      <c r="D1285" s="92" t="str">
        <f>IF(VLOOKUP($D1280,TKBGV_sang!$A$6:$AE$130,13,0)&lt;&gt;"",VLOOKUP($D1280,TKBGV_sang!$A$6:$AE$130,13,0),"")</f>
        <v/>
      </c>
      <c r="E1285" s="92" t="str">
        <f>IF(VLOOKUP($D1280,TKBGV_sang!$A$6:$AE$130,18,0)&lt;&gt;"",VLOOKUP($D1280,TKBGV_sang!$A$6:$AE$130,18,0),"")</f>
        <v/>
      </c>
      <c r="F1285" s="92" t="str">
        <f>IF(VLOOKUP($D1280,TKBGV_sang!$A$6:$AE$130,23,0)&lt;&gt;"",VLOOKUP($D1280,TKBGV_sang!$A$6:$AE$130,23,0),"")</f>
        <v>11A13 - VĂN</v>
      </c>
      <c r="G1285" s="92" t="str">
        <f>IF(VLOOKUP($D1280,TKBGV_sang!$A$6:$AE$130,28,0)&lt;&gt;"",VLOOKUP($D1280,TKBGV_sang!$A$6:$AE$130,28,0),"")</f>
        <v/>
      </c>
    </row>
    <row r="1286" spans="1:7" ht="25.5" customHeight="1" x14ac:dyDescent="0.15">
      <c r="A1286" s="91">
        <v>3</v>
      </c>
      <c r="B1286" s="92" t="str">
        <f>IF(VLOOKUP($D1280,TKBGV_sang!$A$6:$AE$130,4,0)&lt;&gt;"",VLOOKUP($D1280,TKBGV_sang!$A$6:$AE$130,4,0),"")</f>
        <v>12A02 - VĂN</v>
      </c>
      <c r="C1286" s="92" t="str">
        <f>IF(VLOOKUP($D1280,TKBGV_sang!$A$6:$AE$130,9,0)&lt;&gt;"",VLOOKUP($D1280,TKBGV_sang!$A$6:$AE$130,9,0),"")</f>
        <v>12A02 - VĂN</v>
      </c>
      <c r="D1286" s="92" t="str">
        <f>IF(VLOOKUP($D1280,TKBGV_sang!$A$6:$AE$130,14,0)&lt;&gt;"",VLOOKUP($D1280,TKBGV_sang!$A$6:$AE$130,14,0),"")</f>
        <v/>
      </c>
      <c r="E1286" s="92" t="str">
        <f>IF(VLOOKUP($D1280,TKBGV_sang!$A$6:$AE$130,19,0)&lt;&gt;"",VLOOKUP($D1280,TKBGV_sang!$A$6:$AE$130,19,0),"")</f>
        <v/>
      </c>
      <c r="F1286" s="92" t="str">
        <f>IF(VLOOKUP($D1280,TKBGV_sang!$A$6:$AE$130,24,0)&lt;&gt;"",VLOOKUP($D1280,TKBGV_sang!$A$6:$AE$130,24,0),"")</f>
        <v/>
      </c>
      <c r="G1286" s="92" t="str">
        <f>IF(VLOOKUP($D1280,TKBGV_sang!$A$6:$AE$130,29,0)&lt;&gt;"",VLOOKUP($D1280,TKBGV_sang!$A$6:$AE$130,29,0),"")</f>
        <v/>
      </c>
    </row>
    <row r="1287" spans="1:7" ht="25.5" customHeight="1" x14ac:dyDescent="0.15">
      <c r="A1287" s="91">
        <v>4</v>
      </c>
      <c r="B1287" s="92" t="str">
        <f>IF(VLOOKUP($D1280,TKBGV_sang!$A$6:$AE$130,5,0)&lt;&gt;"",VLOOKUP($D1280,TKBGV_sang!$A$6:$AE$130,5,0),"")</f>
        <v>11A14 - VĂN</v>
      </c>
      <c r="C1287" s="92" t="str">
        <f>IF(VLOOKUP($D1280,TKBGV_sang!$A$6:$AE$130,10,0)&lt;&gt;"",VLOOKUP($D1280,TKBGV_sang!$A$6:$AE$130,10,0),"")</f>
        <v>11A13 - VĂN</v>
      </c>
      <c r="D1287" s="92" t="str">
        <f>IF(VLOOKUP($D1280,TKBGV_sang!$A$6:$AE$130,15,0)&lt;&gt;"",VLOOKUP($D1280,TKBGV_sang!$A$6:$AE$130,15,0),"")</f>
        <v/>
      </c>
      <c r="E1287" s="92" t="str">
        <f>IF(VLOOKUP($D1280,TKBGV_sang!$A$6:$AE$130,20,0)&lt;&gt;"",VLOOKUP($D1280,TKBGV_sang!$A$6:$AE$130,20,0),"")</f>
        <v/>
      </c>
      <c r="F1287" s="92" t="str">
        <f>IF(VLOOKUP($D1280,TKBGV_sang!$A$6:$AE$130,25,0)&lt;&gt;"",VLOOKUP($D1280,TKBGV_sang!$A$6:$AE$130,25,0),"")</f>
        <v>12A02 - VĂN</v>
      </c>
      <c r="G1287" s="92" t="str">
        <f>IF(VLOOKUP($D1280,TKBGV_sang!$A$6:$AE$130,30,0)&lt;&gt;"",VLOOKUP($D1280,TKBGV_sang!$A$6:$AE$130,30,0),"")</f>
        <v/>
      </c>
    </row>
    <row r="1288" spans="1:7" ht="25.5" customHeight="1" x14ac:dyDescent="0.15">
      <c r="A1288" s="91">
        <v>5</v>
      </c>
      <c r="B1288" s="92" t="str">
        <f>IF(VLOOKUP($D1280,TKBGV_sang!$A$6:$AE$130,6,0)&lt;&gt;"",VLOOKUP($D1280,TKBGV_sang!$A$6:$AE$130,6,0),"")</f>
        <v>11A14 - VĂN</v>
      </c>
      <c r="C1288" s="92" t="str">
        <f>IF(VLOOKUP($D1280,TKBGV_sang!$A$6:$AE$130,11,0)&lt;&gt;"",VLOOKUP($D1280,TKBGV_sang!$A$6:$AE$130,11,0),"")</f>
        <v>11A13 - VĂN</v>
      </c>
      <c r="D1288" s="92" t="str">
        <f>IF(VLOOKUP($D1280,TKBGV_sang!$A$6:$AE$130,16,0)&lt;&gt;"",VLOOKUP($D1280,TKBGV_sang!$A$6:$AE$130,16,0),"")</f>
        <v/>
      </c>
      <c r="E1288" s="92" t="str">
        <f>IF(VLOOKUP($D1280,TKBGV_sang!$A$6:$AE$130,21,0)&lt;&gt;"",VLOOKUP($D1280,TKBGV_sang!$A$6:$AE$130,21,0),"")</f>
        <v/>
      </c>
      <c r="F1288" s="92" t="str">
        <f>IF(VLOOKUP($D1280,TKBGV_sang!$A$6:$AE$130,26,0)&lt;&gt;"",VLOOKUP($D1280,TKBGV_sang!$A$6:$AE$130,26,0),"")</f>
        <v>12A02 - VĂN</v>
      </c>
      <c r="G1288" s="92" t="str">
        <f>IF(VLOOKUP($D1280,TKBGV_sang!$A$6:$AE$130,31,0)&lt;&gt;"",VLOOKUP($D1280,TKBGV_sang!$A$6:$AE$130,31,0),"")</f>
        <v/>
      </c>
    </row>
    <row r="1289" spans="1:7" ht="25.5" customHeight="1" x14ac:dyDescent="0.1">
      <c r="A1289" s="85"/>
      <c r="B1289" s="85"/>
      <c r="C1289" s="85" t="s">
        <v>122</v>
      </c>
      <c r="D1289" s="85"/>
      <c r="E1289" s="85"/>
      <c r="F1289" s="85"/>
      <c r="G1289" s="85"/>
    </row>
    <row r="1290" spans="1:7" ht="25.5" customHeight="1" x14ac:dyDescent="0.1">
      <c r="A1290" s="89"/>
      <c r="B1290" s="90" t="s">
        <v>115</v>
      </c>
      <c r="C1290" s="90" t="s">
        <v>116</v>
      </c>
      <c r="D1290" s="90" t="s">
        <v>117</v>
      </c>
      <c r="E1290" s="90" t="s">
        <v>118</v>
      </c>
      <c r="F1290" s="90" t="s">
        <v>119</v>
      </c>
      <c r="G1290" s="90" t="s">
        <v>120</v>
      </c>
    </row>
    <row r="1291" spans="1:7" ht="25.5" customHeight="1" x14ac:dyDescent="0.15">
      <c r="A1291" s="91">
        <v>1</v>
      </c>
      <c r="B1291" s="92" t="str">
        <f>IF(VLOOKUP($D1280,TKBGV_chieu!$A$6:$AE$130,2,0)&lt;&gt;"",VLOOKUP($D1280,TKBGV_chieu!$A$6:$AE$130,2,0),"")</f>
        <v/>
      </c>
      <c r="C1291" s="92" t="str">
        <f>IF(VLOOKUP($D1280,TKBGV_chieu!$A$6:$AE$130,7,0)&lt;&gt;"",VLOOKUP($D1280,TKBGV_chieu!$A$6:$AE$130,7,0),"")</f>
        <v>11A13 - VĂN</v>
      </c>
      <c r="D1291" s="92" t="str">
        <f>IF(VLOOKUP($D1280,TKBGV_chieu!$A$6:$AE$130,12,0)&lt;&gt;"",VLOOKUP($D1280,TKBGV_chieu!$A$6:$AE$130,12,0),"")</f>
        <v/>
      </c>
      <c r="E1291" s="92" t="str">
        <f>IF(VLOOKUP($D1280,TKBGV_chieu!$A$6:$AE$130,17,0)&lt;&gt;"",VLOOKUP($D1280,TKBGV_chieu!$A$6:$AE$130,17,0),"")</f>
        <v/>
      </c>
      <c r="F1291" s="92" t="str">
        <f>IF(VLOOKUP($D1280,TKBGV_chieu!$A$6:$AE$130,22,0)&lt;&gt;"",VLOOKUP($D1280,TKBGV_chieu!$A$6:$AE$130,22,0),"")</f>
        <v>11A13 - VĂN</v>
      </c>
      <c r="G1291" s="92" t="str">
        <f>IF(VLOOKUP($D1280,TKBGV_chieu!$A$6:$AE$130,27,0)&lt;&gt;"",VLOOKUP($D1280,TKBGV_chieu!$A$6:$AE$130,27,0),"")</f>
        <v/>
      </c>
    </row>
    <row r="1292" spans="1:7" ht="25.5" customHeight="1" x14ac:dyDescent="0.15">
      <c r="A1292" s="91">
        <v>2</v>
      </c>
      <c r="B1292" s="92" t="str">
        <f>IF(VLOOKUP($D1280,TKBGV_chieu!$A$6:$AE$130,3,0)&lt;&gt;"",VLOOKUP($D1280,TKBGV_chieu!$A$6:$AE$130,3,0),"")</f>
        <v/>
      </c>
      <c r="C1292" s="92" t="str">
        <f>IF(VLOOKUP($D1280,TKBGV_chieu!$A$6:$AE$130,8,0)&lt;&gt;"",VLOOKUP($D1280,TKBGV_chieu!$A$6:$AE$130,8,0),"")</f>
        <v>12A02 - VĂN</v>
      </c>
      <c r="D1292" s="92" t="str">
        <f>IF(VLOOKUP($D1280,TKBGV_chieu!$A$6:$AE$130,13,0)&lt;&gt;"",VLOOKUP($D1280,TKBGV_chieu!$A$6:$AE$130,13,0),"")</f>
        <v/>
      </c>
      <c r="E1292" s="92" t="str">
        <f>IF(VLOOKUP($D1280,TKBGV_chieu!$A$6:$AE$130,18,0)&lt;&gt;"",VLOOKUP($D1280,TKBGV_chieu!$A$6:$AE$130,18,0),"")</f>
        <v/>
      </c>
      <c r="F1292" s="92" t="str">
        <f>IF(VLOOKUP($D1280,TKBGV_chieu!$A$6:$AE$130,23,0)&lt;&gt;"",VLOOKUP($D1280,TKBGV_chieu!$A$6:$AE$130,23,0),"")</f>
        <v>11A14 - VĂN</v>
      </c>
      <c r="G1292" s="92" t="str">
        <f>IF(VLOOKUP($D1280,TKBGV_chieu!$A$6:$AE$130,28,0)&lt;&gt;"",VLOOKUP($D1280,TKBGV_chieu!$A$6:$AE$130,28,0),"")</f>
        <v/>
      </c>
    </row>
    <row r="1293" spans="1:7" ht="25.5" customHeight="1" x14ac:dyDescent="0.15">
      <c r="A1293" s="91">
        <v>3</v>
      </c>
      <c r="B1293" s="92" t="str">
        <f>IF(VLOOKUP($D1280,TKBGV_chieu!$A$6:$AE$130,4,0)&lt;&gt;"",VLOOKUP($D1280,TKBGV_chieu!$A$6:$AE$130,4,0),"")</f>
        <v/>
      </c>
      <c r="C1293" s="92" t="str">
        <f>IF(VLOOKUP($D1280,TKBGV_chieu!$A$6:$AE$130,9,0)&lt;&gt;"",VLOOKUP($D1280,TKBGV_chieu!$A$6:$AE$130,9,0),"")</f>
        <v>12A02 - VĂN</v>
      </c>
      <c r="D1293" s="92" t="str">
        <f>IF(VLOOKUP($D1280,TKBGV_chieu!$A$6:$AE$130,14,0)&lt;&gt;"",VLOOKUP($D1280,TKBGV_chieu!$A$6:$AE$130,14,0),"")</f>
        <v/>
      </c>
      <c r="E1293" s="92" t="str">
        <f>IF(VLOOKUP($D1280,TKBGV_chieu!$A$6:$AE$130,19,0)&lt;&gt;"",VLOOKUP($D1280,TKBGV_chieu!$A$6:$AE$130,19,0),"")</f>
        <v/>
      </c>
      <c r="F1293" s="92" t="str">
        <f>IF(VLOOKUP($D1280,TKBGV_chieu!$A$6:$AE$130,24,0)&lt;&gt;"",VLOOKUP($D1280,TKBGV_chieu!$A$6:$AE$130,24,0),"")</f>
        <v>11A14 - VĂN</v>
      </c>
      <c r="G1293" s="92" t="str">
        <f>IF(VLOOKUP($D1280,TKBGV_chieu!$A$6:$AE$130,29,0)&lt;&gt;"",VLOOKUP($D1280,TKBGV_chieu!$A$6:$AE$130,29,0),"")</f>
        <v/>
      </c>
    </row>
    <row r="1294" spans="1:7" ht="25.5" customHeight="1" x14ac:dyDescent="0.1">
      <c r="A1294" s="91">
        <v>4</v>
      </c>
      <c r="B1294" s="92" t="str">
        <f>IF(VLOOKUP($D1280,TKBGV_chieu!$A$6:$AE$130,5,0)&lt;&gt;"",VLOOKUP($D1280,TKBGV_chieu!$A$6:$AE$130,5,0),"")</f>
        <v/>
      </c>
      <c r="C1294" s="92" t="str">
        <f>IF(VLOOKUP($D1280,TKBGV_chieu!$A$6:$AE$130,10,0)&lt;&gt;"",VLOOKUP($D1280,TKBGV_chieu!$A$6:$AE$130,10,0),"")</f>
        <v/>
      </c>
      <c r="D1294" s="92" t="str">
        <f>IF(VLOOKUP($D1280,TKBGV_chieu!$A$6:$AE$130,15,0)&lt;&gt;"",VLOOKUP($D1280,TKBGV_chieu!$A$6:$AE$130,15,0),"")</f>
        <v/>
      </c>
      <c r="E1294" s="92" t="str">
        <f>IF(VLOOKUP($D1280,TKBGV_chieu!$A$6:$AE$130,20,0)&lt;&gt;"",VLOOKUP($D1280,TKBGV_chieu!$A$6:$AE$130,20,0),"")</f>
        <v/>
      </c>
      <c r="F1294" s="92" t="str">
        <f>IF(VLOOKUP($D1280,TKBGV_chieu!$A$6:$AE$130,25,0)&lt;&gt;"",VLOOKUP($D1280,TKBGV_chieu!$A$6:$AE$130,25,0),"")</f>
        <v/>
      </c>
      <c r="G1294" s="92" t="str">
        <f>IF(VLOOKUP($D1280,TKBGV_chieu!$A$6:$AE$130,30,0)&lt;&gt;"",VLOOKUP($D1280,TKBGV_chieu!$A$6:$AE$130,30,0),"")</f>
        <v/>
      </c>
    </row>
    <row r="1295" spans="1:7" ht="25.5" customHeight="1" x14ac:dyDescent="0.1">
      <c r="A1295" s="91">
        <v>5</v>
      </c>
      <c r="B1295" s="92" t="str">
        <f>IF(VLOOKUP($D1280,TKBGV_chieu!$A$6:$AE$130,6,0)&lt;&gt;"",VLOOKUP($D1280,TKBGV_chieu!$A$6:$AE$130,6,0),"")</f>
        <v/>
      </c>
      <c r="C1295" s="92" t="str">
        <f>IF(VLOOKUP($D1280,TKBGV_chieu!$A$6:$AE$130,11,0)&lt;&gt;"",VLOOKUP($D1280,TKBGV_chieu!$A$6:$AE$130,11,0),"")</f>
        <v/>
      </c>
      <c r="D1295" s="92" t="str">
        <f>IF(VLOOKUP($D1280,TKBGV_chieu!$A$6:$AE$130,16,0)&lt;&gt;"",VLOOKUP($D1280,TKBGV_chieu!$A$6:$AE$130,16,0),"")</f>
        <v/>
      </c>
      <c r="E1295" s="92" t="str">
        <f>IF(VLOOKUP($D1280,TKBGV_chieu!$A$6:$AE$130,21,0)&lt;&gt;"",VLOOKUP($D1280,TKBGV_chieu!$A$6:$AE$130,21,0),"")</f>
        <v/>
      </c>
      <c r="F1295" s="92" t="str">
        <f>IF(VLOOKUP($D1280,TKBGV_chieu!$A$6:$AE$130,26,0)&lt;&gt;"",VLOOKUP($D1280,TKBGV_chieu!$A$6:$AE$130,26,0),"")</f>
        <v/>
      </c>
      <c r="G1295" s="92" t="str">
        <f>IF(VLOOKUP($D1280,TKBGV_chieu!$A$6:$AE$130,31,0)&lt;&gt;"",VLOOKUP($D1280,TKBGV_chieu!$A$6:$AE$130,31,0),"")</f>
        <v/>
      </c>
    </row>
    <row r="1296" spans="1:7" ht="25.5" customHeight="1" x14ac:dyDescent="0.1">
      <c r="A1296" s="85"/>
      <c r="B1296" s="93"/>
      <c r="C1296" s="93"/>
      <c r="D1296" s="93"/>
      <c r="E1296" s="93"/>
      <c r="F1296" s="93"/>
      <c r="G1296" s="93"/>
    </row>
    <row r="1297" spans="1:7" ht="25.5" customHeight="1" x14ac:dyDescent="0.1">
      <c r="A1297" s="85">
        <v>77</v>
      </c>
      <c r="B1297" s="85"/>
      <c r="C1297" s="85" t="s">
        <v>123</v>
      </c>
      <c r="D1297" s="86" t="str">
        <f>VLOOKUP($A1297,Objects!$D$7:$F$120,3,1)</f>
        <v>NGUYỄN THỊ TUYẾT</v>
      </c>
      <c r="E1297" s="85"/>
      <c r="F1297" s="85"/>
      <c r="G1297" s="85"/>
    </row>
    <row r="1298" spans="1:7" ht="25.5" customHeight="1" x14ac:dyDescent="0.1">
      <c r="A1298" s="85"/>
      <c r="B1298" s="85"/>
      <c r="C1298" s="85"/>
      <c r="D1298" s="85"/>
      <c r="E1298" s="88"/>
      <c r="F1298" s="85"/>
      <c r="G1298" s="85"/>
    </row>
    <row r="1299" spans="1:7" ht="25.5" customHeight="1" x14ac:dyDescent="0.1">
      <c r="A1299" s="85"/>
      <c r="B1299" s="85"/>
      <c r="C1299" s="85" t="s">
        <v>121</v>
      </c>
      <c r="D1299" s="85"/>
      <c r="E1299" s="85"/>
      <c r="F1299" s="85"/>
      <c r="G1299" s="85"/>
    </row>
    <row r="1300" spans="1:7" ht="25.5" customHeight="1" x14ac:dyDescent="0.1">
      <c r="A1300" s="89"/>
      <c r="B1300" s="90" t="s">
        <v>115</v>
      </c>
      <c r="C1300" s="90" t="s">
        <v>116</v>
      </c>
      <c r="D1300" s="90" t="s">
        <v>117</v>
      </c>
      <c r="E1300" s="90" t="s">
        <v>118</v>
      </c>
      <c r="F1300" s="90" t="s">
        <v>119</v>
      </c>
      <c r="G1300" s="90" t="s">
        <v>120</v>
      </c>
    </row>
    <row r="1301" spans="1:7" ht="25.5" customHeight="1" x14ac:dyDescent="0.15">
      <c r="A1301" s="91">
        <v>1</v>
      </c>
      <c r="B1301" s="92" t="str">
        <f>IF(VLOOKUP($D1297,TKBGV_sang!$A$6:$AE$130,2,0)&lt;&gt;"",VLOOKUP($D1297,TKBGV_sang!$A$6:$AE$130,2,0),"")</f>
        <v/>
      </c>
      <c r="C1301" s="92" t="str">
        <f>IF(VLOOKUP($D1297,TKBGV_sang!$A$6:$AE$130,7,0)&lt;&gt;"",VLOOKUP($D1297,TKBGV_sang!$A$6:$AE$130,7,0),"")</f>
        <v>12A05 - VĂN</v>
      </c>
      <c r="D1301" s="92" t="str">
        <f>IF(VLOOKUP($D1297,TKBGV_sang!$A$6:$AE$130,12,0)&lt;&gt;"",VLOOKUP($D1297,TKBGV_sang!$A$6:$AE$130,12,0),"")</f>
        <v/>
      </c>
      <c r="E1301" s="92" t="str">
        <f>IF(VLOOKUP($D1297,TKBGV_sang!$A$6:$AE$130,17,0)&lt;&gt;"",VLOOKUP($D1297,TKBGV_sang!$A$6:$AE$130,17,0),"")</f>
        <v>10A04 - VĂN</v>
      </c>
      <c r="F1301" s="92" t="str">
        <f>IF(VLOOKUP($D1297,TKBGV_sang!$A$6:$AE$130,22,0)&lt;&gt;"",VLOOKUP($D1297,TKBGV_sang!$A$6:$AE$130,22,0),"")</f>
        <v>10A03 - VĂN</v>
      </c>
      <c r="G1301" s="92" t="str">
        <f>IF(VLOOKUP($D1297,TKBGV_sang!$A$6:$AE$130,27,0)&lt;&gt;"",VLOOKUP($D1297,TKBGV_sang!$A$6:$AE$130,27,0),"")</f>
        <v/>
      </c>
    </row>
    <row r="1302" spans="1:7" ht="25.5" customHeight="1" x14ac:dyDescent="0.15">
      <c r="A1302" s="91">
        <v>2</v>
      </c>
      <c r="B1302" s="92" t="str">
        <f>IF(VLOOKUP($D1297,TKBGV_sang!$A$6:$AE$130,3,0)&lt;&gt;"",VLOOKUP($D1297,TKBGV_sang!$A$6:$AE$130,3,0),"")</f>
        <v>10A03 - SHCN</v>
      </c>
      <c r="C1302" s="92" t="str">
        <f>IF(VLOOKUP($D1297,TKBGV_sang!$A$6:$AE$130,8,0)&lt;&gt;"",VLOOKUP($D1297,TKBGV_sang!$A$6:$AE$130,8,0),"")</f>
        <v>12A05 - VĂN</v>
      </c>
      <c r="D1302" s="92" t="str">
        <f>IF(VLOOKUP($D1297,TKBGV_sang!$A$6:$AE$130,13,0)&lt;&gt;"",VLOOKUP($D1297,TKBGV_sang!$A$6:$AE$130,13,0),"")</f>
        <v/>
      </c>
      <c r="E1302" s="92" t="str">
        <f>IF(VLOOKUP($D1297,TKBGV_sang!$A$6:$AE$130,18,0)&lt;&gt;"",VLOOKUP($D1297,TKBGV_sang!$A$6:$AE$130,18,0),"")</f>
        <v>10A04 - VĂN</v>
      </c>
      <c r="F1302" s="92" t="str">
        <f>IF(VLOOKUP($D1297,TKBGV_sang!$A$6:$AE$130,23,0)&lt;&gt;"",VLOOKUP($D1297,TKBGV_sang!$A$6:$AE$130,23,0),"")</f>
        <v>10A03 - VĂN</v>
      </c>
      <c r="G1302" s="92" t="str">
        <f>IF(VLOOKUP($D1297,TKBGV_sang!$A$6:$AE$130,28,0)&lt;&gt;"",VLOOKUP($D1297,TKBGV_sang!$A$6:$AE$130,28,0),"")</f>
        <v/>
      </c>
    </row>
    <row r="1303" spans="1:7" ht="25.5" customHeight="1" x14ac:dyDescent="0.15">
      <c r="A1303" s="91">
        <v>3</v>
      </c>
      <c r="B1303" s="92" t="str">
        <f>IF(VLOOKUP($D1297,TKBGV_sang!$A$6:$AE$130,4,0)&lt;&gt;"",VLOOKUP($D1297,TKBGV_sang!$A$6:$AE$130,4,0),"")</f>
        <v>10A03 - VĂN</v>
      </c>
      <c r="C1303" s="92" t="str">
        <f>IF(VLOOKUP($D1297,TKBGV_sang!$A$6:$AE$130,9,0)&lt;&gt;"",VLOOKUP($D1297,TKBGV_sang!$A$6:$AE$130,9,0),"")</f>
        <v/>
      </c>
      <c r="D1303" s="92" t="str">
        <f>IF(VLOOKUP($D1297,TKBGV_sang!$A$6:$AE$130,14,0)&lt;&gt;"",VLOOKUP($D1297,TKBGV_sang!$A$6:$AE$130,14,0),"")</f>
        <v/>
      </c>
      <c r="E1303" s="92" t="str">
        <f>IF(VLOOKUP($D1297,TKBGV_sang!$A$6:$AE$130,19,0)&lt;&gt;"",VLOOKUP($D1297,TKBGV_sang!$A$6:$AE$130,19,0),"")</f>
        <v/>
      </c>
      <c r="F1303" s="92" t="str">
        <f>IF(VLOOKUP($D1297,TKBGV_sang!$A$6:$AE$130,24,0)&lt;&gt;"",VLOOKUP($D1297,TKBGV_sang!$A$6:$AE$130,24,0),"")</f>
        <v>12A05 - VĂN</v>
      </c>
      <c r="G1303" s="92" t="str">
        <f>IF(VLOOKUP($D1297,TKBGV_sang!$A$6:$AE$130,29,0)&lt;&gt;"",VLOOKUP($D1297,TKBGV_sang!$A$6:$AE$130,29,0),"")</f>
        <v/>
      </c>
    </row>
    <row r="1304" spans="1:7" ht="25.5" customHeight="1" x14ac:dyDescent="0.15">
      <c r="A1304" s="91">
        <v>4</v>
      </c>
      <c r="B1304" s="92" t="str">
        <f>IF(VLOOKUP($D1297,TKBGV_sang!$A$6:$AE$130,5,0)&lt;&gt;"",VLOOKUP($D1297,TKBGV_sang!$A$6:$AE$130,5,0),"")</f>
        <v>10A03 - VĂN</v>
      </c>
      <c r="C1304" s="92" t="str">
        <f>IF(VLOOKUP($D1297,TKBGV_sang!$A$6:$AE$130,10,0)&lt;&gt;"",VLOOKUP($D1297,TKBGV_sang!$A$6:$AE$130,10,0),"")</f>
        <v>10A04 - VĂN</v>
      </c>
      <c r="D1304" s="92" t="str">
        <f>IF(VLOOKUP($D1297,TKBGV_sang!$A$6:$AE$130,15,0)&lt;&gt;"",VLOOKUP($D1297,TKBGV_sang!$A$6:$AE$130,15,0),"")</f>
        <v/>
      </c>
      <c r="E1304" s="92" t="str">
        <f>IF(VLOOKUP($D1297,TKBGV_sang!$A$6:$AE$130,20,0)&lt;&gt;"",VLOOKUP($D1297,TKBGV_sang!$A$6:$AE$130,20,0),"")</f>
        <v>12A05 - VĂN</v>
      </c>
      <c r="F1304" s="92" t="str">
        <f>IF(VLOOKUP($D1297,TKBGV_sang!$A$6:$AE$130,25,0)&lt;&gt;"",VLOOKUP($D1297,TKBGV_sang!$A$6:$AE$130,25,0),"")</f>
        <v/>
      </c>
      <c r="G1304" s="92" t="str">
        <f>IF(VLOOKUP($D1297,TKBGV_sang!$A$6:$AE$130,30,0)&lt;&gt;"",VLOOKUP($D1297,TKBGV_sang!$A$6:$AE$130,30,0),"")</f>
        <v/>
      </c>
    </row>
    <row r="1305" spans="1:7" ht="25.5" customHeight="1" x14ac:dyDescent="0.15">
      <c r="A1305" s="91">
        <v>5</v>
      </c>
      <c r="B1305" s="92" t="str">
        <f>IF(VLOOKUP($D1297,TKBGV_sang!$A$6:$AE$130,6,0)&lt;&gt;"",VLOOKUP($D1297,TKBGV_sang!$A$6:$AE$130,6,0),"")</f>
        <v>12A05 - VĂN</v>
      </c>
      <c r="C1305" s="92" t="str">
        <f>IF(VLOOKUP($D1297,TKBGV_sang!$A$6:$AE$130,11,0)&lt;&gt;"",VLOOKUP($D1297,TKBGV_sang!$A$6:$AE$130,11,0),"")</f>
        <v>10A04 - VĂN</v>
      </c>
      <c r="D1305" s="92" t="str">
        <f>IF(VLOOKUP($D1297,TKBGV_sang!$A$6:$AE$130,16,0)&lt;&gt;"",VLOOKUP($D1297,TKBGV_sang!$A$6:$AE$130,16,0),"")</f>
        <v/>
      </c>
      <c r="E1305" s="92" t="str">
        <f>IF(VLOOKUP($D1297,TKBGV_sang!$A$6:$AE$130,21,0)&lt;&gt;"",VLOOKUP($D1297,TKBGV_sang!$A$6:$AE$130,21,0),"")</f>
        <v>12A05 - VĂN</v>
      </c>
      <c r="F1305" s="92" t="str">
        <f>IF(VLOOKUP($D1297,TKBGV_sang!$A$6:$AE$130,26,0)&lt;&gt;"",VLOOKUP($D1297,TKBGV_sang!$A$6:$AE$130,26,0),"")</f>
        <v/>
      </c>
      <c r="G1305" s="92" t="str">
        <f>IF(VLOOKUP($D1297,TKBGV_sang!$A$6:$AE$130,31,0)&lt;&gt;"",VLOOKUP($D1297,TKBGV_sang!$A$6:$AE$130,31,0),"")</f>
        <v/>
      </c>
    </row>
    <row r="1306" spans="1:7" ht="25.5" customHeight="1" x14ac:dyDescent="0.1">
      <c r="A1306" s="85"/>
      <c r="B1306" s="85"/>
      <c r="C1306" s="85" t="s">
        <v>122</v>
      </c>
      <c r="D1306" s="85"/>
      <c r="E1306" s="85"/>
      <c r="F1306" s="85"/>
      <c r="G1306" s="85"/>
    </row>
    <row r="1307" spans="1:7" ht="25.5" customHeight="1" x14ac:dyDescent="0.1">
      <c r="A1307" s="89"/>
      <c r="B1307" s="90" t="s">
        <v>115</v>
      </c>
      <c r="C1307" s="90" t="s">
        <v>116</v>
      </c>
      <c r="D1307" s="90" t="s">
        <v>117</v>
      </c>
      <c r="E1307" s="90" t="s">
        <v>118</v>
      </c>
      <c r="F1307" s="90" t="s">
        <v>119</v>
      </c>
      <c r="G1307" s="90" t="s">
        <v>120</v>
      </c>
    </row>
    <row r="1308" spans="1:7" ht="25.5" customHeight="1" x14ac:dyDescent="0.15">
      <c r="A1308" s="91">
        <v>1</v>
      </c>
      <c r="B1308" s="92" t="str">
        <f>IF(VLOOKUP($D1297,TKBGV_chieu!$A$6:$AE$130,2,0)&lt;&gt;"",VLOOKUP($D1297,TKBGV_chieu!$A$6:$AE$130,2,0),"")</f>
        <v/>
      </c>
      <c r="C1308" s="92" t="str">
        <f>IF(VLOOKUP($D1297,TKBGV_chieu!$A$6:$AE$130,7,0)&lt;&gt;"",VLOOKUP($D1297,TKBGV_chieu!$A$6:$AE$130,7,0),"")</f>
        <v>10A04 - VĂN</v>
      </c>
      <c r="D1308" s="92" t="str">
        <f>IF(VLOOKUP($D1297,TKBGV_chieu!$A$6:$AE$130,12,0)&lt;&gt;"",VLOOKUP($D1297,TKBGV_chieu!$A$6:$AE$130,12,0),"")</f>
        <v/>
      </c>
      <c r="E1308" s="92" t="str">
        <f>IF(VLOOKUP($D1297,TKBGV_chieu!$A$6:$AE$130,17,0)&lt;&gt;"",VLOOKUP($D1297,TKBGV_chieu!$A$6:$AE$130,17,0),"")</f>
        <v/>
      </c>
      <c r="F1308" s="92" t="str">
        <f>IF(VLOOKUP($D1297,TKBGV_chieu!$A$6:$AE$130,22,0)&lt;&gt;"",VLOOKUP($D1297,TKBGV_chieu!$A$6:$AE$130,22,0),"")</f>
        <v/>
      </c>
      <c r="G1308" s="92" t="str">
        <f>IF(VLOOKUP($D1297,TKBGV_chieu!$A$6:$AE$130,27,0)&lt;&gt;"",VLOOKUP($D1297,TKBGV_chieu!$A$6:$AE$130,27,0),"")</f>
        <v/>
      </c>
    </row>
    <row r="1309" spans="1:7" ht="25.5" customHeight="1" x14ac:dyDescent="0.15">
      <c r="A1309" s="91">
        <v>2</v>
      </c>
      <c r="B1309" s="92" t="str">
        <f>IF(VLOOKUP($D1297,TKBGV_chieu!$A$6:$AE$130,3,0)&lt;&gt;"",VLOOKUP($D1297,TKBGV_chieu!$A$6:$AE$130,3,0),"")</f>
        <v/>
      </c>
      <c r="C1309" s="92" t="str">
        <f>IF(VLOOKUP($D1297,TKBGV_chieu!$A$6:$AE$130,8,0)&lt;&gt;"",VLOOKUP($D1297,TKBGV_chieu!$A$6:$AE$130,8,0),"")</f>
        <v>10A03 - VĂN</v>
      </c>
      <c r="D1309" s="92" t="str">
        <f>IF(VLOOKUP($D1297,TKBGV_chieu!$A$6:$AE$130,13,0)&lt;&gt;"",VLOOKUP($D1297,TKBGV_chieu!$A$6:$AE$130,13,0),"")</f>
        <v/>
      </c>
      <c r="E1309" s="92" t="str">
        <f>IF(VLOOKUP($D1297,TKBGV_chieu!$A$6:$AE$130,18,0)&lt;&gt;"",VLOOKUP($D1297,TKBGV_chieu!$A$6:$AE$130,18,0),"")</f>
        <v/>
      </c>
      <c r="F1309" s="92" t="str">
        <f>IF(VLOOKUP($D1297,TKBGV_chieu!$A$6:$AE$130,23,0)&lt;&gt;"",VLOOKUP($D1297,TKBGV_chieu!$A$6:$AE$130,23,0),"")</f>
        <v/>
      </c>
      <c r="G1309" s="92" t="str">
        <f>IF(VLOOKUP($D1297,TKBGV_chieu!$A$6:$AE$130,28,0)&lt;&gt;"",VLOOKUP($D1297,TKBGV_chieu!$A$6:$AE$130,28,0),"")</f>
        <v/>
      </c>
    </row>
    <row r="1310" spans="1:7" ht="25.5" customHeight="1" x14ac:dyDescent="0.1">
      <c r="A1310" s="91">
        <v>3</v>
      </c>
      <c r="B1310" s="92" t="str">
        <f>IF(VLOOKUP($D1297,TKBGV_chieu!$A$6:$AE$130,4,0)&lt;&gt;"",VLOOKUP($D1297,TKBGV_chieu!$A$6:$AE$130,4,0),"")</f>
        <v/>
      </c>
      <c r="C1310" s="92" t="str">
        <f>IF(VLOOKUP($D1297,TKBGV_chieu!$A$6:$AE$130,9,0)&lt;&gt;"",VLOOKUP($D1297,TKBGV_chieu!$A$6:$AE$130,9,0),"")</f>
        <v/>
      </c>
      <c r="D1310" s="92" t="str">
        <f>IF(VLOOKUP($D1297,TKBGV_chieu!$A$6:$AE$130,14,0)&lt;&gt;"",VLOOKUP($D1297,TKBGV_chieu!$A$6:$AE$130,14,0),"")</f>
        <v/>
      </c>
      <c r="E1310" s="92" t="str">
        <f>IF(VLOOKUP($D1297,TKBGV_chieu!$A$6:$AE$130,19,0)&lt;&gt;"",VLOOKUP($D1297,TKBGV_chieu!$A$6:$AE$130,19,0),"")</f>
        <v/>
      </c>
      <c r="F1310" s="92" t="str">
        <f>IF(VLOOKUP($D1297,TKBGV_chieu!$A$6:$AE$130,24,0)&lt;&gt;"",VLOOKUP($D1297,TKBGV_chieu!$A$6:$AE$130,24,0),"")</f>
        <v/>
      </c>
      <c r="G1310" s="92" t="str">
        <f>IF(VLOOKUP($D1297,TKBGV_chieu!$A$6:$AE$130,29,0)&lt;&gt;"",VLOOKUP($D1297,TKBGV_chieu!$A$6:$AE$130,29,0),"")</f>
        <v/>
      </c>
    </row>
    <row r="1311" spans="1:7" ht="25.5" customHeight="1" x14ac:dyDescent="0.1">
      <c r="A1311" s="91">
        <v>4</v>
      </c>
      <c r="B1311" s="92" t="str">
        <f>IF(VLOOKUP($D1297,TKBGV_chieu!$A$6:$AE$130,5,0)&lt;&gt;"",VLOOKUP($D1297,TKBGV_chieu!$A$6:$AE$130,5,0),"")</f>
        <v/>
      </c>
      <c r="C1311" s="92" t="str">
        <f>IF(VLOOKUP($D1297,TKBGV_chieu!$A$6:$AE$130,10,0)&lt;&gt;"",VLOOKUP($D1297,TKBGV_chieu!$A$6:$AE$130,10,0),"")</f>
        <v/>
      </c>
      <c r="D1311" s="92" t="str">
        <f>IF(VLOOKUP($D1297,TKBGV_chieu!$A$6:$AE$130,15,0)&lt;&gt;"",VLOOKUP($D1297,TKBGV_chieu!$A$6:$AE$130,15,0),"")</f>
        <v/>
      </c>
      <c r="E1311" s="92" t="str">
        <f>IF(VLOOKUP($D1297,TKBGV_chieu!$A$6:$AE$130,20,0)&lt;&gt;"",VLOOKUP($D1297,TKBGV_chieu!$A$6:$AE$130,20,0),"")</f>
        <v/>
      </c>
      <c r="F1311" s="92" t="str">
        <f>IF(VLOOKUP($D1297,TKBGV_chieu!$A$6:$AE$130,25,0)&lt;&gt;"",VLOOKUP($D1297,TKBGV_chieu!$A$6:$AE$130,25,0),"")</f>
        <v/>
      </c>
      <c r="G1311" s="92" t="str">
        <f>IF(VLOOKUP($D1297,TKBGV_chieu!$A$6:$AE$130,30,0)&lt;&gt;"",VLOOKUP($D1297,TKBGV_chieu!$A$6:$AE$130,30,0),"")</f>
        <v/>
      </c>
    </row>
    <row r="1312" spans="1:7" ht="25.5" customHeight="1" x14ac:dyDescent="0.1">
      <c r="A1312" s="91">
        <v>5</v>
      </c>
      <c r="B1312" s="92" t="str">
        <f>IF(VLOOKUP($D1297,TKBGV_chieu!$A$6:$AE$130,6,0)&lt;&gt;"",VLOOKUP($D1297,TKBGV_chieu!$A$6:$AE$130,6,0),"")</f>
        <v/>
      </c>
      <c r="C1312" s="92" t="str">
        <f>IF(VLOOKUP($D1297,TKBGV_chieu!$A$6:$AE$130,11,0)&lt;&gt;"",VLOOKUP($D1297,TKBGV_chieu!$A$6:$AE$130,11,0),"")</f>
        <v/>
      </c>
      <c r="D1312" s="92" t="str">
        <f>IF(VLOOKUP($D1297,TKBGV_chieu!$A$6:$AE$130,16,0)&lt;&gt;"",VLOOKUP($D1297,TKBGV_chieu!$A$6:$AE$130,16,0),"")</f>
        <v/>
      </c>
      <c r="E1312" s="92" t="str">
        <f>IF(VLOOKUP($D1297,TKBGV_chieu!$A$6:$AE$130,21,0)&lt;&gt;"",VLOOKUP($D1297,TKBGV_chieu!$A$6:$AE$130,21,0),"")</f>
        <v/>
      </c>
      <c r="F1312" s="92" t="str">
        <f>IF(VLOOKUP($D1297,TKBGV_chieu!$A$6:$AE$130,26,0)&lt;&gt;"",VLOOKUP($D1297,TKBGV_chieu!$A$6:$AE$130,26,0),"")</f>
        <v/>
      </c>
      <c r="G1312" s="92" t="str">
        <f>IF(VLOOKUP($D1297,TKBGV_chieu!$A$6:$AE$130,31,0)&lt;&gt;"",VLOOKUP($D1297,TKBGV_chieu!$A$6:$AE$130,31,0),"")</f>
        <v/>
      </c>
    </row>
    <row r="1313" spans="1:7" ht="25.5" customHeight="1" x14ac:dyDescent="0.1">
      <c r="A1313" s="85"/>
      <c r="B1313" s="93"/>
      <c r="C1313" s="93"/>
      <c r="D1313" s="93"/>
      <c r="E1313" s="93"/>
      <c r="F1313" s="93"/>
      <c r="G1313" s="93"/>
    </row>
    <row r="1314" spans="1:7" ht="25.5" customHeight="1" x14ac:dyDescent="0.1">
      <c r="A1314" s="85">
        <v>78</v>
      </c>
      <c r="B1314" s="85"/>
      <c r="C1314" s="85" t="s">
        <v>123</v>
      </c>
      <c r="D1314" s="86" t="str">
        <f>VLOOKUP($A1314,Objects!$D$7:$F$120,3,1)</f>
        <v>TRẦN THỊ THU HÀ</v>
      </c>
      <c r="E1314" s="85"/>
      <c r="F1314" s="85"/>
      <c r="G1314" s="85"/>
    </row>
    <row r="1315" spans="1:7" ht="25.5" customHeight="1" x14ac:dyDescent="0.1">
      <c r="A1315" s="85"/>
      <c r="B1315" s="85"/>
      <c r="C1315" s="85"/>
      <c r="D1315" s="85"/>
      <c r="E1315" s="88"/>
      <c r="F1315" s="85"/>
      <c r="G1315" s="85"/>
    </row>
    <row r="1316" spans="1:7" ht="25.5" customHeight="1" x14ac:dyDescent="0.1">
      <c r="A1316" s="85"/>
      <c r="B1316" s="85"/>
      <c r="C1316" s="85" t="s">
        <v>121</v>
      </c>
      <c r="D1316" s="85"/>
      <c r="E1316" s="85"/>
      <c r="F1316" s="85"/>
      <c r="G1316" s="85"/>
    </row>
    <row r="1317" spans="1:7" ht="25.5" customHeight="1" x14ac:dyDescent="0.1">
      <c r="A1317" s="89"/>
      <c r="B1317" s="90" t="s">
        <v>115</v>
      </c>
      <c r="C1317" s="90" t="s">
        <v>116</v>
      </c>
      <c r="D1317" s="90" t="s">
        <v>117</v>
      </c>
      <c r="E1317" s="90" t="s">
        <v>118</v>
      </c>
      <c r="F1317" s="90" t="s">
        <v>119</v>
      </c>
      <c r="G1317" s="90" t="s">
        <v>120</v>
      </c>
    </row>
    <row r="1318" spans="1:7" ht="25.5" customHeight="1" x14ac:dyDescent="0.15">
      <c r="A1318" s="91">
        <v>1</v>
      </c>
      <c r="B1318" s="92" t="str">
        <f>IF(VLOOKUP($D1314,TKBGV_sang!$A$6:$AE$130,2,0)&lt;&gt;"",VLOOKUP($D1314,TKBGV_sang!$A$6:$AE$130,2,0),"")</f>
        <v/>
      </c>
      <c r="C1318" s="92" t="str">
        <f>IF(VLOOKUP($D1314,TKBGV_sang!$A$6:$AE$130,7,0)&lt;&gt;"",VLOOKUP($D1314,TKBGV_sang!$A$6:$AE$130,7,0),"")</f>
        <v>11A01 - VĂN</v>
      </c>
      <c r="D1318" s="92" t="str">
        <f>IF(VLOOKUP($D1314,TKBGV_sang!$A$6:$AE$130,12,0)&lt;&gt;"",VLOOKUP($D1314,TKBGV_sang!$A$6:$AE$130,12,0),"")</f>
        <v/>
      </c>
      <c r="E1318" s="92" t="str">
        <f>IF(VLOOKUP($D1314,TKBGV_sang!$A$6:$AE$130,17,0)&lt;&gt;"",VLOOKUP($D1314,TKBGV_sang!$A$6:$AE$130,17,0),"")</f>
        <v/>
      </c>
      <c r="F1318" s="92" t="str">
        <f>IF(VLOOKUP($D1314,TKBGV_sang!$A$6:$AE$130,22,0)&lt;&gt;"",VLOOKUP($D1314,TKBGV_sang!$A$6:$AE$130,22,0),"")</f>
        <v>11A07 - VĂN</v>
      </c>
      <c r="G1318" s="92" t="str">
        <f>IF(VLOOKUP($D1314,TKBGV_sang!$A$6:$AE$130,27,0)&lt;&gt;"",VLOOKUP($D1314,TKBGV_sang!$A$6:$AE$130,27,0),"")</f>
        <v/>
      </c>
    </row>
    <row r="1319" spans="1:7" ht="25.5" customHeight="1" x14ac:dyDescent="0.15">
      <c r="A1319" s="91">
        <v>2</v>
      </c>
      <c r="B1319" s="92" t="str">
        <f>IF(VLOOKUP($D1314,TKBGV_sang!$A$6:$AE$130,3,0)&lt;&gt;"",VLOOKUP($D1314,TKBGV_sang!$A$6:$AE$130,3,0),"")</f>
        <v>11A01 - SHCN</v>
      </c>
      <c r="C1319" s="92" t="str">
        <f>IF(VLOOKUP($D1314,TKBGV_sang!$A$6:$AE$130,8,0)&lt;&gt;"",VLOOKUP($D1314,TKBGV_sang!$A$6:$AE$130,8,0),"")</f>
        <v>11A01 - VĂN</v>
      </c>
      <c r="D1319" s="92" t="str">
        <f>IF(VLOOKUP($D1314,TKBGV_sang!$A$6:$AE$130,13,0)&lt;&gt;"",VLOOKUP($D1314,TKBGV_sang!$A$6:$AE$130,13,0),"")</f>
        <v/>
      </c>
      <c r="E1319" s="92" t="str">
        <f>IF(VLOOKUP($D1314,TKBGV_sang!$A$6:$AE$130,18,0)&lt;&gt;"",VLOOKUP($D1314,TKBGV_sang!$A$6:$AE$130,18,0),"")</f>
        <v/>
      </c>
      <c r="F1319" s="92" t="str">
        <f>IF(VLOOKUP($D1314,TKBGV_sang!$A$6:$AE$130,23,0)&lt;&gt;"",VLOOKUP($D1314,TKBGV_sang!$A$6:$AE$130,23,0),"")</f>
        <v>11A07 - VĂN</v>
      </c>
      <c r="G1319" s="92" t="str">
        <f>IF(VLOOKUP($D1314,TKBGV_sang!$A$6:$AE$130,28,0)&lt;&gt;"",VLOOKUP($D1314,TKBGV_sang!$A$6:$AE$130,28,0),"")</f>
        <v/>
      </c>
    </row>
    <row r="1320" spans="1:7" ht="25.5" customHeight="1" x14ac:dyDescent="0.15">
      <c r="A1320" s="91">
        <v>3</v>
      </c>
      <c r="B1320" s="92" t="str">
        <f>IF(VLOOKUP($D1314,TKBGV_sang!$A$6:$AE$130,4,0)&lt;&gt;"",VLOOKUP($D1314,TKBGV_sang!$A$6:$AE$130,4,0),"")</f>
        <v/>
      </c>
      <c r="C1320" s="92" t="str">
        <f>IF(VLOOKUP($D1314,TKBGV_sang!$A$6:$AE$130,9,0)&lt;&gt;"",VLOOKUP($D1314,TKBGV_sang!$A$6:$AE$130,9,0),"")</f>
        <v/>
      </c>
      <c r="D1320" s="92" t="str">
        <f>IF(VLOOKUP($D1314,TKBGV_sang!$A$6:$AE$130,14,0)&lt;&gt;"",VLOOKUP($D1314,TKBGV_sang!$A$6:$AE$130,14,0),"")</f>
        <v/>
      </c>
      <c r="E1320" s="92" t="str">
        <f>IF(VLOOKUP($D1314,TKBGV_sang!$A$6:$AE$130,19,0)&lt;&gt;"",VLOOKUP($D1314,TKBGV_sang!$A$6:$AE$130,19,0),"")</f>
        <v>12A13 - VĂN</v>
      </c>
      <c r="F1320" s="92" t="str">
        <f>IF(VLOOKUP($D1314,TKBGV_sang!$A$6:$AE$130,24,0)&lt;&gt;"",VLOOKUP($D1314,TKBGV_sang!$A$6:$AE$130,24,0),"")</f>
        <v/>
      </c>
      <c r="G1320" s="92" t="str">
        <f>IF(VLOOKUP($D1314,TKBGV_sang!$A$6:$AE$130,29,0)&lt;&gt;"",VLOOKUP($D1314,TKBGV_sang!$A$6:$AE$130,29,0),"")</f>
        <v/>
      </c>
    </row>
    <row r="1321" spans="1:7" ht="25.5" customHeight="1" x14ac:dyDescent="0.15">
      <c r="A1321" s="91">
        <v>4</v>
      </c>
      <c r="B1321" s="92" t="str">
        <f>IF(VLOOKUP($D1314,TKBGV_sang!$A$6:$AE$130,5,0)&lt;&gt;"",VLOOKUP($D1314,TKBGV_sang!$A$6:$AE$130,5,0),"")</f>
        <v>11A01 - VĂN</v>
      </c>
      <c r="C1321" s="92" t="str">
        <f>IF(VLOOKUP($D1314,TKBGV_sang!$A$6:$AE$130,10,0)&lt;&gt;"",VLOOKUP($D1314,TKBGV_sang!$A$6:$AE$130,10,0),"")</f>
        <v>12A13 - VĂN</v>
      </c>
      <c r="D1321" s="92" t="str">
        <f>IF(VLOOKUP($D1314,TKBGV_sang!$A$6:$AE$130,15,0)&lt;&gt;"",VLOOKUP($D1314,TKBGV_sang!$A$6:$AE$130,15,0),"")</f>
        <v/>
      </c>
      <c r="E1321" s="92" t="str">
        <f>IF(VLOOKUP($D1314,TKBGV_sang!$A$6:$AE$130,20,0)&lt;&gt;"",VLOOKUP($D1314,TKBGV_sang!$A$6:$AE$130,20,0),"")</f>
        <v>12A13 - VĂN</v>
      </c>
      <c r="F1321" s="92" t="str">
        <f>IF(VLOOKUP($D1314,TKBGV_sang!$A$6:$AE$130,25,0)&lt;&gt;"",VLOOKUP($D1314,TKBGV_sang!$A$6:$AE$130,25,0),"")</f>
        <v>11A01 - VĂN</v>
      </c>
      <c r="G1321" s="92" t="str">
        <f>IF(VLOOKUP($D1314,TKBGV_sang!$A$6:$AE$130,30,0)&lt;&gt;"",VLOOKUP($D1314,TKBGV_sang!$A$6:$AE$130,30,0),"")</f>
        <v/>
      </c>
    </row>
    <row r="1322" spans="1:7" ht="25.5" customHeight="1" x14ac:dyDescent="0.15">
      <c r="A1322" s="91">
        <v>5</v>
      </c>
      <c r="B1322" s="92" t="str">
        <f>IF(VLOOKUP($D1314,TKBGV_sang!$A$6:$AE$130,6,0)&lt;&gt;"",VLOOKUP($D1314,TKBGV_sang!$A$6:$AE$130,6,0),"")</f>
        <v>11A07 - VĂN</v>
      </c>
      <c r="C1322" s="92" t="str">
        <f>IF(VLOOKUP($D1314,TKBGV_sang!$A$6:$AE$130,11,0)&lt;&gt;"",VLOOKUP($D1314,TKBGV_sang!$A$6:$AE$130,11,0),"")</f>
        <v>12A13 - VĂN</v>
      </c>
      <c r="D1322" s="92" t="str">
        <f>IF(VLOOKUP($D1314,TKBGV_sang!$A$6:$AE$130,16,0)&lt;&gt;"",VLOOKUP($D1314,TKBGV_sang!$A$6:$AE$130,16,0),"")</f>
        <v/>
      </c>
      <c r="E1322" s="92" t="str">
        <f>IF(VLOOKUP($D1314,TKBGV_sang!$A$6:$AE$130,21,0)&lt;&gt;"",VLOOKUP($D1314,TKBGV_sang!$A$6:$AE$130,21,0),"")</f>
        <v>11A07 - VĂN</v>
      </c>
      <c r="F1322" s="92" t="str">
        <f>IF(VLOOKUP($D1314,TKBGV_sang!$A$6:$AE$130,26,0)&lt;&gt;"",VLOOKUP($D1314,TKBGV_sang!$A$6:$AE$130,26,0),"")</f>
        <v>11A01 - VĂN</v>
      </c>
      <c r="G1322" s="92" t="str">
        <f>IF(VLOOKUP($D1314,TKBGV_sang!$A$6:$AE$130,31,0)&lt;&gt;"",VLOOKUP($D1314,TKBGV_sang!$A$6:$AE$130,31,0),"")</f>
        <v/>
      </c>
    </row>
    <row r="1323" spans="1:7" ht="25.5" customHeight="1" x14ac:dyDescent="0.1">
      <c r="A1323" s="85"/>
      <c r="B1323" s="85"/>
      <c r="C1323" s="85" t="s">
        <v>122</v>
      </c>
      <c r="D1323" s="85"/>
      <c r="E1323" s="85"/>
      <c r="F1323" s="85"/>
      <c r="G1323" s="85"/>
    </row>
    <row r="1324" spans="1:7" ht="25.5" customHeight="1" x14ac:dyDescent="0.1">
      <c r="A1324" s="89"/>
      <c r="B1324" s="90" t="s">
        <v>115</v>
      </c>
      <c r="C1324" s="90" t="s">
        <v>116</v>
      </c>
      <c r="D1324" s="90" t="s">
        <v>117</v>
      </c>
      <c r="E1324" s="90" t="s">
        <v>118</v>
      </c>
      <c r="F1324" s="90" t="s">
        <v>119</v>
      </c>
      <c r="G1324" s="90" t="s">
        <v>120</v>
      </c>
    </row>
    <row r="1325" spans="1:7" ht="25.5" customHeight="1" x14ac:dyDescent="0.15">
      <c r="A1325" s="91">
        <v>1</v>
      </c>
      <c r="B1325" s="92" t="str">
        <f>IF(VLOOKUP($D1314,TKBGV_chieu!$A$6:$AE$130,2,0)&lt;&gt;"",VLOOKUP($D1314,TKBGV_chieu!$A$6:$AE$130,2,0),"")</f>
        <v/>
      </c>
      <c r="C1325" s="92" t="str">
        <f>IF(VLOOKUP($D1314,TKBGV_chieu!$A$6:$AE$130,7,0)&lt;&gt;"",VLOOKUP($D1314,TKBGV_chieu!$A$6:$AE$130,7,0),"")</f>
        <v>11A07 - VĂN</v>
      </c>
      <c r="D1325" s="92" t="str">
        <f>IF(VLOOKUP($D1314,TKBGV_chieu!$A$6:$AE$130,12,0)&lt;&gt;"",VLOOKUP($D1314,TKBGV_chieu!$A$6:$AE$130,12,0),"")</f>
        <v/>
      </c>
      <c r="E1325" s="92" t="str">
        <f>IF(VLOOKUP($D1314,TKBGV_chieu!$A$6:$AE$130,17,0)&lt;&gt;"",VLOOKUP($D1314,TKBGV_chieu!$A$6:$AE$130,17,0),"")</f>
        <v/>
      </c>
      <c r="F1325" s="92" t="str">
        <f>IF(VLOOKUP($D1314,TKBGV_chieu!$A$6:$AE$130,22,0)&lt;&gt;"",VLOOKUP($D1314,TKBGV_chieu!$A$6:$AE$130,22,0),"")</f>
        <v>12A13 - VĂN</v>
      </c>
      <c r="G1325" s="92" t="str">
        <f>IF(VLOOKUP($D1314,TKBGV_chieu!$A$6:$AE$130,27,0)&lt;&gt;"",VLOOKUP($D1314,TKBGV_chieu!$A$6:$AE$130,27,0),"")</f>
        <v/>
      </c>
    </row>
    <row r="1326" spans="1:7" ht="25.5" customHeight="1" x14ac:dyDescent="0.15">
      <c r="A1326" s="91">
        <v>2</v>
      </c>
      <c r="B1326" s="92" t="str">
        <f>IF(VLOOKUP($D1314,TKBGV_chieu!$A$6:$AE$130,3,0)&lt;&gt;"",VLOOKUP($D1314,TKBGV_chieu!$A$6:$AE$130,3,0),"")</f>
        <v/>
      </c>
      <c r="C1326" s="92" t="str">
        <f>IF(VLOOKUP($D1314,TKBGV_chieu!$A$6:$AE$130,8,0)&lt;&gt;"",VLOOKUP($D1314,TKBGV_chieu!$A$6:$AE$130,8,0),"")</f>
        <v>11A07 - VĂN</v>
      </c>
      <c r="D1326" s="92" t="str">
        <f>IF(VLOOKUP($D1314,TKBGV_chieu!$A$6:$AE$130,13,0)&lt;&gt;"",VLOOKUP($D1314,TKBGV_chieu!$A$6:$AE$130,13,0),"")</f>
        <v/>
      </c>
      <c r="E1326" s="92" t="str">
        <f>IF(VLOOKUP($D1314,TKBGV_chieu!$A$6:$AE$130,18,0)&lt;&gt;"",VLOOKUP($D1314,TKBGV_chieu!$A$6:$AE$130,18,0),"")</f>
        <v/>
      </c>
      <c r="F1326" s="92" t="str">
        <f>IF(VLOOKUP($D1314,TKBGV_chieu!$A$6:$AE$130,23,0)&lt;&gt;"",VLOOKUP($D1314,TKBGV_chieu!$A$6:$AE$130,23,0),"")</f>
        <v>12A13 - VĂN</v>
      </c>
      <c r="G1326" s="92" t="str">
        <f>IF(VLOOKUP($D1314,TKBGV_chieu!$A$6:$AE$130,28,0)&lt;&gt;"",VLOOKUP($D1314,TKBGV_chieu!$A$6:$AE$130,28,0),"")</f>
        <v/>
      </c>
    </row>
    <row r="1327" spans="1:7" ht="25.5" customHeight="1" x14ac:dyDescent="0.15">
      <c r="A1327" s="91">
        <v>3</v>
      </c>
      <c r="B1327" s="92" t="str">
        <f>IF(VLOOKUP($D1314,TKBGV_chieu!$A$6:$AE$130,4,0)&lt;&gt;"",VLOOKUP($D1314,TKBGV_chieu!$A$6:$AE$130,4,0),"")</f>
        <v/>
      </c>
      <c r="C1327" s="92" t="str">
        <f>IF(VLOOKUP($D1314,TKBGV_chieu!$A$6:$AE$130,9,0)&lt;&gt;"",VLOOKUP($D1314,TKBGV_chieu!$A$6:$AE$130,9,0),"")</f>
        <v/>
      </c>
      <c r="D1327" s="92" t="str">
        <f>IF(VLOOKUP($D1314,TKBGV_chieu!$A$6:$AE$130,14,0)&lt;&gt;"",VLOOKUP($D1314,TKBGV_chieu!$A$6:$AE$130,14,0),"")</f>
        <v/>
      </c>
      <c r="E1327" s="92" t="str">
        <f>IF(VLOOKUP($D1314,TKBGV_chieu!$A$6:$AE$130,19,0)&lt;&gt;"",VLOOKUP($D1314,TKBGV_chieu!$A$6:$AE$130,19,0),"")</f>
        <v/>
      </c>
      <c r="F1327" s="92" t="str">
        <f>IF(VLOOKUP($D1314,TKBGV_chieu!$A$6:$AE$130,24,0)&lt;&gt;"",VLOOKUP($D1314,TKBGV_chieu!$A$6:$AE$130,24,0),"")</f>
        <v>11A01 - VĂN</v>
      </c>
      <c r="G1327" s="92" t="str">
        <f>IF(VLOOKUP($D1314,TKBGV_chieu!$A$6:$AE$130,29,0)&lt;&gt;"",VLOOKUP($D1314,TKBGV_chieu!$A$6:$AE$130,29,0),"")</f>
        <v/>
      </c>
    </row>
    <row r="1328" spans="1:7" ht="25.5" customHeight="1" x14ac:dyDescent="0.1">
      <c r="A1328" s="91">
        <v>4</v>
      </c>
      <c r="B1328" s="92" t="str">
        <f>IF(VLOOKUP($D1314,TKBGV_chieu!$A$6:$AE$130,5,0)&lt;&gt;"",VLOOKUP($D1314,TKBGV_chieu!$A$6:$AE$130,5,0),"")</f>
        <v/>
      </c>
      <c r="C1328" s="92" t="str">
        <f>IF(VLOOKUP($D1314,TKBGV_chieu!$A$6:$AE$130,10,0)&lt;&gt;"",VLOOKUP($D1314,TKBGV_chieu!$A$6:$AE$130,10,0),"")</f>
        <v/>
      </c>
      <c r="D1328" s="92" t="str">
        <f>IF(VLOOKUP($D1314,TKBGV_chieu!$A$6:$AE$130,15,0)&lt;&gt;"",VLOOKUP($D1314,TKBGV_chieu!$A$6:$AE$130,15,0),"")</f>
        <v/>
      </c>
      <c r="E1328" s="92" t="str">
        <f>IF(VLOOKUP($D1314,TKBGV_chieu!$A$6:$AE$130,20,0)&lt;&gt;"",VLOOKUP($D1314,TKBGV_chieu!$A$6:$AE$130,20,0),"")</f>
        <v/>
      </c>
      <c r="F1328" s="92" t="str">
        <f>IF(VLOOKUP($D1314,TKBGV_chieu!$A$6:$AE$130,25,0)&lt;&gt;"",VLOOKUP($D1314,TKBGV_chieu!$A$6:$AE$130,25,0),"")</f>
        <v/>
      </c>
      <c r="G1328" s="92" t="str">
        <f>IF(VLOOKUP($D1314,TKBGV_chieu!$A$6:$AE$130,30,0)&lt;&gt;"",VLOOKUP($D1314,TKBGV_chieu!$A$6:$AE$130,30,0),"")</f>
        <v/>
      </c>
    </row>
    <row r="1329" spans="1:7" ht="25.5" customHeight="1" x14ac:dyDescent="0.1">
      <c r="A1329" s="91">
        <v>5</v>
      </c>
      <c r="B1329" s="92" t="str">
        <f>IF(VLOOKUP($D1314,TKBGV_chieu!$A$6:$AE$130,6,0)&lt;&gt;"",VLOOKUP($D1314,TKBGV_chieu!$A$6:$AE$130,6,0),"")</f>
        <v/>
      </c>
      <c r="C1329" s="92" t="str">
        <f>IF(VLOOKUP($D1314,TKBGV_chieu!$A$6:$AE$130,11,0)&lt;&gt;"",VLOOKUP($D1314,TKBGV_chieu!$A$6:$AE$130,11,0),"")</f>
        <v/>
      </c>
      <c r="D1329" s="92" t="str">
        <f>IF(VLOOKUP($D1314,TKBGV_chieu!$A$6:$AE$130,16,0)&lt;&gt;"",VLOOKUP($D1314,TKBGV_chieu!$A$6:$AE$130,16,0),"")</f>
        <v/>
      </c>
      <c r="E1329" s="92" t="str">
        <f>IF(VLOOKUP($D1314,TKBGV_chieu!$A$6:$AE$130,21,0)&lt;&gt;"",VLOOKUP($D1314,TKBGV_chieu!$A$6:$AE$130,21,0),"")</f>
        <v/>
      </c>
      <c r="F1329" s="92" t="str">
        <f>IF(VLOOKUP($D1314,TKBGV_chieu!$A$6:$AE$130,26,0)&lt;&gt;"",VLOOKUP($D1314,TKBGV_chieu!$A$6:$AE$130,26,0),"")</f>
        <v/>
      </c>
      <c r="G1329" s="92" t="str">
        <f>IF(VLOOKUP($D1314,TKBGV_chieu!$A$6:$AE$130,31,0)&lt;&gt;"",VLOOKUP($D1314,TKBGV_chieu!$A$6:$AE$130,31,0),"")</f>
        <v/>
      </c>
    </row>
    <row r="1330" spans="1:7" ht="25.5" customHeight="1" x14ac:dyDescent="0.1">
      <c r="A1330" s="85"/>
      <c r="B1330" s="93"/>
      <c r="C1330" s="93"/>
      <c r="D1330" s="93"/>
      <c r="E1330" s="93"/>
      <c r="F1330" s="93"/>
      <c r="G1330" s="93"/>
    </row>
    <row r="1331" spans="1:7" ht="25.5" customHeight="1" x14ac:dyDescent="0.1">
      <c r="A1331" s="85">
        <v>79</v>
      </c>
      <c r="B1331" s="85"/>
      <c r="C1331" s="85" t="s">
        <v>123</v>
      </c>
      <c r="D1331" s="86" t="str">
        <f>VLOOKUP($A1331,Objects!$D$7:$F$120,3,1)</f>
        <v>PHẠM THỊ HIỀN</v>
      </c>
      <c r="E1331" s="85"/>
      <c r="F1331" s="85"/>
      <c r="G1331" s="85"/>
    </row>
    <row r="1332" spans="1:7" ht="25.5" customHeight="1" x14ac:dyDescent="0.1">
      <c r="A1332" s="85"/>
      <c r="B1332" s="85"/>
      <c r="C1332" s="85"/>
      <c r="D1332" s="85"/>
      <c r="E1332" s="88"/>
      <c r="F1332" s="85"/>
      <c r="G1332" s="85"/>
    </row>
    <row r="1333" spans="1:7" ht="25.5" customHeight="1" x14ac:dyDescent="0.1">
      <c r="A1333" s="85"/>
      <c r="B1333" s="85"/>
      <c r="C1333" s="85" t="s">
        <v>121</v>
      </c>
      <c r="D1333" s="85"/>
      <c r="E1333" s="85"/>
      <c r="F1333" s="85"/>
      <c r="G1333" s="85"/>
    </row>
    <row r="1334" spans="1:7" ht="25.5" customHeight="1" x14ac:dyDescent="0.1">
      <c r="A1334" s="89"/>
      <c r="B1334" s="90" t="s">
        <v>115</v>
      </c>
      <c r="C1334" s="90" t="s">
        <v>116</v>
      </c>
      <c r="D1334" s="90" t="s">
        <v>117</v>
      </c>
      <c r="E1334" s="90" t="s">
        <v>118</v>
      </c>
      <c r="F1334" s="90" t="s">
        <v>119</v>
      </c>
      <c r="G1334" s="90" t="s">
        <v>120</v>
      </c>
    </row>
    <row r="1335" spans="1:7" ht="25.5" customHeight="1" x14ac:dyDescent="0.15">
      <c r="A1335" s="91">
        <v>1</v>
      </c>
      <c r="B1335" s="92" t="str">
        <f>IF(VLOOKUP($D1331,TKBGV_sang!$A$6:$AE$130,2,0)&lt;&gt;"",VLOOKUP($D1331,TKBGV_sang!$A$6:$AE$130,2,0),"")</f>
        <v/>
      </c>
      <c r="C1335" s="92" t="str">
        <f>IF(VLOOKUP($D1331,TKBGV_sang!$A$6:$AE$130,7,0)&lt;&gt;"",VLOOKUP($D1331,TKBGV_sang!$A$6:$AE$130,7,0),"")</f>
        <v>10A02 - VĂN</v>
      </c>
      <c r="D1335" s="92" t="str">
        <f>IF(VLOOKUP($D1331,TKBGV_sang!$A$6:$AE$130,12,0)&lt;&gt;"",VLOOKUP($D1331,TKBGV_sang!$A$6:$AE$130,12,0),"")</f>
        <v/>
      </c>
      <c r="E1335" s="92" t="str">
        <f>IF(VLOOKUP($D1331,TKBGV_sang!$A$6:$AE$130,17,0)&lt;&gt;"",VLOOKUP($D1331,TKBGV_sang!$A$6:$AE$130,17,0),"")</f>
        <v/>
      </c>
      <c r="F1335" s="92" t="str">
        <f>IF(VLOOKUP($D1331,TKBGV_sang!$A$6:$AE$130,22,0)&lt;&gt;"",VLOOKUP($D1331,TKBGV_sang!$A$6:$AE$130,22,0),"")</f>
        <v>12A03 - VĂN</v>
      </c>
      <c r="G1335" s="92" t="str">
        <f>IF(VLOOKUP($D1331,TKBGV_sang!$A$6:$AE$130,27,0)&lt;&gt;"",VLOOKUP($D1331,TKBGV_sang!$A$6:$AE$130,27,0),"")</f>
        <v/>
      </c>
    </row>
    <row r="1336" spans="1:7" ht="25.5" customHeight="1" x14ac:dyDescent="0.15">
      <c r="A1336" s="91">
        <v>2</v>
      </c>
      <c r="B1336" s="92" t="str">
        <f>IF(VLOOKUP($D1331,TKBGV_sang!$A$6:$AE$130,3,0)&lt;&gt;"",VLOOKUP($D1331,TKBGV_sang!$A$6:$AE$130,3,0),"")</f>
        <v>12A03 - SHCN</v>
      </c>
      <c r="C1336" s="92" t="str">
        <f>IF(VLOOKUP($D1331,TKBGV_sang!$A$6:$AE$130,8,0)&lt;&gt;"",VLOOKUP($D1331,TKBGV_sang!$A$6:$AE$130,8,0),"")</f>
        <v>12A03 - VĂN</v>
      </c>
      <c r="D1336" s="92" t="str">
        <f>IF(VLOOKUP($D1331,TKBGV_sang!$A$6:$AE$130,13,0)&lt;&gt;"",VLOOKUP($D1331,TKBGV_sang!$A$6:$AE$130,13,0),"")</f>
        <v/>
      </c>
      <c r="E1336" s="92" t="str">
        <f>IF(VLOOKUP($D1331,TKBGV_sang!$A$6:$AE$130,18,0)&lt;&gt;"",VLOOKUP($D1331,TKBGV_sang!$A$6:$AE$130,18,0),"")</f>
        <v/>
      </c>
      <c r="F1336" s="92" t="str">
        <f>IF(VLOOKUP($D1331,TKBGV_sang!$A$6:$AE$130,23,0)&lt;&gt;"",VLOOKUP($D1331,TKBGV_sang!$A$6:$AE$130,23,0),"")</f>
        <v>10A02 - VĂN</v>
      </c>
      <c r="G1336" s="92" t="str">
        <f>IF(VLOOKUP($D1331,TKBGV_sang!$A$6:$AE$130,28,0)&lt;&gt;"",VLOOKUP($D1331,TKBGV_sang!$A$6:$AE$130,28,0),"")</f>
        <v/>
      </c>
    </row>
    <row r="1337" spans="1:7" ht="25.5" customHeight="1" x14ac:dyDescent="0.15">
      <c r="A1337" s="91">
        <v>3</v>
      </c>
      <c r="B1337" s="92" t="str">
        <f>IF(VLOOKUP($D1331,TKBGV_sang!$A$6:$AE$130,4,0)&lt;&gt;"",VLOOKUP($D1331,TKBGV_sang!$A$6:$AE$130,4,0),"")</f>
        <v>12A03 - VĂN</v>
      </c>
      <c r="C1337" s="92" t="str">
        <f>IF(VLOOKUP($D1331,TKBGV_sang!$A$6:$AE$130,9,0)&lt;&gt;"",VLOOKUP($D1331,TKBGV_sang!$A$6:$AE$130,9,0),"")</f>
        <v>12A03 - VĂN</v>
      </c>
      <c r="D1337" s="92" t="str">
        <f>IF(VLOOKUP($D1331,TKBGV_sang!$A$6:$AE$130,14,0)&lt;&gt;"",VLOOKUP($D1331,TKBGV_sang!$A$6:$AE$130,14,0),"")</f>
        <v/>
      </c>
      <c r="E1337" s="92" t="str">
        <f>IF(VLOOKUP($D1331,TKBGV_sang!$A$6:$AE$130,19,0)&lt;&gt;"",VLOOKUP($D1331,TKBGV_sang!$A$6:$AE$130,19,0),"")</f>
        <v>12A06 - VĂN</v>
      </c>
      <c r="F1337" s="92" t="str">
        <f>IF(VLOOKUP($D1331,TKBGV_sang!$A$6:$AE$130,24,0)&lt;&gt;"",VLOOKUP($D1331,TKBGV_sang!$A$6:$AE$130,24,0),"")</f>
        <v>10A02 - VĂN</v>
      </c>
      <c r="G1337" s="92" t="str">
        <f>IF(VLOOKUP($D1331,TKBGV_sang!$A$6:$AE$130,29,0)&lt;&gt;"",VLOOKUP($D1331,TKBGV_sang!$A$6:$AE$130,29,0),"")</f>
        <v/>
      </c>
    </row>
    <row r="1338" spans="1:7" ht="25.5" customHeight="1" x14ac:dyDescent="0.15">
      <c r="A1338" s="91">
        <v>4</v>
      </c>
      <c r="B1338" s="92" t="str">
        <f>IF(VLOOKUP($D1331,TKBGV_sang!$A$6:$AE$130,5,0)&lt;&gt;"",VLOOKUP($D1331,TKBGV_sang!$A$6:$AE$130,5,0),"")</f>
        <v/>
      </c>
      <c r="C1338" s="92" t="str">
        <f>IF(VLOOKUP($D1331,TKBGV_sang!$A$6:$AE$130,10,0)&lt;&gt;"",VLOOKUP($D1331,TKBGV_sang!$A$6:$AE$130,10,0),"")</f>
        <v>12A06 - VĂN</v>
      </c>
      <c r="D1338" s="92" t="str">
        <f>IF(VLOOKUP($D1331,TKBGV_sang!$A$6:$AE$130,15,0)&lt;&gt;"",VLOOKUP($D1331,TKBGV_sang!$A$6:$AE$130,15,0),"")</f>
        <v/>
      </c>
      <c r="E1338" s="92" t="str">
        <f>IF(VLOOKUP($D1331,TKBGV_sang!$A$6:$AE$130,20,0)&lt;&gt;"",VLOOKUP($D1331,TKBGV_sang!$A$6:$AE$130,20,0),"")</f>
        <v>12A06 - VĂN</v>
      </c>
      <c r="F1338" s="92" t="str">
        <f>IF(VLOOKUP($D1331,TKBGV_sang!$A$6:$AE$130,25,0)&lt;&gt;"",VLOOKUP($D1331,TKBGV_sang!$A$6:$AE$130,25,0),"")</f>
        <v>10A08 - VĂN</v>
      </c>
      <c r="G1338" s="92" t="str">
        <f>IF(VLOOKUP($D1331,TKBGV_sang!$A$6:$AE$130,30,0)&lt;&gt;"",VLOOKUP($D1331,TKBGV_sang!$A$6:$AE$130,30,0),"")</f>
        <v/>
      </c>
    </row>
    <row r="1339" spans="1:7" ht="25.5" customHeight="1" x14ac:dyDescent="0.15">
      <c r="A1339" s="91">
        <v>5</v>
      </c>
      <c r="B1339" s="92" t="str">
        <f>IF(VLOOKUP($D1331,TKBGV_sang!$A$6:$AE$130,6,0)&lt;&gt;"",VLOOKUP($D1331,TKBGV_sang!$A$6:$AE$130,6,0),"")</f>
        <v>10A08 - VĂN</v>
      </c>
      <c r="C1339" s="92" t="str">
        <f>IF(VLOOKUP($D1331,TKBGV_sang!$A$6:$AE$130,11,0)&lt;&gt;"",VLOOKUP($D1331,TKBGV_sang!$A$6:$AE$130,11,0),"")</f>
        <v>12A06 - VĂN</v>
      </c>
      <c r="D1339" s="92" t="str">
        <f>IF(VLOOKUP($D1331,TKBGV_sang!$A$6:$AE$130,16,0)&lt;&gt;"",VLOOKUP($D1331,TKBGV_sang!$A$6:$AE$130,16,0),"")</f>
        <v/>
      </c>
      <c r="E1339" s="92" t="str">
        <f>IF(VLOOKUP($D1331,TKBGV_sang!$A$6:$AE$130,21,0)&lt;&gt;"",VLOOKUP($D1331,TKBGV_sang!$A$6:$AE$130,21,0),"")</f>
        <v/>
      </c>
      <c r="F1339" s="92" t="str">
        <f>IF(VLOOKUP($D1331,TKBGV_sang!$A$6:$AE$130,26,0)&lt;&gt;"",VLOOKUP($D1331,TKBGV_sang!$A$6:$AE$130,26,0),"")</f>
        <v>10A08 - VĂN</v>
      </c>
      <c r="G1339" s="92" t="str">
        <f>IF(VLOOKUP($D1331,TKBGV_sang!$A$6:$AE$130,31,0)&lt;&gt;"",VLOOKUP($D1331,TKBGV_sang!$A$6:$AE$130,31,0),"")</f>
        <v/>
      </c>
    </row>
    <row r="1340" spans="1:7" ht="25.5" customHeight="1" x14ac:dyDescent="0.1">
      <c r="A1340" s="85"/>
      <c r="B1340" s="85"/>
      <c r="C1340" s="85" t="s">
        <v>122</v>
      </c>
      <c r="D1340" s="85"/>
      <c r="E1340" s="85"/>
      <c r="F1340" s="85"/>
      <c r="G1340" s="85"/>
    </row>
    <row r="1341" spans="1:7" ht="25.5" customHeight="1" x14ac:dyDescent="0.1">
      <c r="A1341" s="89"/>
      <c r="B1341" s="90" t="s">
        <v>115</v>
      </c>
      <c r="C1341" s="90" t="s">
        <v>116</v>
      </c>
      <c r="D1341" s="90" t="s">
        <v>117</v>
      </c>
      <c r="E1341" s="90" t="s">
        <v>118</v>
      </c>
      <c r="F1341" s="90" t="s">
        <v>119</v>
      </c>
      <c r="G1341" s="90" t="s">
        <v>120</v>
      </c>
    </row>
    <row r="1342" spans="1:7" ht="25.5" customHeight="1" x14ac:dyDescent="0.15">
      <c r="A1342" s="91">
        <v>1</v>
      </c>
      <c r="B1342" s="92" t="str">
        <f>IF(VLOOKUP($D1331,TKBGV_chieu!$A$6:$AE$130,2,0)&lt;&gt;"",VLOOKUP($D1331,TKBGV_chieu!$A$6:$AE$130,2,0),"")</f>
        <v>12A06 - VĂN</v>
      </c>
      <c r="C1342" s="92" t="str">
        <f>IF(VLOOKUP($D1331,TKBGV_chieu!$A$6:$AE$130,7,0)&lt;&gt;"",VLOOKUP($D1331,TKBGV_chieu!$A$6:$AE$130,7,0),"")</f>
        <v>12A03 - VĂN</v>
      </c>
      <c r="D1342" s="92" t="str">
        <f>IF(VLOOKUP($D1331,TKBGV_chieu!$A$6:$AE$130,12,0)&lt;&gt;"",VLOOKUP($D1331,TKBGV_chieu!$A$6:$AE$130,12,0),"")</f>
        <v/>
      </c>
      <c r="E1342" s="92" t="str">
        <f>IF(VLOOKUP($D1331,TKBGV_chieu!$A$6:$AE$130,17,0)&lt;&gt;"",VLOOKUP($D1331,TKBGV_chieu!$A$6:$AE$130,17,0),"")</f>
        <v>10A02 - VĂN</v>
      </c>
      <c r="F1342" s="92" t="str">
        <f>IF(VLOOKUP($D1331,TKBGV_chieu!$A$6:$AE$130,22,0)&lt;&gt;"",VLOOKUP($D1331,TKBGV_chieu!$A$6:$AE$130,22,0),"")</f>
        <v/>
      </c>
      <c r="G1342" s="92" t="str">
        <f>IF(VLOOKUP($D1331,TKBGV_chieu!$A$6:$AE$130,27,0)&lt;&gt;"",VLOOKUP($D1331,TKBGV_chieu!$A$6:$AE$130,27,0),"")</f>
        <v/>
      </c>
    </row>
    <row r="1343" spans="1:7" ht="25.5" customHeight="1" x14ac:dyDescent="0.15">
      <c r="A1343" s="91">
        <v>2</v>
      </c>
      <c r="B1343" s="92" t="str">
        <f>IF(VLOOKUP($D1331,TKBGV_chieu!$A$6:$AE$130,3,0)&lt;&gt;"",VLOOKUP($D1331,TKBGV_chieu!$A$6:$AE$130,3,0),"")</f>
        <v>10A08 - VĂN</v>
      </c>
      <c r="C1343" s="92" t="str">
        <f>IF(VLOOKUP($D1331,TKBGV_chieu!$A$6:$AE$130,8,0)&lt;&gt;"",VLOOKUP($D1331,TKBGV_chieu!$A$6:$AE$130,8,0),"")</f>
        <v>12A03 - VĂN</v>
      </c>
      <c r="D1343" s="92" t="str">
        <f>IF(VLOOKUP($D1331,TKBGV_chieu!$A$6:$AE$130,13,0)&lt;&gt;"",VLOOKUP($D1331,TKBGV_chieu!$A$6:$AE$130,13,0),"")</f>
        <v/>
      </c>
      <c r="E1343" s="92" t="str">
        <f>IF(VLOOKUP($D1331,TKBGV_chieu!$A$6:$AE$130,18,0)&lt;&gt;"",VLOOKUP($D1331,TKBGV_chieu!$A$6:$AE$130,18,0),"")</f>
        <v>10A02 - VĂN</v>
      </c>
      <c r="F1343" s="92" t="str">
        <f>IF(VLOOKUP($D1331,TKBGV_chieu!$A$6:$AE$130,23,0)&lt;&gt;"",VLOOKUP($D1331,TKBGV_chieu!$A$6:$AE$130,23,0),"")</f>
        <v/>
      </c>
      <c r="G1343" s="92" t="str">
        <f>IF(VLOOKUP($D1331,TKBGV_chieu!$A$6:$AE$130,28,0)&lt;&gt;"",VLOOKUP($D1331,TKBGV_chieu!$A$6:$AE$130,28,0),"")</f>
        <v/>
      </c>
    </row>
    <row r="1344" spans="1:7" ht="25.5" customHeight="1" x14ac:dyDescent="0.15">
      <c r="A1344" s="91">
        <v>3</v>
      </c>
      <c r="B1344" s="92" t="str">
        <f>IF(VLOOKUP($D1331,TKBGV_chieu!$A$6:$AE$130,4,0)&lt;&gt;"",VLOOKUP($D1331,TKBGV_chieu!$A$6:$AE$130,4,0),"")</f>
        <v>10A08 - VĂN</v>
      </c>
      <c r="C1344" s="92" t="str">
        <f>IF(VLOOKUP($D1331,TKBGV_chieu!$A$6:$AE$130,9,0)&lt;&gt;"",VLOOKUP($D1331,TKBGV_chieu!$A$6:$AE$130,9,0),"")</f>
        <v>12A06 - VĂN</v>
      </c>
      <c r="D1344" s="92" t="str">
        <f>IF(VLOOKUP($D1331,TKBGV_chieu!$A$6:$AE$130,14,0)&lt;&gt;"",VLOOKUP($D1331,TKBGV_chieu!$A$6:$AE$130,14,0),"")</f>
        <v/>
      </c>
      <c r="E1344" s="92" t="str">
        <f>IF(VLOOKUP($D1331,TKBGV_chieu!$A$6:$AE$130,19,0)&lt;&gt;"",VLOOKUP($D1331,TKBGV_chieu!$A$6:$AE$130,19,0),"")</f>
        <v/>
      </c>
      <c r="F1344" s="92" t="str">
        <f>IF(VLOOKUP($D1331,TKBGV_chieu!$A$6:$AE$130,24,0)&lt;&gt;"",VLOOKUP($D1331,TKBGV_chieu!$A$6:$AE$130,24,0),"")</f>
        <v/>
      </c>
      <c r="G1344" s="92" t="str">
        <f>IF(VLOOKUP($D1331,TKBGV_chieu!$A$6:$AE$130,29,0)&lt;&gt;"",VLOOKUP($D1331,TKBGV_chieu!$A$6:$AE$130,29,0),"")</f>
        <v/>
      </c>
    </row>
    <row r="1345" spans="1:7" ht="25.5" customHeight="1" x14ac:dyDescent="0.1">
      <c r="A1345" s="91">
        <v>4</v>
      </c>
      <c r="B1345" s="92" t="str">
        <f>IF(VLOOKUP($D1331,TKBGV_chieu!$A$6:$AE$130,5,0)&lt;&gt;"",VLOOKUP($D1331,TKBGV_chieu!$A$6:$AE$130,5,0),"")</f>
        <v/>
      </c>
      <c r="C1345" s="92" t="str">
        <f>IF(VLOOKUP($D1331,TKBGV_chieu!$A$6:$AE$130,10,0)&lt;&gt;"",VLOOKUP($D1331,TKBGV_chieu!$A$6:$AE$130,10,0),"")</f>
        <v/>
      </c>
      <c r="D1345" s="92" t="str">
        <f>IF(VLOOKUP($D1331,TKBGV_chieu!$A$6:$AE$130,15,0)&lt;&gt;"",VLOOKUP($D1331,TKBGV_chieu!$A$6:$AE$130,15,0),"")</f>
        <v/>
      </c>
      <c r="E1345" s="92" t="str">
        <f>IF(VLOOKUP($D1331,TKBGV_chieu!$A$6:$AE$130,20,0)&lt;&gt;"",VLOOKUP($D1331,TKBGV_chieu!$A$6:$AE$130,20,0),"")</f>
        <v/>
      </c>
      <c r="F1345" s="92" t="str">
        <f>IF(VLOOKUP($D1331,TKBGV_chieu!$A$6:$AE$130,25,0)&lt;&gt;"",VLOOKUP($D1331,TKBGV_chieu!$A$6:$AE$130,25,0),"")</f>
        <v/>
      </c>
      <c r="G1345" s="92" t="str">
        <f>IF(VLOOKUP($D1331,TKBGV_chieu!$A$6:$AE$130,30,0)&lt;&gt;"",VLOOKUP($D1331,TKBGV_chieu!$A$6:$AE$130,30,0),"")</f>
        <v/>
      </c>
    </row>
    <row r="1346" spans="1:7" ht="25.5" customHeight="1" x14ac:dyDescent="0.1">
      <c r="A1346" s="91">
        <v>5</v>
      </c>
      <c r="B1346" s="92" t="str">
        <f>IF(VLOOKUP($D1331,TKBGV_chieu!$A$6:$AE$130,6,0)&lt;&gt;"",VLOOKUP($D1331,TKBGV_chieu!$A$6:$AE$130,6,0),"")</f>
        <v/>
      </c>
      <c r="C1346" s="92" t="str">
        <f>IF(VLOOKUP($D1331,TKBGV_chieu!$A$6:$AE$130,11,0)&lt;&gt;"",VLOOKUP($D1331,TKBGV_chieu!$A$6:$AE$130,11,0),"")</f>
        <v/>
      </c>
      <c r="D1346" s="92" t="str">
        <f>IF(VLOOKUP($D1331,TKBGV_chieu!$A$6:$AE$130,16,0)&lt;&gt;"",VLOOKUP($D1331,TKBGV_chieu!$A$6:$AE$130,16,0),"")</f>
        <v/>
      </c>
      <c r="E1346" s="92" t="str">
        <f>IF(VLOOKUP($D1331,TKBGV_chieu!$A$6:$AE$130,21,0)&lt;&gt;"",VLOOKUP($D1331,TKBGV_chieu!$A$6:$AE$130,21,0),"")</f>
        <v/>
      </c>
      <c r="F1346" s="92" t="str">
        <f>IF(VLOOKUP($D1331,TKBGV_chieu!$A$6:$AE$130,26,0)&lt;&gt;"",VLOOKUP($D1331,TKBGV_chieu!$A$6:$AE$130,26,0),"")</f>
        <v/>
      </c>
      <c r="G1346" s="92" t="str">
        <f>IF(VLOOKUP($D1331,TKBGV_chieu!$A$6:$AE$130,31,0)&lt;&gt;"",VLOOKUP($D1331,TKBGV_chieu!$A$6:$AE$130,31,0),"")</f>
        <v/>
      </c>
    </row>
    <row r="1347" spans="1:7" ht="25.5" customHeight="1" x14ac:dyDescent="0.1"/>
    <row r="1348" spans="1:7" ht="25.5" customHeight="1" x14ac:dyDescent="0.1">
      <c r="A1348" s="85">
        <v>80</v>
      </c>
      <c r="B1348" s="85"/>
      <c r="C1348" s="85" t="s">
        <v>123</v>
      </c>
      <c r="D1348" s="86" t="str">
        <f>VLOOKUP($A1348,Objects!$D$7:$F$120,3,1)</f>
        <v>NGUYỄN THỊ HIỀN</v>
      </c>
      <c r="E1348" s="85"/>
      <c r="F1348" s="85"/>
      <c r="G1348" s="85"/>
    </row>
    <row r="1349" spans="1:7" ht="25.5" customHeight="1" x14ac:dyDescent="0.1">
      <c r="A1349" s="85"/>
      <c r="B1349" s="85"/>
      <c r="C1349" s="85"/>
      <c r="D1349" s="85"/>
      <c r="E1349" s="88"/>
      <c r="F1349" s="85"/>
      <c r="G1349" s="85"/>
    </row>
    <row r="1350" spans="1:7" ht="25.5" customHeight="1" x14ac:dyDescent="0.1">
      <c r="A1350" s="85"/>
      <c r="B1350" s="85"/>
      <c r="C1350" s="85" t="s">
        <v>121</v>
      </c>
      <c r="D1350" s="85"/>
      <c r="E1350" s="85"/>
      <c r="F1350" s="85"/>
      <c r="G1350" s="85"/>
    </row>
    <row r="1351" spans="1:7" ht="25.5" customHeight="1" x14ac:dyDescent="0.1">
      <c r="A1351" s="89"/>
      <c r="B1351" s="90" t="s">
        <v>115</v>
      </c>
      <c r="C1351" s="90" t="s">
        <v>116</v>
      </c>
      <c r="D1351" s="90" t="s">
        <v>117</v>
      </c>
      <c r="E1351" s="90" t="s">
        <v>118</v>
      </c>
      <c r="F1351" s="90" t="s">
        <v>119</v>
      </c>
      <c r="G1351" s="90" t="s">
        <v>120</v>
      </c>
    </row>
    <row r="1352" spans="1:7" ht="25.5" customHeight="1" x14ac:dyDescent="0.15">
      <c r="A1352" s="91">
        <v>1</v>
      </c>
      <c r="B1352" s="92" t="str">
        <f>IF(VLOOKUP($D1348,TKBGV_sang!$A$6:$AE$130,2,0)&lt;&gt;"",VLOOKUP($D1348,TKBGV_sang!$A$6:$AE$130,2,0),"")</f>
        <v/>
      </c>
      <c r="C1352" s="92" t="str">
        <f>IF(VLOOKUP($D1348,TKBGV_sang!$A$6:$AE$130,7,0)&lt;&gt;"",VLOOKUP($D1348,TKBGV_sang!$A$6:$AE$130,7,0),"")</f>
        <v>12A14 - VĂN</v>
      </c>
      <c r="D1352" s="92" t="str">
        <f>IF(VLOOKUP($D1348,TKBGV_sang!$A$6:$AE$130,12,0)&lt;&gt;"",VLOOKUP($D1348,TKBGV_sang!$A$6:$AE$130,12,0),"")</f>
        <v/>
      </c>
      <c r="E1352" s="92" t="str">
        <f>IF(VLOOKUP($D1348,TKBGV_sang!$A$6:$AE$130,17,0)&lt;&gt;"",VLOOKUP($D1348,TKBGV_sang!$A$6:$AE$130,17,0),"")</f>
        <v>12A04 - VĂN</v>
      </c>
      <c r="F1352" s="92" t="str">
        <f>IF(VLOOKUP($D1348,TKBGV_sang!$A$6:$AE$130,22,0)&lt;&gt;"",VLOOKUP($D1348,TKBGV_sang!$A$6:$AE$130,22,0),"")</f>
        <v>11A05 - VĂN</v>
      </c>
      <c r="G1352" s="92" t="str">
        <f>IF(VLOOKUP($D1348,TKBGV_sang!$A$6:$AE$130,27,0)&lt;&gt;"",VLOOKUP($D1348,TKBGV_sang!$A$6:$AE$130,27,0),"")</f>
        <v/>
      </c>
    </row>
    <row r="1353" spans="1:7" ht="25.5" customHeight="1" x14ac:dyDescent="0.15">
      <c r="A1353" s="91">
        <v>2</v>
      </c>
      <c r="B1353" s="92" t="str">
        <f>IF(VLOOKUP($D1348,TKBGV_sang!$A$6:$AE$130,3,0)&lt;&gt;"",VLOOKUP($D1348,TKBGV_sang!$A$6:$AE$130,3,0),"")</f>
        <v>12A04 - SHCN</v>
      </c>
      <c r="C1353" s="92" t="str">
        <f>IF(VLOOKUP($D1348,TKBGV_sang!$A$6:$AE$130,8,0)&lt;&gt;"",VLOOKUP($D1348,TKBGV_sang!$A$6:$AE$130,8,0),"")</f>
        <v>12A14 - VĂN</v>
      </c>
      <c r="D1353" s="92" t="str">
        <f>IF(VLOOKUP($D1348,TKBGV_sang!$A$6:$AE$130,13,0)&lt;&gt;"",VLOOKUP($D1348,TKBGV_sang!$A$6:$AE$130,13,0),"")</f>
        <v/>
      </c>
      <c r="E1353" s="92" t="str">
        <f>IF(VLOOKUP($D1348,TKBGV_sang!$A$6:$AE$130,18,0)&lt;&gt;"",VLOOKUP($D1348,TKBGV_sang!$A$6:$AE$130,18,0),"")</f>
        <v>12A04 - VĂN</v>
      </c>
      <c r="F1353" s="92" t="str">
        <f>IF(VLOOKUP($D1348,TKBGV_sang!$A$6:$AE$130,23,0)&lt;&gt;"",VLOOKUP($D1348,TKBGV_sang!$A$6:$AE$130,23,0),"")</f>
        <v>11A05 - VĂN</v>
      </c>
      <c r="G1353" s="92" t="str">
        <f>IF(VLOOKUP($D1348,TKBGV_sang!$A$6:$AE$130,28,0)&lt;&gt;"",VLOOKUP($D1348,TKBGV_sang!$A$6:$AE$130,28,0),"")</f>
        <v/>
      </c>
    </row>
    <row r="1354" spans="1:7" ht="25.5" customHeight="1" x14ac:dyDescent="0.15">
      <c r="A1354" s="91">
        <v>3</v>
      </c>
      <c r="B1354" s="92" t="str">
        <f>IF(VLOOKUP($D1348,TKBGV_sang!$A$6:$AE$130,4,0)&lt;&gt;"",VLOOKUP($D1348,TKBGV_sang!$A$6:$AE$130,4,0),"")</f>
        <v/>
      </c>
      <c r="C1354" s="92" t="str">
        <f>IF(VLOOKUP($D1348,TKBGV_sang!$A$6:$AE$130,9,0)&lt;&gt;"",VLOOKUP($D1348,TKBGV_sang!$A$6:$AE$130,9,0),"")</f>
        <v>12A04 - VĂN</v>
      </c>
      <c r="D1354" s="92" t="str">
        <f>IF(VLOOKUP($D1348,TKBGV_sang!$A$6:$AE$130,14,0)&lt;&gt;"",VLOOKUP($D1348,TKBGV_sang!$A$6:$AE$130,14,0),"")</f>
        <v/>
      </c>
      <c r="E1354" s="92" t="str">
        <f>IF(VLOOKUP($D1348,TKBGV_sang!$A$6:$AE$130,19,0)&lt;&gt;"",VLOOKUP($D1348,TKBGV_sang!$A$6:$AE$130,19,0),"")</f>
        <v/>
      </c>
      <c r="F1354" s="92" t="str">
        <f>IF(VLOOKUP($D1348,TKBGV_sang!$A$6:$AE$130,24,0)&lt;&gt;"",VLOOKUP($D1348,TKBGV_sang!$A$6:$AE$130,24,0),"")</f>
        <v/>
      </c>
      <c r="G1354" s="92" t="str">
        <f>IF(VLOOKUP($D1348,TKBGV_sang!$A$6:$AE$130,29,0)&lt;&gt;"",VLOOKUP($D1348,TKBGV_sang!$A$6:$AE$130,29,0),"")</f>
        <v/>
      </c>
    </row>
    <row r="1355" spans="1:7" ht="25.5" customHeight="1" x14ac:dyDescent="0.15">
      <c r="A1355" s="91">
        <v>4</v>
      </c>
      <c r="B1355" s="92" t="str">
        <f>IF(VLOOKUP($D1348,TKBGV_sang!$A$6:$AE$130,5,0)&lt;&gt;"",VLOOKUP($D1348,TKBGV_sang!$A$6:$AE$130,5,0),"")</f>
        <v>11A12 - VĂN</v>
      </c>
      <c r="C1355" s="92" t="str">
        <f>IF(VLOOKUP($D1348,TKBGV_sang!$A$6:$AE$130,10,0)&lt;&gt;"",VLOOKUP($D1348,TKBGV_sang!$A$6:$AE$130,10,0),"")</f>
        <v>11A05 - VĂN</v>
      </c>
      <c r="D1355" s="92" t="str">
        <f>IF(VLOOKUP($D1348,TKBGV_sang!$A$6:$AE$130,15,0)&lt;&gt;"",VLOOKUP($D1348,TKBGV_sang!$A$6:$AE$130,15,0),"")</f>
        <v/>
      </c>
      <c r="E1355" s="92" t="str">
        <f>IF(VLOOKUP($D1348,TKBGV_sang!$A$6:$AE$130,20,0)&lt;&gt;"",VLOOKUP($D1348,TKBGV_sang!$A$6:$AE$130,20,0),"")</f>
        <v/>
      </c>
      <c r="F1355" s="92" t="str">
        <f>IF(VLOOKUP($D1348,TKBGV_sang!$A$6:$AE$130,25,0)&lt;&gt;"",VLOOKUP($D1348,TKBGV_sang!$A$6:$AE$130,25,0),"")</f>
        <v>11A12 - VĂN</v>
      </c>
      <c r="G1355" s="92" t="str">
        <f>IF(VLOOKUP($D1348,TKBGV_sang!$A$6:$AE$130,30,0)&lt;&gt;"",VLOOKUP($D1348,TKBGV_sang!$A$6:$AE$130,30,0),"")</f>
        <v/>
      </c>
    </row>
    <row r="1356" spans="1:7" ht="25.5" customHeight="1" x14ac:dyDescent="0.15">
      <c r="A1356" s="91">
        <v>5</v>
      </c>
      <c r="B1356" s="92" t="str">
        <f>IF(VLOOKUP($D1348,TKBGV_sang!$A$6:$AE$130,6,0)&lt;&gt;"",VLOOKUP($D1348,TKBGV_sang!$A$6:$AE$130,6,0),"")</f>
        <v>11A12 - VĂN</v>
      </c>
      <c r="C1356" s="92" t="str">
        <f>IF(VLOOKUP($D1348,TKBGV_sang!$A$6:$AE$130,11,0)&lt;&gt;"",VLOOKUP($D1348,TKBGV_sang!$A$6:$AE$130,11,0),"")</f>
        <v>11A05 - VĂN</v>
      </c>
      <c r="D1356" s="92" t="str">
        <f>IF(VLOOKUP($D1348,TKBGV_sang!$A$6:$AE$130,16,0)&lt;&gt;"",VLOOKUP($D1348,TKBGV_sang!$A$6:$AE$130,16,0),"")</f>
        <v/>
      </c>
      <c r="E1356" s="92" t="str">
        <f>IF(VLOOKUP($D1348,TKBGV_sang!$A$6:$AE$130,21,0)&lt;&gt;"",VLOOKUP($D1348,TKBGV_sang!$A$6:$AE$130,21,0),"")</f>
        <v/>
      </c>
      <c r="F1356" s="92" t="str">
        <f>IF(VLOOKUP($D1348,TKBGV_sang!$A$6:$AE$130,26,0)&lt;&gt;"",VLOOKUP($D1348,TKBGV_sang!$A$6:$AE$130,26,0),"")</f>
        <v>11A12 - VĂN</v>
      </c>
      <c r="G1356" s="92" t="str">
        <f>IF(VLOOKUP($D1348,TKBGV_sang!$A$6:$AE$130,31,0)&lt;&gt;"",VLOOKUP($D1348,TKBGV_sang!$A$6:$AE$130,31,0),"")</f>
        <v/>
      </c>
    </row>
    <row r="1357" spans="1:7" ht="25.5" customHeight="1" x14ac:dyDescent="0.1">
      <c r="A1357" s="85"/>
      <c r="B1357" s="85"/>
      <c r="C1357" s="85" t="s">
        <v>122</v>
      </c>
      <c r="D1357" s="85"/>
      <c r="E1357" s="85"/>
      <c r="F1357" s="85"/>
      <c r="G1357" s="85"/>
    </row>
    <row r="1358" spans="1:7" ht="25.5" customHeight="1" x14ac:dyDescent="0.1">
      <c r="A1358" s="89"/>
      <c r="B1358" s="90" t="s">
        <v>115</v>
      </c>
      <c r="C1358" s="90" t="s">
        <v>116</v>
      </c>
      <c r="D1358" s="90" t="s">
        <v>117</v>
      </c>
      <c r="E1358" s="90" t="s">
        <v>118</v>
      </c>
      <c r="F1358" s="90" t="s">
        <v>119</v>
      </c>
      <c r="G1358" s="90" t="s">
        <v>120</v>
      </c>
    </row>
    <row r="1359" spans="1:7" ht="25.5" customHeight="1" x14ac:dyDescent="0.15">
      <c r="A1359" s="91">
        <v>1</v>
      </c>
      <c r="B1359" s="92" t="str">
        <f>IF(VLOOKUP($D1348,TKBGV_chieu!$A$6:$AE$130,2,0)&lt;&gt;"",VLOOKUP($D1348,TKBGV_chieu!$A$6:$AE$130,2,0),"")</f>
        <v>12A14 - VĂN</v>
      </c>
      <c r="C1359" s="92" t="str">
        <f>IF(VLOOKUP($D1348,TKBGV_chieu!$A$6:$AE$130,7,0)&lt;&gt;"",VLOOKUP($D1348,TKBGV_chieu!$A$6:$AE$130,7,0),"")</f>
        <v>12A04 - VĂN</v>
      </c>
      <c r="D1359" s="92" t="str">
        <f>IF(VLOOKUP($D1348,TKBGV_chieu!$A$6:$AE$130,12,0)&lt;&gt;"",VLOOKUP($D1348,TKBGV_chieu!$A$6:$AE$130,12,0),"")</f>
        <v/>
      </c>
      <c r="E1359" s="92" t="str">
        <f>IF(VLOOKUP($D1348,TKBGV_chieu!$A$6:$AE$130,17,0)&lt;&gt;"",VLOOKUP($D1348,TKBGV_chieu!$A$6:$AE$130,17,0),"")</f>
        <v>12A04 - VĂN</v>
      </c>
      <c r="F1359" s="92" t="str">
        <f>IF(VLOOKUP($D1348,TKBGV_chieu!$A$6:$AE$130,22,0)&lt;&gt;"",VLOOKUP($D1348,TKBGV_chieu!$A$6:$AE$130,22,0),"")</f>
        <v>12A14 - VĂN</v>
      </c>
      <c r="G1359" s="92" t="str">
        <f>IF(VLOOKUP($D1348,TKBGV_chieu!$A$6:$AE$130,27,0)&lt;&gt;"",VLOOKUP($D1348,TKBGV_chieu!$A$6:$AE$130,27,0),"")</f>
        <v/>
      </c>
    </row>
    <row r="1360" spans="1:7" ht="25.5" customHeight="1" x14ac:dyDescent="0.15">
      <c r="A1360" s="91">
        <v>2</v>
      </c>
      <c r="B1360" s="92" t="str">
        <f>IF(VLOOKUP($D1348,TKBGV_chieu!$A$6:$AE$130,3,0)&lt;&gt;"",VLOOKUP($D1348,TKBGV_chieu!$A$6:$AE$130,3,0),"")</f>
        <v>12A14 - VĂN</v>
      </c>
      <c r="C1360" s="92" t="str">
        <f>IF(VLOOKUP($D1348,TKBGV_chieu!$A$6:$AE$130,8,0)&lt;&gt;"",VLOOKUP($D1348,TKBGV_chieu!$A$6:$AE$130,8,0),"")</f>
        <v>11A05 - VĂN</v>
      </c>
      <c r="D1360" s="92" t="str">
        <f>IF(VLOOKUP($D1348,TKBGV_chieu!$A$6:$AE$130,13,0)&lt;&gt;"",VLOOKUP($D1348,TKBGV_chieu!$A$6:$AE$130,13,0),"")</f>
        <v/>
      </c>
      <c r="E1360" s="92" t="str">
        <f>IF(VLOOKUP($D1348,TKBGV_chieu!$A$6:$AE$130,18,0)&lt;&gt;"",VLOOKUP($D1348,TKBGV_chieu!$A$6:$AE$130,18,0),"")</f>
        <v>11A12 - VĂN</v>
      </c>
      <c r="F1360" s="92" t="str">
        <f>IF(VLOOKUP($D1348,TKBGV_chieu!$A$6:$AE$130,23,0)&lt;&gt;"",VLOOKUP($D1348,TKBGV_chieu!$A$6:$AE$130,23,0),"")</f>
        <v>12A04 - VĂN</v>
      </c>
      <c r="G1360" s="92" t="str">
        <f>IF(VLOOKUP($D1348,TKBGV_chieu!$A$6:$AE$130,28,0)&lt;&gt;"",VLOOKUP($D1348,TKBGV_chieu!$A$6:$AE$130,28,0),"")</f>
        <v/>
      </c>
    </row>
    <row r="1361" spans="1:7" ht="25.5" customHeight="1" x14ac:dyDescent="0.15">
      <c r="A1361" s="91">
        <v>3</v>
      </c>
      <c r="B1361" s="92" t="str">
        <f>IF(VLOOKUP($D1348,TKBGV_chieu!$A$6:$AE$130,4,0)&lt;&gt;"",VLOOKUP($D1348,TKBGV_chieu!$A$6:$AE$130,4,0),"")</f>
        <v>11A05 - VĂN</v>
      </c>
      <c r="C1361" s="92" t="str">
        <f>IF(VLOOKUP($D1348,TKBGV_chieu!$A$6:$AE$130,9,0)&lt;&gt;"",VLOOKUP($D1348,TKBGV_chieu!$A$6:$AE$130,9,0),"")</f>
        <v>12A14 - VĂN</v>
      </c>
      <c r="D1361" s="92" t="str">
        <f>IF(VLOOKUP($D1348,TKBGV_chieu!$A$6:$AE$130,14,0)&lt;&gt;"",VLOOKUP($D1348,TKBGV_chieu!$A$6:$AE$130,14,0),"")</f>
        <v/>
      </c>
      <c r="E1361" s="92" t="str">
        <f>IF(VLOOKUP($D1348,TKBGV_chieu!$A$6:$AE$130,19,0)&lt;&gt;"",VLOOKUP($D1348,TKBGV_chieu!$A$6:$AE$130,19,0),"")</f>
        <v>11A12 - VĂN</v>
      </c>
      <c r="F1361" s="92" t="str">
        <f>IF(VLOOKUP($D1348,TKBGV_chieu!$A$6:$AE$130,24,0)&lt;&gt;"",VLOOKUP($D1348,TKBGV_chieu!$A$6:$AE$130,24,0),"")</f>
        <v/>
      </c>
      <c r="G1361" s="92" t="str">
        <f>IF(VLOOKUP($D1348,TKBGV_chieu!$A$6:$AE$130,29,0)&lt;&gt;"",VLOOKUP($D1348,TKBGV_chieu!$A$6:$AE$130,29,0),"")</f>
        <v/>
      </c>
    </row>
    <row r="1362" spans="1:7" ht="25.5" customHeight="1" x14ac:dyDescent="0.1">
      <c r="A1362" s="91">
        <v>4</v>
      </c>
      <c r="B1362" s="92" t="str">
        <f>IF(VLOOKUP($D1348,TKBGV_chieu!$A$6:$AE$130,5,0)&lt;&gt;"",VLOOKUP($D1348,TKBGV_chieu!$A$6:$AE$130,5,0),"")</f>
        <v/>
      </c>
      <c r="C1362" s="92" t="str">
        <f>IF(VLOOKUP($D1348,TKBGV_chieu!$A$6:$AE$130,10,0)&lt;&gt;"",VLOOKUP($D1348,TKBGV_chieu!$A$6:$AE$130,10,0),"")</f>
        <v/>
      </c>
      <c r="D1362" s="92" t="str">
        <f>IF(VLOOKUP($D1348,TKBGV_chieu!$A$6:$AE$130,15,0)&lt;&gt;"",VLOOKUP($D1348,TKBGV_chieu!$A$6:$AE$130,15,0),"")</f>
        <v/>
      </c>
      <c r="E1362" s="92" t="str">
        <f>IF(VLOOKUP($D1348,TKBGV_chieu!$A$6:$AE$130,20,0)&lt;&gt;"",VLOOKUP($D1348,TKBGV_chieu!$A$6:$AE$130,20,0),"")</f>
        <v/>
      </c>
      <c r="F1362" s="92" t="str">
        <f>IF(VLOOKUP($D1348,TKBGV_chieu!$A$6:$AE$130,25,0)&lt;&gt;"",VLOOKUP($D1348,TKBGV_chieu!$A$6:$AE$130,25,0),"")</f>
        <v/>
      </c>
      <c r="G1362" s="92" t="str">
        <f>IF(VLOOKUP($D1348,TKBGV_chieu!$A$6:$AE$130,30,0)&lt;&gt;"",VLOOKUP($D1348,TKBGV_chieu!$A$6:$AE$130,30,0),"")</f>
        <v/>
      </c>
    </row>
    <row r="1363" spans="1:7" ht="25.5" customHeight="1" x14ac:dyDescent="0.1">
      <c r="A1363" s="91">
        <v>5</v>
      </c>
      <c r="B1363" s="92" t="str">
        <f>IF(VLOOKUP($D1348,TKBGV_chieu!$A$6:$AE$130,6,0)&lt;&gt;"",VLOOKUP($D1348,TKBGV_chieu!$A$6:$AE$130,6,0),"")</f>
        <v/>
      </c>
      <c r="C1363" s="92" t="str">
        <f>IF(VLOOKUP($D1348,TKBGV_chieu!$A$6:$AE$130,11,0)&lt;&gt;"",VLOOKUP($D1348,TKBGV_chieu!$A$6:$AE$130,11,0),"")</f>
        <v/>
      </c>
      <c r="D1363" s="92" t="str">
        <f>IF(VLOOKUP($D1348,TKBGV_chieu!$A$6:$AE$130,16,0)&lt;&gt;"",VLOOKUP($D1348,TKBGV_chieu!$A$6:$AE$130,16,0),"")</f>
        <v/>
      </c>
      <c r="E1363" s="92" t="str">
        <f>IF(VLOOKUP($D1348,TKBGV_chieu!$A$6:$AE$130,21,0)&lt;&gt;"",VLOOKUP($D1348,TKBGV_chieu!$A$6:$AE$130,21,0),"")</f>
        <v/>
      </c>
      <c r="F1363" s="92" t="str">
        <f>IF(VLOOKUP($D1348,TKBGV_chieu!$A$6:$AE$130,26,0)&lt;&gt;"",VLOOKUP($D1348,TKBGV_chieu!$A$6:$AE$130,26,0),"")</f>
        <v/>
      </c>
      <c r="G1363" s="92" t="str">
        <f>IF(VLOOKUP($D1348,TKBGV_chieu!$A$6:$AE$130,31,0)&lt;&gt;"",VLOOKUP($D1348,TKBGV_chieu!$A$6:$AE$130,31,0),"")</f>
        <v/>
      </c>
    </row>
    <row r="1364" spans="1:7" ht="25.5" customHeight="1" x14ac:dyDescent="0.1">
      <c r="A1364" s="85"/>
      <c r="B1364" s="93"/>
      <c r="C1364" s="93"/>
      <c r="D1364" s="93"/>
      <c r="E1364" s="93"/>
      <c r="F1364" s="93"/>
      <c r="G1364" s="93"/>
    </row>
    <row r="1365" spans="1:7" ht="25.5" customHeight="1" x14ac:dyDescent="0.1">
      <c r="A1365" s="85">
        <v>81</v>
      </c>
      <c r="B1365" s="85"/>
      <c r="C1365" s="85" t="s">
        <v>123</v>
      </c>
      <c r="D1365" s="86" t="str">
        <f>VLOOKUP($A1365,Objects!$D$7:$F$120,3,1)</f>
        <v>VŨ THỊ HUỆ</v>
      </c>
      <c r="E1365" s="85"/>
      <c r="F1365" s="85"/>
      <c r="G1365" s="85"/>
    </row>
    <row r="1366" spans="1:7" ht="25.5" customHeight="1" x14ac:dyDescent="0.1">
      <c r="A1366" s="85"/>
      <c r="B1366" s="85"/>
      <c r="C1366" s="85"/>
      <c r="D1366" s="85"/>
      <c r="E1366" s="88"/>
      <c r="F1366" s="85"/>
      <c r="G1366" s="85"/>
    </row>
    <row r="1367" spans="1:7" ht="25.5" customHeight="1" x14ac:dyDescent="0.1">
      <c r="A1367" s="85"/>
      <c r="B1367" s="85"/>
      <c r="C1367" s="85" t="s">
        <v>121</v>
      </c>
      <c r="D1367" s="85"/>
      <c r="E1367" s="85"/>
      <c r="F1367" s="85"/>
      <c r="G1367" s="85"/>
    </row>
    <row r="1368" spans="1:7" ht="25.5" customHeight="1" x14ac:dyDescent="0.1">
      <c r="A1368" s="89"/>
      <c r="B1368" s="90" t="s">
        <v>115</v>
      </c>
      <c r="C1368" s="90" t="s">
        <v>116</v>
      </c>
      <c r="D1368" s="90" t="s">
        <v>117</v>
      </c>
      <c r="E1368" s="90" t="s">
        <v>118</v>
      </c>
      <c r="F1368" s="90" t="s">
        <v>119</v>
      </c>
      <c r="G1368" s="90" t="s">
        <v>120</v>
      </c>
    </row>
    <row r="1369" spans="1:7" ht="25.5" customHeight="1" x14ac:dyDescent="0.15">
      <c r="A1369" s="91">
        <v>1</v>
      </c>
      <c r="B1369" s="92" t="str">
        <f>IF(VLOOKUP($D1365,TKBGV_sang!$A$6:$AE$130,2,0)&lt;&gt;"",VLOOKUP($D1365,TKBGV_sang!$A$6:$AE$130,2,0),"")</f>
        <v/>
      </c>
      <c r="C1369" s="92" t="str">
        <f>IF(VLOOKUP($D1365,TKBGV_sang!$A$6:$AE$130,7,0)&lt;&gt;"",VLOOKUP($D1365,TKBGV_sang!$A$6:$AE$130,7,0),"")</f>
        <v>10A09 - VĂN</v>
      </c>
      <c r="D1369" s="92" t="str">
        <f>IF(VLOOKUP($D1365,TKBGV_sang!$A$6:$AE$130,12,0)&lt;&gt;"",VLOOKUP($D1365,TKBGV_sang!$A$6:$AE$130,12,0),"")</f>
        <v/>
      </c>
      <c r="E1369" s="92" t="str">
        <f>IF(VLOOKUP($D1365,TKBGV_sang!$A$6:$AE$130,17,0)&lt;&gt;"",VLOOKUP($D1365,TKBGV_sang!$A$6:$AE$130,17,0),"")</f>
        <v/>
      </c>
      <c r="F1369" s="92" t="str">
        <f>IF(VLOOKUP($D1365,TKBGV_sang!$A$6:$AE$130,22,0)&lt;&gt;"",VLOOKUP($D1365,TKBGV_sang!$A$6:$AE$130,22,0),"")</f>
        <v>10A09 - VĂN</v>
      </c>
      <c r="G1369" s="92" t="str">
        <f>IF(VLOOKUP($D1365,TKBGV_sang!$A$6:$AE$130,27,0)&lt;&gt;"",VLOOKUP($D1365,TKBGV_sang!$A$6:$AE$130,27,0),"")</f>
        <v/>
      </c>
    </row>
    <row r="1370" spans="1:7" ht="25.5" customHeight="1" x14ac:dyDescent="0.15">
      <c r="A1370" s="91">
        <v>2</v>
      </c>
      <c r="B1370" s="92" t="str">
        <f>IF(VLOOKUP($D1365,TKBGV_sang!$A$6:$AE$130,3,0)&lt;&gt;"",VLOOKUP($D1365,TKBGV_sang!$A$6:$AE$130,3,0),"")</f>
        <v>10A09 - SHCN</v>
      </c>
      <c r="C1370" s="92" t="str">
        <f>IF(VLOOKUP($D1365,TKBGV_sang!$A$6:$AE$130,8,0)&lt;&gt;"",VLOOKUP($D1365,TKBGV_sang!$A$6:$AE$130,8,0),"")</f>
        <v>10A11 - VĂN</v>
      </c>
      <c r="D1370" s="92" t="str">
        <f>IF(VLOOKUP($D1365,TKBGV_sang!$A$6:$AE$130,13,0)&lt;&gt;"",VLOOKUP($D1365,TKBGV_sang!$A$6:$AE$130,13,0),"")</f>
        <v/>
      </c>
      <c r="E1370" s="92" t="str">
        <f>IF(VLOOKUP($D1365,TKBGV_sang!$A$6:$AE$130,18,0)&lt;&gt;"",VLOOKUP($D1365,TKBGV_sang!$A$6:$AE$130,18,0),"")</f>
        <v/>
      </c>
      <c r="F1370" s="92" t="str">
        <f>IF(VLOOKUP($D1365,TKBGV_sang!$A$6:$AE$130,23,0)&lt;&gt;"",VLOOKUP($D1365,TKBGV_sang!$A$6:$AE$130,23,0),"")</f>
        <v>10A09 - VĂN</v>
      </c>
      <c r="G1370" s="92" t="str">
        <f>IF(VLOOKUP($D1365,TKBGV_sang!$A$6:$AE$130,28,0)&lt;&gt;"",VLOOKUP($D1365,TKBGV_sang!$A$6:$AE$130,28,0),"")</f>
        <v/>
      </c>
    </row>
    <row r="1371" spans="1:7" ht="25.5" customHeight="1" x14ac:dyDescent="0.15">
      <c r="A1371" s="91">
        <v>3</v>
      </c>
      <c r="B1371" s="92" t="str">
        <f>IF(VLOOKUP($D1365,TKBGV_sang!$A$6:$AE$130,4,0)&lt;&gt;"",VLOOKUP($D1365,TKBGV_sang!$A$6:$AE$130,4,0),"")</f>
        <v>10A09 - VĂN</v>
      </c>
      <c r="C1371" s="92" t="str">
        <f>IF(VLOOKUP($D1365,TKBGV_sang!$A$6:$AE$130,9,0)&lt;&gt;"",VLOOKUP($D1365,TKBGV_sang!$A$6:$AE$130,9,0),"")</f>
        <v>10A11 - VĂN</v>
      </c>
      <c r="D1371" s="92" t="str">
        <f>IF(VLOOKUP($D1365,TKBGV_sang!$A$6:$AE$130,14,0)&lt;&gt;"",VLOOKUP($D1365,TKBGV_sang!$A$6:$AE$130,14,0),"")</f>
        <v/>
      </c>
      <c r="E1371" s="92" t="str">
        <f>IF(VLOOKUP($D1365,TKBGV_sang!$A$6:$AE$130,19,0)&lt;&gt;"",VLOOKUP($D1365,TKBGV_sang!$A$6:$AE$130,19,0),"")</f>
        <v/>
      </c>
      <c r="F1371" s="92" t="str">
        <f>IF(VLOOKUP($D1365,TKBGV_sang!$A$6:$AE$130,24,0)&lt;&gt;"",VLOOKUP($D1365,TKBGV_sang!$A$6:$AE$130,24,0),"")</f>
        <v/>
      </c>
      <c r="G1371" s="92" t="str">
        <f>IF(VLOOKUP($D1365,TKBGV_sang!$A$6:$AE$130,29,0)&lt;&gt;"",VLOOKUP($D1365,TKBGV_sang!$A$6:$AE$130,29,0),"")</f>
        <v/>
      </c>
    </row>
    <row r="1372" spans="1:7" ht="25.5" customHeight="1" x14ac:dyDescent="0.15">
      <c r="A1372" s="91">
        <v>4</v>
      </c>
      <c r="B1372" s="92" t="str">
        <f>IF(VLOOKUP($D1365,TKBGV_sang!$A$6:$AE$130,5,0)&lt;&gt;"",VLOOKUP($D1365,TKBGV_sang!$A$6:$AE$130,5,0),"")</f>
        <v/>
      </c>
      <c r="C1372" s="92" t="str">
        <f>IF(VLOOKUP($D1365,TKBGV_sang!$A$6:$AE$130,10,0)&lt;&gt;"",VLOOKUP($D1365,TKBGV_sang!$A$6:$AE$130,10,0),"")</f>
        <v>12A07 - VĂN</v>
      </c>
      <c r="D1372" s="92" t="str">
        <f>IF(VLOOKUP($D1365,TKBGV_sang!$A$6:$AE$130,15,0)&lt;&gt;"",VLOOKUP($D1365,TKBGV_sang!$A$6:$AE$130,15,0),"")</f>
        <v/>
      </c>
      <c r="E1372" s="92" t="str">
        <f>IF(VLOOKUP($D1365,TKBGV_sang!$A$6:$AE$130,20,0)&lt;&gt;"",VLOOKUP($D1365,TKBGV_sang!$A$6:$AE$130,20,0),"")</f>
        <v/>
      </c>
      <c r="F1372" s="92" t="str">
        <f>IF(VLOOKUP($D1365,TKBGV_sang!$A$6:$AE$130,25,0)&lt;&gt;"",VLOOKUP($D1365,TKBGV_sang!$A$6:$AE$130,25,0),"")</f>
        <v/>
      </c>
      <c r="G1372" s="92" t="str">
        <f>IF(VLOOKUP($D1365,TKBGV_sang!$A$6:$AE$130,30,0)&lt;&gt;"",VLOOKUP($D1365,TKBGV_sang!$A$6:$AE$130,30,0),"")</f>
        <v/>
      </c>
    </row>
    <row r="1373" spans="1:7" ht="25.5" customHeight="1" x14ac:dyDescent="0.15">
      <c r="A1373" s="91">
        <v>5</v>
      </c>
      <c r="B1373" s="92" t="str">
        <f>IF(VLOOKUP($D1365,TKBGV_sang!$A$6:$AE$130,6,0)&lt;&gt;"",VLOOKUP($D1365,TKBGV_sang!$A$6:$AE$130,6,0),"")</f>
        <v>10A11 - VĂN</v>
      </c>
      <c r="C1373" s="92" t="str">
        <f>IF(VLOOKUP($D1365,TKBGV_sang!$A$6:$AE$130,11,0)&lt;&gt;"",VLOOKUP($D1365,TKBGV_sang!$A$6:$AE$130,11,0),"")</f>
        <v>12A07 - VĂN</v>
      </c>
      <c r="D1373" s="92" t="str">
        <f>IF(VLOOKUP($D1365,TKBGV_sang!$A$6:$AE$130,16,0)&lt;&gt;"",VLOOKUP($D1365,TKBGV_sang!$A$6:$AE$130,16,0),"")</f>
        <v/>
      </c>
      <c r="E1373" s="92" t="str">
        <f>IF(VLOOKUP($D1365,TKBGV_sang!$A$6:$AE$130,21,0)&lt;&gt;"",VLOOKUP($D1365,TKBGV_sang!$A$6:$AE$130,21,0),"")</f>
        <v/>
      </c>
      <c r="F1373" s="92" t="str">
        <f>IF(VLOOKUP($D1365,TKBGV_sang!$A$6:$AE$130,26,0)&lt;&gt;"",VLOOKUP($D1365,TKBGV_sang!$A$6:$AE$130,26,0),"")</f>
        <v/>
      </c>
      <c r="G1373" s="92" t="str">
        <f>IF(VLOOKUP($D1365,TKBGV_sang!$A$6:$AE$130,31,0)&lt;&gt;"",VLOOKUP($D1365,TKBGV_sang!$A$6:$AE$130,31,0),"")</f>
        <v/>
      </c>
    </row>
    <row r="1374" spans="1:7" ht="25.5" customHeight="1" x14ac:dyDescent="0.1">
      <c r="A1374" s="85"/>
      <c r="B1374" s="85"/>
      <c r="C1374" s="85" t="s">
        <v>122</v>
      </c>
      <c r="D1374" s="85"/>
      <c r="E1374" s="85"/>
      <c r="F1374" s="85"/>
      <c r="G1374" s="85"/>
    </row>
    <row r="1375" spans="1:7" ht="25.5" customHeight="1" x14ac:dyDescent="0.1">
      <c r="A1375" s="89"/>
      <c r="B1375" s="90" t="s">
        <v>115</v>
      </c>
      <c r="C1375" s="90" t="s">
        <v>116</v>
      </c>
      <c r="D1375" s="90" t="s">
        <v>117</v>
      </c>
      <c r="E1375" s="90" t="s">
        <v>118</v>
      </c>
      <c r="F1375" s="90" t="s">
        <v>119</v>
      </c>
      <c r="G1375" s="90" t="s">
        <v>120</v>
      </c>
    </row>
    <row r="1376" spans="1:7" ht="25.5" customHeight="1" x14ac:dyDescent="0.15">
      <c r="A1376" s="91">
        <v>1</v>
      </c>
      <c r="B1376" s="92" t="str">
        <f>IF(VLOOKUP($D1365,TKBGV_chieu!$A$6:$AE$130,2,0)&lt;&gt;"",VLOOKUP($D1365,TKBGV_chieu!$A$6:$AE$130,2,0),"")</f>
        <v>10A09 - VĂN</v>
      </c>
      <c r="C1376" s="92" t="str">
        <f>IF(VLOOKUP($D1365,TKBGV_chieu!$A$6:$AE$130,7,0)&lt;&gt;"",VLOOKUP($D1365,TKBGV_chieu!$A$6:$AE$130,7,0),"")</f>
        <v/>
      </c>
      <c r="D1376" s="92" t="str">
        <f>IF(VLOOKUP($D1365,TKBGV_chieu!$A$6:$AE$130,12,0)&lt;&gt;"",VLOOKUP($D1365,TKBGV_chieu!$A$6:$AE$130,12,0),"")</f>
        <v/>
      </c>
      <c r="E1376" s="92" t="str">
        <f>IF(VLOOKUP($D1365,TKBGV_chieu!$A$6:$AE$130,17,0)&lt;&gt;"",VLOOKUP($D1365,TKBGV_chieu!$A$6:$AE$130,17,0),"")</f>
        <v/>
      </c>
      <c r="F1376" s="92" t="str">
        <f>IF(VLOOKUP($D1365,TKBGV_chieu!$A$6:$AE$130,22,0)&lt;&gt;"",VLOOKUP($D1365,TKBGV_chieu!$A$6:$AE$130,22,0),"")</f>
        <v/>
      </c>
      <c r="G1376" s="92" t="str">
        <f>IF(VLOOKUP($D1365,TKBGV_chieu!$A$6:$AE$130,27,0)&lt;&gt;"",VLOOKUP($D1365,TKBGV_chieu!$A$6:$AE$130,27,0),"")</f>
        <v/>
      </c>
    </row>
    <row r="1377" spans="1:7" ht="25.5" customHeight="1" x14ac:dyDescent="0.15">
      <c r="A1377" s="91">
        <v>2</v>
      </c>
      <c r="B1377" s="92" t="str">
        <f>IF(VLOOKUP($D1365,TKBGV_chieu!$A$6:$AE$130,3,0)&lt;&gt;"",VLOOKUP($D1365,TKBGV_chieu!$A$6:$AE$130,3,0),"")</f>
        <v>10A11 - VĂN</v>
      </c>
      <c r="C1377" s="92" t="str">
        <f>IF(VLOOKUP($D1365,TKBGV_chieu!$A$6:$AE$130,8,0)&lt;&gt;"",VLOOKUP($D1365,TKBGV_chieu!$A$6:$AE$130,8,0),"")</f>
        <v>12A07 - VĂN</v>
      </c>
      <c r="D1377" s="92" t="str">
        <f>IF(VLOOKUP($D1365,TKBGV_chieu!$A$6:$AE$130,13,0)&lt;&gt;"",VLOOKUP($D1365,TKBGV_chieu!$A$6:$AE$130,13,0),"")</f>
        <v/>
      </c>
      <c r="E1377" s="92" t="str">
        <f>IF(VLOOKUP($D1365,TKBGV_chieu!$A$6:$AE$130,18,0)&lt;&gt;"",VLOOKUP($D1365,TKBGV_chieu!$A$6:$AE$130,18,0),"")</f>
        <v/>
      </c>
      <c r="F1377" s="92" t="str">
        <f>IF(VLOOKUP($D1365,TKBGV_chieu!$A$6:$AE$130,23,0)&lt;&gt;"",VLOOKUP($D1365,TKBGV_chieu!$A$6:$AE$130,23,0),"")</f>
        <v>12A07 - VĂN</v>
      </c>
      <c r="G1377" s="92" t="str">
        <f>IF(VLOOKUP($D1365,TKBGV_chieu!$A$6:$AE$130,28,0)&lt;&gt;"",VLOOKUP($D1365,TKBGV_chieu!$A$6:$AE$130,28,0),"")</f>
        <v/>
      </c>
    </row>
    <row r="1378" spans="1:7" ht="25.5" customHeight="1" x14ac:dyDescent="0.15">
      <c r="A1378" s="91">
        <v>3</v>
      </c>
      <c r="B1378" s="92" t="str">
        <f>IF(VLOOKUP($D1365,TKBGV_chieu!$A$6:$AE$130,4,0)&lt;&gt;"",VLOOKUP($D1365,TKBGV_chieu!$A$6:$AE$130,4,0),"")</f>
        <v>10A11 - VĂN</v>
      </c>
      <c r="C1378" s="92" t="str">
        <f>IF(VLOOKUP($D1365,TKBGV_chieu!$A$6:$AE$130,9,0)&lt;&gt;"",VLOOKUP($D1365,TKBGV_chieu!$A$6:$AE$130,9,0),"")</f>
        <v>12A07 - VĂN</v>
      </c>
      <c r="D1378" s="92" t="str">
        <f>IF(VLOOKUP($D1365,TKBGV_chieu!$A$6:$AE$130,14,0)&lt;&gt;"",VLOOKUP($D1365,TKBGV_chieu!$A$6:$AE$130,14,0),"")</f>
        <v/>
      </c>
      <c r="E1378" s="92" t="str">
        <f>IF(VLOOKUP($D1365,TKBGV_chieu!$A$6:$AE$130,19,0)&lt;&gt;"",VLOOKUP($D1365,TKBGV_chieu!$A$6:$AE$130,19,0),"")</f>
        <v/>
      </c>
      <c r="F1378" s="92" t="str">
        <f>IF(VLOOKUP($D1365,TKBGV_chieu!$A$6:$AE$130,24,0)&lt;&gt;"",VLOOKUP($D1365,TKBGV_chieu!$A$6:$AE$130,24,0),"")</f>
        <v>12A07 - VĂN</v>
      </c>
      <c r="G1378" s="92" t="str">
        <f>IF(VLOOKUP($D1365,TKBGV_chieu!$A$6:$AE$130,29,0)&lt;&gt;"",VLOOKUP($D1365,TKBGV_chieu!$A$6:$AE$130,29,0),"")</f>
        <v/>
      </c>
    </row>
    <row r="1379" spans="1:7" ht="25.5" customHeight="1" x14ac:dyDescent="0.1">
      <c r="A1379" s="91">
        <v>4</v>
      </c>
      <c r="B1379" s="92" t="str">
        <f>IF(VLOOKUP($D1365,TKBGV_chieu!$A$6:$AE$130,5,0)&lt;&gt;"",VLOOKUP($D1365,TKBGV_chieu!$A$6:$AE$130,5,0),"")</f>
        <v/>
      </c>
      <c r="C1379" s="92" t="str">
        <f>IF(VLOOKUP($D1365,TKBGV_chieu!$A$6:$AE$130,10,0)&lt;&gt;"",VLOOKUP($D1365,TKBGV_chieu!$A$6:$AE$130,10,0),"")</f>
        <v/>
      </c>
      <c r="D1379" s="92" t="str">
        <f>IF(VLOOKUP($D1365,TKBGV_chieu!$A$6:$AE$130,15,0)&lt;&gt;"",VLOOKUP($D1365,TKBGV_chieu!$A$6:$AE$130,15,0),"")</f>
        <v/>
      </c>
      <c r="E1379" s="92" t="str">
        <f>IF(VLOOKUP($D1365,TKBGV_chieu!$A$6:$AE$130,20,0)&lt;&gt;"",VLOOKUP($D1365,TKBGV_chieu!$A$6:$AE$130,20,0),"")</f>
        <v/>
      </c>
      <c r="F1379" s="92" t="str">
        <f>IF(VLOOKUP($D1365,TKBGV_chieu!$A$6:$AE$130,25,0)&lt;&gt;"",VLOOKUP($D1365,TKBGV_chieu!$A$6:$AE$130,25,0),"")</f>
        <v/>
      </c>
      <c r="G1379" s="92" t="str">
        <f>IF(VLOOKUP($D1365,TKBGV_chieu!$A$6:$AE$130,30,0)&lt;&gt;"",VLOOKUP($D1365,TKBGV_chieu!$A$6:$AE$130,30,0),"")</f>
        <v/>
      </c>
    </row>
    <row r="1380" spans="1:7" ht="25.5" customHeight="1" x14ac:dyDescent="0.1">
      <c r="A1380" s="91">
        <v>5</v>
      </c>
      <c r="B1380" s="92" t="str">
        <f>IF(VLOOKUP($D1365,TKBGV_chieu!$A$6:$AE$130,6,0)&lt;&gt;"",VLOOKUP($D1365,TKBGV_chieu!$A$6:$AE$130,6,0),"")</f>
        <v/>
      </c>
      <c r="C1380" s="92" t="str">
        <f>IF(VLOOKUP($D1365,TKBGV_chieu!$A$6:$AE$130,11,0)&lt;&gt;"",VLOOKUP($D1365,TKBGV_chieu!$A$6:$AE$130,11,0),"")</f>
        <v/>
      </c>
      <c r="D1380" s="92" t="str">
        <f>IF(VLOOKUP($D1365,TKBGV_chieu!$A$6:$AE$130,16,0)&lt;&gt;"",VLOOKUP($D1365,TKBGV_chieu!$A$6:$AE$130,16,0),"")</f>
        <v/>
      </c>
      <c r="E1380" s="92" t="str">
        <f>IF(VLOOKUP($D1365,TKBGV_chieu!$A$6:$AE$130,21,0)&lt;&gt;"",VLOOKUP($D1365,TKBGV_chieu!$A$6:$AE$130,21,0),"")</f>
        <v/>
      </c>
      <c r="F1380" s="92" t="str">
        <f>IF(VLOOKUP($D1365,TKBGV_chieu!$A$6:$AE$130,26,0)&lt;&gt;"",VLOOKUP($D1365,TKBGV_chieu!$A$6:$AE$130,26,0),"")</f>
        <v/>
      </c>
      <c r="G1380" s="92" t="str">
        <f>IF(VLOOKUP($D1365,TKBGV_chieu!$A$6:$AE$130,31,0)&lt;&gt;"",VLOOKUP($D1365,TKBGV_chieu!$A$6:$AE$130,31,0),"")</f>
        <v/>
      </c>
    </row>
    <row r="1381" spans="1:7" ht="25.5" customHeight="1" x14ac:dyDescent="0.1">
      <c r="A1381" s="85"/>
      <c r="B1381" s="93"/>
      <c r="C1381" s="93"/>
      <c r="D1381" s="93"/>
      <c r="E1381" s="93"/>
      <c r="F1381" s="93"/>
      <c r="G1381" s="93"/>
    </row>
    <row r="1382" spans="1:7" ht="25.5" customHeight="1" x14ac:dyDescent="0.1">
      <c r="A1382" s="85">
        <v>82</v>
      </c>
      <c r="B1382" s="85"/>
      <c r="C1382" s="85" t="s">
        <v>123</v>
      </c>
      <c r="D1382" s="86" t="str">
        <f>VLOOKUP($A1382,Objects!$D$7:$F$120,3,1)</f>
        <v>NGUYỄN THỊ CAM</v>
      </c>
      <c r="E1382" s="85"/>
      <c r="F1382" s="85"/>
      <c r="G1382" s="85"/>
    </row>
    <row r="1383" spans="1:7" ht="25.5" customHeight="1" x14ac:dyDescent="0.1">
      <c r="A1383" s="85"/>
      <c r="B1383" s="85"/>
      <c r="C1383" s="85"/>
      <c r="D1383" s="85"/>
      <c r="E1383" s="88"/>
      <c r="F1383" s="85"/>
      <c r="G1383" s="85"/>
    </row>
    <row r="1384" spans="1:7" ht="25.5" customHeight="1" x14ac:dyDescent="0.1">
      <c r="A1384" s="85"/>
      <c r="B1384" s="85"/>
      <c r="C1384" s="85" t="s">
        <v>121</v>
      </c>
      <c r="D1384" s="85"/>
      <c r="E1384" s="85"/>
      <c r="F1384" s="85"/>
      <c r="G1384" s="85"/>
    </row>
    <row r="1385" spans="1:7" ht="25.5" customHeight="1" x14ac:dyDescent="0.1">
      <c r="A1385" s="89"/>
      <c r="B1385" s="90" t="s">
        <v>115</v>
      </c>
      <c r="C1385" s="90" t="s">
        <v>116</v>
      </c>
      <c r="D1385" s="90" t="s">
        <v>117</v>
      </c>
      <c r="E1385" s="90" t="s">
        <v>118</v>
      </c>
      <c r="F1385" s="90" t="s">
        <v>119</v>
      </c>
      <c r="G1385" s="90" t="s">
        <v>120</v>
      </c>
    </row>
    <row r="1386" spans="1:7" ht="25.5" customHeight="1" x14ac:dyDescent="0.15">
      <c r="A1386" s="91">
        <v>1</v>
      </c>
      <c r="B1386" s="92" t="str">
        <f>IF(VLOOKUP($D1382,TKBGV_sang!$A$6:$AE$130,2,0)&lt;&gt;"",VLOOKUP($D1382,TKBGV_sang!$A$6:$AE$130,2,0),"")</f>
        <v/>
      </c>
      <c r="C1386" s="92" t="str">
        <f>IF(VLOOKUP($D1382,TKBGV_sang!$A$6:$AE$130,7,0)&lt;&gt;"",VLOOKUP($D1382,TKBGV_sang!$A$6:$AE$130,7,0),"")</f>
        <v>10A06 - VĂN</v>
      </c>
      <c r="D1386" s="92" t="str">
        <f>IF(VLOOKUP($D1382,TKBGV_sang!$A$6:$AE$130,12,0)&lt;&gt;"",VLOOKUP($D1382,TKBGV_sang!$A$6:$AE$130,12,0),"")</f>
        <v/>
      </c>
      <c r="E1386" s="92" t="str">
        <f>IF(VLOOKUP($D1382,TKBGV_sang!$A$6:$AE$130,17,0)&lt;&gt;"",VLOOKUP($D1382,TKBGV_sang!$A$6:$AE$130,17,0),"")</f>
        <v>12A12 - VĂN</v>
      </c>
      <c r="F1386" s="92" t="str">
        <f>IF(VLOOKUP($D1382,TKBGV_sang!$A$6:$AE$130,22,0)&lt;&gt;"",VLOOKUP($D1382,TKBGV_sang!$A$6:$AE$130,22,0),"")</f>
        <v>10A01 - VĂN</v>
      </c>
      <c r="G1386" s="92" t="str">
        <f>IF(VLOOKUP($D1382,TKBGV_sang!$A$6:$AE$130,27,0)&lt;&gt;"",VLOOKUP($D1382,TKBGV_sang!$A$6:$AE$130,27,0),"")</f>
        <v/>
      </c>
    </row>
    <row r="1387" spans="1:7" ht="25.5" customHeight="1" x14ac:dyDescent="0.15">
      <c r="A1387" s="91">
        <v>2</v>
      </c>
      <c r="B1387" s="92" t="str">
        <f>IF(VLOOKUP($D1382,TKBGV_sang!$A$6:$AE$130,3,0)&lt;&gt;"",VLOOKUP($D1382,TKBGV_sang!$A$6:$AE$130,3,0),"")</f>
        <v>12A01 - SHCN</v>
      </c>
      <c r="C1387" s="92" t="str">
        <f>IF(VLOOKUP($D1382,TKBGV_sang!$A$6:$AE$130,8,0)&lt;&gt;"",VLOOKUP($D1382,TKBGV_sang!$A$6:$AE$130,8,0),"")</f>
        <v>10A06 - VĂN</v>
      </c>
      <c r="D1387" s="92" t="str">
        <f>IF(VLOOKUP($D1382,TKBGV_sang!$A$6:$AE$130,13,0)&lt;&gt;"",VLOOKUP($D1382,TKBGV_sang!$A$6:$AE$130,13,0),"")</f>
        <v/>
      </c>
      <c r="E1387" s="92" t="str">
        <f>IF(VLOOKUP($D1382,TKBGV_sang!$A$6:$AE$130,18,0)&lt;&gt;"",VLOOKUP($D1382,TKBGV_sang!$A$6:$AE$130,18,0),"")</f>
        <v>12A12 - VĂN</v>
      </c>
      <c r="F1387" s="92" t="str">
        <f>IF(VLOOKUP($D1382,TKBGV_sang!$A$6:$AE$130,23,0)&lt;&gt;"",VLOOKUP($D1382,TKBGV_sang!$A$6:$AE$130,23,0),"")</f>
        <v>10A01 - VĂN</v>
      </c>
      <c r="G1387" s="92" t="str">
        <f>IF(VLOOKUP($D1382,TKBGV_sang!$A$6:$AE$130,28,0)&lt;&gt;"",VLOOKUP($D1382,TKBGV_sang!$A$6:$AE$130,28,0),"")</f>
        <v/>
      </c>
    </row>
    <row r="1388" spans="1:7" ht="25.5" customHeight="1" x14ac:dyDescent="0.15">
      <c r="A1388" s="91">
        <v>3</v>
      </c>
      <c r="B1388" s="92" t="str">
        <f>IF(VLOOKUP($D1382,TKBGV_sang!$A$6:$AE$130,4,0)&lt;&gt;"",VLOOKUP($D1382,TKBGV_sang!$A$6:$AE$130,4,0),"")</f>
        <v>12A12 - VĂN</v>
      </c>
      <c r="C1388" s="92" t="str">
        <f>IF(VLOOKUP($D1382,TKBGV_sang!$A$6:$AE$130,9,0)&lt;&gt;"",VLOOKUP($D1382,TKBGV_sang!$A$6:$AE$130,9,0),"")</f>
        <v>12A01 - VĂN</v>
      </c>
      <c r="D1388" s="92" t="str">
        <f>IF(VLOOKUP($D1382,TKBGV_sang!$A$6:$AE$130,14,0)&lt;&gt;"",VLOOKUP($D1382,TKBGV_sang!$A$6:$AE$130,14,0),"")</f>
        <v/>
      </c>
      <c r="E1388" s="92" t="str">
        <f>IF(VLOOKUP($D1382,TKBGV_sang!$A$6:$AE$130,19,0)&lt;&gt;"",VLOOKUP($D1382,TKBGV_sang!$A$6:$AE$130,19,0),"")</f>
        <v>10A01 - VĂN</v>
      </c>
      <c r="F1388" s="92" t="str">
        <f>IF(VLOOKUP($D1382,TKBGV_sang!$A$6:$AE$130,24,0)&lt;&gt;"",VLOOKUP($D1382,TKBGV_sang!$A$6:$AE$130,24,0),"")</f>
        <v>12A01 - VĂN</v>
      </c>
      <c r="G1388" s="92" t="str">
        <f>IF(VLOOKUP($D1382,TKBGV_sang!$A$6:$AE$130,29,0)&lt;&gt;"",VLOOKUP($D1382,TKBGV_sang!$A$6:$AE$130,29,0),"")</f>
        <v/>
      </c>
    </row>
    <row r="1389" spans="1:7" ht="25.5" customHeight="1" x14ac:dyDescent="0.15">
      <c r="A1389" s="91">
        <v>4</v>
      </c>
      <c r="B1389" s="92" t="str">
        <f>IF(VLOOKUP($D1382,TKBGV_sang!$A$6:$AE$130,5,0)&lt;&gt;"",VLOOKUP($D1382,TKBGV_sang!$A$6:$AE$130,5,0),"")</f>
        <v>12A01 - VĂN</v>
      </c>
      <c r="C1389" s="92" t="str">
        <f>IF(VLOOKUP($D1382,TKBGV_sang!$A$6:$AE$130,10,0)&lt;&gt;"",VLOOKUP($D1382,TKBGV_sang!$A$6:$AE$130,10,0),"")</f>
        <v/>
      </c>
      <c r="D1389" s="92" t="str">
        <f>IF(VLOOKUP($D1382,TKBGV_sang!$A$6:$AE$130,15,0)&lt;&gt;"",VLOOKUP($D1382,TKBGV_sang!$A$6:$AE$130,15,0),"")</f>
        <v/>
      </c>
      <c r="E1389" s="92" t="str">
        <f>IF(VLOOKUP($D1382,TKBGV_sang!$A$6:$AE$130,20,0)&lt;&gt;"",VLOOKUP($D1382,TKBGV_sang!$A$6:$AE$130,20,0),"")</f>
        <v/>
      </c>
      <c r="F1389" s="92" t="str">
        <f>IF(VLOOKUP($D1382,TKBGV_sang!$A$6:$AE$130,25,0)&lt;&gt;"",VLOOKUP($D1382,TKBGV_sang!$A$6:$AE$130,25,0),"")</f>
        <v>10A06 - VĂN</v>
      </c>
      <c r="G1389" s="92" t="str">
        <f>IF(VLOOKUP($D1382,TKBGV_sang!$A$6:$AE$130,30,0)&lt;&gt;"",VLOOKUP($D1382,TKBGV_sang!$A$6:$AE$130,30,0),"")</f>
        <v/>
      </c>
    </row>
    <row r="1390" spans="1:7" ht="25.5" customHeight="1" x14ac:dyDescent="0.15">
      <c r="A1390" s="91">
        <v>5</v>
      </c>
      <c r="B1390" s="92" t="str">
        <f>IF(VLOOKUP($D1382,TKBGV_sang!$A$6:$AE$130,6,0)&lt;&gt;"",VLOOKUP($D1382,TKBGV_sang!$A$6:$AE$130,6,0),"")</f>
        <v>12A01 - VĂN</v>
      </c>
      <c r="C1390" s="92" t="str">
        <f>IF(VLOOKUP($D1382,TKBGV_sang!$A$6:$AE$130,11,0)&lt;&gt;"",VLOOKUP($D1382,TKBGV_sang!$A$6:$AE$130,11,0),"")</f>
        <v>12A12 - VĂN</v>
      </c>
      <c r="D1390" s="92" t="str">
        <f>IF(VLOOKUP($D1382,TKBGV_sang!$A$6:$AE$130,16,0)&lt;&gt;"",VLOOKUP($D1382,TKBGV_sang!$A$6:$AE$130,16,0),"")</f>
        <v/>
      </c>
      <c r="E1390" s="92" t="str">
        <f>IF(VLOOKUP($D1382,TKBGV_sang!$A$6:$AE$130,21,0)&lt;&gt;"",VLOOKUP($D1382,TKBGV_sang!$A$6:$AE$130,21,0),"")</f>
        <v/>
      </c>
      <c r="F1390" s="92" t="str">
        <f>IF(VLOOKUP($D1382,TKBGV_sang!$A$6:$AE$130,26,0)&lt;&gt;"",VLOOKUP($D1382,TKBGV_sang!$A$6:$AE$130,26,0),"")</f>
        <v>10A06 - VĂN</v>
      </c>
      <c r="G1390" s="92" t="str">
        <f>IF(VLOOKUP($D1382,TKBGV_sang!$A$6:$AE$130,31,0)&lt;&gt;"",VLOOKUP($D1382,TKBGV_sang!$A$6:$AE$130,31,0),"")</f>
        <v/>
      </c>
    </row>
    <row r="1391" spans="1:7" ht="25.5" customHeight="1" x14ac:dyDescent="0.1">
      <c r="A1391" s="85"/>
      <c r="B1391" s="85"/>
      <c r="C1391" s="85" t="s">
        <v>122</v>
      </c>
      <c r="D1391" s="85"/>
      <c r="E1391" s="85"/>
      <c r="F1391" s="85"/>
      <c r="G1391" s="85"/>
    </row>
    <row r="1392" spans="1:7" ht="25.5" customHeight="1" x14ac:dyDescent="0.1">
      <c r="A1392" s="89"/>
      <c r="B1392" s="90" t="s">
        <v>115</v>
      </c>
      <c r="C1392" s="90" t="s">
        <v>116</v>
      </c>
      <c r="D1392" s="90" t="s">
        <v>117</v>
      </c>
      <c r="E1392" s="90" t="s">
        <v>118</v>
      </c>
      <c r="F1392" s="90" t="s">
        <v>119</v>
      </c>
      <c r="G1392" s="90" t="s">
        <v>120</v>
      </c>
    </row>
    <row r="1393" spans="1:7" ht="25.5" customHeight="1" x14ac:dyDescent="0.15">
      <c r="A1393" s="91">
        <v>1</v>
      </c>
      <c r="B1393" s="92" t="str">
        <f>IF(VLOOKUP($D1382,TKBGV_chieu!$A$6:$AE$130,2,0)&lt;&gt;"",VLOOKUP($D1382,TKBGV_chieu!$A$6:$AE$130,2,0),"")</f>
        <v/>
      </c>
      <c r="C1393" s="92" t="str">
        <f>IF(VLOOKUP($D1382,TKBGV_chieu!$A$6:$AE$130,7,0)&lt;&gt;"",VLOOKUP($D1382,TKBGV_chieu!$A$6:$AE$130,7,0),"")</f>
        <v>12A01 - VĂN</v>
      </c>
      <c r="D1393" s="92" t="str">
        <f>IF(VLOOKUP($D1382,TKBGV_chieu!$A$6:$AE$130,12,0)&lt;&gt;"",VLOOKUP($D1382,TKBGV_chieu!$A$6:$AE$130,12,0),"")</f>
        <v/>
      </c>
      <c r="E1393" s="92" t="str">
        <f>IF(VLOOKUP($D1382,TKBGV_chieu!$A$6:$AE$130,17,0)&lt;&gt;"",VLOOKUP($D1382,TKBGV_chieu!$A$6:$AE$130,17,0),"")</f>
        <v>10A06 - VĂN</v>
      </c>
      <c r="F1393" s="92" t="str">
        <f>IF(VLOOKUP($D1382,TKBGV_chieu!$A$6:$AE$130,22,0)&lt;&gt;"",VLOOKUP($D1382,TKBGV_chieu!$A$6:$AE$130,22,0),"")</f>
        <v/>
      </c>
      <c r="G1393" s="92" t="str">
        <f>IF(VLOOKUP($D1382,TKBGV_chieu!$A$6:$AE$130,27,0)&lt;&gt;"",VLOOKUP($D1382,TKBGV_chieu!$A$6:$AE$130,27,0),"")</f>
        <v/>
      </c>
    </row>
    <row r="1394" spans="1:7" ht="25.5" customHeight="1" x14ac:dyDescent="0.15">
      <c r="A1394" s="91">
        <v>2</v>
      </c>
      <c r="B1394" s="92" t="str">
        <f>IF(VLOOKUP($D1382,TKBGV_chieu!$A$6:$AE$130,3,0)&lt;&gt;"",VLOOKUP($D1382,TKBGV_chieu!$A$6:$AE$130,3,0),"")</f>
        <v/>
      </c>
      <c r="C1394" s="92" t="str">
        <f>IF(VLOOKUP($D1382,TKBGV_chieu!$A$6:$AE$130,8,0)&lt;&gt;"",VLOOKUP($D1382,TKBGV_chieu!$A$6:$AE$130,8,0),"")</f>
        <v>12A01 - VĂN</v>
      </c>
      <c r="D1394" s="92" t="str">
        <f>IF(VLOOKUP($D1382,TKBGV_chieu!$A$6:$AE$130,13,0)&lt;&gt;"",VLOOKUP($D1382,TKBGV_chieu!$A$6:$AE$130,13,0),"")</f>
        <v/>
      </c>
      <c r="E1394" s="92" t="str">
        <f>IF(VLOOKUP($D1382,TKBGV_chieu!$A$6:$AE$130,18,0)&lt;&gt;"",VLOOKUP($D1382,TKBGV_chieu!$A$6:$AE$130,18,0),"")</f>
        <v>10A01 - VĂN</v>
      </c>
      <c r="F1394" s="92" t="str">
        <f>IF(VLOOKUP($D1382,TKBGV_chieu!$A$6:$AE$130,23,0)&lt;&gt;"",VLOOKUP($D1382,TKBGV_chieu!$A$6:$AE$130,23,0),"")</f>
        <v>12A12 - VĂN</v>
      </c>
      <c r="G1394" s="92" t="str">
        <f>IF(VLOOKUP($D1382,TKBGV_chieu!$A$6:$AE$130,28,0)&lt;&gt;"",VLOOKUP($D1382,TKBGV_chieu!$A$6:$AE$130,28,0),"")</f>
        <v/>
      </c>
    </row>
    <row r="1395" spans="1:7" ht="25.5" customHeight="1" x14ac:dyDescent="0.15">
      <c r="A1395" s="91">
        <v>3</v>
      </c>
      <c r="B1395" s="92" t="str">
        <f>IF(VLOOKUP($D1382,TKBGV_chieu!$A$6:$AE$130,4,0)&lt;&gt;"",VLOOKUP($D1382,TKBGV_chieu!$A$6:$AE$130,4,0),"")</f>
        <v/>
      </c>
      <c r="C1395" s="92" t="str">
        <f>IF(VLOOKUP($D1382,TKBGV_chieu!$A$6:$AE$130,9,0)&lt;&gt;"",VLOOKUP($D1382,TKBGV_chieu!$A$6:$AE$130,9,0),"")</f>
        <v/>
      </c>
      <c r="D1395" s="92" t="str">
        <f>IF(VLOOKUP($D1382,TKBGV_chieu!$A$6:$AE$130,14,0)&lt;&gt;"",VLOOKUP($D1382,TKBGV_chieu!$A$6:$AE$130,14,0),"")</f>
        <v/>
      </c>
      <c r="E1395" s="92" t="str">
        <f>IF(VLOOKUP($D1382,TKBGV_chieu!$A$6:$AE$130,19,0)&lt;&gt;"",VLOOKUP($D1382,TKBGV_chieu!$A$6:$AE$130,19,0),"")</f>
        <v>10A01 - VĂN</v>
      </c>
      <c r="F1395" s="92" t="str">
        <f>IF(VLOOKUP($D1382,TKBGV_chieu!$A$6:$AE$130,24,0)&lt;&gt;"",VLOOKUP($D1382,TKBGV_chieu!$A$6:$AE$130,24,0),"")</f>
        <v>12A12 - VĂN</v>
      </c>
      <c r="G1395" s="92" t="str">
        <f>IF(VLOOKUP($D1382,TKBGV_chieu!$A$6:$AE$130,29,0)&lt;&gt;"",VLOOKUP($D1382,TKBGV_chieu!$A$6:$AE$130,29,0),"")</f>
        <v/>
      </c>
    </row>
    <row r="1396" spans="1:7" ht="25.5" customHeight="1" x14ac:dyDescent="0.1">
      <c r="A1396" s="91">
        <v>4</v>
      </c>
      <c r="B1396" s="92" t="str">
        <f>IF(VLOOKUP($D1382,TKBGV_chieu!$A$6:$AE$130,5,0)&lt;&gt;"",VLOOKUP($D1382,TKBGV_chieu!$A$6:$AE$130,5,0),"")</f>
        <v/>
      </c>
      <c r="C1396" s="92" t="str">
        <f>IF(VLOOKUP($D1382,TKBGV_chieu!$A$6:$AE$130,10,0)&lt;&gt;"",VLOOKUP($D1382,TKBGV_chieu!$A$6:$AE$130,10,0),"")</f>
        <v/>
      </c>
      <c r="D1396" s="92" t="str">
        <f>IF(VLOOKUP($D1382,TKBGV_chieu!$A$6:$AE$130,15,0)&lt;&gt;"",VLOOKUP($D1382,TKBGV_chieu!$A$6:$AE$130,15,0),"")</f>
        <v/>
      </c>
      <c r="E1396" s="92" t="str">
        <f>IF(VLOOKUP($D1382,TKBGV_chieu!$A$6:$AE$130,20,0)&lt;&gt;"",VLOOKUP($D1382,TKBGV_chieu!$A$6:$AE$130,20,0),"")</f>
        <v/>
      </c>
      <c r="F1396" s="92" t="str">
        <f>IF(VLOOKUP($D1382,TKBGV_chieu!$A$6:$AE$130,25,0)&lt;&gt;"",VLOOKUP($D1382,TKBGV_chieu!$A$6:$AE$130,25,0),"")</f>
        <v/>
      </c>
      <c r="G1396" s="92" t="str">
        <f>IF(VLOOKUP($D1382,TKBGV_chieu!$A$6:$AE$130,30,0)&lt;&gt;"",VLOOKUP($D1382,TKBGV_chieu!$A$6:$AE$130,30,0),"")</f>
        <v/>
      </c>
    </row>
    <row r="1397" spans="1:7" ht="25.5" customHeight="1" x14ac:dyDescent="0.1">
      <c r="A1397" s="91">
        <v>5</v>
      </c>
      <c r="B1397" s="92" t="str">
        <f>IF(VLOOKUP($D1382,TKBGV_chieu!$A$6:$AE$130,6,0)&lt;&gt;"",VLOOKUP($D1382,TKBGV_chieu!$A$6:$AE$130,6,0),"")</f>
        <v/>
      </c>
      <c r="C1397" s="92" t="str">
        <f>IF(VLOOKUP($D1382,TKBGV_chieu!$A$6:$AE$130,11,0)&lt;&gt;"",VLOOKUP($D1382,TKBGV_chieu!$A$6:$AE$130,11,0),"")</f>
        <v/>
      </c>
      <c r="D1397" s="92" t="str">
        <f>IF(VLOOKUP($D1382,TKBGV_chieu!$A$6:$AE$130,16,0)&lt;&gt;"",VLOOKUP($D1382,TKBGV_chieu!$A$6:$AE$130,16,0),"")</f>
        <v/>
      </c>
      <c r="E1397" s="92" t="str">
        <f>IF(VLOOKUP($D1382,TKBGV_chieu!$A$6:$AE$130,21,0)&lt;&gt;"",VLOOKUP($D1382,TKBGV_chieu!$A$6:$AE$130,21,0),"")</f>
        <v/>
      </c>
      <c r="F1397" s="92" t="str">
        <f>IF(VLOOKUP($D1382,TKBGV_chieu!$A$6:$AE$130,26,0)&lt;&gt;"",VLOOKUP($D1382,TKBGV_chieu!$A$6:$AE$130,26,0),"")</f>
        <v/>
      </c>
      <c r="G1397" s="92" t="str">
        <f>IF(VLOOKUP($D1382,TKBGV_chieu!$A$6:$AE$130,31,0)&lt;&gt;"",VLOOKUP($D1382,TKBGV_chieu!$A$6:$AE$130,31,0),"")</f>
        <v/>
      </c>
    </row>
    <row r="1398" spans="1:7" ht="25.5" customHeight="1" x14ac:dyDescent="0.1">
      <c r="A1398" s="85"/>
      <c r="B1398" s="93"/>
      <c r="C1398" s="93"/>
      <c r="D1398" s="93"/>
      <c r="E1398" s="93"/>
      <c r="F1398" s="93"/>
      <c r="G1398" s="93"/>
    </row>
    <row r="1399" spans="1:7" ht="25.5" customHeight="1" x14ac:dyDescent="0.1">
      <c r="A1399" s="85">
        <v>83</v>
      </c>
      <c r="B1399" s="85"/>
      <c r="C1399" s="85" t="s">
        <v>123</v>
      </c>
      <c r="D1399" s="86" t="str">
        <f>VLOOKUP($A1399,Objects!$D$7:$F$120,3,1)</f>
        <v>NGUYỄN THỊ KIM PHƯỢNG</v>
      </c>
      <c r="E1399" s="85"/>
      <c r="F1399" s="85"/>
      <c r="G1399" s="85"/>
    </row>
    <row r="1400" spans="1:7" ht="25.5" customHeight="1" x14ac:dyDescent="0.1">
      <c r="A1400" s="85"/>
      <c r="B1400" s="85"/>
      <c r="C1400" s="85"/>
      <c r="D1400" s="85"/>
      <c r="E1400" s="88"/>
      <c r="F1400" s="85"/>
      <c r="G1400" s="85"/>
    </row>
    <row r="1401" spans="1:7" ht="25.5" customHeight="1" x14ac:dyDescent="0.1">
      <c r="A1401" s="85"/>
      <c r="B1401" s="85"/>
      <c r="C1401" s="85" t="s">
        <v>121</v>
      </c>
      <c r="D1401" s="85"/>
      <c r="E1401" s="85"/>
      <c r="F1401" s="85"/>
      <c r="G1401" s="85"/>
    </row>
    <row r="1402" spans="1:7" ht="25.5" customHeight="1" x14ac:dyDescent="0.1">
      <c r="A1402" s="89"/>
      <c r="B1402" s="90" t="s">
        <v>115</v>
      </c>
      <c r="C1402" s="90" t="s">
        <v>116</v>
      </c>
      <c r="D1402" s="90" t="s">
        <v>117</v>
      </c>
      <c r="E1402" s="90" t="s">
        <v>118</v>
      </c>
      <c r="F1402" s="90" t="s">
        <v>119</v>
      </c>
      <c r="G1402" s="90" t="s">
        <v>120</v>
      </c>
    </row>
    <row r="1403" spans="1:7" ht="25.5" customHeight="1" x14ac:dyDescent="0.15">
      <c r="A1403" s="91">
        <v>1</v>
      </c>
      <c r="B1403" s="92" t="str">
        <f>IF(VLOOKUP($D1399,TKBGV_sang!$A$6:$AE$130,2,0)&lt;&gt;"",VLOOKUP($D1399,TKBGV_sang!$A$6:$AE$130,2,0),"")</f>
        <v/>
      </c>
      <c r="C1403" s="92" t="str">
        <f>IF(VLOOKUP($D1399,TKBGV_sang!$A$6:$AE$130,7,0)&lt;&gt;"",VLOOKUP($D1399,TKBGV_sang!$A$6:$AE$130,7,0),"")</f>
        <v>11A15 - VĂN</v>
      </c>
      <c r="D1403" s="92" t="str">
        <f>IF(VLOOKUP($D1399,TKBGV_sang!$A$6:$AE$130,12,0)&lt;&gt;"",VLOOKUP($D1399,TKBGV_sang!$A$6:$AE$130,12,0),"")</f>
        <v/>
      </c>
      <c r="E1403" s="92" t="str">
        <f>IF(VLOOKUP($D1399,TKBGV_sang!$A$6:$AE$130,17,0)&lt;&gt;"",VLOOKUP($D1399,TKBGV_sang!$A$6:$AE$130,17,0),"")</f>
        <v/>
      </c>
      <c r="F1403" s="92" t="str">
        <f>IF(VLOOKUP($D1399,TKBGV_sang!$A$6:$AE$130,22,0)&lt;&gt;"",VLOOKUP($D1399,TKBGV_sang!$A$6:$AE$130,22,0),"")</f>
        <v>11A02 - VĂN</v>
      </c>
      <c r="G1403" s="92" t="str">
        <f>IF(VLOOKUP($D1399,TKBGV_sang!$A$6:$AE$130,27,0)&lt;&gt;"",VLOOKUP($D1399,TKBGV_sang!$A$6:$AE$130,27,0),"")</f>
        <v/>
      </c>
    </row>
    <row r="1404" spans="1:7" ht="25.5" customHeight="1" x14ac:dyDescent="0.15">
      <c r="A1404" s="91">
        <v>2</v>
      </c>
      <c r="B1404" s="92" t="str">
        <f>IF(VLOOKUP($D1399,TKBGV_sang!$A$6:$AE$130,3,0)&lt;&gt;"",VLOOKUP($D1399,TKBGV_sang!$A$6:$AE$130,3,0),"")</f>
        <v/>
      </c>
      <c r="C1404" s="92" t="str">
        <f>IF(VLOOKUP($D1399,TKBGV_sang!$A$6:$AE$130,8,0)&lt;&gt;"",VLOOKUP($D1399,TKBGV_sang!$A$6:$AE$130,8,0),"")</f>
        <v>11A15 - VĂN</v>
      </c>
      <c r="D1404" s="92" t="str">
        <f>IF(VLOOKUP($D1399,TKBGV_sang!$A$6:$AE$130,13,0)&lt;&gt;"",VLOOKUP($D1399,TKBGV_sang!$A$6:$AE$130,13,0),"")</f>
        <v/>
      </c>
      <c r="E1404" s="92" t="str">
        <f>IF(VLOOKUP($D1399,TKBGV_sang!$A$6:$AE$130,18,0)&lt;&gt;"",VLOOKUP($D1399,TKBGV_sang!$A$6:$AE$130,18,0),"")</f>
        <v>11A02 - VĂN</v>
      </c>
      <c r="F1404" s="92" t="str">
        <f>IF(VLOOKUP($D1399,TKBGV_sang!$A$6:$AE$130,23,0)&lt;&gt;"",VLOOKUP($D1399,TKBGV_sang!$A$6:$AE$130,23,0),"")</f>
        <v>11A02 - VĂN</v>
      </c>
      <c r="G1404" s="92" t="str">
        <f>IF(VLOOKUP($D1399,TKBGV_sang!$A$6:$AE$130,28,0)&lt;&gt;"",VLOOKUP($D1399,TKBGV_sang!$A$6:$AE$130,28,0),"")</f>
        <v/>
      </c>
    </row>
    <row r="1405" spans="1:7" ht="25.5" customHeight="1" x14ac:dyDescent="0.15">
      <c r="A1405" s="91">
        <v>3</v>
      </c>
      <c r="B1405" s="92" t="str">
        <f>IF(VLOOKUP($D1399,TKBGV_sang!$A$6:$AE$130,4,0)&lt;&gt;"",VLOOKUP($D1399,TKBGV_sang!$A$6:$AE$130,4,0),"")</f>
        <v/>
      </c>
      <c r="C1405" s="92" t="str">
        <f>IF(VLOOKUP($D1399,TKBGV_sang!$A$6:$AE$130,9,0)&lt;&gt;"",VLOOKUP($D1399,TKBGV_sang!$A$6:$AE$130,9,0),"")</f>
        <v>12A10 - VĂN</v>
      </c>
      <c r="D1405" s="92" t="str">
        <f>IF(VLOOKUP($D1399,TKBGV_sang!$A$6:$AE$130,14,0)&lt;&gt;"",VLOOKUP($D1399,TKBGV_sang!$A$6:$AE$130,14,0),"")</f>
        <v/>
      </c>
      <c r="E1405" s="92" t="str">
        <f>IF(VLOOKUP($D1399,TKBGV_sang!$A$6:$AE$130,19,0)&lt;&gt;"",VLOOKUP($D1399,TKBGV_sang!$A$6:$AE$130,19,0),"")</f>
        <v>11A02 - VĂN</v>
      </c>
      <c r="F1405" s="92" t="str">
        <f>IF(VLOOKUP($D1399,TKBGV_sang!$A$6:$AE$130,24,0)&lt;&gt;"",VLOOKUP($D1399,TKBGV_sang!$A$6:$AE$130,24,0),"")</f>
        <v/>
      </c>
      <c r="G1405" s="92" t="str">
        <f>IF(VLOOKUP($D1399,TKBGV_sang!$A$6:$AE$130,29,0)&lt;&gt;"",VLOOKUP($D1399,TKBGV_sang!$A$6:$AE$130,29,0),"")</f>
        <v/>
      </c>
    </row>
    <row r="1406" spans="1:7" ht="25.5" customHeight="1" x14ac:dyDescent="0.15">
      <c r="A1406" s="91">
        <v>4</v>
      </c>
      <c r="B1406" s="92" t="str">
        <f>IF(VLOOKUP($D1399,TKBGV_sang!$A$6:$AE$130,5,0)&lt;&gt;"",VLOOKUP($D1399,TKBGV_sang!$A$6:$AE$130,5,0),"")</f>
        <v/>
      </c>
      <c r="C1406" s="92" t="str">
        <f>IF(VLOOKUP($D1399,TKBGV_sang!$A$6:$AE$130,10,0)&lt;&gt;"",VLOOKUP($D1399,TKBGV_sang!$A$6:$AE$130,10,0),"")</f>
        <v>12A10 - VĂN</v>
      </c>
      <c r="D1406" s="92" t="str">
        <f>IF(VLOOKUP($D1399,TKBGV_sang!$A$6:$AE$130,15,0)&lt;&gt;"",VLOOKUP($D1399,TKBGV_sang!$A$6:$AE$130,15,0),"")</f>
        <v/>
      </c>
      <c r="E1406" s="92" t="str">
        <f>IF(VLOOKUP($D1399,TKBGV_sang!$A$6:$AE$130,20,0)&lt;&gt;"",VLOOKUP($D1399,TKBGV_sang!$A$6:$AE$130,20,0),"")</f>
        <v>11A15 - VĂN</v>
      </c>
      <c r="F1406" s="92" t="str">
        <f>IF(VLOOKUP($D1399,TKBGV_sang!$A$6:$AE$130,25,0)&lt;&gt;"",VLOOKUP($D1399,TKBGV_sang!$A$6:$AE$130,25,0),"")</f>
        <v>12A11 - VĂN</v>
      </c>
      <c r="G1406" s="92" t="str">
        <f>IF(VLOOKUP($D1399,TKBGV_sang!$A$6:$AE$130,30,0)&lt;&gt;"",VLOOKUP($D1399,TKBGV_sang!$A$6:$AE$130,30,0),"")</f>
        <v/>
      </c>
    </row>
    <row r="1407" spans="1:7" ht="25.5" customHeight="1" x14ac:dyDescent="0.15">
      <c r="A1407" s="91">
        <v>5</v>
      </c>
      <c r="B1407" s="92" t="str">
        <f>IF(VLOOKUP($D1399,TKBGV_sang!$A$6:$AE$130,6,0)&lt;&gt;"",VLOOKUP($D1399,TKBGV_sang!$A$6:$AE$130,6,0),"")</f>
        <v/>
      </c>
      <c r="C1407" s="92" t="str">
        <f>IF(VLOOKUP($D1399,TKBGV_sang!$A$6:$AE$130,11,0)&lt;&gt;"",VLOOKUP($D1399,TKBGV_sang!$A$6:$AE$130,11,0),"")</f>
        <v>12A11 - VĂN</v>
      </c>
      <c r="D1407" s="92" t="str">
        <f>IF(VLOOKUP($D1399,TKBGV_sang!$A$6:$AE$130,16,0)&lt;&gt;"",VLOOKUP($D1399,TKBGV_sang!$A$6:$AE$130,16,0),"")</f>
        <v/>
      </c>
      <c r="E1407" s="92" t="str">
        <f>IF(VLOOKUP($D1399,TKBGV_sang!$A$6:$AE$130,21,0)&lt;&gt;"",VLOOKUP($D1399,TKBGV_sang!$A$6:$AE$130,21,0),"")</f>
        <v>11A15 - VĂN</v>
      </c>
      <c r="F1407" s="92" t="str">
        <f>IF(VLOOKUP($D1399,TKBGV_sang!$A$6:$AE$130,26,0)&lt;&gt;"",VLOOKUP($D1399,TKBGV_sang!$A$6:$AE$130,26,0),"")</f>
        <v>12A11 - VĂN</v>
      </c>
      <c r="G1407" s="92" t="str">
        <f>IF(VLOOKUP($D1399,TKBGV_sang!$A$6:$AE$130,31,0)&lt;&gt;"",VLOOKUP($D1399,TKBGV_sang!$A$6:$AE$130,31,0),"")</f>
        <v/>
      </c>
    </row>
    <row r="1408" spans="1:7" ht="25.5" customHeight="1" x14ac:dyDescent="0.1">
      <c r="A1408" s="85"/>
      <c r="B1408" s="85"/>
      <c r="C1408" s="85" t="s">
        <v>122</v>
      </c>
      <c r="D1408" s="85"/>
      <c r="E1408" s="85"/>
      <c r="F1408" s="85"/>
      <c r="G1408" s="85"/>
    </row>
    <row r="1409" spans="1:7" ht="25.5" customHeight="1" x14ac:dyDescent="0.1">
      <c r="A1409" s="89"/>
      <c r="B1409" s="90" t="s">
        <v>115</v>
      </c>
      <c r="C1409" s="90" t="s">
        <v>116</v>
      </c>
      <c r="D1409" s="90" t="s">
        <v>117</v>
      </c>
      <c r="E1409" s="90" t="s">
        <v>118</v>
      </c>
      <c r="F1409" s="90" t="s">
        <v>119</v>
      </c>
      <c r="G1409" s="90" t="s">
        <v>120</v>
      </c>
    </row>
    <row r="1410" spans="1:7" ht="25.5" customHeight="1" x14ac:dyDescent="0.15">
      <c r="A1410" s="91">
        <v>1</v>
      </c>
      <c r="B1410" s="92" t="str">
        <f>IF(VLOOKUP($D1399,TKBGV_chieu!$A$6:$AE$130,2,0)&lt;&gt;"",VLOOKUP($D1399,TKBGV_chieu!$A$6:$AE$130,2,0),"")</f>
        <v>12A11 - VĂN</v>
      </c>
      <c r="C1410" s="92" t="str">
        <f>IF(VLOOKUP($D1399,TKBGV_chieu!$A$6:$AE$130,7,0)&lt;&gt;"",VLOOKUP($D1399,TKBGV_chieu!$A$6:$AE$130,7,0),"")</f>
        <v>11A15 - VĂN</v>
      </c>
      <c r="D1410" s="92" t="str">
        <f>IF(VLOOKUP($D1399,TKBGV_chieu!$A$6:$AE$130,12,0)&lt;&gt;"",VLOOKUP($D1399,TKBGV_chieu!$A$6:$AE$130,12,0),"")</f>
        <v/>
      </c>
      <c r="E1410" s="92" t="str">
        <f>IF(VLOOKUP($D1399,TKBGV_chieu!$A$6:$AE$130,17,0)&lt;&gt;"",VLOOKUP($D1399,TKBGV_chieu!$A$6:$AE$130,17,0),"")</f>
        <v>12A10 - VĂN</v>
      </c>
      <c r="F1410" s="92" t="str">
        <f>IF(VLOOKUP($D1399,TKBGV_chieu!$A$6:$AE$130,22,0)&lt;&gt;"",VLOOKUP($D1399,TKBGV_chieu!$A$6:$AE$130,22,0),"")</f>
        <v>12A10 - VĂN</v>
      </c>
      <c r="G1410" s="92" t="str">
        <f>IF(VLOOKUP($D1399,TKBGV_chieu!$A$6:$AE$130,27,0)&lt;&gt;"",VLOOKUP($D1399,TKBGV_chieu!$A$6:$AE$130,27,0),"")</f>
        <v/>
      </c>
    </row>
    <row r="1411" spans="1:7" ht="25.5" customHeight="1" x14ac:dyDescent="0.15">
      <c r="A1411" s="91">
        <v>2</v>
      </c>
      <c r="B1411" s="92" t="str">
        <f>IF(VLOOKUP($D1399,TKBGV_chieu!$A$6:$AE$130,3,0)&lt;&gt;"",VLOOKUP($D1399,TKBGV_chieu!$A$6:$AE$130,3,0),"")</f>
        <v>12A11 - VĂN</v>
      </c>
      <c r="C1411" s="92" t="str">
        <f>IF(VLOOKUP($D1399,TKBGV_chieu!$A$6:$AE$130,8,0)&lt;&gt;"",VLOOKUP($D1399,TKBGV_chieu!$A$6:$AE$130,8,0),"")</f>
        <v>11A02 - VĂN</v>
      </c>
      <c r="D1411" s="92" t="str">
        <f>IF(VLOOKUP($D1399,TKBGV_chieu!$A$6:$AE$130,13,0)&lt;&gt;"",VLOOKUP($D1399,TKBGV_chieu!$A$6:$AE$130,13,0),"")</f>
        <v/>
      </c>
      <c r="E1411" s="92" t="str">
        <f>IF(VLOOKUP($D1399,TKBGV_chieu!$A$6:$AE$130,18,0)&lt;&gt;"",VLOOKUP($D1399,TKBGV_chieu!$A$6:$AE$130,18,0),"")</f>
        <v>12A10 - VĂN</v>
      </c>
      <c r="F1411" s="92" t="str">
        <f>IF(VLOOKUP($D1399,TKBGV_chieu!$A$6:$AE$130,23,0)&lt;&gt;"",VLOOKUP($D1399,TKBGV_chieu!$A$6:$AE$130,23,0),"")</f>
        <v>12A10 - VĂN</v>
      </c>
      <c r="G1411" s="92" t="str">
        <f>IF(VLOOKUP($D1399,TKBGV_chieu!$A$6:$AE$130,28,0)&lt;&gt;"",VLOOKUP($D1399,TKBGV_chieu!$A$6:$AE$130,28,0),"")</f>
        <v/>
      </c>
    </row>
    <row r="1412" spans="1:7" ht="25.5" customHeight="1" x14ac:dyDescent="0.15">
      <c r="A1412" s="91">
        <v>3</v>
      </c>
      <c r="B1412" s="92" t="str">
        <f>IF(VLOOKUP($D1399,TKBGV_chieu!$A$6:$AE$130,4,0)&lt;&gt;"",VLOOKUP($D1399,TKBGV_chieu!$A$6:$AE$130,4,0),"")</f>
        <v>11A15 - VĂN</v>
      </c>
      <c r="C1412" s="92" t="str">
        <f>IF(VLOOKUP($D1399,TKBGV_chieu!$A$6:$AE$130,9,0)&lt;&gt;"",VLOOKUP($D1399,TKBGV_chieu!$A$6:$AE$130,9,0),"")</f>
        <v>11A02 - VĂN</v>
      </c>
      <c r="D1412" s="92" t="str">
        <f>IF(VLOOKUP($D1399,TKBGV_chieu!$A$6:$AE$130,14,0)&lt;&gt;"",VLOOKUP($D1399,TKBGV_chieu!$A$6:$AE$130,14,0),"")</f>
        <v/>
      </c>
      <c r="E1412" s="92" t="str">
        <f>IF(VLOOKUP($D1399,TKBGV_chieu!$A$6:$AE$130,19,0)&lt;&gt;"",VLOOKUP($D1399,TKBGV_chieu!$A$6:$AE$130,19,0),"")</f>
        <v>12A11 - VĂN</v>
      </c>
      <c r="F1412" s="92" t="str">
        <f>IF(VLOOKUP($D1399,TKBGV_chieu!$A$6:$AE$130,24,0)&lt;&gt;"",VLOOKUP($D1399,TKBGV_chieu!$A$6:$AE$130,24,0),"")</f>
        <v/>
      </c>
      <c r="G1412" s="92" t="str">
        <f>IF(VLOOKUP($D1399,TKBGV_chieu!$A$6:$AE$130,29,0)&lt;&gt;"",VLOOKUP($D1399,TKBGV_chieu!$A$6:$AE$130,29,0),"")</f>
        <v/>
      </c>
    </row>
    <row r="1413" spans="1:7" ht="25.5" customHeight="1" x14ac:dyDescent="0.1">
      <c r="A1413" s="91">
        <v>4</v>
      </c>
      <c r="B1413" s="92" t="str">
        <f>IF(VLOOKUP($D1399,TKBGV_chieu!$A$6:$AE$130,5,0)&lt;&gt;"",VLOOKUP($D1399,TKBGV_chieu!$A$6:$AE$130,5,0),"")</f>
        <v/>
      </c>
      <c r="C1413" s="92" t="str">
        <f>IF(VLOOKUP($D1399,TKBGV_chieu!$A$6:$AE$130,10,0)&lt;&gt;"",VLOOKUP($D1399,TKBGV_chieu!$A$6:$AE$130,10,0),"")</f>
        <v/>
      </c>
      <c r="D1413" s="92" t="str">
        <f>IF(VLOOKUP($D1399,TKBGV_chieu!$A$6:$AE$130,15,0)&lt;&gt;"",VLOOKUP($D1399,TKBGV_chieu!$A$6:$AE$130,15,0),"")</f>
        <v/>
      </c>
      <c r="E1413" s="92" t="str">
        <f>IF(VLOOKUP($D1399,TKBGV_chieu!$A$6:$AE$130,20,0)&lt;&gt;"",VLOOKUP($D1399,TKBGV_chieu!$A$6:$AE$130,20,0),"")</f>
        <v/>
      </c>
      <c r="F1413" s="92" t="str">
        <f>IF(VLOOKUP($D1399,TKBGV_chieu!$A$6:$AE$130,25,0)&lt;&gt;"",VLOOKUP($D1399,TKBGV_chieu!$A$6:$AE$130,25,0),"")</f>
        <v/>
      </c>
      <c r="G1413" s="92" t="str">
        <f>IF(VLOOKUP($D1399,TKBGV_chieu!$A$6:$AE$130,30,0)&lt;&gt;"",VLOOKUP($D1399,TKBGV_chieu!$A$6:$AE$130,30,0),"")</f>
        <v/>
      </c>
    </row>
    <row r="1414" spans="1:7" ht="25.5" customHeight="1" x14ac:dyDescent="0.1">
      <c r="A1414" s="91">
        <v>5</v>
      </c>
      <c r="B1414" s="92" t="str">
        <f>IF(VLOOKUP($D1399,TKBGV_chieu!$A$6:$AE$130,6,0)&lt;&gt;"",VLOOKUP($D1399,TKBGV_chieu!$A$6:$AE$130,6,0),"")</f>
        <v/>
      </c>
      <c r="C1414" s="92" t="str">
        <f>IF(VLOOKUP($D1399,TKBGV_chieu!$A$6:$AE$130,11,0)&lt;&gt;"",VLOOKUP($D1399,TKBGV_chieu!$A$6:$AE$130,11,0),"")</f>
        <v/>
      </c>
      <c r="D1414" s="92" t="str">
        <f>IF(VLOOKUP($D1399,TKBGV_chieu!$A$6:$AE$130,16,0)&lt;&gt;"",VLOOKUP($D1399,TKBGV_chieu!$A$6:$AE$130,16,0),"")</f>
        <v/>
      </c>
      <c r="E1414" s="92" t="str">
        <f>IF(VLOOKUP($D1399,TKBGV_chieu!$A$6:$AE$130,21,0)&lt;&gt;"",VLOOKUP($D1399,TKBGV_chieu!$A$6:$AE$130,21,0),"")</f>
        <v/>
      </c>
      <c r="F1414" s="92" t="str">
        <f>IF(VLOOKUP($D1399,TKBGV_chieu!$A$6:$AE$130,26,0)&lt;&gt;"",VLOOKUP($D1399,TKBGV_chieu!$A$6:$AE$130,26,0),"")</f>
        <v/>
      </c>
      <c r="G1414" s="92" t="str">
        <f>IF(VLOOKUP($D1399,TKBGV_chieu!$A$6:$AE$130,31,0)&lt;&gt;"",VLOOKUP($D1399,TKBGV_chieu!$A$6:$AE$130,31,0),"")</f>
        <v/>
      </c>
    </row>
    <row r="1415" spans="1:7" ht="25.5" customHeight="1" x14ac:dyDescent="0.1">
      <c r="A1415" s="94"/>
      <c r="B1415" s="95"/>
      <c r="C1415" s="95"/>
      <c r="D1415" s="95"/>
      <c r="E1415" s="95"/>
      <c r="F1415" s="95"/>
      <c r="G1415" s="95"/>
    </row>
    <row r="1416" spans="1:7" ht="25.5" customHeight="1" x14ac:dyDescent="0.1">
      <c r="A1416" s="85">
        <v>84</v>
      </c>
      <c r="B1416" s="85"/>
      <c r="C1416" s="85" t="s">
        <v>123</v>
      </c>
      <c r="D1416" s="86" t="str">
        <f>VLOOKUP($A1416,Objects!$D$7:$F$120,3,1)</f>
        <v>NGUYỄN THỊ THỦY</v>
      </c>
      <c r="E1416" s="85"/>
      <c r="F1416" s="85"/>
      <c r="G1416" s="85"/>
    </row>
    <row r="1417" spans="1:7" ht="25.5" customHeight="1" x14ac:dyDescent="0.1">
      <c r="A1417" s="85"/>
      <c r="B1417" s="85"/>
      <c r="C1417" s="85"/>
      <c r="D1417" s="85"/>
      <c r="E1417" s="88"/>
      <c r="F1417" s="85"/>
      <c r="G1417" s="85"/>
    </row>
    <row r="1418" spans="1:7" ht="25.5" customHeight="1" x14ac:dyDescent="0.1">
      <c r="A1418" s="85"/>
      <c r="B1418" s="85"/>
      <c r="C1418" s="85" t="s">
        <v>121</v>
      </c>
      <c r="D1418" s="85"/>
      <c r="E1418" s="85"/>
      <c r="F1418" s="85"/>
      <c r="G1418" s="85"/>
    </row>
    <row r="1419" spans="1:7" ht="25.5" customHeight="1" x14ac:dyDescent="0.1">
      <c r="A1419" s="89"/>
      <c r="B1419" s="90" t="s">
        <v>115</v>
      </c>
      <c r="C1419" s="90" t="s">
        <v>116</v>
      </c>
      <c r="D1419" s="90" t="s">
        <v>117</v>
      </c>
      <c r="E1419" s="90" t="s">
        <v>118</v>
      </c>
      <c r="F1419" s="90" t="s">
        <v>119</v>
      </c>
      <c r="G1419" s="90" t="s">
        <v>120</v>
      </c>
    </row>
    <row r="1420" spans="1:7" ht="25.5" customHeight="1" x14ac:dyDescent="0.15">
      <c r="A1420" s="91">
        <v>1</v>
      </c>
      <c r="B1420" s="92" t="str">
        <f>IF(VLOOKUP($D1416,TKBGV_sang!$A$6:$AE$130,2,0)&lt;&gt;"",VLOOKUP($D1416,TKBGV_sang!$A$6:$AE$130,2,0),"")</f>
        <v/>
      </c>
      <c r="C1420" s="92" t="str">
        <f>IF(VLOOKUP($D1416,TKBGV_sang!$A$6:$AE$130,7,0)&lt;&gt;"",VLOOKUP($D1416,TKBGV_sang!$A$6:$AE$130,7,0),"")</f>
        <v>11A11 - VĂN</v>
      </c>
      <c r="D1420" s="92" t="str">
        <f>IF(VLOOKUP($D1416,TKBGV_sang!$A$6:$AE$130,12,0)&lt;&gt;"",VLOOKUP($D1416,TKBGV_sang!$A$6:$AE$130,12,0),"")</f>
        <v/>
      </c>
      <c r="E1420" s="92" t="str">
        <f>IF(VLOOKUP($D1416,TKBGV_sang!$A$6:$AE$130,17,0)&lt;&gt;"",VLOOKUP($D1416,TKBGV_sang!$A$6:$AE$130,17,0),"")</f>
        <v>11A06 - VĂN</v>
      </c>
      <c r="F1420" s="92" t="str">
        <f>IF(VLOOKUP($D1416,TKBGV_sang!$A$6:$AE$130,22,0)&lt;&gt;"",VLOOKUP($D1416,TKBGV_sang!$A$6:$AE$130,22,0),"")</f>
        <v/>
      </c>
      <c r="G1420" s="92" t="str">
        <f>IF(VLOOKUP($D1416,TKBGV_sang!$A$6:$AE$130,27,0)&lt;&gt;"",VLOOKUP($D1416,TKBGV_sang!$A$6:$AE$130,27,0),"")</f>
        <v/>
      </c>
    </row>
    <row r="1421" spans="1:7" ht="25.5" customHeight="1" x14ac:dyDescent="0.15">
      <c r="A1421" s="91">
        <v>2</v>
      </c>
      <c r="B1421" s="92" t="str">
        <f>IF(VLOOKUP($D1416,TKBGV_sang!$A$6:$AE$130,3,0)&lt;&gt;"",VLOOKUP($D1416,TKBGV_sang!$A$6:$AE$130,3,0),"")</f>
        <v/>
      </c>
      <c r="C1421" s="92" t="str">
        <f>IF(VLOOKUP($D1416,TKBGV_sang!$A$6:$AE$130,8,0)&lt;&gt;"",VLOOKUP($D1416,TKBGV_sang!$A$6:$AE$130,8,0),"")</f>
        <v>11A11 - VĂN</v>
      </c>
      <c r="D1421" s="92" t="str">
        <f>IF(VLOOKUP($D1416,TKBGV_sang!$A$6:$AE$130,13,0)&lt;&gt;"",VLOOKUP($D1416,TKBGV_sang!$A$6:$AE$130,13,0),"")</f>
        <v/>
      </c>
      <c r="E1421" s="92" t="str">
        <f>IF(VLOOKUP($D1416,TKBGV_sang!$A$6:$AE$130,18,0)&lt;&gt;"",VLOOKUP($D1416,TKBGV_sang!$A$6:$AE$130,18,0),"")</f>
        <v>11A06 - VĂN</v>
      </c>
      <c r="F1421" s="92" t="str">
        <f>IF(VLOOKUP($D1416,TKBGV_sang!$A$6:$AE$130,23,0)&lt;&gt;"",VLOOKUP($D1416,TKBGV_sang!$A$6:$AE$130,23,0),"")</f>
        <v/>
      </c>
      <c r="G1421" s="92" t="str">
        <f>IF(VLOOKUP($D1416,TKBGV_sang!$A$6:$AE$130,28,0)&lt;&gt;"",VLOOKUP($D1416,TKBGV_sang!$A$6:$AE$130,28,0),"")</f>
        <v/>
      </c>
    </row>
    <row r="1422" spans="1:7" ht="25.5" customHeight="1" x14ac:dyDescent="0.15">
      <c r="A1422" s="91">
        <v>3</v>
      </c>
      <c r="B1422" s="92" t="str">
        <f>IF(VLOOKUP($D1416,TKBGV_sang!$A$6:$AE$130,4,0)&lt;&gt;"",VLOOKUP($D1416,TKBGV_sang!$A$6:$AE$130,4,0),"")</f>
        <v/>
      </c>
      <c r="C1422" s="92" t="str">
        <f>IF(VLOOKUP($D1416,TKBGV_sang!$A$6:$AE$130,9,0)&lt;&gt;"",VLOOKUP($D1416,TKBGV_sang!$A$6:$AE$130,9,0),"")</f>
        <v>11A06 - VĂN</v>
      </c>
      <c r="D1422" s="92" t="str">
        <f>IF(VLOOKUP($D1416,TKBGV_sang!$A$6:$AE$130,14,0)&lt;&gt;"",VLOOKUP($D1416,TKBGV_sang!$A$6:$AE$130,14,0),"")</f>
        <v/>
      </c>
      <c r="E1422" s="92" t="str">
        <f>IF(VLOOKUP($D1416,TKBGV_sang!$A$6:$AE$130,19,0)&lt;&gt;"",VLOOKUP($D1416,TKBGV_sang!$A$6:$AE$130,19,0),"")</f>
        <v>11A11 - VĂN</v>
      </c>
      <c r="F1422" s="92" t="str">
        <f>IF(VLOOKUP($D1416,TKBGV_sang!$A$6:$AE$130,24,0)&lt;&gt;"",VLOOKUP($D1416,TKBGV_sang!$A$6:$AE$130,24,0),"")</f>
        <v>11A06 - VĂN</v>
      </c>
      <c r="G1422" s="92" t="str">
        <f>IF(VLOOKUP($D1416,TKBGV_sang!$A$6:$AE$130,29,0)&lt;&gt;"",VLOOKUP($D1416,TKBGV_sang!$A$6:$AE$130,29,0),"")</f>
        <v/>
      </c>
    </row>
    <row r="1423" spans="1:7" ht="25.5" customHeight="1" x14ac:dyDescent="0.15">
      <c r="A1423" s="91">
        <v>4</v>
      </c>
      <c r="B1423" s="92" t="str">
        <f>IF(VLOOKUP($D1416,TKBGV_sang!$A$6:$AE$130,5,0)&lt;&gt;"",VLOOKUP($D1416,TKBGV_sang!$A$6:$AE$130,5,0),"")</f>
        <v/>
      </c>
      <c r="C1423" s="92" t="str">
        <f>IF(VLOOKUP($D1416,TKBGV_sang!$A$6:$AE$130,10,0)&lt;&gt;"",VLOOKUP($D1416,TKBGV_sang!$A$6:$AE$130,10,0),"")</f>
        <v/>
      </c>
      <c r="D1423" s="92" t="str">
        <f>IF(VLOOKUP($D1416,TKBGV_sang!$A$6:$AE$130,15,0)&lt;&gt;"",VLOOKUP($D1416,TKBGV_sang!$A$6:$AE$130,15,0),"")</f>
        <v/>
      </c>
      <c r="E1423" s="92" t="str">
        <f>IF(VLOOKUP($D1416,TKBGV_sang!$A$6:$AE$130,20,0)&lt;&gt;"",VLOOKUP($D1416,TKBGV_sang!$A$6:$AE$130,20,0),"")</f>
        <v>12A09 - VĂN</v>
      </c>
      <c r="F1423" s="92" t="str">
        <f>IF(VLOOKUP($D1416,TKBGV_sang!$A$6:$AE$130,25,0)&lt;&gt;"",VLOOKUP($D1416,TKBGV_sang!$A$6:$AE$130,25,0),"")</f>
        <v>12A09 - VĂN</v>
      </c>
      <c r="G1423" s="92" t="str">
        <f>IF(VLOOKUP($D1416,TKBGV_sang!$A$6:$AE$130,30,0)&lt;&gt;"",VLOOKUP($D1416,TKBGV_sang!$A$6:$AE$130,30,0),"")</f>
        <v/>
      </c>
    </row>
    <row r="1424" spans="1:7" ht="25.5" customHeight="1" x14ac:dyDescent="0.15">
      <c r="A1424" s="91">
        <v>5</v>
      </c>
      <c r="B1424" s="92" t="str">
        <f>IF(VLOOKUP($D1416,TKBGV_sang!$A$6:$AE$130,6,0)&lt;&gt;"",VLOOKUP($D1416,TKBGV_sang!$A$6:$AE$130,6,0),"")</f>
        <v/>
      </c>
      <c r="C1424" s="92" t="str">
        <f>IF(VLOOKUP($D1416,TKBGV_sang!$A$6:$AE$130,11,0)&lt;&gt;"",VLOOKUP($D1416,TKBGV_sang!$A$6:$AE$130,11,0),"")</f>
        <v>12A09 - VĂN</v>
      </c>
      <c r="D1424" s="92" t="str">
        <f>IF(VLOOKUP($D1416,TKBGV_sang!$A$6:$AE$130,16,0)&lt;&gt;"",VLOOKUP($D1416,TKBGV_sang!$A$6:$AE$130,16,0),"")</f>
        <v/>
      </c>
      <c r="E1424" s="92" t="str">
        <f>IF(VLOOKUP($D1416,TKBGV_sang!$A$6:$AE$130,21,0)&lt;&gt;"",VLOOKUP($D1416,TKBGV_sang!$A$6:$AE$130,21,0),"")</f>
        <v>12A09 - VĂN</v>
      </c>
      <c r="F1424" s="92" t="str">
        <f>IF(VLOOKUP($D1416,TKBGV_sang!$A$6:$AE$130,26,0)&lt;&gt;"",VLOOKUP($D1416,TKBGV_sang!$A$6:$AE$130,26,0),"")</f>
        <v/>
      </c>
      <c r="G1424" s="92" t="str">
        <f>IF(VLOOKUP($D1416,TKBGV_sang!$A$6:$AE$130,31,0)&lt;&gt;"",VLOOKUP($D1416,TKBGV_sang!$A$6:$AE$130,31,0),"")</f>
        <v/>
      </c>
    </row>
    <row r="1425" spans="1:7" ht="25.5" customHeight="1" x14ac:dyDescent="0.1">
      <c r="A1425" s="85"/>
      <c r="B1425" s="85"/>
      <c r="C1425" s="85" t="s">
        <v>122</v>
      </c>
      <c r="D1425" s="85"/>
      <c r="E1425" s="85"/>
      <c r="F1425" s="85"/>
      <c r="G1425" s="85"/>
    </row>
    <row r="1426" spans="1:7" ht="25.5" customHeight="1" x14ac:dyDescent="0.1">
      <c r="A1426" s="89"/>
      <c r="B1426" s="90" t="s">
        <v>115</v>
      </c>
      <c r="C1426" s="90" t="s">
        <v>116</v>
      </c>
      <c r="D1426" s="90" t="s">
        <v>117</v>
      </c>
      <c r="E1426" s="90" t="s">
        <v>118</v>
      </c>
      <c r="F1426" s="90" t="s">
        <v>119</v>
      </c>
      <c r="G1426" s="90" t="s">
        <v>120</v>
      </c>
    </row>
    <row r="1427" spans="1:7" ht="25.5" customHeight="1" x14ac:dyDescent="0.15">
      <c r="A1427" s="91">
        <v>1</v>
      </c>
      <c r="B1427" s="92" t="str">
        <f>IF(VLOOKUP($D1416,TKBGV_chieu!$A$6:$AE$130,2,0)&lt;&gt;"",VLOOKUP($D1416,TKBGV_chieu!$A$6:$AE$130,2,0),"")</f>
        <v/>
      </c>
      <c r="C1427" s="92" t="str">
        <f>IF(VLOOKUP($D1416,TKBGV_chieu!$A$6:$AE$130,7,0)&lt;&gt;"",VLOOKUP($D1416,TKBGV_chieu!$A$6:$AE$130,7,0),"")</f>
        <v>12A09 - VĂN</v>
      </c>
      <c r="D1427" s="92" t="str">
        <f>IF(VLOOKUP($D1416,TKBGV_chieu!$A$6:$AE$130,12,0)&lt;&gt;"",VLOOKUP($D1416,TKBGV_chieu!$A$6:$AE$130,12,0),"")</f>
        <v/>
      </c>
      <c r="E1427" s="92" t="str">
        <f>IF(VLOOKUP($D1416,TKBGV_chieu!$A$6:$AE$130,17,0)&lt;&gt;"",VLOOKUP($D1416,TKBGV_chieu!$A$6:$AE$130,17,0),"")</f>
        <v/>
      </c>
      <c r="F1427" s="92" t="str">
        <f>IF(VLOOKUP($D1416,TKBGV_chieu!$A$6:$AE$130,22,0)&lt;&gt;"",VLOOKUP($D1416,TKBGV_chieu!$A$6:$AE$130,22,0),"")</f>
        <v>11A11 - VĂN</v>
      </c>
      <c r="G1427" s="92" t="str">
        <f>IF(VLOOKUP($D1416,TKBGV_chieu!$A$6:$AE$130,27,0)&lt;&gt;"",VLOOKUP($D1416,TKBGV_chieu!$A$6:$AE$130,27,0),"")</f>
        <v/>
      </c>
    </row>
    <row r="1428" spans="1:7" ht="25.5" customHeight="1" x14ac:dyDescent="0.15">
      <c r="A1428" s="91">
        <v>2</v>
      </c>
      <c r="B1428" s="92" t="str">
        <f>IF(VLOOKUP($D1416,TKBGV_chieu!$A$6:$AE$130,3,0)&lt;&gt;"",VLOOKUP($D1416,TKBGV_chieu!$A$6:$AE$130,3,0),"")</f>
        <v/>
      </c>
      <c r="C1428" s="92" t="str">
        <f>IF(VLOOKUP($D1416,TKBGV_chieu!$A$6:$AE$130,8,0)&lt;&gt;"",VLOOKUP($D1416,TKBGV_chieu!$A$6:$AE$130,8,0),"")</f>
        <v>12A09 - VĂN</v>
      </c>
      <c r="D1428" s="92" t="str">
        <f>IF(VLOOKUP($D1416,TKBGV_chieu!$A$6:$AE$130,13,0)&lt;&gt;"",VLOOKUP($D1416,TKBGV_chieu!$A$6:$AE$130,13,0),"")</f>
        <v/>
      </c>
      <c r="E1428" s="92" t="str">
        <f>IF(VLOOKUP($D1416,TKBGV_chieu!$A$6:$AE$130,18,0)&lt;&gt;"",VLOOKUP($D1416,TKBGV_chieu!$A$6:$AE$130,18,0),"")</f>
        <v>11A11 - VĂN</v>
      </c>
      <c r="F1428" s="92" t="str">
        <f>IF(VLOOKUP($D1416,TKBGV_chieu!$A$6:$AE$130,23,0)&lt;&gt;"",VLOOKUP($D1416,TKBGV_chieu!$A$6:$AE$130,23,0),"")</f>
        <v>11A06 - VĂN</v>
      </c>
      <c r="G1428" s="92" t="str">
        <f>IF(VLOOKUP($D1416,TKBGV_chieu!$A$6:$AE$130,28,0)&lt;&gt;"",VLOOKUP($D1416,TKBGV_chieu!$A$6:$AE$130,28,0),"")</f>
        <v/>
      </c>
    </row>
    <row r="1429" spans="1:7" ht="25.5" customHeight="1" x14ac:dyDescent="0.15">
      <c r="A1429" s="91">
        <v>3</v>
      </c>
      <c r="B1429" s="92" t="str">
        <f>IF(VLOOKUP($D1416,TKBGV_chieu!$A$6:$AE$130,4,0)&lt;&gt;"",VLOOKUP($D1416,TKBGV_chieu!$A$6:$AE$130,4,0),"")</f>
        <v/>
      </c>
      <c r="C1429" s="92" t="str">
        <f>IF(VLOOKUP($D1416,TKBGV_chieu!$A$6:$AE$130,9,0)&lt;&gt;"",VLOOKUP($D1416,TKBGV_chieu!$A$6:$AE$130,9,0),"")</f>
        <v/>
      </c>
      <c r="D1429" s="92" t="str">
        <f>IF(VLOOKUP($D1416,TKBGV_chieu!$A$6:$AE$130,14,0)&lt;&gt;"",VLOOKUP($D1416,TKBGV_chieu!$A$6:$AE$130,14,0),"")</f>
        <v/>
      </c>
      <c r="E1429" s="92" t="str">
        <f>IF(VLOOKUP($D1416,TKBGV_chieu!$A$6:$AE$130,19,0)&lt;&gt;"",VLOOKUP($D1416,TKBGV_chieu!$A$6:$AE$130,19,0),"")</f>
        <v>11A11 - VĂN</v>
      </c>
      <c r="F1429" s="92" t="str">
        <f>IF(VLOOKUP($D1416,TKBGV_chieu!$A$6:$AE$130,24,0)&lt;&gt;"",VLOOKUP($D1416,TKBGV_chieu!$A$6:$AE$130,24,0),"")</f>
        <v>11A06 - VĂN</v>
      </c>
      <c r="G1429" s="92" t="str">
        <f>IF(VLOOKUP($D1416,TKBGV_chieu!$A$6:$AE$130,29,0)&lt;&gt;"",VLOOKUP($D1416,TKBGV_chieu!$A$6:$AE$130,29,0),"")</f>
        <v/>
      </c>
    </row>
    <row r="1430" spans="1:7" ht="25.5" customHeight="1" x14ac:dyDescent="0.1">
      <c r="A1430" s="91">
        <v>4</v>
      </c>
      <c r="B1430" s="92" t="str">
        <f>IF(VLOOKUP($D1416,TKBGV_chieu!$A$6:$AE$130,5,0)&lt;&gt;"",VLOOKUP($D1416,TKBGV_chieu!$A$6:$AE$130,5,0),"")</f>
        <v/>
      </c>
      <c r="C1430" s="92" t="str">
        <f>IF(VLOOKUP($D1416,TKBGV_chieu!$A$6:$AE$130,10,0)&lt;&gt;"",VLOOKUP($D1416,TKBGV_chieu!$A$6:$AE$130,10,0),"")</f>
        <v/>
      </c>
      <c r="D1430" s="92" t="str">
        <f>IF(VLOOKUP($D1416,TKBGV_chieu!$A$6:$AE$130,15,0)&lt;&gt;"",VLOOKUP($D1416,TKBGV_chieu!$A$6:$AE$130,15,0),"")</f>
        <v/>
      </c>
      <c r="E1430" s="92" t="str">
        <f>IF(VLOOKUP($D1416,TKBGV_chieu!$A$6:$AE$130,20,0)&lt;&gt;"",VLOOKUP($D1416,TKBGV_chieu!$A$6:$AE$130,20,0),"")</f>
        <v/>
      </c>
      <c r="F1430" s="92" t="str">
        <f>IF(VLOOKUP($D1416,TKBGV_chieu!$A$6:$AE$130,25,0)&lt;&gt;"",VLOOKUP($D1416,TKBGV_chieu!$A$6:$AE$130,25,0),"")</f>
        <v/>
      </c>
      <c r="G1430" s="92" t="str">
        <f>IF(VLOOKUP($D1416,TKBGV_chieu!$A$6:$AE$130,30,0)&lt;&gt;"",VLOOKUP($D1416,TKBGV_chieu!$A$6:$AE$130,30,0),"")</f>
        <v/>
      </c>
    </row>
    <row r="1431" spans="1:7" ht="25.5" customHeight="1" x14ac:dyDescent="0.1">
      <c r="A1431" s="91">
        <v>5</v>
      </c>
      <c r="B1431" s="92" t="str">
        <f>IF(VLOOKUP($D1416,TKBGV_chieu!$A$6:$AE$130,6,0)&lt;&gt;"",VLOOKUP($D1416,TKBGV_chieu!$A$6:$AE$130,6,0),"")</f>
        <v/>
      </c>
      <c r="C1431" s="92" t="str">
        <f>IF(VLOOKUP($D1416,TKBGV_chieu!$A$6:$AE$130,11,0)&lt;&gt;"",VLOOKUP($D1416,TKBGV_chieu!$A$6:$AE$130,11,0),"")</f>
        <v/>
      </c>
      <c r="D1431" s="92" t="str">
        <f>IF(VLOOKUP($D1416,TKBGV_chieu!$A$6:$AE$130,16,0)&lt;&gt;"",VLOOKUP($D1416,TKBGV_chieu!$A$6:$AE$130,16,0),"")</f>
        <v/>
      </c>
      <c r="E1431" s="92" t="str">
        <f>IF(VLOOKUP($D1416,TKBGV_chieu!$A$6:$AE$130,21,0)&lt;&gt;"",VLOOKUP($D1416,TKBGV_chieu!$A$6:$AE$130,21,0),"")</f>
        <v/>
      </c>
      <c r="F1431" s="92" t="str">
        <f>IF(VLOOKUP($D1416,TKBGV_chieu!$A$6:$AE$130,26,0)&lt;&gt;"",VLOOKUP($D1416,TKBGV_chieu!$A$6:$AE$130,26,0),"")</f>
        <v/>
      </c>
      <c r="G1431" s="92" t="str">
        <f>IF(VLOOKUP($D1416,TKBGV_chieu!$A$6:$AE$130,31,0)&lt;&gt;"",VLOOKUP($D1416,TKBGV_chieu!$A$6:$AE$130,31,0),"")</f>
        <v/>
      </c>
    </row>
    <row r="1432" spans="1:7" ht="25.5" customHeight="1" x14ac:dyDescent="0.1">
      <c r="A1432" s="94"/>
      <c r="B1432" s="95"/>
      <c r="C1432" s="95"/>
      <c r="D1432" s="95"/>
      <c r="E1432" s="95"/>
      <c r="F1432" s="95"/>
      <c r="G1432" s="95"/>
    </row>
    <row r="1433" spans="1:7" ht="25.5" customHeight="1" x14ac:dyDescent="0.1">
      <c r="A1433" s="85">
        <v>85</v>
      </c>
      <c r="B1433" s="85"/>
      <c r="C1433" s="85" t="s">
        <v>123</v>
      </c>
      <c r="D1433" s="86" t="str">
        <f>VLOOKUP($A1433,Objects!$D$7:$F$120,3,1)</f>
        <v>ĐOÀN THỊ VÂN</v>
      </c>
      <c r="E1433" s="85"/>
      <c r="F1433" s="85"/>
      <c r="G1433" s="85"/>
    </row>
    <row r="1434" spans="1:7" ht="25.5" customHeight="1" x14ac:dyDescent="0.1">
      <c r="A1434" s="85"/>
      <c r="B1434" s="85"/>
      <c r="C1434" s="85"/>
      <c r="D1434" s="85"/>
      <c r="E1434" s="88"/>
      <c r="F1434" s="85"/>
      <c r="G1434" s="85"/>
    </row>
    <row r="1435" spans="1:7" ht="25.5" customHeight="1" x14ac:dyDescent="0.1">
      <c r="A1435" s="85"/>
      <c r="B1435" s="85"/>
      <c r="C1435" s="85" t="s">
        <v>121</v>
      </c>
      <c r="D1435" s="85"/>
      <c r="E1435" s="85"/>
      <c r="F1435" s="85"/>
      <c r="G1435" s="85"/>
    </row>
    <row r="1436" spans="1:7" ht="25.5" customHeight="1" x14ac:dyDescent="0.1">
      <c r="A1436" s="89"/>
      <c r="B1436" s="90" t="s">
        <v>115</v>
      </c>
      <c r="C1436" s="90" t="s">
        <v>116</v>
      </c>
      <c r="D1436" s="90" t="s">
        <v>117</v>
      </c>
      <c r="E1436" s="90" t="s">
        <v>118</v>
      </c>
      <c r="F1436" s="90" t="s">
        <v>119</v>
      </c>
      <c r="G1436" s="90" t="s">
        <v>120</v>
      </c>
    </row>
    <row r="1437" spans="1:7" ht="25.5" customHeight="1" x14ac:dyDescent="0.15">
      <c r="A1437" s="91">
        <v>1</v>
      </c>
      <c r="B1437" s="92" t="str">
        <f>IF(VLOOKUP($D1433,TKBGV_sang!$A$6:$AE$130,2,0)&lt;&gt;"",VLOOKUP($D1433,TKBGV_sang!$A$6:$AE$130,2,0),"")</f>
        <v/>
      </c>
      <c r="C1437" s="92" t="str">
        <f>IF(VLOOKUP($D1433,TKBGV_sang!$A$6:$AE$130,7,0)&lt;&gt;"",VLOOKUP($D1433,TKBGV_sang!$A$6:$AE$130,7,0),"")</f>
        <v>11A10 - VĂN</v>
      </c>
      <c r="D1437" s="92" t="str">
        <f>IF(VLOOKUP($D1433,TKBGV_sang!$A$6:$AE$130,12,0)&lt;&gt;"",VLOOKUP($D1433,TKBGV_sang!$A$6:$AE$130,12,0),"")</f>
        <v/>
      </c>
      <c r="E1437" s="92" t="str">
        <f>IF(VLOOKUP($D1433,TKBGV_sang!$A$6:$AE$130,17,0)&lt;&gt;"",VLOOKUP($D1433,TKBGV_sang!$A$6:$AE$130,17,0),"")</f>
        <v>11A09 - VĂN</v>
      </c>
      <c r="F1437" s="92" t="str">
        <f>IF(VLOOKUP($D1433,TKBGV_sang!$A$6:$AE$130,22,0)&lt;&gt;"",VLOOKUP($D1433,TKBGV_sang!$A$6:$AE$130,22,0),"")</f>
        <v/>
      </c>
      <c r="G1437" s="92" t="str">
        <f>IF(VLOOKUP($D1433,TKBGV_sang!$A$6:$AE$130,27,0)&lt;&gt;"",VLOOKUP($D1433,TKBGV_sang!$A$6:$AE$130,27,0),"")</f>
        <v/>
      </c>
    </row>
    <row r="1438" spans="1:7" ht="25.5" customHeight="1" x14ac:dyDescent="0.15">
      <c r="A1438" s="91">
        <v>2</v>
      </c>
      <c r="B1438" s="92" t="str">
        <f>IF(VLOOKUP($D1433,TKBGV_sang!$A$6:$AE$130,3,0)&lt;&gt;"",VLOOKUP($D1433,TKBGV_sang!$A$6:$AE$130,3,0),"")</f>
        <v>11A09 - SHCN</v>
      </c>
      <c r="C1438" s="92" t="str">
        <f>IF(VLOOKUP($D1433,TKBGV_sang!$A$6:$AE$130,8,0)&lt;&gt;"",VLOOKUP($D1433,TKBGV_sang!$A$6:$AE$130,8,0),"")</f>
        <v>12A08 - VĂN</v>
      </c>
      <c r="D1438" s="92" t="str">
        <f>IF(VLOOKUP($D1433,TKBGV_sang!$A$6:$AE$130,13,0)&lt;&gt;"",VLOOKUP($D1433,TKBGV_sang!$A$6:$AE$130,13,0),"")</f>
        <v/>
      </c>
      <c r="E1438" s="92" t="str">
        <f>IF(VLOOKUP($D1433,TKBGV_sang!$A$6:$AE$130,18,0)&lt;&gt;"",VLOOKUP($D1433,TKBGV_sang!$A$6:$AE$130,18,0),"")</f>
        <v>11A09 - VĂN</v>
      </c>
      <c r="F1438" s="92" t="str">
        <f>IF(VLOOKUP($D1433,TKBGV_sang!$A$6:$AE$130,23,0)&lt;&gt;"",VLOOKUP($D1433,TKBGV_sang!$A$6:$AE$130,23,0),"")</f>
        <v/>
      </c>
      <c r="G1438" s="92" t="str">
        <f>IF(VLOOKUP($D1433,TKBGV_sang!$A$6:$AE$130,28,0)&lt;&gt;"",VLOOKUP($D1433,TKBGV_sang!$A$6:$AE$130,28,0),"")</f>
        <v/>
      </c>
    </row>
    <row r="1439" spans="1:7" ht="25.5" customHeight="1" x14ac:dyDescent="0.15">
      <c r="A1439" s="91">
        <v>3</v>
      </c>
      <c r="B1439" s="92" t="str">
        <f>IF(VLOOKUP($D1433,TKBGV_sang!$A$6:$AE$130,4,0)&lt;&gt;"",VLOOKUP($D1433,TKBGV_sang!$A$6:$AE$130,4,0),"")</f>
        <v>11A10 - VĂN</v>
      </c>
      <c r="C1439" s="92" t="str">
        <f>IF(VLOOKUP($D1433,TKBGV_sang!$A$6:$AE$130,9,0)&lt;&gt;"",VLOOKUP($D1433,TKBGV_sang!$A$6:$AE$130,9,0),"")</f>
        <v/>
      </c>
      <c r="D1439" s="92" t="str">
        <f>IF(VLOOKUP($D1433,TKBGV_sang!$A$6:$AE$130,14,0)&lt;&gt;"",VLOOKUP($D1433,TKBGV_sang!$A$6:$AE$130,14,0),"")</f>
        <v/>
      </c>
      <c r="E1439" s="92" t="str">
        <f>IF(VLOOKUP($D1433,TKBGV_sang!$A$6:$AE$130,19,0)&lt;&gt;"",VLOOKUP($D1433,TKBGV_sang!$A$6:$AE$130,19,0),"")</f>
        <v/>
      </c>
      <c r="F1439" s="92" t="str">
        <f>IF(VLOOKUP($D1433,TKBGV_sang!$A$6:$AE$130,24,0)&lt;&gt;"",VLOOKUP($D1433,TKBGV_sang!$A$6:$AE$130,24,0),"")</f>
        <v/>
      </c>
      <c r="G1439" s="92" t="str">
        <f>IF(VLOOKUP($D1433,TKBGV_sang!$A$6:$AE$130,29,0)&lt;&gt;"",VLOOKUP($D1433,TKBGV_sang!$A$6:$AE$130,29,0),"")</f>
        <v/>
      </c>
    </row>
    <row r="1440" spans="1:7" ht="25.5" customHeight="1" x14ac:dyDescent="0.15">
      <c r="A1440" s="91">
        <v>4</v>
      </c>
      <c r="B1440" s="92" t="str">
        <f>IF(VLOOKUP($D1433,TKBGV_sang!$A$6:$AE$130,5,0)&lt;&gt;"",VLOOKUP($D1433,TKBGV_sang!$A$6:$AE$130,5,0),"")</f>
        <v>11A10 - VĂN</v>
      </c>
      <c r="C1440" s="92" t="str">
        <f>IF(VLOOKUP($D1433,TKBGV_sang!$A$6:$AE$130,10,0)&lt;&gt;"",VLOOKUP($D1433,TKBGV_sang!$A$6:$AE$130,10,0),"")</f>
        <v>11A09 - VĂN</v>
      </c>
      <c r="D1440" s="92" t="str">
        <f>IF(VLOOKUP($D1433,TKBGV_sang!$A$6:$AE$130,15,0)&lt;&gt;"",VLOOKUP($D1433,TKBGV_sang!$A$6:$AE$130,15,0),"")</f>
        <v/>
      </c>
      <c r="E1440" s="92" t="str">
        <f>IF(VLOOKUP($D1433,TKBGV_sang!$A$6:$AE$130,20,0)&lt;&gt;"",VLOOKUP($D1433,TKBGV_sang!$A$6:$AE$130,20,0),"")</f>
        <v>11A10 - VĂN</v>
      </c>
      <c r="F1440" s="92" t="str">
        <f>IF(VLOOKUP($D1433,TKBGV_sang!$A$6:$AE$130,25,0)&lt;&gt;"",VLOOKUP($D1433,TKBGV_sang!$A$6:$AE$130,25,0),"")</f>
        <v/>
      </c>
      <c r="G1440" s="92" t="str">
        <f>IF(VLOOKUP($D1433,TKBGV_sang!$A$6:$AE$130,30,0)&lt;&gt;"",VLOOKUP($D1433,TKBGV_sang!$A$6:$AE$130,30,0),"")</f>
        <v/>
      </c>
    </row>
    <row r="1441" spans="1:7" ht="25.5" customHeight="1" x14ac:dyDescent="0.15">
      <c r="A1441" s="91">
        <v>5</v>
      </c>
      <c r="B1441" s="92" t="str">
        <f>IF(VLOOKUP($D1433,TKBGV_sang!$A$6:$AE$130,6,0)&lt;&gt;"",VLOOKUP($D1433,TKBGV_sang!$A$6:$AE$130,6,0),"")</f>
        <v>11A09 - VĂN</v>
      </c>
      <c r="C1441" s="92" t="str">
        <f>IF(VLOOKUP($D1433,TKBGV_sang!$A$6:$AE$130,11,0)&lt;&gt;"",VLOOKUP($D1433,TKBGV_sang!$A$6:$AE$130,11,0),"")</f>
        <v>11A09 - VĂN</v>
      </c>
      <c r="D1441" s="92" t="str">
        <f>IF(VLOOKUP($D1433,TKBGV_sang!$A$6:$AE$130,16,0)&lt;&gt;"",VLOOKUP($D1433,TKBGV_sang!$A$6:$AE$130,16,0),"")</f>
        <v/>
      </c>
      <c r="E1441" s="92" t="str">
        <f>IF(VLOOKUP($D1433,TKBGV_sang!$A$6:$AE$130,21,0)&lt;&gt;"",VLOOKUP($D1433,TKBGV_sang!$A$6:$AE$130,21,0),"")</f>
        <v>11A10 - VĂN</v>
      </c>
      <c r="F1441" s="92" t="str">
        <f>IF(VLOOKUP($D1433,TKBGV_sang!$A$6:$AE$130,26,0)&lt;&gt;"",VLOOKUP($D1433,TKBGV_sang!$A$6:$AE$130,26,0),"")</f>
        <v/>
      </c>
      <c r="G1441" s="92" t="str">
        <f>IF(VLOOKUP($D1433,TKBGV_sang!$A$6:$AE$130,31,0)&lt;&gt;"",VLOOKUP($D1433,TKBGV_sang!$A$6:$AE$130,31,0),"")</f>
        <v/>
      </c>
    </row>
    <row r="1442" spans="1:7" ht="25.5" customHeight="1" x14ac:dyDescent="0.1">
      <c r="A1442" s="85"/>
      <c r="B1442" s="85"/>
      <c r="C1442" s="85" t="s">
        <v>122</v>
      </c>
      <c r="D1442" s="85"/>
      <c r="E1442" s="85"/>
      <c r="F1442" s="85"/>
      <c r="G1442" s="85"/>
    </row>
    <row r="1443" spans="1:7" ht="25.5" customHeight="1" x14ac:dyDescent="0.1">
      <c r="A1443" s="89"/>
      <c r="B1443" s="90" t="s">
        <v>115</v>
      </c>
      <c r="C1443" s="90" t="s">
        <v>116</v>
      </c>
      <c r="D1443" s="90" t="s">
        <v>117</v>
      </c>
      <c r="E1443" s="90" t="s">
        <v>118</v>
      </c>
      <c r="F1443" s="90" t="s">
        <v>119</v>
      </c>
      <c r="G1443" s="90" t="s">
        <v>120</v>
      </c>
    </row>
    <row r="1444" spans="1:7" ht="25.5" customHeight="1" x14ac:dyDescent="0.15">
      <c r="A1444" s="91">
        <v>1</v>
      </c>
      <c r="B1444" s="92" t="str">
        <f>IF(VLOOKUP($D1433,TKBGV_chieu!$A$6:$AE$130,2,0)&lt;&gt;"",VLOOKUP($D1433,TKBGV_chieu!$A$6:$AE$130,2,0),"")</f>
        <v>11A10 - VĂN</v>
      </c>
      <c r="C1444" s="92" t="str">
        <f>IF(VLOOKUP($D1433,TKBGV_chieu!$A$6:$AE$130,7,0)&lt;&gt;"",VLOOKUP($D1433,TKBGV_chieu!$A$6:$AE$130,7,0),"")</f>
        <v>12A08 - VĂN</v>
      </c>
      <c r="D1444" s="92" t="str">
        <f>IF(VLOOKUP($D1433,TKBGV_chieu!$A$6:$AE$130,12,0)&lt;&gt;"",VLOOKUP($D1433,TKBGV_chieu!$A$6:$AE$130,12,0),"")</f>
        <v/>
      </c>
      <c r="E1444" s="92" t="str">
        <f>IF(VLOOKUP($D1433,TKBGV_chieu!$A$6:$AE$130,17,0)&lt;&gt;"",VLOOKUP($D1433,TKBGV_chieu!$A$6:$AE$130,17,0),"")</f>
        <v/>
      </c>
      <c r="F1444" s="92" t="str">
        <f>IF(VLOOKUP($D1433,TKBGV_chieu!$A$6:$AE$130,22,0)&lt;&gt;"",VLOOKUP($D1433,TKBGV_chieu!$A$6:$AE$130,22,0),"")</f>
        <v>12A08 - VĂN</v>
      </c>
      <c r="G1444" s="92" t="str">
        <f>IF(VLOOKUP($D1433,TKBGV_chieu!$A$6:$AE$130,27,0)&lt;&gt;"",VLOOKUP($D1433,TKBGV_chieu!$A$6:$AE$130,27,0),"")</f>
        <v/>
      </c>
    </row>
    <row r="1445" spans="1:7" ht="25.5" customHeight="1" x14ac:dyDescent="0.15">
      <c r="A1445" s="91">
        <v>2</v>
      </c>
      <c r="B1445" s="92" t="str">
        <f>IF(VLOOKUP($D1433,TKBGV_chieu!$A$6:$AE$130,3,0)&lt;&gt;"",VLOOKUP($D1433,TKBGV_chieu!$A$6:$AE$130,3,0),"")</f>
        <v>11A09 - VĂN</v>
      </c>
      <c r="C1445" s="92" t="str">
        <f>IF(VLOOKUP($D1433,TKBGV_chieu!$A$6:$AE$130,8,0)&lt;&gt;"",VLOOKUP($D1433,TKBGV_chieu!$A$6:$AE$130,8,0),"")</f>
        <v>12A08 - VĂN</v>
      </c>
      <c r="D1445" s="92" t="str">
        <f>IF(VLOOKUP($D1433,TKBGV_chieu!$A$6:$AE$130,13,0)&lt;&gt;"",VLOOKUP($D1433,TKBGV_chieu!$A$6:$AE$130,13,0),"")</f>
        <v/>
      </c>
      <c r="E1445" s="92" t="str">
        <f>IF(VLOOKUP($D1433,TKBGV_chieu!$A$6:$AE$130,18,0)&lt;&gt;"",VLOOKUP($D1433,TKBGV_chieu!$A$6:$AE$130,18,0),"")</f>
        <v/>
      </c>
      <c r="F1445" s="92" t="str">
        <f>IF(VLOOKUP($D1433,TKBGV_chieu!$A$6:$AE$130,23,0)&lt;&gt;"",VLOOKUP($D1433,TKBGV_chieu!$A$6:$AE$130,23,0),"")</f>
        <v>12A08 - VĂN</v>
      </c>
      <c r="G1445" s="92" t="str">
        <f>IF(VLOOKUP($D1433,TKBGV_chieu!$A$6:$AE$130,28,0)&lt;&gt;"",VLOOKUP($D1433,TKBGV_chieu!$A$6:$AE$130,28,0),"")</f>
        <v/>
      </c>
    </row>
    <row r="1446" spans="1:7" ht="25.5" customHeight="1" x14ac:dyDescent="0.15">
      <c r="A1446" s="91">
        <v>3</v>
      </c>
      <c r="B1446" s="92" t="str">
        <f>IF(VLOOKUP($D1433,TKBGV_chieu!$A$6:$AE$130,4,0)&lt;&gt;"",VLOOKUP($D1433,TKBGV_chieu!$A$6:$AE$130,4,0),"")</f>
        <v>12A08 - VĂN</v>
      </c>
      <c r="C1446" s="92" t="str">
        <f>IF(VLOOKUP($D1433,TKBGV_chieu!$A$6:$AE$130,9,0)&lt;&gt;"",VLOOKUP($D1433,TKBGV_chieu!$A$6:$AE$130,9,0),"")</f>
        <v/>
      </c>
      <c r="D1446" s="92" t="str">
        <f>IF(VLOOKUP($D1433,TKBGV_chieu!$A$6:$AE$130,14,0)&lt;&gt;"",VLOOKUP($D1433,TKBGV_chieu!$A$6:$AE$130,14,0),"")</f>
        <v/>
      </c>
      <c r="E1446" s="92" t="str">
        <f>IF(VLOOKUP($D1433,TKBGV_chieu!$A$6:$AE$130,19,0)&lt;&gt;"",VLOOKUP($D1433,TKBGV_chieu!$A$6:$AE$130,19,0),"")</f>
        <v/>
      </c>
      <c r="F1446" s="92" t="str">
        <f>IF(VLOOKUP($D1433,TKBGV_chieu!$A$6:$AE$130,24,0)&lt;&gt;"",VLOOKUP($D1433,TKBGV_chieu!$A$6:$AE$130,24,0),"")</f>
        <v/>
      </c>
      <c r="G1446" s="92" t="str">
        <f>IF(VLOOKUP($D1433,TKBGV_chieu!$A$6:$AE$130,29,0)&lt;&gt;"",VLOOKUP($D1433,TKBGV_chieu!$A$6:$AE$130,29,0),"")</f>
        <v/>
      </c>
    </row>
    <row r="1447" spans="1:7" ht="25.5" customHeight="1" x14ac:dyDescent="0.1">
      <c r="A1447" s="91">
        <v>4</v>
      </c>
      <c r="B1447" s="92" t="str">
        <f>IF(VLOOKUP($D1433,TKBGV_chieu!$A$6:$AE$130,5,0)&lt;&gt;"",VLOOKUP($D1433,TKBGV_chieu!$A$6:$AE$130,5,0),"")</f>
        <v/>
      </c>
      <c r="C1447" s="92" t="str">
        <f>IF(VLOOKUP($D1433,TKBGV_chieu!$A$6:$AE$130,10,0)&lt;&gt;"",VLOOKUP($D1433,TKBGV_chieu!$A$6:$AE$130,10,0),"")</f>
        <v/>
      </c>
      <c r="D1447" s="92" t="str">
        <f>IF(VLOOKUP($D1433,TKBGV_chieu!$A$6:$AE$130,15,0)&lt;&gt;"",VLOOKUP($D1433,TKBGV_chieu!$A$6:$AE$130,15,0),"")</f>
        <v/>
      </c>
      <c r="E1447" s="92" t="str">
        <f>IF(VLOOKUP($D1433,TKBGV_chieu!$A$6:$AE$130,20,0)&lt;&gt;"",VLOOKUP($D1433,TKBGV_chieu!$A$6:$AE$130,20,0),"")</f>
        <v/>
      </c>
      <c r="F1447" s="92" t="str">
        <f>IF(VLOOKUP($D1433,TKBGV_chieu!$A$6:$AE$130,25,0)&lt;&gt;"",VLOOKUP($D1433,TKBGV_chieu!$A$6:$AE$130,25,0),"")</f>
        <v/>
      </c>
      <c r="G1447" s="92" t="str">
        <f>IF(VLOOKUP($D1433,TKBGV_chieu!$A$6:$AE$130,30,0)&lt;&gt;"",VLOOKUP($D1433,TKBGV_chieu!$A$6:$AE$130,30,0),"")</f>
        <v/>
      </c>
    </row>
    <row r="1448" spans="1:7" ht="25.5" customHeight="1" x14ac:dyDescent="0.1">
      <c r="A1448" s="91">
        <v>5</v>
      </c>
      <c r="B1448" s="92" t="str">
        <f>IF(VLOOKUP($D1433,TKBGV_chieu!$A$6:$AE$130,6,0)&lt;&gt;"",VLOOKUP($D1433,TKBGV_chieu!$A$6:$AE$130,6,0),"")</f>
        <v/>
      </c>
      <c r="C1448" s="92" t="str">
        <f>IF(VLOOKUP($D1433,TKBGV_chieu!$A$6:$AE$130,11,0)&lt;&gt;"",VLOOKUP($D1433,TKBGV_chieu!$A$6:$AE$130,11,0),"")</f>
        <v/>
      </c>
      <c r="D1448" s="92" t="str">
        <f>IF(VLOOKUP($D1433,TKBGV_chieu!$A$6:$AE$130,16,0)&lt;&gt;"",VLOOKUP($D1433,TKBGV_chieu!$A$6:$AE$130,16,0),"")</f>
        <v/>
      </c>
      <c r="E1448" s="92" t="str">
        <f>IF(VLOOKUP($D1433,TKBGV_chieu!$A$6:$AE$130,21,0)&lt;&gt;"",VLOOKUP($D1433,TKBGV_chieu!$A$6:$AE$130,21,0),"")</f>
        <v/>
      </c>
      <c r="F1448" s="92" t="str">
        <f>IF(VLOOKUP($D1433,TKBGV_chieu!$A$6:$AE$130,26,0)&lt;&gt;"",VLOOKUP($D1433,TKBGV_chieu!$A$6:$AE$130,26,0),"")</f>
        <v/>
      </c>
      <c r="G1448" s="92" t="str">
        <f>IF(VLOOKUP($D1433,TKBGV_chieu!$A$6:$AE$130,31,0)&lt;&gt;"",VLOOKUP($D1433,TKBGV_chieu!$A$6:$AE$130,31,0),"")</f>
        <v/>
      </c>
    </row>
    <row r="1449" spans="1:7" ht="25.5" customHeight="1" x14ac:dyDescent="0.1">
      <c r="A1449" s="94"/>
      <c r="B1449" s="95"/>
      <c r="C1449" s="95"/>
      <c r="D1449" s="95"/>
      <c r="E1449" s="95"/>
      <c r="F1449" s="95"/>
      <c r="G1449" s="95"/>
    </row>
    <row r="1450" spans="1:7" ht="25.5" customHeight="1" x14ac:dyDescent="0.1">
      <c r="A1450" s="85">
        <v>86</v>
      </c>
      <c r="B1450" s="85"/>
      <c r="C1450" s="85" t="s">
        <v>123</v>
      </c>
      <c r="D1450" s="86" t="str">
        <f>VLOOKUP($A1450,Objects!$D$7:$F$120,3,1)</f>
        <v>NGUYỄN NGỌC TRAI</v>
      </c>
      <c r="E1450" s="85"/>
      <c r="F1450" s="85"/>
      <c r="G1450" s="85"/>
    </row>
    <row r="1451" spans="1:7" ht="25.5" customHeight="1" x14ac:dyDescent="0.1">
      <c r="A1451" s="85"/>
      <c r="B1451" s="85"/>
      <c r="C1451" s="85"/>
      <c r="D1451" s="85"/>
      <c r="E1451" s="88"/>
      <c r="F1451" s="85"/>
      <c r="G1451" s="85"/>
    </row>
    <row r="1452" spans="1:7" ht="25.5" customHeight="1" x14ac:dyDescent="0.1">
      <c r="A1452" s="85"/>
      <c r="B1452" s="85"/>
      <c r="C1452" s="85" t="s">
        <v>121</v>
      </c>
      <c r="D1452" s="85"/>
      <c r="E1452" s="85"/>
      <c r="F1452" s="85"/>
      <c r="G1452" s="85"/>
    </row>
    <row r="1453" spans="1:7" ht="25.5" customHeight="1" x14ac:dyDescent="0.1">
      <c r="A1453" s="89"/>
      <c r="B1453" s="90" t="s">
        <v>115</v>
      </c>
      <c r="C1453" s="90" t="s">
        <v>116</v>
      </c>
      <c r="D1453" s="90" t="s">
        <v>117</v>
      </c>
      <c r="E1453" s="90" t="s">
        <v>118</v>
      </c>
      <c r="F1453" s="90" t="s">
        <v>119</v>
      </c>
      <c r="G1453" s="90" t="s">
        <v>120</v>
      </c>
    </row>
    <row r="1454" spans="1:7" ht="25.5" customHeight="1" x14ac:dyDescent="0.15">
      <c r="A1454" s="91">
        <v>1</v>
      </c>
      <c r="B1454" s="92" t="str">
        <f>IF(VLOOKUP($D1450,TKBGV_sang!$A$6:$AE$130,2,0)&lt;&gt;"",VLOOKUP($D1450,TKBGV_sang!$A$6:$AE$130,2,0),"")</f>
        <v/>
      </c>
      <c r="C1454" s="92" t="str">
        <f>IF(VLOOKUP($D1450,TKBGV_sang!$A$6:$AE$130,7,0)&lt;&gt;"",VLOOKUP($D1450,TKBGV_sang!$A$6:$AE$130,7,0),"")</f>
        <v>10A10 - VĂN</v>
      </c>
      <c r="D1454" s="92" t="str">
        <f>IF(VLOOKUP($D1450,TKBGV_sang!$A$6:$AE$130,12,0)&lt;&gt;"",VLOOKUP($D1450,TKBGV_sang!$A$6:$AE$130,12,0),"")</f>
        <v/>
      </c>
      <c r="E1454" s="92" t="str">
        <f>IF(VLOOKUP($D1450,TKBGV_sang!$A$6:$AE$130,17,0)&lt;&gt;"",VLOOKUP($D1450,TKBGV_sang!$A$6:$AE$130,17,0),"")</f>
        <v>10A05 - VĂN</v>
      </c>
      <c r="F1454" s="92" t="str">
        <f>IF(VLOOKUP($D1450,TKBGV_sang!$A$6:$AE$130,22,0)&lt;&gt;"",VLOOKUP($D1450,TKBGV_sang!$A$6:$AE$130,22,0),"")</f>
        <v>11A08 - VĂN</v>
      </c>
      <c r="G1454" s="92" t="str">
        <f>IF(VLOOKUP($D1450,TKBGV_sang!$A$6:$AE$130,27,0)&lt;&gt;"",VLOOKUP($D1450,TKBGV_sang!$A$6:$AE$130,27,0),"")</f>
        <v/>
      </c>
    </row>
    <row r="1455" spans="1:7" ht="25.5" customHeight="1" x14ac:dyDescent="0.15">
      <c r="A1455" s="91">
        <v>2</v>
      </c>
      <c r="B1455" s="92" t="str">
        <f>IF(VLOOKUP($D1450,TKBGV_sang!$A$6:$AE$130,3,0)&lt;&gt;"",VLOOKUP($D1450,TKBGV_sang!$A$6:$AE$130,3,0),"")</f>
        <v/>
      </c>
      <c r="C1455" s="92" t="str">
        <f>IF(VLOOKUP($D1450,TKBGV_sang!$A$6:$AE$130,8,0)&lt;&gt;"",VLOOKUP($D1450,TKBGV_sang!$A$6:$AE$130,8,0),"")</f>
        <v>10A10 - VĂN</v>
      </c>
      <c r="D1455" s="92" t="str">
        <f>IF(VLOOKUP($D1450,TKBGV_sang!$A$6:$AE$130,13,0)&lt;&gt;"",VLOOKUP($D1450,TKBGV_sang!$A$6:$AE$130,13,0),"")</f>
        <v/>
      </c>
      <c r="E1455" s="92" t="str">
        <f>IF(VLOOKUP($D1450,TKBGV_sang!$A$6:$AE$130,18,0)&lt;&gt;"",VLOOKUP($D1450,TKBGV_sang!$A$6:$AE$130,18,0),"")</f>
        <v>10A05 - VĂN</v>
      </c>
      <c r="F1455" s="92" t="str">
        <f>IF(VLOOKUP($D1450,TKBGV_sang!$A$6:$AE$130,23,0)&lt;&gt;"",VLOOKUP($D1450,TKBGV_sang!$A$6:$AE$130,23,0),"")</f>
        <v>11A08 - VĂN</v>
      </c>
      <c r="G1455" s="92" t="str">
        <f>IF(VLOOKUP($D1450,TKBGV_sang!$A$6:$AE$130,28,0)&lt;&gt;"",VLOOKUP($D1450,TKBGV_sang!$A$6:$AE$130,28,0),"")</f>
        <v/>
      </c>
    </row>
    <row r="1456" spans="1:7" ht="25.5" customHeight="1" x14ac:dyDescent="0.15">
      <c r="A1456" s="91">
        <v>3</v>
      </c>
      <c r="B1456" s="92" t="str">
        <f>IF(VLOOKUP($D1450,TKBGV_sang!$A$6:$AE$130,4,0)&lt;&gt;"",VLOOKUP($D1450,TKBGV_sang!$A$6:$AE$130,4,0),"")</f>
        <v/>
      </c>
      <c r="C1456" s="92" t="str">
        <f>IF(VLOOKUP($D1450,TKBGV_sang!$A$6:$AE$130,9,0)&lt;&gt;"",VLOOKUP($D1450,TKBGV_sang!$A$6:$AE$130,9,0),"")</f>
        <v>10A05 - VĂN</v>
      </c>
      <c r="D1456" s="92" t="str">
        <f>IF(VLOOKUP($D1450,TKBGV_sang!$A$6:$AE$130,14,0)&lt;&gt;"",VLOOKUP($D1450,TKBGV_sang!$A$6:$AE$130,14,0),"")</f>
        <v/>
      </c>
      <c r="E1456" s="92" t="str">
        <f>IF(VLOOKUP($D1450,TKBGV_sang!$A$6:$AE$130,19,0)&lt;&gt;"",VLOOKUP($D1450,TKBGV_sang!$A$6:$AE$130,19,0),"")</f>
        <v>11A04 - VĂN</v>
      </c>
      <c r="F1456" s="92" t="str">
        <f>IF(VLOOKUP($D1450,TKBGV_sang!$A$6:$AE$130,24,0)&lt;&gt;"",VLOOKUP($D1450,TKBGV_sang!$A$6:$AE$130,24,0),"")</f>
        <v>10A10 - VĂN</v>
      </c>
      <c r="G1456" s="92" t="str">
        <f>IF(VLOOKUP($D1450,TKBGV_sang!$A$6:$AE$130,29,0)&lt;&gt;"",VLOOKUP($D1450,TKBGV_sang!$A$6:$AE$130,29,0),"")</f>
        <v/>
      </c>
    </row>
    <row r="1457" spans="1:7" ht="25.5" customHeight="1" x14ac:dyDescent="0.15">
      <c r="A1457" s="91">
        <v>4</v>
      </c>
      <c r="B1457" s="92" t="str">
        <f>IF(VLOOKUP($D1450,TKBGV_sang!$A$6:$AE$130,5,0)&lt;&gt;"",VLOOKUP($D1450,TKBGV_sang!$A$6:$AE$130,5,0),"")</f>
        <v>11A04 - VĂN</v>
      </c>
      <c r="C1457" s="92" t="str">
        <f>IF(VLOOKUP($D1450,TKBGV_sang!$A$6:$AE$130,10,0)&lt;&gt;"",VLOOKUP($D1450,TKBGV_sang!$A$6:$AE$130,10,0),"")</f>
        <v>10A05 - VĂN</v>
      </c>
      <c r="D1457" s="92" t="str">
        <f>IF(VLOOKUP($D1450,TKBGV_sang!$A$6:$AE$130,15,0)&lt;&gt;"",VLOOKUP($D1450,TKBGV_sang!$A$6:$AE$130,15,0),"")</f>
        <v/>
      </c>
      <c r="E1457" s="92" t="str">
        <f>IF(VLOOKUP($D1450,TKBGV_sang!$A$6:$AE$130,20,0)&lt;&gt;"",VLOOKUP($D1450,TKBGV_sang!$A$6:$AE$130,20,0),"")</f>
        <v>11A04 - VĂN</v>
      </c>
      <c r="F1457" s="92" t="str">
        <f>IF(VLOOKUP($D1450,TKBGV_sang!$A$6:$AE$130,25,0)&lt;&gt;"",VLOOKUP($D1450,TKBGV_sang!$A$6:$AE$130,25,0),"")</f>
        <v>11A04 - VĂN</v>
      </c>
      <c r="G1457" s="92" t="str">
        <f>IF(VLOOKUP($D1450,TKBGV_sang!$A$6:$AE$130,30,0)&lt;&gt;"",VLOOKUP($D1450,TKBGV_sang!$A$6:$AE$130,30,0),"")</f>
        <v/>
      </c>
    </row>
    <row r="1458" spans="1:7" ht="25.5" customHeight="1" x14ac:dyDescent="0.15">
      <c r="A1458" s="91">
        <v>5</v>
      </c>
      <c r="B1458" s="92" t="str">
        <f>IF(VLOOKUP($D1450,TKBGV_sang!$A$6:$AE$130,6,0)&lt;&gt;"",VLOOKUP($D1450,TKBGV_sang!$A$6:$AE$130,6,0),"")</f>
        <v>11A08 - VĂN</v>
      </c>
      <c r="C1458" s="92" t="str">
        <f>IF(VLOOKUP($D1450,TKBGV_sang!$A$6:$AE$130,11,0)&lt;&gt;"",VLOOKUP($D1450,TKBGV_sang!$A$6:$AE$130,11,0),"")</f>
        <v>11A08 - VĂN</v>
      </c>
      <c r="D1458" s="92" t="str">
        <f>IF(VLOOKUP($D1450,TKBGV_sang!$A$6:$AE$130,16,0)&lt;&gt;"",VLOOKUP($D1450,TKBGV_sang!$A$6:$AE$130,16,0),"")</f>
        <v/>
      </c>
      <c r="E1458" s="92" t="str">
        <f>IF(VLOOKUP($D1450,TKBGV_sang!$A$6:$AE$130,21,0)&lt;&gt;"",VLOOKUP($D1450,TKBGV_sang!$A$6:$AE$130,21,0),"")</f>
        <v/>
      </c>
      <c r="F1458" s="92" t="str">
        <f>IF(VLOOKUP($D1450,TKBGV_sang!$A$6:$AE$130,26,0)&lt;&gt;"",VLOOKUP($D1450,TKBGV_sang!$A$6:$AE$130,26,0),"")</f>
        <v>11A04 - VĂN</v>
      </c>
      <c r="G1458" s="92" t="str">
        <f>IF(VLOOKUP($D1450,TKBGV_sang!$A$6:$AE$130,31,0)&lt;&gt;"",VLOOKUP($D1450,TKBGV_sang!$A$6:$AE$130,31,0),"")</f>
        <v/>
      </c>
    </row>
    <row r="1459" spans="1:7" ht="25.5" customHeight="1" x14ac:dyDescent="0.1">
      <c r="A1459" s="85"/>
      <c r="B1459" s="85"/>
      <c r="C1459" s="85" t="s">
        <v>122</v>
      </c>
      <c r="D1459" s="85"/>
      <c r="E1459" s="85"/>
      <c r="F1459" s="85"/>
      <c r="G1459" s="85"/>
    </row>
    <row r="1460" spans="1:7" ht="25.5" customHeight="1" x14ac:dyDescent="0.1">
      <c r="A1460" s="89"/>
      <c r="B1460" s="90" t="s">
        <v>115</v>
      </c>
      <c r="C1460" s="90" t="s">
        <v>116</v>
      </c>
      <c r="D1460" s="90" t="s">
        <v>117</v>
      </c>
      <c r="E1460" s="90" t="s">
        <v>118</v>
      </c>
      <c r="F1460" s="90" t="s">
        <v>119</v>
      </c>
      <c r="G1460" s="90" t="s">
        <v>120</v>
      </c>
    </row>
    <row r="1461" spans="1:7" ht="25.5" customHeight="1" x14ac:dyDescent="0.15">
      <c r="A1461" s="91">
        <v>1</v>
      </c>
      <c r="B1461" s="92" t="str">
        <f>IF(VLOOKUP($D1450,TKBGV_chieu!$A$6:$AE$130,2,0)&lt;&gt;"",VLOOKUP($D1450,TKBGV_chieu!$A$6:$AE$130,2,0),"")</f>
        <v>10A10 - VĂN</v>
      </c>
      <c r="C1461" s="92" t="str">
        <f>IF(VLOOKUP($D1450,TKBGV_chieu!$A$6:$AE$130,7,0)&lt;&gt;"",VLOOKUP($D1450,TKBGV_chieu!$A$6:$AE$130,7,0),"")</f>
        <v/>
      </c>
      <c r="D1461" s="92" t="str">
        <f>IF(VLOOKUP($D1450,TKBGV_chieu!$A$6:$AE$130,12,0)&lt;&gt;"",VLOOKUP($D1450,TKBGV_chieu!$A$6:$AE$130,12,0),"")</f>
        <v/>
      </c>
      <c r="E1461" s="92" t="str">
        <f>IF(VLOOKUP($D1450,TKBGV_chieu!$A$6:$AE$130,17,0)&lt;&gt;"",VLOOKUP($D1450,TKBGV_chieu!$A$6:$AE$130,17,0),"")</f>
        <v/>
      </c>
      <c r="F1461" s="92" t="str">
        <f>IF(VLOOKUP($D1450,TKBGV_chieu!$A$6:$AE$130,22,0)&lt;&gt;"",VLOOKUP($D1450,TKBGV_chieu!$A$6:$AE$130,22,0),"")</f>
        <v>11A04 - VĂN</v>
      </c>
      <c r="G1461" s="92" t="str">
        <f>IF(VLOOKUP($D1450,TKBGV_chieu!$A$6:$AE$130,27,0)&lt;&gt;"",VLOOKUP($D1450,TKBGV_chieu!$A$6:$AE$130,27,0),"")</f>
        <v/>
      </c>
    </row>
    <row r="1462" spans="1:7" ht="25.5" customHeight="1" x14ac:dyDescent="0.15">
      <c r="A1462" s="91">
        <v>2</v>
      </c>
      <c r="B1462" s="92" t="str">
        <f>IF(VLOOKUP($D1450,TKBGV_chieu!$A$6:$AE$130,3,0)&lt;&gt;"",VLOOKUP($D1450,TKBGV_chieu!$A$6:$AE$130,3,0),"")</f>
        <v>10A10 - VĂN</v>
      </c>
      <c r="C1462" s="92" t="str">
        <f>IF(VLOOKUP($D1450,TKBGV_chieu!$A$6:$AE$130,8,0)&lt;&gt;"",VLOOKUP($D1450,TKBGV_chieu!$A$6:$AE$130,8,0),"")</f>
        <v/>
      </c>
      <c r="D1462" s="92" t="str">
        <f>IF(VLOOKUP($D1450,TKBGV_chieu!$A$6:$AE$130,13,0)&lt;&gt;"",VLOOKUP($D1450,TKBGV_chieu!$A$6:$AE$130,13,0),"")</f>
        <v/>
      </c>
      <c r="E1462" s="92" t="str">
        <f>IF(VLOOKUP($D1450,TKBGV_chieu!$A$6:$AE$130,18,0)&lt;&gt;"",VLOOKUP($D1450,TKBGV_chieu!$A$6:$AE$130,18,0),"")</f>
        <v/>
      </c>
      <c r="F1462" s="92" t="str">
        <f>IF(VLOOKUP($D1450,TKBGV_chieu!$A$6:$AE$130,23,0)&lt;&gt;"",VLOOKUP($D1450,TKBGV_chieu!$A$6:$AE$130,23,0),"")</f>
        <v>11A08 - VĂN</v>
      </c>
      <c r="G1462" s="92" t="str">
        <f>IF(VLOOKUP($D1450,TKBGV_chieu!$A$6:$AE$130,28,0)&lt;&gt;"",VLOOKUP($D1450,TKBGV_chieu!$A$6:$AE$130,28,0),"")</f>
        <v/>
      </c>
    </row>
    <row r="1463" spans="1:7" ht="25.5" customHeight="1" x14ac:dyDescent="0.15">
      <c r="A1463" s="91">
        <v>3</v>
      </c>
      <c r="B1463" s="92" t="str">
        <f>IF(VLOOKUP($D1450,TKBGV_chieu!$A$6:$AE$130,4,0)&lt;&gt;"",VLOOKUP($D1450,TKBGV_chieu!$A$6:$AE$130,4,0),"")</f>
        <v>10A05 - VĂN</v>
      </c>
      <c r="C1463" s="92" t="str">
        <f>IF(VLOOKUP($D1450,TKBGV_chieu!$A$6:$AE$130,9,0)&lt;&gt;"",VLOOKUP($D1450,TKBGV_chieu!$A$6:$AE$130,9,0),"")</f>
        <v/>
      </c>
      <c r="D1463" s="92" t="str">
        <f>IF(VLOOKUP($D1450,TKBGV_chieu!$A$6:$AE$130,14,0)&lt;&gt;"",VLOOKUP($D1450,TKBGV_chieu!$A$6:$AE$130,14,0),"")</f>
        <v/>
      </c>
      <c r="E1463" s="92" t="str">
        <f>IF(VLOOKUP($D1450,TKBGV_chieu!$A$6:$AE$130,19,0)&lt;&gt;"",VLOOKUP($D1450,TKBGV_chieu!$A$6:$AE$130,19,0),"")</f>
        <v/>
      </c>
      <c r="F1463" s="92" t="str">
        <f>IF(VLOOKUP($D1450,TKBGV_chieu!$A$6:$AE$130,24,0)&lt;&gt;"",VLOOKUP($D1450,TKBGV_chieu!$A$6:$AE$130,24,0),"")</f>
        <v>11A08 - VĂN</v>
      </c>
      <c r="G1463" s="92" t="str">
        <f>IF(VLOOKUP($D1450,TKBGV_chieu!$A$6:$AE$130,29,0)&lt;&gt;"",VLOOKUP($D1450,TKBGV_chieu!$A$6:$AE$130,29,0),"")</f>
        <v/>
      </c>
    </row>
    <row r="1464" spans="1:7" ht="25.5" customHeight="1" x14ac:dyDescent="0.1">
      <c r="A1464" s="91">
        <v>4</v>
      </c>
      <c r="B1464" s="92" t="str">
        <f>IF(VLOOKUP($D1450,TKBGV_chieu!$A$6:$AE$130,5,0)&lt;&gt;"",VLOOKUP($D1450,TKBGV_chieu!$A$6:$AE$130,5,0),"")</f>
        <v/>
      </c>
      <c r="C1464" s="92" t="str">
        <f>IF(VLOOKUP($D1450,TKBGV_chieu!$A$6:$AE$130,10,0)&lt;&gt;"",VLOOKUP($D1450,TKBGV_chieu!$A$6:$AE$130,10,0),"")</f>
        <v/>
      </c>
      <c r="D1464" s="92" t="str">
        <f>IF(VLOOKUP($D1450,TKBGV_chieu!$A$6:$AE$130,15,0)&lt;&gt;"",VLOOKUP($D1450,TKBGV_chieu!$A$6:$AE$130,15,0),"")</f>
        <v/>
      </c>
      <c r="E1464" s="92" t="str">
        <f>IF(VLOOKUP($D1450,TKBGV_chieu!$A$6:$AE$130,20,0)&lt;&gt;"",VLOOKUP($D1450,TKBGV_chieu!$A$6:$AE$130,20,0),"")</f>
        <v/>
      </c>
      <c r="F1464" s="92" t="str">
        <f>IF(VLOOKUP($D1450,TKBGV_chieu!$A$6:$AE$130,25,0)&lt;&gt;"",VLOOKUP($D1450,TKBGV_chieu!$A$6:$AE$130,25,0),"")</f>
        <v/>
      </c>
      <c r="G1464" s="92" t="str">
        <f>IF(VLOOKUP($D1450,TKBGV_chieu!$A$6:$AE$130,30,0)&lt;&gt;"",VLOOKUP($D1450,TKBGV_chieu!$A$6:$AE$130,30,0),"")</f>
        <v/>
      </c>
    </row>
    <row r="1465" spans="1:7" ht="25.5" customHeight="1" x14ac:dyDescent="0.1">
      <c r="A1465" s="91">
        <v>5</v>
      </c>
      <c r="B1465" s="92" t="str">
        <f>IF(VLOOKUP($D1450,TKBGV_chieu!$A$6:$AE$130,6,0)&lt;&gt;"",VLOOKUP($D1450,TKBGV_chieu!$A$6:$AE$130,6,0),"")</f>
        <v/>
      </c>
      <c r="C1465" s="92" t="str">
        <f>IF(VLOOKUP($D1450,TKBGV_chieu!$A$6:$AE$130,11,0)&lt;&gt;"",VLOOKUP($D1450,TKBGV_chieu!$A$6:$AE$130,11,0),"")</f>
        <v/>
      </c>
      <c r="D1465" s="92" t="str">
        <f>IF(VLOOKUP($D1450,TKBGV_chieu!$A$6:$AE$130,16,0)&lt;&gt;"",VLOOKUP($D1450,TKBGV_chieu!$A$6:$AE$130,16,0),"")</f>
        <v/>
      </c>
      <c r="E1465" s="92" t="str">
        <f>IF(VLOOKUP($D1450,TKBGV_chieu!$A$6:$AE$130,21,0)&lt;&gt;"",VLOOKUP($D1450,TKBGV_chieu!$A$6:$AE$130,21,0),"")</f>
        <v/>
      </c>
      <c r="F1465" s="92" t="str">
        <f>IF(VLOOKUP($D1450,TKBGV_chieu!$A$6:$AE$130,26,0)&lt;&gt;"",VLOOKUP($D1450,TKBGV_chieu!$A$6:$AE$130,26,0),"")</f>
        <v/>
      </c>
      <c r="G1465" s="92" t="str">
        <f>IF(VLOOKUP($D1450,TKBGV_chieu!$A$6:$AE$130,31,0)&lt;&gt;"",VLOOKUP($D1450,TKBGV_chieu!$A$6:$AE$130,31,0),"")</f>
        <v/>
      </c>
    </row>
    <row r="1466" spans="1:7" ht="28.5" customHeight="1" x14ac:dyDescent="0.1">
      <c r="A1466" s="96"/>
      <c r="B1466" s="97"/>
      <c r="C1466" s="97"/>
      <c r="D1466" s="97"/>
      <c r="E1466" s="97"/>
      <c r="F1466" s="97"/>
      <c r="G1466" s="97"/>
    </row>
    <row r="1467" spans="1:7" ht="25.5" customHeight="1" x14ac:dyDescent="0.1">
      <c r="A1467" s="85">
        <v>87</v>
      </c>
      <c r="B1467" s="85"/>
      <c r="C1467" s="85" t="s">
        <v>123</v>
      </c>
      <c r="D1467" s="86" t="str">
        <f>VLOOKUP($A1467,Objects!$D$7:$F$120,3,1)</f>
        <v>NGUYỄN THU THƯƠNG</v>
      </c>
      <c r="E1467" s="85"/>
      <c r="F1467" s="85"/>
      <c r="G1467" s="85"/>
    </row>
    <row r="1468" spans="1:7" ht="25.5" customHeight="1" x14ac:dyDescent="0.1">
      <c r="A1468" s="85"/>
      <c r="B1468" s="85"/>
      <c r="C1468" s="85"/>
      <c r="D1468" s="85"/>
      <c r="E1468" s="88"/>
      <c r="F1468" s="85"/>
      <c r="G1468" s="85"/>
    </row>
    <row r="1469" spans="1:7" ht="25.5" customHeight="1" x14ac:dyDescent="0.1">
      <c r="A1469" s="85"/>
      <c r="B1469" s="85"/>
      <c r="C1469" s="85" t="s">
        <v>121</v>
      </c>
      <c r="D1469" s="85"/>
      <c r="E1469" s="85"/>
      <c r="F1469" s="85"/>
      <c r="G1469" s="85"/>
    </row>
    <row r="1470" spans="1:7" ht="25.5" customHeight="1" x14ac:dyDescent="0.1">
      <c r="A1470" s="89"/>
      <c r="B1470" s="90" t="s">
        <v>115</v>
      </c>
      <c r="C1470" s="90" t="s">
        <v>116</v>
      </c>
      <c r="D1470" s="90" t="s">
        <v>117</v>
      </c>
      <c r="E1470" s="90" t="s">
        <v>118</v>
      </c>
      <c r="F1470" s="90" t="s">
        <v>119</v>
      </c>
      <c r="G1470" s="90" t="s">
        <v>120</v>
      </c>
    </row>
    <row r="1471" spans="1:7" ht="25.5" customHeight="1" x14ac:dyDescent="0.15">
      <c r="A1471" s="91">
        <v>1</v>
      </c>
      <c r="B1471" s="92" t="str">
        <f>IF(VLOOKUP($D1467,TKBGV_sang!$A$6:$AE$130,2,0)&lt;&gt;"",VLOOKUP($D1467,TKBGV_sang!$A$6:$AE$130,2,0),"")</f>
        <v/>
      </c>
      <c r="C1471" s="92" t="str">
        <f>IF(VLOOKUP($D1467,TKBGV_sang!$A$6:$AE$130,7,0)&lt;&gt;"",VLOOKUP($D1467,TKBGV_sang!$A$6:$AE$130,7,0),"")</f>
        <v>11A03 - VĂN</v>
      </c>
      <c r="D1471" s="92" t="str">
        <f>IF(VLOOKUP($D1467,TKBGV_sang!$A$6:$AE$130,12,0)&lt;&gt;"",VLOOKUP($D1467,TKBGV_sang!$A$6:$AE$130,12,0),"")</f>
        <v/>
      </c>
      <c r="E1471" s="92" t="str">
        <f>IF(VLOOKUP($D1467,TKBGV_sang!$A$6:$AE$130,17,0)&lt;&gt;"",VLOOKUP($D1467,TKBGV_sang!$A$6:$AE$130,17,0),"")</f>
        <v/>
      </c>
      <c r="F1471" s="92" t="str">
        <f>IF(VLOOKUP($D1467,TKBGV_sang!$A$6:$AE$130,22,0)&lt;&gt;"",VLOOKUP($D1467,TKBGV_sang!$A$6:$AE$130,22,0),"")</f>
        <v/>
      </c>
      <c r="G1471" s="92" t="str">
        <f>IF(VLOOKUP($D1467,TKBGV_sang!$A$6:$AE$130,27,0)&lt;&gt;"",VLOOKUP($D1467,TKBGV_sang!$A$6:$AE$130,27,0),"")</f>
        <v/>
      </c>
    </row>
    <row r="1472" spans="1:7" ht="25.5" customHeight="1" x14ac:dyDescent="0.15">
      <c r="A1472" s="91">
        <v>2</v>
      </c>
      <c r="B1472" s="92" t="str">
        <f>IF(VLOOKUP($D1467,TKBGV_sang!$A$6:$AE$130,3,0)&lt;&gt;"",VLOOKUP($D1467,TKBGV_sang!$A$6:$AE$130,3,0),"")</f>
        <v>11A03 - SHCN</v>
      </c>
      <c r="C1472" s="92" t="str">
        <f>IF(VLOOKUP($D1467,TKBGV_sang!$A$6:$AE$130,8,0)&lt;&gt;"",VLOOKUP($D1467,TKBGV_sang!$A$6:$AE$130,8,0),"")</f>
        <v>11A03 - VĂN</v>
      </c>
      <c r="D1472" s="92" t="str">
        <f>IF(VLOOKUP($D1467,TKBGV_sang!$A$6:$AE$130,13,0)&lt;&gt;"",VLOOKUP($D1467,TKBGV_sang!$A$6:$AE$130,13,0),"")</f>
        <v/>
      </c>
      <c r="E1472" s="92" t="str">
        <f>IF(VLOOKUP($D1467,TKBGV_sang!$A$6:$AE$130,18,0)&lt;&gt;"",VLOOKUP($D1467,TKBGV_sang!$A$6:$AE$130,18,0),"")</f>
        <v/>
      </c>
      <c r="F1472" s="92" t="str">
        <f>IF(VLOOKUP($D1467,TKBGV_sang!$A$6:$AE$130,23,0)&lt;&gt;"",VLOOKUP($D1467,TKBGV_sang!$A$6:$AE$130,23,0),"")</f>
        <v>11A16 - VĂN</v>
      </c>
      <c r="G1472" s="92" t="str">
        <f>IF(VLOOKUP($D1467,TKBGV_sang!$A$6:$AE$130,28,0)&lt;&gt;"",VLOOKUP($D1467,TKBGV_sang!$A$6:$AE$130,28,0),"")</f>
        <v/>
      </c>
    </row>
    <row r="1473" spans="1:7" ht="25.5" customHeight="1" x14ac:dyDescent="0.15">
      <c r="A1473" s="91">
        <v>3</v>
      </c>
      <c r="B1473" s="92" t="str">
        <f>IF(VLOOKUP($D1467,TKBGV_sang!$A$6:$AE$130,4,0)&lt;&gt;"",VLOOKUP($D1467,TKBGV_sang!$A$6:$AE$130,4,0),"")</f>
        <v>11A03 - VĂN</v>
      </c>
      <c r="C1473" s="92" t="str">
        <f>IF(VLOOKUP($D1467,TKBGV_sang!$A$6:$AE$130,9,0)&lt;&gt;"",VLOOKUP($D1467,TKBGV_sang!$A$6:$AE$130,9,0),"")</f>
        <v>11A16 - VĂN</v>
      </c>
      <c r="D1473" s="92" t="str">
        <f>IF(VLOOKUP($D1467,TKBGV_sang!$A$6:$AE$130,14,0)&lt;&gt;"",VLOOKUP($D1467,TKBGV_sang!$A$6:$AE$130,14,0),"")</f>
        <v/>
      </c>
      <c r="E1473" s="92" t="str">
        <f>IF(VLOOKUP($D1467,TKBGV_sang!$A$6:$AE$130,19,0)&lt;&gt;"",VLOOKUP($D1467,TKBGV_sang!$A$6:$AE$130,19,0),"")</f>
        <v/>
      </c>
      <c r="F1473" s="92" t="str">
        <f>IF(VLOOKUP($D1467,TKBGV_sang!$A$6:$AE$130,24,0)&lt;&gt;"",VLOOKUP($D1467,TKBGV_sang!$A$6:$AE$130,24,0),"")</f>
        <v>10A07 - VĂN</v>
      </c>
      <c r="G1473" s="92" t="str">
        <f>IF(VLOOKUP($D1467,TKBGV_sang!$A$6:$AE$130,29,0)&lt;&gt;"",VLOOKUP($D1467,TKBGV_sang!$A$6:$AE$130,29,0),"")</f>
        <v/>
      </c>
    </row>
    <row r="1474" spans="1:7" ht="25.5" customHeight="1" x14ac:dyDescent="0.15">
      <c r="A1474" s="91">
        <v>4</v>
      </c>
      <c r="B1474" s="92" t="str">
        <f>IF(VLOOKUP($D1467,TKBGV_sang!$A$6:$AE$130,5,0)&lt;&gt;"",VLOOKUP($D1467,TKBGV_sang!$A$6:$AE$130,5,0),"")</f>
        <v>10A07 - VĂN</v>
      </c>
      <c r="C1474" s="92" t="str">
        <f>IF(VLOOKUP($D1467,TKBGV_sang!$A$6:$AE$130,10,0)&lt;&gt;"",VLOOKUP($D1467,TKBGV_sang!$A$6:$AE$130,10,0),"")</f>
        <v>11A16 - VĂN</v>
      </c>
      <c r="D1474" s="92" t="str">
        <f>IF(VLOOKUP($D1467,TKBGV_sang!$A$6:$AE$130,15,0)&lt;&gt;"",VLOOKUP($D1467,TKBGV_sang!$A$6:$AE$130,15,0),"")</f>
        <v/>
      </c>
      <c r="E1474" s="92" t="str">
        <f>IF(VLOOKUP($D1467,TKBGV_sang!$A$6:$AE$130,20,0)&lt;&gt;"",VLOOKUP($D1467,TKBGV_sang!$A$6:$AE$130,20,0),"")</f>
        <v/>
      </c>
      <c r="F1474" s="92" t="str">
        <f>IF(VLOOKUP($D1467,TKBGV_sang!$A$6:$AE$130,25,0)&lt;&gt;"",VLOOKUP($D1467,TKBGV_sang!$A$6:$AE$130,25,0),"")</f>
        <v>11A03 - VĂN</v>
      </c>
      <c r="G1474" s="92" t="str">
        <f>IF(VLOOKUP($D1467,TKBGV_sang!$A$6:$AE$130,30,0)&lt;&gt;"",VLOOKUP($D1467,TKBGV_sang!$A$6:$AE$130,30,0),"")</f>
        <v/>
      </c>
    </row>
    <row r="1475" spans="1:7" ht="25.5" customHeight="1" x14ac:dyDescent="0.15">
      <c r="A1475" s="91">
        <v>5</v>
      </c>
      <c r="B1475" s="92" t="str">
        <f>IF(VLOOKUP($D1467,TKBGV_sang!$A$6:$AE$130,6,0)&lt;&gt;"",VLOOKUP($D1467,TKBGV_sang!$A$6:$AE$130,6,0),"")</f>
        <v>10A07 - VĂN</v>
      </c>
      <c r="C1475" s="92" t="str">
        <f>IF(VLOOKUP($D1467,TKBGV_sang!$A$6:$AE$130,11,0)&lt;&gt;"",VLOOKUP($D1467,TKBGV_sang!$A$6:$AE$130,11,0),"")</f>
        <v/>
      </c>
      <c r="D1475" s="92" t="str">
        <f>IF(VLOOKUP($D1467,TKBGV_sang!$A$6:$AE$130,16,0)&lt;&gt;"",VLOOKUP($D1467,TKBGV_sang!$A$6:$AE$130,16,0),"")</f>
        <v/>
      </c>
      <c r="E1475" s="92" t="str">
        <f>IF(VLOOKUP($D1467,TKBGV_sang!$A$6:$AE$130,21,0)&lt;&gt;"",VLOOKUP($D1467,TKBGV_sang!$A$6:$AE$130,21,0),"")</f>
        <v/>
      </c>
      <c r="F1475" s="92" t="str">
        <f>IF(VLOOKUP($D1467,TKBGV_sang!$A$6:$AE$130,26,0)&lt;&gt;"",VLOOKUP($D1467,TKBGV_sang!$A$6:$AE$130,26,0),"")</f>
        <v>11A03 - VĂN</v>
      </c>
      <c r="G1475" s="92" t="str">
        <f>IF(VLOOKUP($D1467,TKBGV_sang!$A$6:$AE$130,31,0)&lt;&gt;"",VLOOKUP($D1467,TKBGV_sang!$A$6:$AE$130,31,0),"")</f>
        <v/>
      </c>
    </row>
    <row r="1476" spans="1:7" ht="25.5" customHeight="1" x14ac:dyDescent="0.1">
      <c r="A1476" s="85"/>
      <c r="B1476" s="85"/>
      <c r="C1476" s="85" t="s">
        <v>122</v>
      </c>
      <c r="D1476" s="85"/>
      <c r="E1476" s="85"/>
      <c r="F1476" s="85"/>
      <c r="G1476" s="85"/>
    </row>
    <row r="1477" spans="1:7" ht="25.5" customHeight="1" x14ac:dyDescent="0.1">
      <c r="A1477" s="89"/>
      <c r="B1477" s="90" t="s">
        <v>115</v>
      </c>
      <c r="C1477" s="90" t="s">
        <v>116</v>
      </c>
      <c r="D1477" s="90" t="s">
        <v>117</v>
      </c>
      <c r="E1477" s="90" t="s">
        <v>118</v>
      </c>
      <c r="F1477" s="90" t="s">
        <v>119</v>
      </c>
      <c r="G1477" s="90" t="s">
        <v>120</v>
      </c>
    </row>
    <row r="1478" spans="1:7" ht="25.5" customHeight="1" x14ac:dyDescent="0.15">
      <c r="A1478" s="91">
        <v>1</v>
      </c>
      <c r="B1478" s="92" t="str">
        <f>IF(VLOOKUP($D1467,TKBGV_chieu!$A$6:$AE$130,2,0)&lt;&gt;"",VLOOKUP($D1467,TKBGV_chieu!$A$6:$AE$130,2,0),"")</f>
        <v/>
      </c>
      <c r="C1478" s="92" t="str">
        <f>IF(VLOOKUP($D1467,TKBGV_chieu!$A$6:$AE$130,7,0)&lt;&gt;"",VLOOKUP($D1467,TKBGV_chieu!$A$6:$AE$130,7,0),"")</f>
        <v>11A16 - VĂN</v>
      </c>
      <c r="D1478" s="92" t="str">
        <f>IF(VLOOKUP($D1467,TKBGV_chieu!$A$6:$AE$130,12,0)&lt;&gt;"",VLOOKUP($D1467,TKBGV_chieu!$A$6:$AE$130,12,0),"")</f>
        <v/>
      </c>
      <c r="E1478" s="92" t="str">
        <f>IF(VLOOKUP($D1467,TKBGV_chieu!$A$6:$AE$130,17,0)&lt;&gt;"",VLOOKUP($D1467,TKBGV_chieu!$A$6:$AE$130,17,0),"")</f>
        <v/>
      </c>
      <c r="F1478" s="92" t="str">
        <f>IF(VLOOKUP($D1467,TKBGV_chieu!$A$6:$AE$130,22,0)&lt;&gt;"",VLOOKUP($D1467,TKBGV_chieu!$A$6:$AE$130,22,0),"")</f>
        <v>11A16 - VĂN</v>
      </c>
      <c r="G1478" s="92" t="str">
        <f>IF(VLOOKUP($D1467,TKBGV_chieu!$A$6:$AE$130,27,0)&lt;&gt;"",VLOOKUP($D1467,TKBGV_chieu!$A$6:$AE$130,27,0),"")</f>
        <v/>
      </c>
    </row>
    <row r="1479" spans="1:7" ht="25.5" customHeight="1" x14ac:dyDescent="0.15">
      <c r="A1479" s="91">
        <v>2</v>
      </c>
      <c r="B1479" s="92" t="str">
        <f>IF(VLOOKUP($D1467,TKBGV_chieu!$A$6:$AE$130,3,0)&lt;&gt;"",VLOOKUP($D1467,TKBGV_chieu!$A$6:$AE$130,3,0),"")</f>
        <v/>
      </c>
      <c r="C1479" s="92" t="str">
        <f>IF(VLOOKUP($D1467,TKBGV_chieu!$A$6:$AE$130,8,0)&lt;&gt;"",VLOOKUP($D1467,TKBGV_chieu!$A$6:$AE$130,8,0),"")</f>
        <v>10A07 - VĂN</v>
      </c>
      <c r="D1479" s="92" t="str">
        <f>IF(VLOOKUP($D1467,TKBGV_chieu!$A$6:$AE$130,13,0)&lt;&gt;"",VLOOKUP($D1467,TKBGV_chieu!$A$6:$AE$130,13,0),"")</f>
        <v/>
      </c>
      <c r="E1479" s="92" t="str">
        <f>IF(VLOOKUP($D1467,TKBGV_chieu!$A$6:$AE$130,18,0)&lt;&gt;"",VLOOKUP($D1467,TKBGV_chieu!$A$6:$AE$130,18,0),"")</f>
        <v/>
      </c>
      <c r="F1479" s="92" t="str">
        <f>IF(VLOOKUP($D1467,TKBGV_chieu!$A$6:$AE$130,23,0)&lt;&gt;"",VLOOKUP($D1467,TKBGV_chieu!$A$6:$AE$130,23,0),"")</f>
        <v>11A16 - VĂN</v>
      </c>
      <c r="G1479" s="92" t="str">
        <f>IF(VLOOKUP($D1467,TKBGV_chieu!$A$6:$AE$130,28,0)&lt;&gt;"",VLOOKUP($D1467,TKBGV_chieu!$A$6:$AE$130,28,0),"")</f>
        <v/>
      </c>
    </row>
    <row r="1480" spans="1:7" ht="25.5" customHeight="1" x14ac:dyDescent="0.15">
      <c r="A1480" s="91">
        <v>3</v>
      </c>
      <c r="B1480" s="92" t="str">
        <f>IF(VLOOKUP($D1467,TKBGV_chieu!$A$6:$AE$130,4,0)&lt;&gt;"",VLOOKUP($D1467,TKBGV_chieu!$A$6:$AE$130,4,0),"")</f>
        <v/>
      </c>
      <c r="C1480" s="92" t="str">
        <f>IF(VLOOKUP($D1467,TKBGV_chieu!$A$6:$AE$130,9,0)&lt;&gt;"",VLOOKUP($D1467,TKBGV_chieu!$A$6:$AE$130,9,0),"")</f>
        <v>10A07 - VĂN</v>
      </c>
      <c r="D1480" s="92" t="str">
        <f>IF(VLOOKUP($D1467,TKBGV_chieu!$A$6:$AE$130,14,0)&lt;&gt;"",VLOOKUP($D1467,TKBGV_chieu!$A$6:$AE$130,14,0),"")</f>
        <v/>
      </c>
      <c r="E1480" s="92" t="str">
        <f>IF(VLOOKUP($D1467,TKBGV_chieu!$A$6:$AE$130,19,0)&lt;&gt;"",VLOOKUP($D1467,TKBGV_chieu!$A$6:$AE$130,19,0),"")</f>
        <v/>
      </c>
      <c r="F1480" s="92" t="str">
        <f>IF(VLOOKUP($D1467,TKBGV_chieu!$A$6:$AE$130,24,0)&lt;&gt;"",VLOOKUP($D1467,TKBGV_chieu!$A$6:$AE$130,24,0),"")</f>
        <v>11A03 - VĂN</v>
      </c>
      <c r="G1480" s="92" t="str">
        <f>IF(VLOOKUP($D1467,TKBGV_chieu!$A$6:$AE$130,29,0)&lt;&gt;"",VLOOKUP($D1467,TKBGV_chieu!$A$6:$AE$130,29,0),"")</f>
        <v/>
      </c>
    </row>
    <row r="1481" spans="1:7" ht="25.5" customHeight="1" x14ac:dyDescent="0.1">
      <c r="A1481" s="91">
        <v>4</v>
      </c>
      <c r="B1481" s="92" t="str">
        <f>IF(VLOOKUP($D1467,TKBGV_chieu!$A$6:$AE$130,5,0)&lt;&gt;"",VLOOKUP($D1467,TKBGV_chieu!$A$6:$AE$130,5,0),"")</f>
        <v/>
      </c>
      <c r="C1481" s="92" t="str">
        <f>IF(VLOOKUP($D1467,TKBGV_chieu!$A$6:$AE$130,10,0)&lt;&gt;"",VLOOKUP($D1467,TKBGV_chieu!$A$6:$AE$130,10,0),"")</f>
        <v/>
      </c>
      <c r="D1481" s="92" t="str">
        <f>IF(VLOOKUP($D1467,TKBGV_chieu!$A$6:$AE$130,15,0)&lt;&gt;"",VLOOKUP($D1467,TKBGV_chieu!$A$6:$AE$130,15,0),"")</f>
        <v/>
      </c>
      <c r="E1481" s="92" t="str">
        <f>IF(VLOOKUP($D1467,TKBGV_chieu!$A$6:$AE$130,20,0)&lt;&gt;"",VLOOKUP($D1467,TKBGV_chieu!$A$6:$AE$130,20,0),"")</f>
        <v/>
      </c>
      <c r="F1481" s="92" t="str">
        <f>IF(VLOOKUP($D1467,TKBGV_chieu!$A$6:$AE$130,25,0)&lt;&gt;"",VLOOKUP($D1467,TKBGV_chieu!$A$6:$AE$130,25,0),"")</f>
        <v/>
      </c>
      <c r="G1481" s="92" t="str">
        <f>IF(VLOOKUP($D1467,TKBGV_chieu!$A$6:$AE$130,30,0)&lt;&gt;"",VLOOKUP($D1467,TKBGV_chieu!$A$6:$AE$130,30,0),"")</f>
        <v/>
      </c>
    </row>
    <row r="1482" spans="1:7" ht="25.5" customHeight="1" x14ac:dyDescent="0.1">
      <c r="A1482" s="91">
        <v>5</v>
      </c>
      <c r="B1482" s="92" t="str">
        <f>IF(VLOOKUP($D1467,TKBGV_chieu!$A$6:$AE$130,6,0)&lt;&gt;"",VLOOKUP($D1467,TKBGV_chieu!$A$6:$AE$130,6,0),"")</f>
        <v/>
      </c>
      <c r="C1482" s="92" t="str">
        <f>IF(VLOOKUP($D1467,TKBGV_chieu!$A$6:$AE$130,11,0)&lt;&gt;"",VLOOKUP($D1467,TKBGV_chieu!$A$6:$AE$130,11,0),"")</f>
        <v/>
      </c>
      <c r="D1482" s="92" t="str">
        <f>IF(VLOOKUP($D1467,TKBGV_chieu!$A$6:$AE$130,16,0)&lt;&gt;"",VLOOKUP($D1467,TKBGV_chieu!$A$6:$AE$130,16,0),"")</f>
        <v/>
      </c>
      <c r="E1482" s="92" t="str">
        <f>IF(VLOOKUP($D1467,TKBGV_chieu!$A$6:$AE$130,21,0)&lt;&gt;"",VLOOKUP($D1467,TKBGV_chieu!$A$6:$AE$130,21,0),"")</f>
        <v/>
      </c>
      <c r="F1482" s="92" t="str">
        <f>IF(VLOOKUP($D1467,TKBGV_chieu!$A$6:$AE$130,26,0)&lt;&gt;"",VLOOKUP($D1467,TKBGV_chieu!$A$6:$AE$130,26,0),"")</f>
        <v/>
      </c>
      <c r="G1482" s="92" t="str">
        <f>IF(VLOOKUP($D1467,TKBGV_chieu!$A$6:$AE$130,31,0)&lt;&gt;"",VLOOKUP($D1467,TKBGV_chieu!$A$6:$AE$130,31,0),"")</f>
        <v/>
      </c>
    </row>
    <row r="1483" spans="1:7" ht="28.5" customHeight="1" x14ac:dyDescent="0.1">
      <c r="A1483" s="96"/>
      <c r="B1483" s="97"/>
      <c r="C1483" s="97"/>
      <c r="D1483" s="97"/>
      <c r="E1483" s="97"/>
      <c r="F1483" s="97"/>
      <c r="G1483" s="97"/>
    </row>
    <row r="1484" spans="1:7" ht="25.5" customHeight="1" x14ac:dyDescent="0.1">
      <c r="A1484" s="85">
        <v>88</v>
      </c>
      <c r="B1484" s="85"/>
      <c r="C1484" s="85" t="s">
        <v>123</v>
      </c>
      <c r="D1484" s="86">
        <f>VLOOKUP($A1484,Objects!$D$7:$F$120,3,1)</f>
        <v>0</v>
      </c>
      <c r="E1484" s="85"/>
      <c r="F1484" s="85"/>
      <c r="G1484" s="85"/>
    </row>
    <row r="1485" spans="1:7" ht="25.5" customHeight="1" x14ac:dyDescent="0.1">
      <c r="A1485" s="85"/>
      <c r="B1485" s="85"/>
      <c r="C1485" s="85"/>
      <c r="D1485" s="85"/>
      <c r="E1485" s="88"/>
      <c r="F1485" s="85"/>
      <c r="G1485" s="85"/>
    </row>
    <row r="1486" spans="1:7" ht="25.5" customHeight="1" x14ac:dyDescent="0.1">
      <c r="A1486" s="85"/>
      <c r="B1486" s="85"/>
      <c r="C1486" s="85" t="s">
        <v>121</v>
      </c>
      <c r="D1486" s="85"/>
      <c r="E1486" s="85"/>
      <c r="F1486" s="85"/>
      <c r="G1486" s="85"/>
    </row>
    <row r="1487" spans="1:7" ht="25.5" customHeight="1" x14ac:dyDescent="0.1">
      <c r="A1487" s="89"/>
      <c r="B1487" s="90" t="s">
        <v>115</v>
      </c>
      <c r="C1487" s="90" t="s">
        <v>116</v>
      </c>
      <c r="D1487" s="90" t="s">
        <v>117</v>
      </c>
      <c r="E1487" s="90" t="s">
        <v>118</v>
      </c>
      <c r="F1487" s="90" t="s">
        <v>119</v>
      </c>
      <c r="G1487" s="90" t="s">
        <v>120</v>
      </c>
    </row>
    <row r="1488" spans="1:7" ht="25.5" customHeight="1" x14ac:dyDescent="0.1">
      <c r="A1488" s="91">
        <v>1</v>
      </c>
      <c r="B1488" s="92" t="e">
        <f>IF(VLOOKUP($D1484,TKBGV_sang!$A$6:$AE$130,2,0)&lt;&gt;"",VLOOKUP($D1484,TKBGV_sang!$A$6:$AE$130,2,0),"")</f>
        <v>#N/A</v>
      </c>
      <c r="C1488" s="92" t="e">
        <f>IF(VLOOKUP($D1484,TKBGV_sang!$A$6:$AE$130,7,0)&lt;&gt;"",VLOOKUP($D1484,TKBGV_sang!$A$6:$AE$130,7,0),"")</f>
        <v>#N/A</v>
      </c>
      <c r="D1488" s="92" t="e">
        <f>IF(VLOOKUP($D1484,TKBGV_sang!$A$6:$AE$130,12,0)&lt;&gt;"",VLOOKUP($D1484,TKBGV_sang!$A$6:$AE$130,12,0),"")</f>
        <v>#N/A</v>
      </c>
      <c r="E1488" s="92" t="e">
        <f>IF(VLOOKUP($D1484,TKBGV_sang!$A$6:$AE$130,17,0)&lt;&gt;"",VLOOKUP($D1484,TKBGV_sang!$A$6:$AE$130,17,0),"")</f>
        <v>#N/A</v>
      </c>
      <c r="F1488" s="92" t="e">
        <f>IF(VLOOKUP($D1484,TKBGV_sang!$A$6:$AE$130,22,0)&lt;&gt;"",VLOOKUP($D1484,TKBGV_sang!$A$6:$AE$130,22,0),"")</f>
        <v>#N/A</v>
      </c>
      <c r="G1488" s="92" t="e">
        <f>IF(VLOOKUP($D1484,TKBGV_sang!$A$6:$AE$130,27,0)&lt;&gt;"",VLOOKUP($D1484,TKBGV_sang!$A$6:$AE$130,27,0),"")</f>
        <v>#N/A</v>
      </c>
    </row>
    <row r="1489" spans="1:7" ht="25.5" customHeight="1" x14ac:dyDescent="0.1">
      <c r="A1489" s="91">
        <v>2</v>
      </c>
      <c r="B1489" s="92" t="e">
        <f>IF(VLOOKUP($D1484,TKBGV_sang!$A$6:$AE$130,3,0)&lt;&gt;"",VLOOKUP($D1484,TKBGV_sang!$A$6:$AE$130,3,0),"")</f>
        <v>#N/A</v>
      </c>
      <c r="C1489" s="92" t="e">
        <f>IF(VLOOKUP($D1484,TKBGV_sang!$A$6:$AE$130,8,0)&lt;&gt;"",VLOOKUP($D1484,TKBGV_sang!$A$6:$AE$130,8,0),"")</f>
        <v>#N/A</v>
      </c>
      <c r="D1489" s="92" t="e">
        <f>IF(VLOOKUP($D1484,TKBGV_sang!$A$6:$AE$130,13,0)&lt;&gt;"",VLOOKUP($D1484,TKBGV_sang!$A$6:$AE$130,13,0),"")</f>
        <v>#N/A</v>
      </c>
      <c r="E1489" s="92" t="e">
        <f>IF(VLOOKUP($D1484,TKBGV_sang!$A$6:$AE$130,18,0)&lt;&gt;"",VLOOKUP($D1484,TKBGV_sang!$A$6:$AE$130,18,0),"")</f>
        <v>#N/A</v>
      </c>
      <c r="F1489" s="92" t="e">
        <f>IF(VLOOKUP($D1484,TKBGV_sang!$A$6:$AE$130,23,0)&lt;&gt;"",VLOOKUP($D1484,TKBGV_sang!$A$6:$AE$130,23,0),"")</f>
        <v>#N/A</v>
      </c>
      <c r="G1489" s="92" t="e">
        <f>IF(VLOOKUP($D1484,TKBGV_sang!$A$6:$AE$130,28,0)&lt;&gt;"",VLOOKUP($D1484,TKBGV_sang!$A$6:$AE$130,28,0),"")</f>
        <v>#N/A</v>
      </c>
    </row>
    <row r="1490" spans="1:7" ht="25.5" customHeight="1" x14ac:dyDescent="0.1">
      <c r="A1490" s="91">
        <v>3</v>
      </c>
      <c r="B1490" s="92" t="e">
        <f>IF(VLOOKUP($D1484,TKBGV_sang!$A$6:$AE$130,4,0)&lt;&gt;"",VLOOKUP($D1484,TKBGV_sang!$A$6:$AE$130,4,0),"")</f>
        <v>#N/A</v>
      </c>
      <c r="C1490" s="92" t="e">
        <f>IF(VLOOKUP($D1484,TKBGV_sang!$A$6:$AE$130,9,0)&lt;&gt;"",VLOOKUP($D1484,TKBGV_sang!$A$6:$AE$130,9,0),"")</f>
        <v>#N/A</v>
      </c>
      <c r="D1490" s="92" t="e">
        <f>IF(VLOOKUP($D1484,TKBGV_sang!$A$6:$AE$130,14,0)&lt;&gt;"",VLOOKUP($D1484,TKBGV_sang!$A$6:$AE$130,14,0),"")</f>
        <v>#N/A</v>
      </c>
      <c r="E1490" s="92" t="e">
        <f>IF(VLOOKUP($D1484,TKBGV_sang!$A$6:$AE$130,19,0)&lt;&gt;"",VLOOKUP($D1484,TKBGV_sang!$A$6:$AE$130,19,0),"")</f>
        <v>#N/A</v>
      </c>
      <c r="F1490" s="92" t="e">
        <f>IF(VLOOKUP($D1484,TKBGV_sang!$A$6:$AE$130,24,0)&lt;&gt;"",VLOOKUP($D1484,TKBGV_sang!$A$6:$AE$130,24,0),"")</f>
        <v>#N/A</v>
      </c>
      <c r="G1490" s="92" t="e">
        <f>IF(VLOOKUP($D1484,TKBGV_sang!$A$6:$AE$130,29,0)&lt;&gt;"",VLOOKUP($D1484,TKBGV_sang!$A$6:$AE$130,29,0),"")</f>
        <v>#N/A</v>
      </c>
    </row>
    <row r="1491" spans="1:7" ht="25.5" customHeight="1" x14ac:dyDescent="0.1">
      <c r="A1491" s="91">
        <v>4</v>
      </c>
      <c r="B1491" s="92" t="e">
        <f>IF(VLOOKUP($D1484,TKBGV_sang!$A$6:$AE$130,5,0)&lt;&gt;"",VLOOKUP($D1484,TKBGV_sang!$A$6:$AE$130,5,0),"")</f>
        <v>#N/A</v>
      </c>
      <c r="C1491" s="92" t="e">
        <f>IF(VLOOKUP($D1484,TKBGV_sang!$A$6:$AE$130,10,0)&lt;&gt;"",VLOOKUP($D1484,TKBGV_sang!$A$6:$AE$130,10,0),"")</f>
        <v>#N/A</v>
      </c>
      <c r="D1491" s="92" t="e">
        <f>IF(VLOOKUP($D1484,TKBGV_sang!$A$6:$AE$130,15,0)&lt;&gt;"",VLOOKUP($D1484,TKBGV_sang!$A$6:$AE$130,15,0),"")</f>
        <v>#N/A</v>
      </c>
      <c r="E1491" s="92" t="e">
        <f>IF(VLOOKUP($D1484,TKBGV_sang!$A$6:$AE$130,20,0)&lt;&gt;"",VLOOKUP($D1484,TKBGV_sang!$A$6:$AE$130,20,0),"")</f>
        <v>#N/A</v>
      </c>
      <c r="F1491" s="92" t="e">
        <f>IF(VLOOKUP($D1484,TKBGV_sang!$A$6:$AE$130,25,0)&lt;&gt;"",VLOOKUP($D1484,TKBGV_sang!$A$6:$AE$130,25,0),"")</f>
        <v>#N/A</v>
      </c>
      <c r="G1491" s="92" t="e">
        <f>IF(VLOOKUP($D1484,TKBGV_sang!$A$6:$AE$130,30,0)&lt;&gt;"",VLOOKUP($D1484,TKBGV_sang!$A$6:$AE$130,30,0),"")</f>
        <v>#N/A</v>
      </c>
    </row>
    <row r="1492" spans="1:7" ht="25.5" customHeight="1" x14ac:dyDescent="0.1">
      <c r="A1492" s="91">
        <v>5</v>
      </c>
      <c r="B1492" s="92" t="e">
        <f>IF(VLOOKUP($D1484,TKBGV_sang!$A$6:$AE$130,6,0)&lt;&gt;"",VLOOKUP($D1484,TKBGV_sang!$A$6:$AE$130,6,0),"")</f>
        <v>#N/A</v>
      </c>
      <c r="C1492" s="92" t="e">
        <f>IF(VLOOKUP($D1484,TKBGV_sang!$A$6:$AE$130,11,0)&lt;&gt;"",VLOOKUP($D1484,TKBGV_sang!$A$6:$AE$130,11,0),"")</f>
        <v>#N/A</v>
      </c>
      <c r="D1492" s="92" t="e">
        <f>IF(VLOOKUP($D1484,TKBGV_sang!$A$6:$AE$130,16,0)&lt;&gt;"",VLOOKUP($D1484,TKBGV_sang!$A$6:$AE$130,16,0),"")</f>
        <v>#N/A</v>
      </c>
      <c r="E1492" s="92" t="e">
        <f>IF(VLOOKUP($D1484,TKBGV_sang!$A$6:$AE$130,21,0)&lt;&gt;"",VLOOKUP($D1484,TKBGV_sang!$A$6:$AE$130,21,0),"")</f>
        <v>#N/A</v>
      </c>
      <c r="F1492" s="92" t="e">
        <f>IF(VLOOKUP($D1484,TKBGV_sang!$A$6:$AE$130,26,0)&lt;&gt;"",VLOOKUP($D1484,TKBGV_sang!$A$6:$AE$130,26,0),"")</f>
        <v>#N/A</v>
      </c>
      <c r="G1492" s="92" t="e">
        <f>IF(VLOOKUP($D1484,TKBGV_sang!$A$6:$AE$130,31,0)&lt;&gt;"",VLOOKUP($D1484,TKBGV_sang!$A$6:$AE$130,31,0),"")</f>
        <v>#N/A</v>
      </c>
    </row>
    <row r="1493" spans="1:7" ht="25.5" customHeight="1" x14ac:dyDescent="0.1">
      <c r="A1493" s="85"/>
      <c r="B1493" s="85"/>
      <c r="C1493" s="85" t="s">
        <v>122</v>
      </c>
      <c r="D1493" s="85"/>
      <c r="E1493" s="85"/>
      <c r="F1493" s="85"/>
      <c r="G1493" s="85"/>
    </row>
    <row r="1494" spans="1:7" ht="25.5" customHeight="1" x14ac:dyDescent="0.1">
      <c r="A1494" s="89"/>
      <c r="B1494" s="90" t="s">
        <v>115</v>
      </c>
      <c r="C1494" s="90" t="s">
        <v>116</v>
      </c>
      <c r="D1494" s="90" t="s">
        <v>117</v>
      </c>
      <c r="E1494" s="90" t="s">
        <v>118</v>
      </c>
      <c r="F1494" s="90" t="s">
        <v>119</v>
      </c>
      <c r="G1494" s="90" t="s">
        <v>120</v>
      </c>
    </row>
    <row r="1495" spans="1:7" ht="25.5" customHeight="1" x14ac:dyDescent="0.1">
      <c r="A1495" s="91">
        <v>1</v>
      </c>
      <c r="B1495" s="92" t="e">
        <f>IF(VLOOKUP($D1484,TKBGV_chieu!$A$6:$AE$130,2,0)&lt;&gt;"",VLOOKUP($D1484,TKBGV_chieu!$A$6:$AE$130,2,0),"")</f>
        <v>#N/A</v>
      </c>
      <c r="C1495" s="92" t="e">
        <f>IF(VLOOKUP($D1484,TKBGV_chieu!$A$6:$AE$130,7,0)&lt;&gt;"",VLOOKUP($D1484,TKBGV_chieu!$A$6:$AE$130,7,0),"")</f>
        <v>#N/A</v>
      </c>
      <c r="D1495" s="92" t="e">
        <f>IF(VLOOKUP($D1484,TKBGV_chieu!$A$6:$AE$130,12,0)&lt;&gt;"",VLOOKUP($D1484,TKBGV_chieu!$A$6:$AE$130,12,0),"")</f>
        <v>#N/A</v>
      </c>
      <c r="E1495" s="92" t="e">
        <f>IF(VLOOKUP($D1484,TKBGV_chieu!$A$6:$AE$130,17,0)&lt;&gt;"",VLOOKUP($D1484,TKBGV_chieu!$A$6:$AE$130,17,0),"")</f>
        <v>#N/A</v>
      </c>
      <c r="F1495" s="92" t="e">
        <f>IF(VLOOKUP($D1484,TKBGV_chieu!$A$6:$AE$130,22,0)&lt;&gt;"",VLOOKUP($D1484,TKBGV_chieu!$A$6:$AE$130,22,0),"")</f>
        <v>#N/A</v>
      </c>
      <c r="G1495" s="92" t="e">
        <f>IF(VLOOKUP($D1484,TKBGV_chieu!$A$6:$AE$130,27,0)&lt;&gt;"",VLOOKUP($D1484,TKBGV_chieu!$A$6:$AE$130,27,0),"")</f>
        <v>#N/A</v>
      </c>
    </row>
    <row r="1496" spans="1:7" ht="25.5" customHeight="1" x14ac:dyDescent="0.1">
      <c r="A1496" s="91">
        <v>2</v>
      </c>
      <c r="B1496" s="92" t="e">
        <f>IF(VLOOKUP($D1484,TKBGV_chieu!$A$6:$AE$130,3,0)&lt;&gt;"",VLOOKUP($D1484,TKBGV_chieu!$A$6:$AE$130,3,0),"")</f>
        <v>#N/A</v>
      </c>
      <c r="C1496" s="92" t="e">
        <f>IF(VLOOKUP($D1484,TKBGV_chieu!$A$6:$AE$130,8,0)&lt;&gt;"",VLOOKUP($D1484,TKBGV_chieu!$A$6:$AE$130,8,0),"")</f>
        <v>#N/A</v>
      </c>
      <c r="D1496" s="92" t="e">
        <f>IF(VLOOKUP($D1484,TKBGV_chieu!$A$6:$AE$130,13,0)&lt;&gt;"",VLOOKUP($D1484,TKBGV_chieu!$A$6:$AE$130,13,0),"")</f>
        <v>#N/A</v>
      </c>
      <c r="E1496" s="92" t="e">
        <f>IF(VLOOKUP($D1484,TKBGV_chieu!$A$6:$AE$130,18,0)&lt;&gt;"",VLOOKUP($D1484,TKBGV_chieu!$A$6:$AE$130,18,0),"")</f>
        <v>#N/A</v>
      </c>
      <c r="F1496" s="92" t="e">
        <f>IF(VLOOKUP($D1484,TKBGV_chieu!$A$6:$AE$130,23,0)&lt;&gt;"",VLOOKUP($D1484,TKBGV_chieu!$A$6:$AE$130,23,0),"")</f>
        <v>#N/A</v>
      </c>
      <c r="G1496" s="92" t="e">
        <f>IF(VLOOKUP($D1484,TKBGV_chieu!$A$6:$AE$130,28,0)&lt;&gt;"",VLOOKUP($D1484,TKBGV_chieu!$A$6:$AE$130,28,0),"")</f>
        <v>#N/A</v>
      </c>
    </row>
    <row r="1497" spans="1:7" ht="25.5" customHeight="1" x14ac:dyDescent="0.1">
      <c r="A1497" s="91">
        <v>3</v>
      </c>
      <c r="B1497" s="92" t="e">
        <f>IF(VLOOKUP($D1484,TKBGV_chieu!$A$6:$AE$130,4,0)&lt;&gt;"",VLOOKUP($D1484,TKBGV_chieu!$A$6:$AE$130,4,0),"")</f>
        <v>#N/A</v>
      </c>
      <c r="C1497" s="92" t="e">
        <f>IF(VLOOKUP($D1484,TKBGV_chieu!$A$6:$AE$130,9,0)&lt;&gt;"",VLOOKUP($D1484,TKBGV_chieu!$A$6:$AE$130,9,0),"")</f>
        <v>#N/A</v>
      </c>
      <c r="D1497" s="92" t="e">
        <f>IF(VLOOKUP($D1484,TKBGV_chieu!$A$6:$AE$130,14,0)&lt;&gt;"",VLOOKUP($D1484,TKBGV_chieu!$A$6:$AE$130,14,0),"")</f>
        <v>#N/A</v>
      </c>
      <c r="E1497" s="92" t="e">
        <f>IF(VLOOKUP($D1484,TKBGV_chieu!$A$6:$AE$130,19,0)&lt;&gt;"",VLOOKUP($D1484,TKBGV_chieu!$A$6:$AE$130,19,0),"")</f>
        <v>#N/A</v>
      </c>
      <c r="F1497" s="92" t="e">
        <f>IF(VLOOKUP($D1484,TKBGV_chieu!$A$6:$AE$130,24,0)&lt;&gt;"",VLOOKUP($D1484,TKBGV_chieu!$A$6:$AE$130,24,0),"")</f>
        <v>#N/A</v>
      </c>
      <c r="G1497" s="92" t="e">
        <f>IF(VLOOKUP($D1484,TKBGV_chieu!$A$6:$AE$130,29,0)&lt;&gt;"",VLOOKUP($D1484,TKBGV_chieu!$A$6:$AE$130,29,0),"")</f>
        <v>#N/A</v>
      </c>
    </row>
    <row r="1498" spans="1:7" ht="25.5" customHeight="1" x14ac:dyDescent="0.1">
      <c r="A1498" s="91">
        <v>4</v>
      </c>
      <c r="B1498" s="92" t="e">
        <f>IF(VLOOKUP($D1484,TKBGV_chieu!$A$6:$AE$130,5,0)&lt;&gt;"",VLOOKUP($D1484,TKBGV_chieu!$A$6:$AE$130,5,0),"")</f>
        <v>#N/A</v>
      </c>
      <c r="C1498" s="92" t="e">
        <f>IF(VLOOKUP($D1484,TKBGV_chieu!$A$6:$AE$130,10,0)&lt;&gt;"",VLOOKUP($D1484,TKBGV_chieu!$A$6:$AE$130,10,0),"")</f>
        <v>#N/A</v>
      </c>
      <c r="D1498" s="92" t="e">
        <f>IF(VLOOKUP($D1484,TKBGV_chieu!$A$6:$AE$130,15,0)&lt;&gt;"",VLOOKUP($D1484,TKBGV_chieu!$A$6:$AE$130,15,0),"")</f>
        <v>#N/A</v>
      </c>
      <c r="E1498" s="92" t="e">
        <f>IF(VLOOKUP($D1484,TKBGV_chieu!$A$6:$AE$130,20,0)&lt;&gt;"",VLOOKUP($D1484,TKBGV_chieu!$A$6:$AE$130,20,0),"")</f>
        <v>#N/A</v>
      </c>
      <c r="F1498" s="92" t="e">
        <f>IF(VLOOKUP($D1484,TKBGV_chieu!$A$6:$AE$130,25,0)&lt;&gt;"",VLOOKUP($D1484,TKBGV_chieu!$A$6:$AE$130,25,0),"")</f>
        <v>#N/A</v>
      </c>
      <c r="G1498" s="92" t="e">
        <f>IF(VLOOKUP($D1484,TKBGV_chieu!$A$6:$AE$130,30,0)&lt;&gt;"",VLOOKUP($D1484,TKBGV_chieu!$A$6:$AE$130,30,0),"")</f>
        <v>#N/A</v>
      </c>
    </row>
    <row r="1499" spans="1:7" ht="25.5" customHeight="1" x14ac:dyDescent="0.1">
      <c r="A1499" s="91">
        <v>5</v>
      </c>
      <c r="B1499" s="92" t="e">
        <f>IF(VLOOKUP($D1484,TKBGV_chieu!$A$6:$AE$130,6,0)&lt;&gt;"",VLOOKUP($D1484,TKBGV_chieu!$A$6:$AE$130,6,0),"")</f>
        <v>#N/A</v>
      </c>
      <c r="C1499" s="92" t="e">
        <f>IF(VLOOKUP($D1484,TKBGV_chieu!$A$6:$AE$130,11,0)&lt;&gt;"",VLOOKUP($D1484,TKBGV_chieu!$A$6:$AE$130,11,0),"")</f>
        <v>#N/A</v>
      </c>
      <c r="D1499" s="92" t="e">
        <f>IF(VLOOKUP($D1484,TKBGV_chieu!$A$6:$AE$130,16,0)&lt;&gt;"",VLOOKUP($D1484,TKBGV_chieu!$A$6:$AE$130,16,0),"")</f>
        <v>#N/A</v>
      </c>
      <c r="E1499" s="92" t="e">
        <f>IF(VLOOKUP($D1484,TKBGV_chieu!$A$6:$AE$130,21,0)&lt;&gt;"",VLOOKUP($D1484,TKBGV_chieu!$A$6:$AE$130,21,0),"")</f>
        <v>#N/A</v>
      </c>
      <c r="F1499" s="92" t="e">
        <f>IF(VLOOKUP($D1484,TKBGV_chieu!$A$6:$AE$130,26,0)&lt;&gt;"",VLOOKUP($D1484,TKBGV_chieu!$A$6:$AE$130,26,0),"")</f>
        <v>#N/A</v>
      </c>
      <c r="G1499" s="92" t="e">
        <f>IF(VLOOKUP($D1484,TKBGV_chieu!$A$6:$AE$130,31,0)&lt;&gt;"",VLOOKUP($D1484,TKBGV_chieu!$A$6:$AE$130,31,0),"")</f>
        <v>#N/A</v>
      </c>
    </row>
    <row r="1500" spans="1:7" ht="28.5" customHeight="1" x14ac:dyDescent="0.1">
      <c r="A1500" s="96"/>
      <c r="B1500" s="97"/>
      <c r="C1500" s="97"/>
      <c r="D1500" s="97"/>
      <c r="E1500" s="97"/>
      <c r="F1500" s="97"/>
      <c r="G1500" s="97"/>
    </row>
    <row r="1501" spans="1:7" ht="25.5" customHeight="1" x14ac:dyDescent="0.1">
      <c r="A1501" s="85">
        <v>89</v>
      </c>
      <c r="B1501" s="85"/>
      <c r="C1501" s="85" t="s">
        <v>123</v>
      </c>
      <c r="D1501" s="86">
        <f>VLOOKUP($A1501,Objects!$D$7:$F$120,3,1)</f>
        <v>0</v>
      </c>
      <c r="E1501" s="85"/>
      <c r="F1501" s="85"/>
      <c r="G1501" s="85"/>
    </row>
    <row r="1502" spans="1:7" ht="25.5" customHeight="1" x14ac:dyDescent="0.1">
      <c r="A1502" s="85"/>
      <c r="B1502" s="85"/>
      <c r="C1502" s="85"/>
      <c r="D1502" s="85"/>
      <c r="E1502" s="88"/>
      <c r="F1502" s="85"/>
      <c r="G1502" s="85"/>
    </row>
    <row r="1503" spans="1:7" ht="25.5" customHeight="1" x14ac:dyDescent="0.1">
      <c r="A1503" s="85"/>
      <c r="B1503" s="85"/>
      <c r="C1503" s="85" t="s">
        <v>121</v>
      </c>
      <c r="D1503" s="85"/>
      <c r="E1503" s="85"/>
      <c r="F1503" s="85"/>
      <c r="G1503" s="85"/>
    </row>
    <row r="1504" spans="1:7" ht="25.5" customHeight="1" x14ac:dyDescent="0.1">
      <c r="A1504" s="89"/>
      <c r="B1504" s="90" t="s">
        <v>115</v>
      </c>
      <c r="C1504" s="90" t="s">
        <v>116</v>
      </c>
      <c r="D1504" s="90" t="s">
        <v>117</v>
      </c>
      <c r="E1504" s="90" t="s">
        <v>118</v>
      </c>
      <c r="F1504" s="90" t="s">
        <v>119</v>
      </c>
      <c r="G1504" s="90" t="s">
        <v>120</v>
      </c>
    </row>
    <row r="1505" spans="1:7" ht="25.5" customHeight="1" x14ac:dyDescent="0.1">
      <c r="A1505" s="91">
        <v>1</v>
      </c>
      <c r="B1505" s="92" t="e">
        <f>IF(VLOOKUP($D1501,TKBGV_sang!$A$6:$AE$130,2,0)&lt;&gt;"",VLOOKUP($D1501,TKBGV_sang!$A$6:$AE$130,2,0),"")</f>
        <v>#N/A</v>
      </c>
      <c r="C1505" s="92" t="e">
        <f>IF(VLOOKUP($D1501,TKBGV_sang!$A$6:$AE$130,7,0)&lt;&gt;"",VLOOKUP($D1501,TKBGV_sang!$A$6:$AE$130,7,0),"")</f>
        <v>#N/A</v>
      </c>
      <c r="D1505" s="92" t="e">
        <f>IF(VLOOKUP($D1501,TKBGV_sang!$A$6:$AE$130,12,0)&lt;&gt;"",VLOOKUP($D1501,TKBGV_sang!$A$6:$AE$130,12,0),"")</f>
        <v>#N/A</v>
      </c>
      <c r="E1505" s="92" t="e">
        <f>IF(VLOOKUP($D1501,TKBGV_sang!$A$6:$AE$130,17,0)&lt;&gt;"",VLOOKUP($D1501,TKBGV_sang!$A$6:$AE$130,17,0),"")</f>
        <v>#N/A</v>
      </c>
      <c r="F1505" s="92" t="e">
        <f>IF(VLOOKUP($D1501,TKBGV_sang!$A$6:$AE$130,22,0)&lt;&gt;"",VLOOKUP($D1501,TKBGV_sang!$A$6:$AE$130,22,0),"")</f>
        <v>#N/A</v>
      </c>
      <c r="G1505" s="92" t="e">
        <f>IF(VLOOKUP($D1501,TKBGV_sang!$A$6:$AE$130,27,0)&lt;&gt;"",VLOOKUP($D1501,TKBGV_sang!$A$6:$AE$130,27,0),"")</f>
        <v>#N/A</v>
      </c>
    </row>
    <row r="1506" spans="1:7" ht="25.5" customHeight="1" x14ac:dyDescent="0.1">
      <c r="A1506" s="91">
        <v>2</v>
      </c>
      <c r="B1506" s="92" t="e">
        <f>IF(VLOOKUP($D1501,TKBGV_sang!$A$6:$AE$130,3,0)&lt;&gt;"",VLOOKUP($D1501,TKBGV_sang!$A$6:$AE$130,3,0),"")</f>
        <v>#N/A</v>
      </c>
      <c r="C1506" s="92" t="e">
        <f>IF(VLOOKUP($D1501,TKBGV_sang!$A$6:$AE$130,8,0)&lt;&gt;"",VLOOKUP($D1501,TKBGV_sang!$A$6:$AE$130,8,0),"")</f>
        <v>#N/A</v>
      </c>
      <c r="D1506" s="92" t="e">
        <f>IF(VLOOKUP($D1501,TKBGV_sang!$A$6:$AE$130,13,0)&lt;&gt;"",VLOOKUP($D1501,TKBGV_sang!$A$6:$AE$130,13,0),"")</f>
        <v>#N/A</v>
      </c>
      <c r="E1506" s="92" t="e">
        <f>IF(VLOOKUP($D1501,TKBGV_sang!$A$6:$AE$130,18,0)&lt;&gt;"",VLOOKUP($D1501,TKBGV_sang!$A$6:$AE$130,18,0),"")</f>
        <v>#N/A</v>
      </c>
      <c r="F1506" s="92" t="e">
        <f>IF(VLOOKUP($D1501,TKBGV_sang!$A$6:$AE$130,23,0)&lt;&gt;"",VLOOKUP($D1501,TKBGV_sang!$A$6:$AE$130,23,0),"")</f>
        <v>#N/A</v>
      </c>
      <c r="G1506" s="92" t="e">
        <f>IF(VLOOKUP($D1501,TKBGV_sang!$A$6:$AE$130,28,0)&lt;&gt;"",VLOOKUP($D1501,TKBGV_sang!$A$6:$AE$130,28,0),"")</f>
        <v>#N/A</v>
      </c>
    </row>
    <row r="1507" spans="1:7" ht="25.5" customHeight="1" x14ac:dyDescent="0.1">
      <c r="A1507" s="91">
        <v>3</v>
      </c>
      <c r="B1507" s="92" t="e">
        <f>IF(VLOOKUP($D1501,TKBGV_sang!$A$6:$AE$130,4,0)&lt;&gt;"",VLOOKUP($D1501,TKBGV_sang!$A$6:$AE$130,4,0),"")</f>
        <v>#N/A</v>
      </c>
      <c r="C1507" s="92" t="e">
        <f>IF(VLOOKUP($D1501,TKBGV_sang!$A$6:$AE$130,9,0)&lt;&gt;"",VLOOKUP($D1501,TKBGV_sang!$A$6:$AE$130,9,0),"")</f>
        <v>#N/A</v>
      </c>
      <c r="D1507" s="92" t="e">
        <f>IF(VLOOKUP($D1501,TKBGV_sang!$A$6:$AE$130,14,0)&lt;&gt;"",VLOOKUP($D1501,TKBGV_sang!$A$6:$AE$130,14,0),"")</f>
        <v>#N/A</v>
      </c>
      <c r="E1507" s="92" t="e">
        <f>IF(VLOOKUP($D1501,TKBGV_sang!$A$6:$AE$130,19,0)&lt;&gt;"",VLOOKUP($D1501,TKBGV_sang!$A$6:$AE$130,19,0),"")</f>
        <v>#N/A</v>
      </c>
      <c r="F1507" s="92" t="e">
        <f>IF(VLOOKUP($D1501,TKBGV_sang!$A$6:$AE$130,24,0)&lt;&gt;"",VLOOKUP($D1501,TKBGV_sang!$A$6:$AE$130,24,0),"")</f>
        <v>#N/A</v>
      </c>
      <c r="G1507" s="92" t="e">
        <f>IF(VLOOKUP($D1501,TKBGV_sang!$A$6:$AE$130,29,0)&lt;&gt;"",VLOOKUP($D1501,TKBGV_sang!$A$6:$AE$130,29,0),"")</f>
        <v>#N/A</v>
      </c>
    </row>
    <row r="1508" spans="1:7" ht="25.5" customHeight="1" x14ac:dyDescent="0.1">
      <c r="A1508" s="91">
        <v>4</v>
      </c>
      <c r="B1508" s="92" t="e">
        <f>IF(VLOOKUP($D1501,TKBGV_sang!$A$6:$AE$130,5,0)&lt;&gt;"",VLOOKUP($D1501,TKBGV_sang!$A$6:$AE$130,5,0),"")</f>
        <v>#N/A</v>
      </c>
      <c r="C1508" s="92" t="e">
        <f>IF(VLOOKUP($D1501,TKBGV_sang!$A$6:$AE$130,10,0)&lt;&gt;"",VLOOKUP($D1501,TKBGV_sang!$A$6:$AE$130,10,0),"")</f>
        <v>#N/A</v>
      </c>
      <c r="D1508" s="92" t="e">
        <f>IF(VLOOKUP($D1501,TKBGV_sang!$A$6:$AE$130,15,0)&lt;&gt;"",VLOOKUP($D1501,TKBGV_sang!$A$6:$AE$130,15,0),"")</f>
        <v>#N/A</v>
      </c>
      <c r="E1508" s="92" t="e">
        <f>IF(VLOOKUP($D1501,TKBGV_sang!$A$6:$AE$130,20,0)&lt;&gt;"",VLOOKUP($D1501,TKBGV_sang!$A$6:$AE$130,20,0),"")</f>
        <v>#N/A</v>
      </c>
      <c r="F1508" s="92" t="e">
        <f>IF(VLOOKUP($D1501,TKBGV_sang!$A$6:$AE$130,25,0)&lt;&gt;"",VLOOKUP($D1501,TKBGV_sang!$A$6:$AE$130,25,0),"")</f>
        <v>#N/A</v>
      </c>
      <c r="G1508" s="92" t="e">
        <f>IF(VLOOKUP($D1501,TKBGV_sang!$A$6:$AE$130,30,0)&lt;&gt;"",VLOOKUP($D1501,TKBGV_sang!$A$6:$AE$130,30,0),"")</f>
        <v>#N/A</v>
      </c>
    </row>
    <row r="1509" spans="1:7" ht="25.5" customHeight="1" x14ac:dyDescent="0.1">
      <c r="A1509" s="91">
        <v>5</v>
      </c>
      <c r="B1509" s="92" t="e">
        <f>IF(VLOOKUP($D1501,TKBGV_sang!$A$6:$AE$130,6,0)&lt;&gt;"",VLOOKUP($D1501,TKBGV_sang!$A$6:$AE$130,6,0),"")</f>
        <v>#N/A</v>
      </c>
      <c r="C1509" s="92" t="e">
        <f>IF(VLOOKUP($D1501,TKBGV_sang!$A$6:$AE$130,11,0)&lt;&gt;"",VLOOKUP($D1501,TKBGV_sang!$A$6:$AE$130,11,0),"")</f>
        <v>#N/A</v>
      </c>
      <c r="D1509" s="92" t="e">
        <f>IF(VLOOKUP($D1501,TKBGV_sang!$A$6:$AE$130,16,0)&lt;&gt;"",VLOOKUP($D1501,TKBGV_sang!$A$6:$AE$130,16,0),"")</f>
        <v>#N/A</v>
      </c>
      <c r="E1509" s="92" t="e">
        <f>IF(VLOOKUP($D1501,TKBGV_sang!$A$6:$AE$130,21,0)&lt;&gt;"",VLOOKUP($D1501,TKBGV_sang!$A$6:$AE$130,21,0),"")</f>
        <v>#N/A</v>
      </c>
      <c r="F1509" s="92" t="e">
        <f>IF(VLOOKUP($D1501,TKBGV_sang!$A$6:$AE$130,26,0)&lt;&gt;"",VLOOKUP($D1501,TKBGV_sang!$A$6:$AE$130,26,0),"")</f>
        <v>#N/A</v>
      </c>
      <c r="G1509" s="92" t="e">
        <f>IF(VLOOKUP($D1501,TKBGV_sang!$A$6:$AE$130,31,0)&lt;&gt;"",VLOOKUP($D1501,TKBGV_sang!$A$6:$AE$130,31,0),"")</f>
        <v>#N/A</v>
      </c>
    </row>
    <row r="1510" spans="1:7" ht="25.5" customHeight="1" x14ac:dyDescent="0.1">
      <c r="A1510" s="85"/>
      <c r="B1510" s="85"/>
      <c r="C1510" s="85" t="s">
        <v>122</v>
      </c>
      <c r="D1510" s="85"/>
      <c r="E1510" s="85"/>
      <c r="F1510" s="85"/>
      <c r="G1510" s="85"/>
    </row>
    <row r="1511" spans="1:7" ht="25.5" customHeight="1" x14ac:dyDescent="0.1">
      <c r="A1511" s="89"/>
      <c r="B1511" s="90" t="s">
        <v>115</v>
      </c>
      <c r="C1511" s="90" t="s">
        <v>116</v>
      </c>
      <c r="D1511" s="90" t="s">
        <v>117</v>
      </c>
      <c r="E1511" s="90" t="s">
        <v>118</v>
      </c>
      <c r="F1511" s="90" t="s">
        <v>119</v>
      </c>
      <c r="G1511" s="90" t="s">
        <v>120</v>
      </c>
    </row>
    <row r="1512" spans="1:7" ht="25.5" customHeight="1" x14ac:dyDescent="0.1">
      <c r="A1512" s="91">
        <v>1</v>
      </c>
      <c r="B1512" s="92" t="e">
        <f>IF(VLOOKUP($D1501,TKBGV_chieu!$A$6:$AE$130,2,0)&lt;&gt;"",VLOOKUP($D1501,TKBGV_chieu!$A$6:$AE$130,2,0),"")</f>
        <v>#N/A</v>
      </c>
      <c r="C1512" s="92" t="e">
        <f>IF(VLOOKUP($D1501,TKBGV_chieu!$A$6:$AE$130,7,0)&lt;&gt;"",VLOOKUP($D1501,TKBGV_chieu!$A$6:$AE$130,7,0),"")</f>
        <v>#N/A</v>
      </c>
      <c r="D1512" s="92" t="e">
        <f>IF(VLOOKUP($D1501,TKBGV_chieu!$A$6:$AE$130,12,0)&lt;&gt;"",VLOOKUP($D1501,TKBGV_chieu!$A$6:$AE$130,12,0),"")</f>
        <v>#N/A</v>
      </c>
      <c r="E1512" s="92" t="e">
        <f>IF(VLOOKUP($D1501,TKBGV_chieu!$A$6:$AE$130,17,0)&lt;&gt;"",VLOOKUP($D1501,TKBGV_chieu!$A$6:$AE$130,17,0),"")</f>
        <v>#N/A</v>
      </c>
      <c r="F1512" s="92" t="e">
        <f>IF(VLOOKUP($D1501,TKBGV_chieu!$A$6:$AE$130,22,0)&lt;&gt;"",VLOOKUP($D1501,TKBGV_chieu!$A$6:$AE$130,22,0),"")</f>
        <v>#N/A</v>
      </c>
      <c r="G1512" s="92" t="e">
        <f>IF(VLOOKUP($D1501,TKBGV_chieu!$A$6:$AE$130,27,0)&lt;&gt;"",VLOOKUP($D1501,TKBGV_chieu!$A$6:$AE$130,27,0),"")</f>
        <v>#N/A</v>
      </c>
    </row>
    <row r="1513" spans="1:7" ht="25.5" customHeight="1" x14ac:dyDescent="0.1">
      <c r="A1513" s="91">
        <v>2</v>
      </c>
      <c r="B1513" s="92" t="e">
        <f>IF(VLOOKUP($D1501,TKBGV_chieu!$A$6:$AE$130,3,0)&lt;&gt;"",VLOOKUP($D1501,TKBGV_chieu!$A$6:$AE$130,3,0),"")</f>
        <v>#N/A</v>
      </c>
      <c r="C1513" s="92" t="e">
        <f>IF(VLOOKUP($D1501,TKBGV_chieu!$A$6:$AE$130,8,0)&lt;&gt;"",VLOOKUP($D1501,TKBGV_chieu!$A$6:$AE$130,8,0),"")</f>
        <v>#N/A</v>
      </c>
      <c r="D1513" s="92" t="e">
        <f>IF(VLOOKUP($D1501,TKBGV_chieu!$A$6:$AE$130,13,0)&lt;&gt;"",VLOOKUP($D1501,TKBGV_chieu!$A$6:$AE$130,13,0),"")</f>
        <v>#N/A</v>
      </c>
      <c r="E1513" s="92" t="e">
        <f>IF(VLOOKUP($D1501,TKBGV_chieu!$A$6:$AE$130,18,0)&lt;&gt;"",VLOOKUP($D1501,TKBGV_chieu!$A$6:$AE$130,18,0),"")</f>
        <v>#N/A</v>
      </c>
      <c r="F1513" s="92" t="e">
        <f>IF(VLOOKUP($D1501,TKBGV_chieu!$A$6:$AE$130,23,0)&lt;&gt;"",VLOOKUP($D1501,TKBGV_chieu!$A$6:$AE$130,23,0),"")</f>
        <v>#N/A</v>
      </c>
      <c r="G1513" s="92" t="e">
        <f>IF(VLOOKUP($D1501,TKBGV_chieu!$A$6:$AE$130,28,0)&lt;&gt;"",VLOOKUP($D1501,TKBGV_chieu!$A$6:$AE$130,28,0),"")</f>
        <v>#N/A</v>
      </c>
    </row>
    <row r="1514" spans="1:7" ht="25.5" customHeight="1" x14ac:dyDescent="0.1">
      <c r="A1514" s="91">
        <v>3</v>
      </c>
      <c r="B1514" s="92" t="e">
        <f>IF(VLOOKUP($D1501,TKBGV_chieu!$A$6:$AE$130,4,0)&lt;&gt;"",VLOOKUP($D1501,TKBGV_chieu!$A$6:$AE$130,4,0),"")</f>
        <v>#N/A</v>
      </c>
      <c r="C1514" s="92" t="e">
        <f>IF(VLOOKUP($D1501,TKBGV_chieu!$A$6:$AE$130,9,0)&lt;&gt;"",VLOOKUP($D1501,TKBGV_chieu!$A$6:$AE$130,9,0),"")</f>
        <v>#N/A</v>
      </c>
      <c r="D1514" s="92" t="e">
        <f>IF(VLOOKUP($D1501,TKBGV_chieu!$A$6:$AE$130,14,0)&lt;&gt;"",VLOOKUP($D1501,TKBGV_chieu!$A$6:$AE$130,14,0),"")</f>
        <v>#N/A</v>
      </c>
      <c r="E1514" s="92" t="e">
        <f>IF(VLOOKUP($D1501,TKBGV_chieu!$A$6:$AE$130,19,0)&lt;&gt;"",VLOOKUP($D1501,TKBGV_chieu!$A$6:$AE$130,19,0),"")</f>
        <v>#N/A</v>
      </c>
      <c r="F1514" s="92" t="e">
        <f>IF(VLOOKUP($D1501,TKBGV_chieu!$A$6:$AE$130,24,0)&lt;&gt;"",VLOOKUP($D1501,TKBGV_chieu!$A$6:$AE$130,24,0),"")</f>
        <v>#N/A</v>
      </c>
      <c r="G1514" s="92" t="e">
        <f>IF(VLOOKUP($D1501,TKBGV_chieu!$A$6:$AE$130,29,0)&lt;&gt;"",VLOOKUP($D1501,TKBGV_chieu!$A$6:$AE$130,29,0),"")</f>
        <v>#N/A</v>
      </c>
    </row>
    <row r="1515" spans="1:7" ht="25.5" customHeight="1" x14ac:dyDescent="0.1">
      <c r="A1515" s="91">
        <v>4</v>
      </c>
      <c r="B1515" s="92" t="e">
        <f>IF(VLOOKUP($D1501,TKBGV_chieu!$A$6:$AE$130,5,0)&lt;&gt;"",VLOOKUP($D1501,TKBGV_chieu!$A$6:$AE$130,5,0),"")</f>
        <v>#N/A</v>
      </c>
      <c r="C1515" s="92" t="e">
        <f>IF(VLOOKUP($D1501,TKBGV_chieu!$A$6:$AE$130,10,0)&lt;&gt;"",VLOOKUP($D1501,TKBGV_chieu!$A$6:$AE$130,10,0),"")</f>
        <v>#N/A</v>
      </c>
      <c r="D1515" s="92" t="e">
        <f>IF(VLOOKUP($D1501,TKBGV_chieu!$A$6:$AE$130,15,0)&lt;&gt;"",VLOOKUP($D1501,TKBGV_chieu!$A$6:$AE$130,15,0),"")</f>
        <v>#N/A</v>
      </c>
      <c r="E1515" s="92" t="e">
        <f>IF(VLOOKUP($D1501,TKBGV_chieu!$A$6:$AE$130,20,0)&lt;&gt;"",VLOOKUP($D1501,TKBGV_chieu!$A$6:$AE$130,20,0),"")</f>
        <v>#N/A</v>
      </c>
      <c r="F1515" s="92" t="e">
        <f>IF(VLOOKUP($D1501,TKBGV_chieu!$A$6:$AE$130,25,0)&lt;&gt;"",VLOOKUP($D1501,TKBGV_chieu!$A$6:$AE$130,25,0),"")</f>
        <v>#N/A</v>
      </c>
      <c r="G1515" s="92" t="e">
        <f>IF(VLOOKUP($D1501,TKBGV_chieu!$A$6:$AE$130,30,0)&lt;&gt;"",VLOOKUP($D1501,TKBGV_chieu!$A$6:$AE$130,30,0),"")</f>
        <v>#N/A</v>
      </c>
    </row>
    <row r="1516" spans="1:7" ht="25.5" customHeight="1" x14ac:dyDescent="0.1">
      <c r="A1516" s="91">
        <v>5</v>
      </c>
      <c r="B1516" s="92" t="e">
        <f>IF(VLOOKUP($D1501,TKBGV_chieu!$A$6:$AE$130,6,0)&lt;&gt;"",VLOOKUP($D1501,TKBGV_chieu!$A$6:$AE$130,6,0),"")</f>
        <v>#N/A</v>
      </c>
      <c r="C1516" s="92" t="e">
        <f>IF(VLOOKUP($D1501,TKBGV_chieu!$A$6:$AE$130,11,0)&lt;&gt;"",VLOOKUP($D1501,TKBGV_chieu!$A$6:$AE$130,11,0),"")</f>
        <v>#N/A</v>
      </c>
      <c r="D1516" s="92" t="e">
        <f>IF(VLOOKUP($D1501,TKBGV_chieu!$A$6:$AE$130,16,0)&lt;&gt;"",VLOOKUP($D1501,TKBGV_chieu!$A$6:$AE$130,16,0),"")</f>
        <v>#N/A</v>
      </c>
      <c r="E1516" s="92" t="e">
        <f>IF(VLOOKUP($D1501,TKBGV_chieu!$A$6:$AE$130,21,0)&lt;&gt;"",VLOOKUP($D1501,TKBGV_chieu!$A$6:$AE$130,21,0),"")</f>
        <v>#N/A</v>
      </c>
      <c r="F1516" s="92" t="e">
        <f>IF(VLOOKUP($D1501,TKBGV_chieu!$A$6:$AE$130,26,0)&lt;&gt;"",VLOOKUP($D1501,TKBGV_chieu!$A$6:$AE$130,26,0),"")</f>
        <v>#N/A</v>
      </c>
      <c r="G1516" s="92" t="e">
        <f>IF(VLOOKUP($D1501,TKBGV_chieu!$A$6:$AE$130,31,0)&lt;&gt;"",VLOOKUP($D1501,TKBGV_chieu!$A$6:$AE$130,31,0),"")</f>
        <v>#N/A</v>
      </c>
    </row>
    <row r="1517" spans="1:7" ht="28.5" customHeight="1" x14ac:dyDescent="0.1">
      <c r="A1517" s="96"/>
      <c r="B1517" s="97"/>
      <c r="C1517" s="97"/>
      <c r="D1517" s="97"/>
      <c r="E1517" s="97"/>
      <c r="F1517" s="97"/>
      <c r="G1517" s="97"/>
    </row>
    <row r="1518" spans="1:7" ht="25.5" customHeight="1" x14ac:dyDescent="0.1">
      <c r="A1518" s="85">
        <v>90</v>
      </c>
      <c r="B1518" s="85"/>
      <c r="C1518" s="85" t="s">
        <v>123</v>
      </c>
      <c r="D1518" s="86">
        <f>VLOOKUP($A1518,Objects!$D$7:$F$120,3,1)</f>
        <v>0</v>
      </c>
      <c r="E1518" s="85"/>
      <c r="F1518" s="85"/>
      <c r="G1518" s="85"/>
    </row>
    <row r="1519" spans="1:7" ht="25.5" customHeight="1" x14ac:dyDescent="0.1">
      <c r="A1519" s="85"/>
      <c r="B1519" s="85"/>
      <c r="C1519" s="85"/>
      <c r="D1519" s="85"/>
      <c r="E1519" s="88"/>
      <c r="F1519" s="85"/>
      <c r="G1519" s="85"/>
    </row>
    <row r="1520" spans="1:7" ht="25.5" customHeight="1" x14ac:dyDescent="0.1">
      <c r="A1520" s="85"/>
      <c r="B1520" s="85"/>
      <c r="C1520" s="85" t="s">
        <v>121</v>
      </c>
      <c r="D1520" s="85"/>
      <c r="E1520" s="85"/>
      <c r="F1520" s="85"/>
      <c r="G1520" s="85"/>
    </row>
    <row r="1521" spans="1:7" ht="25.5" customHeight="1" x14ac:dyDescent="0.1">
      <c r="A1521" s="89"/>
      <c r="B1521" s="90" t="s">
        <v>115</v>
      </c>
      <c r="C1521" s="90" t="s">
        <v>116</v>
      </c>
      <c r="D1521" s="90" t="s">
        <v>117</v>
      </c>
      <c r="E1521" s="90" t="s">
        <v>118</v>
      </c>
      <c r="F1521" s="90" t="s">
        <v>119</v>
      </c>
      <c r="G1521" s="90" t="s">
        <v>120</v>
      </c>
    </row>
    <row r="1522" spans="1:7" ht="25.5" customHeight="1" x14ac:dyDescent="0.1">
      <c r="A1522" s="91">
        <v>1</v>
      </c>
      <c r="B1522" s="92" t="e">
        <f>IF(VLOOKUP($D1518,TKBGV_sang!$A$6:$AE$130,2,0)&lt;&gt;"",VLOOKUP($D1518,TKBGV_sang!$A$6:$AE$130,2,0),"")</f>
        <v>#N/A</v>
      </c>
      <c r="C1522" s="92" t="e">
        <f>IF(VLOOKUP($D1518,TKBGV_sang!$A$6:$AE$130,7,0)&lt;&gt;"",VLOOKUP($D1518,TKBGV_sang!$A$6:$AE$130,7,0),"")</f>
        <v>#N/A</v>
      </c>
      <c r="D1522" s="92" t="e">
        <f>IF(VLOOKUP($D1518,TKBGV_sang!$A$6:$AE$130,12,0)&lt;&gt;"",VLOOKUP($D1518,TKBGV_sang!$A$6:$AE$130,12,0),"")</f>
        <v>#N/A</v>
      </c>
      <c r="E1522" s="92" t="e">
        <f>IF(VLOOKUP($D1518,TKBGV_sang!$A$6:$AE$130,17,0)&lt;&gt;"",VLOOKUP($D1518,TKBGV_sang!$A$6:$AE$130,17,0),"")</f>
        <v>#N/A</v>
      </c>
      <c r="F1522" s="92" t="e">
        <f>IF(VLOOKUP($D1518,TKBGV_sang!$A$6:$AE$130,22,0)&lt;&gt;"",VLOOKUP($D1518,TKBGV_sang!$A$6:$AE$130,22,0),"")</f>
        <v>#N/A</v>
      </c>
      <c r="G1522" s="92" t="e">
        <f>IF(VLOOKUP($D1518,TKBGV_sang!$A$6:$AE$130,27,0)&lt;&gt;"",VLOOKUP($D1518,TKBGV_sang!$A$6:$AE$130,27,0),"")</f>
        <v>#N/A</v>
      </c>
    </row>
    <row r="1523" spans="1:7" ht="25.5" customHeight="1" x14ac:dyDescent="0.1">
      <c r="A1523" s="91">
        <v>2</v>
      </c>
      <c r="B1523" s="92" t="e">
        <f>IF(VLOOKUP($D1518,TKBGV_sang!$A$6:$AE$130,3,0)&lt;&gt;"",VLOOKUP($D1518,TKBGV_sang!$A$6:$AE$130,3,0),"")</f>
        <v>#N/A</v>
      </c>
      <c r="C1523" s="92" t="e">
        <f>IF(VLOOKUP($D1518,TKBGV_sang!$A$6:$AE$130,8,0)&lt;&gt;"",VLOOKUP($D1518,TKBGV_sang!$A$6:$AE$130,8,0),"")</f>
        <v>#N/A</v>
      </c>
      <c r="D1523" s="92" t="e">
        <f>IF(VLOOKUP($D1518,TKBGV_sang!$A$6:$AE$130,13,0)&lt;&gt;"",VLOOKUP($D1518,TKBGV_sang!$A$6:$AE$130,13,0),"")</f>
        <v>#N/A</v>
      </c>
      <c r="E1523" s="92" t="e">
        <f>IF(VLOOKUP($D1518,TKBGV_sang!$A$6:$AE$130,18,0)&lt;&gt;"",VLOOKUP($D1518,TKBGV_sang!$A$6:$AE$130,18,0),"")</f>
        <v>#N/A</v>
      </c>
      <c r="F1523" s="92" t="e">
        <f>IF(VLOOKUP($D1518,TKBGV_sang!$A$6:$AE$130,23,0)&lt;&gt;"",VLOOKUP($D1518,TKBGV_sang!$A$6:$AE$130,23,0),"")</f>
        <v>#N/A</v>
      </c>
      <c r="G1523" s="92" t="e">
        <f>IF(VLOOKUP($D1518,TKBGV_sang!$A$6:$AE$130,28,0)&lt;&gt;"",VLOOKUP($D1518,TKBGV_sang!$A$6:$AE$130,28,0),"")</f>
        <v>#N/A</v>
      </c>
    </row>
    <row r="1524" spans="1:7" ht="25.5" customHeight="1" x14ac:dyDescent="0.1">
      <c r="A1524" s="91">
        <v>3</v>
      </c>
      <c r="B1524" s="92" t="e">
        <f>IF(VLOOKUP($D1518,TKBGV_sang!$A$6:$AE$130,4,0)&lt;&gt;"",VLOOKUP($D1518,TKBGV_sang!$A$6:$AE$130,4,0),"")</f>
        <v>#N/A</v>
      </c>
      <c r="C1524" s="92" t="e">
        <f>IF(VLOOKUP($D1518,TKBGV_sang!$A$6:$AE$130,9,0)&lt;&gt;"",VLOOKUP($D1518,TKBGV_sang!$A$6:$AE$130,9,0),"")</f>
        <v>#N/A</v>
      </c>
      <c r="D1524" s="92" t="e">
        <f>IF(VLOOKUP($D1518,TKBGV_sang!$A$6:$AE$130,14,0)&lt;&gt;"",VLOOKUP($D1518,TKBGV_sang!$A$6:$AE$130,14,0),"")</f>
        <v>#N/A</v>
      </c>
      <c r="E1524" s="92" t="e">
        <f>IF(VLOOKUP($D1518,TKBGV_sang!$A$6:$AE$130,19,0)&lt;&gt;"",VLOOKUP($D1518,TKBGV_sang!$A$6:$AE$130,19,0),"")</f>
        <v>#N/A</v>
      </c>
      <c r="F1524" s="92" t="e">
        <f>IF(VLOOKUP($D1518,TKBGV_sang!$A$6:$AE$130,24,0)&lt;&gt;"",VLOOKUP($D1518,TKBGV_sang!$A$6:$AE$130,24,0),"")</f>
        <v>#N/A</v>
      </c>
      <c r="G1524" s="92" t="e">
        <f>IF(VLOOKUP($D1518,TKBGV_sang!$A$6:$AE$130,29,0)&lt;&gt;"",VLOOKUP($D1518,TKBGV_sang!$A$6:$AE$130,29,0),"")</f>
        <v>#N/A</v>
      </c>
    </row>
    <row r="1525" spans="1:7" ht="25.5" customHeight="1" x14ac:dyDescent="0.1">
      <c r="A1525" s="91">
        <v>4</v>
      </c>
      <c r="B1525" s="92" t="e">
        <f>IF(VLOOKUP($D1518,TKBGV_sang!$A$6:$AE$130,5,0)&lt;&gt;"",VLOOKUP($D1518,TKBGV_sang!$A$6:$AE$130,5,0),"")</f>
        <v>#N/A</v>
      </c>
      <c r="C1525" s="92" t="e">
        <f>IF(VLOOKUP($D1518,TKBGV_sang!$A$6:$AE$130,10,0)&lt;&gt;"",VLOOKUP($D1518,TKBGV_sang!$A$6:$AE$130,10,0),"")</f>
        <v>#N/A</v>
      </c>
      <c r="D1525" s="92" t="e">
        <f>IF(VLOOKUP($D1518,TKBGV_sang!$A$6:$AE$130,15,0)&lt;&gt;"",VLOOKUP($D1518,TKBGV_sang!$A$6:$AE$130,15,0),"")</f>
        <v>#N/A</v>
      </c>
      <c r="E1525" s="92" t="e">
        <f>IF(VLOOKUP($D1518,TKBGV_sang!$A$6:$AE$130,20,0)&lt;&gt;"",VLOOKUP($D1518,TKBGV_sang!$A$6:$AE$130,20,0),"")</f>
        <v>#N/A</v>
      </c>
      <c r="F1525" s="92" t="e">
        <f>IF(VLOOKUP($D1518,TKBGV_sang!$A$6:$AE$130,25,0)&lt;&gt;"",VLOOKUP($D1518,TKBGV_sang!$A$6:$AE$130,25,0),"")</f>
        <v>#N/A</v>
      </c>
      <c r="G1525" s="92" t="e">
        <f>IF(VLOOKUP($D1518,TKBGV_sang!$A$6:$AE$130,30,0)&lt;&gt;"",VLOOKUP($D1518,TKBGV_sang!$A$6:$AE$130,30,0),"")</f>
        <v>#N/A</v>
      </c>
    </row>
    <row r="1526" spans="1:7" ht="25.5" customHeight="1" x14ac:dyDescent="0.1">
      <c r="A1526" s="91">
        <v>5</v>
      </c>
      <c r="B1526" s="92" t="e">
        <f>IF(VLOOKUP($D1518,TKBGV_sang!$A$6:$AE$130,6,0)&lt;&gt;"",VLOOKUP($D1518,TKBGV_sang!$A$6:$AE$130,6,0),"")</f>
        <v>#N/A</v>
      </c>
      <c r="C1526" s="92" t="e">
        <f>IF(VLOOKUP($D1518,TKBGV_sang!$A$6:$AE$130,11,0)&lt;&gt;"",VLOOKUP($D1518,TKBGV_sang!$A$6:$AE$130,11,0),"")</f>
        <v>#N/A</v>
      </c>
      <c r="D1526" s="92" t="e">
        <f>IF(VLOOKUP($D1518,TKBGV_sang!$A$6:$AE$130,16,0)&lt;&gt;"",VLOOKUP($D1518,TKBGV_sang!$A$6:$AE$130,16,0),"")</f>
        <v>#N/A</v>
      </c>
      <c r="E1526" s="92" t="e">
        <f>IF(VLOOKUP($D1518,TKBGV_sang!$A$6:$AE$130,21,0)&lt;&gt;"",VLOOKUP($D1518,TKBGV_sang!$A$6:$AE$130,21,0),"")</f>
        <v>#N/A</v>
      </c>
      <c r="F1526" s="92" t="e">
        <f>IF(VLOOKUP($D1518,TKBGV_sang!$A$6:$AE$130,26,0)&lt;&gt;"",VLOOKUP($D1518,TKBGV_sang!$A$6:$AE$130,26,0),"")</f>
        <v>#N/A</v>
      </c>
      <c r="G1526" s="92" t="e">
        <f>IF(VLOOKUP($D1518,TKBGV_sang!$A$6:$AE$130,31,0)&lt;&gt;"",VLOOKUP($D1518,TKBGV_sang!$A$6:$AE$130,31,0),"")</f>
        <v>#N/A</v>
      </c>
    </row>
    <row r="1527" spans="1:7" ht="25.5" customHeight="1" x14ac:dyDescent="0.1">
      <c r="A1527" s="85"/>
      <c r="B1527" s="85"/>
      <c r="C1527" s="85" t="s">
        <v>122</v>
      </c>
      <c r="D1527" s="85"/>
      <c r="E1527" s="85"/>
      <c r="F1527" s="85"/>
      <c r="G1527" s="85"/>
    </row>
    <row r="1528" spans="1:7" ht="25.5" customHeight="1" x14ac:dyDescent="0.1">
      <c r="A1528" s="89"/>
      <c r="B1528" s="90" t="s">
        <v>115</v>
      </c>
      <c r="C1528" s="90" t="s">
        <v>116</v>
      </c>
      <c r="D1528" s="90" t="s">
        <v>117</v>
      </c>
      <c r="E1528" s="90" t="s">
        <v>118</v>
      </c>
      <c r="F1528" s="90" t="s">
        <v>119</v>
      </c>
      <c r="G1528" s="90" t="s">
        <v>120</v>
      </c>
    </row>
    <row r="1529" spans="1:7" ht="25.5" customHeight="1" x14ac:dyDescent="0.1">
      <c r="A1529" s="91">
        <v>1</v>
      </c>
      <c r="B1529" s="92" t="e">
        <f>IF(VLOOKUP($D1518,TKBGV_chieu!$A$6:$AE$130,2,0)&lt;&gt;"",VLOOKUP($D1518,TKBGV_chieu!$A$6:$AE$130,2,0),"")</f>
        <v>#N/A</v>
      </c>
      <c r="C1529" s="92" t="e">
        <f>IF(VLOOKUP($D1518,TKBGV_chieu!$A$6:$AE$130,7,0)&lt;&gt;"",VLOOKUP($D1518,TKBGV_chieu!$A$6:$AE$130,7,0),"")</f>
        <v>#N/A</v>
      </c>
      <c r="D1529" s="92" t="e">
        <f>IF(VLOOKUP($D1518,TKBGV_chieu!$A$6:$AE$130,12,0)&lt;&gt;"",VLOOKUP($D1518,TKBGV_chieu!$A$6:$AE$130,12,0),"")</f>
        <v>#N/A</v>
      </c>
      <c r="E1529" s="92" t="e">
        <f>IF(VLOOKUP($D1518,TKBGV_chieu!$A$6:$AE$130,17,0)&lt;&gt;"",VLOOKUP($D1518,TKBGV_chieu!$A$6:$AE$130,17,0),"")</f>
        <v>#N/A</v>
      </c>
      <c r="F1529" s="92" t="e">
        <f>IF(VLOOKUP($D1518,TKBGV_chieu!$A$6:$AE$130,22,0)&lt;&gt;"",VLOOKUP($D1518,TKBGV_chieu!$A$6:$AE$130,22,0),"")</f>
        <v>#N/A</v>
      </c>
      <c r="G1529" s="92" t="e">
        <f>IF(VLOOKUP($D1518,TKBGV_chieu!$A$6:$AE$130,27,0)&lt;&gt;"",VLOOKUP($D1518,TKBGV_chieu!$A$6:$AE$130,27,0),"")</f>
        <v>#N/A</v>
      </c>
    </row>
    <row r="1530" spans="1:7" ht="25.5" customHeight="1" x14ac:dyDescent="0.1">
      <c r="A1530" s="91">
        <v>2</v>
      </c>
      <c r="B1530" s="92" t="e">
        <f>IF(VLOOKUP($D1518,TKBGV_chieu!$A$6:$AE$130,3,0)&lt;&gt;"",VLOOKUP($D1518,TKBGV_chieu!$A$6:$AE$130,3,0),"")</f>
        <v>#N/A</v>
      </c>
      <c r="C1530" s="92" t="e">
        <f>IF(VLOOKUP($D1518,TKBGV_chieu!$A$6:$AE$130,8,0)&lt;&gt;"",VLOOKUP($D1518,TKBGV_chieu!$A$6:$AE$130,8,0),"")</f>
        <v>#N/A</v>
      </c>
      <c r="D1530" s="92" t="e">
        <f>IF(VLOOKUP($D1518,TKBGV_chieu!$A$6:$AE$130,13,0)&lt;&gt;"",VLOOKUP($D1518,TKBGV_chieu!$A$6:$AE$130,13,0),"")</f>
        <v>#N/A</v>
      </c>
      <c r="E1530" s="92" t="e">
        <f>IF(VLOOKUP($D1518,TKBGV_chieu!$A$6:$AE$130,18,0)&lt;&gt;"",VLOOKUP($D1518,TKBGV_chieu!$A$6:$AE$130,18,0),"")</f>
        <v>#N/A</v>
      </c>
      <c r="F1530" s="92" t="e">
        <f>IF(VLOOKUP($D1518,TKBGV_chieu!$A$6:$AE$130,23,0)&lt;&gt;"",VLOOKUP($D1518,TKBGV_chieu!$A$6:$AE$130,23,0),"")</f>
        <v>#N/A</v>
      </c>
      <c r="G1530" s="92" t="e">
        <f>IF(VLOOKUP($D1518,TKBGV_chieu!$A$6:$AE$130,28,0)&lt;&gt;"",VLOOKUP($D1518,TKBGV_chieu!$A$6:$AE$130,28,0),"")</f>
        <v>#N/A</v>
      </c>
    </row>
    <row r="1531" spans="1:7" ht="25.5" customHeight="1" x14ac:dyDescent="0.1">
      <c r="A1531" s="91">
        <v>3</v>
      </c>
      <c r="B1531" s="92" t="e">
        <f>IF(VLOOKUP($D1518,TKBGV_chieu!$A$6:$AE$130,4,0)&lt;&gt;"",VLOOKUP($D1518,TKBGV_chieu!$A$6:$AE$130,4,0),"")</f>
        <v>#N/A</v>
      </c>
      <c r="C1531" s="92" t="e">
        <f>IF(VLOOKUP($D1518,TKBGV_chieu!$A$6:$AE$130,9,0)&lt;&gt;"",VLOOKUP($D1518,TKBGV_chieu!$A$6:$AE$130,9,0),"")</f>
        <v>#N/A</v>
      </c>
      <c r="D1531" s="92" t="e">
        <f>IF(VLOOKUP($D1518,TKBGV_chieu!$A$6:$AE$130,14,0)&lt;&gt;"",VLOOKUP($D1518,TKBGV_chieu!$A$6:$AE$130,14,0),"")</f>
        <v>#N/A</v>
      </c>
      <c r="E1531" s="92" t="e">
        <f>IF(VLOOKUP($D1518,TKBGV_chieu!$A$6:$AE$130,19,0)&lt;&gt;"",VLOOKUP($D1518,TKBGV_chieu!$A$6:$AE$130,19,0),"")</f>
        <v>#N/A</v>
      </c>
      <c r="F1531" s="92" t="e">
        <f>IF(VLOOKUP($D1518,TKBGV_chieu!$A$6:$AE$130,24,0)&lt;&gt;"",VLOOKUP($D1518,TKBGV_chieu!$A$6:$AE$130,24,0),"")</f>
        <v>#N/A</v>
      </c>
      <c r="G1531" s="92" t="e">
        <f>IF(VLOOKUP($D1518,TKBGV_chieu!$A$6:$AE$130,29,0)&lt;&gt;"",VLOOKUP($D1518,TKBGV_chieu!$A$6:$AE$130,29,0),"")</f>
        <v>#N/A</v>
      </c>
    </row>
    <row r="1532" spans="1:7" ht="25.5" customHeight="1" x14ac:dyDescent="0.1">
      <c r="A1532" s="91">
        <v>4</v>
      </c>
      <c r="B1532" s="92" t="e">
        <f>IF(VLOOKUP($D1518,TKBGV_chieu!$A$6:$AE$130,5,0)&lt;&gt;"",VLOOKUP($D1518,TKBGV_chieu!$A$6:$AE$130,5,0),"")</f>
        <v>#N/A</v>
      </c>
      <c r="C1532" s="92" t="e">
        <f>IF(VLOOKUP($D1518,TKBGV_chieu!$A$6:$AE$130,10,0)&lt;&gt;"",VLOOKUP($D1518,TKBGV_chieu!$A$6:$AE$130,10,0),"")</f>
        <v>#N/A</v>
      </c>
      <c r="D1532" s="92" t="e">
        <f>IF(VLOOKUP($D1518,TKBGV_chieu!$A$6:$AE$130,15,0)&lt;&gt;"",VLOOKUP($D1518,TKBGV_chieu!$A$6:$AE$130,15,0),"")</f>
        <v>#N/A</v>
      </c>
      <c r="E1532" s="92" t="e">
        <f>IF(VLOOKUP($D1518,TKBGV_chieu!$A$6:$AE$130,20,0)&lt;&gt;"",VLOOKUP($D1518,TKBGV_chieu!$A$6:$AE$130,20,0),"")</f>
        <v>#N/A</v>
      </c>
      <c r="F1532" s="92" t="e">
        <f>IF(VLOOKUP($D1518,TKBGV_chieu!$A$6:$AE$130,25,0)&lt;&gt;"",VLOOKUP($D1518,TKBGV_chieu!$A$6:$AE$130,25,0),"")</f>
        <v>#N/A</v>
      </c>
      <c r="G1532" s="92" t="e">
        <f>IF(VLOOKUP($D1518,TKBGV_chieu!$A$6:$AE$130,30,0)&lt;&gt;"",VLOOKUP($D1518,TKBGV_chieu!$A$6:$AE$130,30,0),"")</f>
        <v>#N/A</v>
      </c>
    </row>
    <row r="1533" spans="1:7" ht="25.5" customHeight="1" x14ac:dyDescent="0.1">
      <c r="A1533" s="91">
        <v>5</v>
      </c>
      <c r="B1533" s="92" t="e">
        <f>IF(VLOOKUP($D1518,TKBGV_chieu!$A$6:$AE$130,6,0)&lt;&gt;"",VLOOKUP($D1518,TKBGV_chieu!$A$6:$AE$130,6,0),"")</f>
        <v>#N/A</v>
      </c>
      <c r="C1533" s="92" t="e">
        <f>IF(VLOOKUP($D1518,TKBGV_chieu!$A$6:$AE$130,11,0)&lt;&gt;"",VLOOKUP($D1518,TKBGV_chieu!$A$6:$AE$130,11,0),"")</f>
        <v>#N/A</v>
      </c>
      <c r="D1533" s="92" t="e">
        <f>IF(VLOOKUP($D1518,TKBGV_chieu!$A$6:$AE$130,16,0)&lt;&gt;"",VLOOKUP($D1518,TKBGV_chieu!$A$6:$AE$130,16,0),"")</f>
        <v>#N/A</v>
      </c>
      <c r="E1533" s="92" t="e">
        <f>IF(VLOOKUP($D1518,TKBGV_chieu!$A$6:$AE$130,21,0)&lt;&gt;"",VLOOKUP($D1518,TKBGV_chieu!$A$6:$AE$130,21,0),"")</f>
        <v>#N/A</v>
      </c>
      <c r="F1533" s="92" t="e">
        <f>IF(VLOOKUP($D1518,TKBGV_chieu!$A$6:$AE$130,26,0)&lt;&gt;"",VLOOKUP($D1518,TKBGV_chieu!$A$6:$AE$130,26,0),"")</f>
        <v>#N/A</v>
      </c>
      <c r="G1533" s="92" t="e">
        <f>IF(VLOOKUP($D1518,TKBGV_chieu!$A$6:$AE$130,31,0)&lt;&gt;"",VLOOKUP($D1518,TKBGV_chieu!$A$6:$AE$130,31,0),"")</f>
        <v>#N/A</v>
      </c>
    </row>
    <row r="1534" spans="1:7" ht="28.5" customHeight="1" x14ac:dyDescent="0.1">
      <c r="A1534" s="96"/>
      <c r="B1534" s="97"/>
      <c r="C1534" s="97"/>
      <c r="D1534" s="97"/>
      <c r="E1534" s="97"/>
      <c r="F1534" s="97"/>
      <c r="G1534" s="97"/>
    </row>
    <row r="1535" spans="1:7" ht="25.5" customHeight="1" x14ac:dyDescent="0.1">
      <c r="A1535" s="85">
        <v>91</v>
      </c>
      <c r="B1535" s="85"/>
      <c r="C1535" s="85" t="s">
        <v>123</v>
      </c>
      <c r="D1535" s="86">
        <f>VLOOKUP($A1535,Objects!$D$7:$F$120,3,1)</f>
        <v>0</v>
      </c>
      <c r="E1535" s="85"/>
      <c r="F1535" s="85"/>
      <c r="G1535" s="85"/>
    </row>
    <row r="1536" spans="1:7" ht="25.5" customHeight="1" x14ac:dyDescent="0.1">
      <c r="A1536" s="85"/>
      <c r="B1536" s="85"/>
      <c r="C1536" s="85"/>
      <c r="D1536" s="85"/>
      <c r="E1536" s="88"/>
      <c r="F1536" s="85"/>
      <c r="G1536" s="85"/>
    </row>
    <row r="1537" spans="1:7" ht="25.5" customHeight="1" x14ac:dyDescent="0.1">
      <c r="A1537" s="85"/>
      <c r="B1537" s="85"/>
      <c r="C1537" s="85" t="s">
        <v>121</v>
      </c>
      <c r="D1537" s="85"/>
      <c r="E1537" s="85"/>
      <c r="F1537" s="85"/>
      <c r="G1537" s="85"/>
    </row>
    <row r="1538" spans="1:7" ht="25.5" customHeight="1" x14ac:dyDescent="0.1">
      <c r="A1538" s="89"/>
      <c r="B1538" s="90" t="s">
        <v>115</v>
      </c>
      <c r="C1538" s="90" t="s">
        <v>116</v>
      </c>
      <c r="D1538" s="90" t="s">
        <v>117</v>
      </c>
      <c r="E1538" s="90" t="s">
        <v>118</v>
      </c>
      <c r="F1538" s="90" t="s">
        <v>119</v>
      </c>
      <c r="G1538" s="90" t="s">
        <v>120</v>
      </c>
    </row>
    <row r="1539" spans="1:7" ht="25.5" customHeight="1" x14ac:dyDescent="0.1">
      <c r="A1539" s="91">
        <v>1</v>
      </c>
      <c r="B1539" s="92" t="e">
        <f>IF(VLOOKUP($D1535,TKBGV_sang!$A$6:$AE$130,2,0)&lt;&gt;"",VLOOKUP($D1535,TKBGV_sang!$A$6:$AE$130,2,0),"")</f>
        <v>#N/A</v>
      </c>
      <c r="C1539" s="92" t="e">
        <f>IF(VLOOKUP($D1535,TKBGV_sang!$A$6:$AE$130,7,0)&lt;&gt;"",VLOOKUP($D1535,TKBGV_sang!$A$6:$AE$130,7,0),"")</f>
        <v>#N/A</v>
      </c>
      <c r="D1539" s="92" t="e">
        <f>IF(VLOOKUP($D1535,TKBGV_sang!$A$6:$AE$130,12,0)&lt;&gt;"",VLOOKUP($D1535,TKBGV_sang!$A$6:$AE$130,12,0),"")</f>
        <v>#N/A</v>
      </c>
      <c r="E1539" s="92" t="e">
        <f>IF(VLOOKUP($D1535,TKBGV_sang!$A$6:$AE$130,17,0)&lt;&gt;"",VLOOKUP($D1535,TKBGV_sang!$A$6:$AE$130,17,0),"")</f>
        <v>#N/A</v>
      </c>
      <c r="F1539" s="92" t="e">
        <f>IF(VLOOKUP($D1535,TKBGV_sang!$A$6:$AE$130,22,0)&lt;&gt;"",VLOOKUP($D1535,TKBGV_sang!$A$6:$AE$130,22,0),"")</f>
        <v>#N/A</v>
      </c>
      <c r="G1539" s="92" t="e">
        <f>IF(VLOOKUP($D1535,TKBGV_sang!$A$6:$AE$130,27,0)&lt;&gt;"",VLOOKUP($D1535,TKBGV_sang!$A$6:$AE$130,27,0),"")</f>
        <v>#N/A</v>
      </c>
    </row>
    <row r="1540" spans="1:7" ht="25.5" customHeight="1" x14ac:dyDescent="0.1">
      <c r="A1540" s="91">
        <v>2</v>
      </c>
      <c r="B1540" s="92" t="e">
        <f>IF(VLOOKUP($D1535,TKBGV_sang!$A$6:$AE$130,3,0)&lt;&gt;"",VLOOKUP($D1535,TKBGV_sang!$A$6:$AE$130,3,0),"")</f>
        <v>#N/A</v>
      </c>
      <c r="C1540" s="92" t="e">
        <f>IF(VLOOKUP($D1535,TKBGV_sang!$A$6:$AE$130,8,0)&lt;&gt;"",VLOOKUP($D1535,TKBGV_sang!$A$6:$AE$130,8,0),"")</f>
        <v>#N/A</v>
      </c>
      <c r="D1540" s="92" t="e">
        <f>IF(VLOOKUP($D1535,TKBGV_sang!$A$6:$AE$130,13,0)&lt;&gt;"",VLOOKUP($D1535,TKBGV_sang!$A$6:$AE$130,13,0),"")</f>
        <v>#N/A</v>
      </c>
      <c r="E1540" s="92" t="e">
        <f>IF(VLOOKUP($D1535,TKBGV_sang!$A$6:$AE$130,18,0)&lt;&gt;"",VLOOKUP($D1535,TKBGV_sang!$A$6:$AE$130,18,0),"")</f>
        <v>#N/A</v>
      </c>
      <c r="F1540" s="92" t="e">
        <f>IF(VLOOKUP($D1535,TKBGV_sang!$A$6:$AE$130,23,0)&lt;&gt;"",VLOOKUP($D1535,TKBGV_sang!$A$6:$AE$130,23,0),"")</f>
        <v>#N/A</v>
      </c>
      <c r="G1540" s="92" t="e">
        <f>IF(VLOOKUP($D1535,TKBGV_sang!$A$6:$AE$130,28,0)&lt;&gt;"",VLOOKUP($D1535,TKBGV_sang!$A$6:$AE$130,28,0),"")</f>
        <v>#N/A</v>
      </c>
    </row>
    <row r="1541" spans="1:7" ht="25.5" customHeight="1" x14ac:dyDescent="0.1">
      <c r="A1541" s="91">
        <v>3</v>
      </c>
      <c r="B1541" s="92" t="e">
        <f>IF(VLOOKUP($D1535,TKBGV_sang!$A$6:$AE$130,4,0)&lt;&gt;"",VLOOKUP($D1535,TKBGV_sang!$A$6:$AE$130,4,0),"")</f>
        <v>#N/A</v>
      </c>
      <c r="C1541" s="92" t="e">
        <f>IF(VLOOKUP($D1535,TKBGV_sang!$A$6:$AE$130,9,0)&lt;&gt;"",VLOOKUP($D1535,TKBGV_sang!$A$6:$AE$130,9,0),"")</f>
        <v>#N/A</v>
      </c>
      <c r="D1541" s="92" t="e">
        <f>IF(VLOOKUP($D1535,TKBGV_sang!$A$6:$AE$130,14,0)&lt;&gt;"",VLOOKUP($D1535,TKBGV_sang!$A$6:$AE$130,14,0),"")</f>
        <v>#N/A</v>
      </c>
      <c r="E1541" s="92" t="e">
        <f>IF(VLOOKUP($D1535,TKBGV_sang!$A$6:$AE$130,19,0)&lt;&gt;"",VLOOKUP($D1535,TKBGV_sang!$A$6:$AE$130,19,0),"")</f>
        <v>#N/A</v>
      </c>
      <c r="F1541" s="92" t="e">
        <f>IF(VLOOKUP($D1535,TKBGV_sang!$A$6:$AE$130,24,0)&lt;&gt;"",VLOOKUP($D1535,TKBGV_sang!$A$6:$AE$130,24,0),"")</f>
        <v>#N/A</v>
      </c>
      <c r="G1541" s="92" t="e">
        <f>IF(VLOOKUP($D1535,TKBGV_sang!$A$6:$AE$130,29,0)&lt;&gt;"",VLOOKUP($D1535,TKBGV_sang!$A$6:$AE$130,29,0),"")</f>
        <v>#N/A</v>
      </c>
    </row>
    <row r="1542" spans="1:7" ht="25.5" customHeight="1" x14ac:dyDescent="0.1">
      <c r="A1542" s="91">
        <v>4</v>
      </c>
      <c r="B1542" s="92" t="e">
        <f>IF(VLOOKUP($D1535,TKBGV_sang!$A$6:$AE$130,5,0)&lt;&gt;"",VLOOKUP($D1535,TKBGV_sang!$A$6:$AE$130,5,0),"")</f>
        <v>#N/A</v>
      </c>
      <c r="C1542" s="92" t="e">
        <f>IF(VLOOKUP($D1535,TKBGV_sang!$A$6:$AE$130,10,0)&lt;&gt;"",VLOOKUP($D1535,TKBGV_sang!$A$6:$AE$130,10,0),"")</f>
        <v>#N/A</v>
      </c>
      <c r="D1542" s="92" t="e">
        <f>IF(VLOOKUP($D1535,TKBGV_sang!$A$6:$AE$130,15,0)&lt;&gt;"",VLOOKUP($D1535,TKBGV_sang!$A$6:$AE$130,15,0),"")</f>
        <v>#N/A</v>
      </c>
      <c r="E1542" s="92" t="e">
        <f>IF(VLOOKUP($D1535,TKBGV_sang!$A$6:$AE$130,20,0)&lt;&gt;"",VLOOKUP($D1535,TKBGV_sang!$A$6:$AE$130,20,0),"")</f>
        <v>#N/A</v>
      </c>
      <c r="F1542" s="92" t="e">
        <f>IF(VLOOKUP($D1535,TKBGV_sang!$A$6:$AE$130,25,0)&lt;&gt;"",VLOOKUP($D1535,TKBGV_sang!$A$6:$AE$130,25,0),"")</f>
        <v>#N/A</v>
      </c>
      <c r="G1542" s="92" t="e">
        <f>IF(VLOOKUP($D1535,TKBGV_sang!$A$6:$AE$130,30,0)&lt;&gt;"",VLOOKUP($D1535,TKBGV_sang!$A$6:$AE$130,30,0),"")</f>
        <v>#N/A</v>
      </c>
    </row>
    <row r="1543" spans="1:7" ht="25.5" customHeight="1" x14ac:dyDescent="0.1">
      <c r="A1543" s="91">
        <v>5</v>
      </c>
      <c r="B1543" s="92" t="e">
        <f>IF(VLOOKUP($D1535,TKBGV_sang!$A$6:$AE$130,6,0)&lt;&gt;"",VLOOKUP($D1535,TKBGV_sang!$A$6:$AE$130,6,0),"")</f>
        <v>#N/A</v>
      </c>
      <c r="C1543" s="92" t="e">
        <f>IF(VLOOKUP($D1535,TKBGV_sang!$A$6:$AE$130,11,0)&lt;&gt;"",VLOOKUP($D1535,TKBGV_sang!$A$6:$AE$130,11,0),"")</f>
        <v>#N/A</v>
      </c>
      <c r="D1543" s="92" t="e">
        <f>IF(VLOOKUP($D1535,TKBGV_sang!$A$6:$AE$130,16,0)&lt;&gt;"",VLOOKUP($D1535,TKBGV_sang!$A$6:$AE$130,16,0),"")</f>
        <v>#N/A</v>
      </c>
      <c r="E1543" s="92" t="e">
        <f>IF(VLOOKUP($D1535,TKBGV_sang!$A$6:$AE$130,21,0)&lt;&gt;"",VLOOKUP($D1535,TKBGV_sang!$A$6:$AE$130,21,0),"")</f>
        <v>#N/A</v>
      </c>
      <c r="F1543" s="92" t="e">
        <f>IF(VLOOKUP($D1535,TKBGV_sang!$A$6:$AE$130,26,0)&lt;&gt;"",VLOOKUP($D1535,TKBGV_sang!$A$6:$AE$130,26,0),"")</f>
        <v>#N/A</v>
      </c>
      <c r="G1543" s="92" t="e">
        <f>IF(VLOOKUP($D1535,TKBGV_sang!$A$6:$AE$130,31,0)&lt;&gt;"",VLOOKUP($D1535,TKBGV_sang!$A$6:$AE$130,31,0),"")</f>
        <v>#N/A</v>
      </c>
    </row>
    <row r="1544" spans="1:7" ht="25.5" customHeight="1" x14ac:dyDescent="0.1">
      <c r="A1544" s="85"/>
      <c r="B1544" s="85"/>
      <c r="C1544" s="85" t="s">
        <v>122</v>
      </c>
      <c r="D1544" s="85"/>
      <c r="E1544" s="85"/>
      <c r="F1544" s="85"/>
      <c r="G1544" s="85"/>
    </row>
    <row r="1545" spans="1:7" ht="25.5" customHeight="1" x14ac:dyDescent="0.1">
      <c r="A1545" s="89"/>
      <c r="B1545" s="90" t="s">
        <v>115</v>
      </c>
      <c r="C1545" s="90" t="s">
        <v>116</v>
      </c>
      <c r="D1545" s="90" t="s">
        <v>117</v>
      </c>
      <c r="E1545" s="90" t="s">
        <v>118</v>
      </c>
      <c r="F1545" s="90" t="s">
        <v>119</v>
      </c>
      <c r="G1545" s="90" t="s">
        <v>120</v>
      </c>
    </row>
    <row r="1546" spans="1:7" ht="25.5" customHeight="1" x14ac:dyDescent="0.1">
      <c r="A1546" s="91">
        <v>1</v>
      </c>
      <c r="B1546" s="92" t="e">
        <f>IF(VLOOKUP($D1535,TKBGV_chieu!$A$6:$AE$130,2,0)&lt;&gt;"",VLOOKUP($D1535,TKBGV_chieu!$A$6:$AE$130,2,0),"")</f>
        <v>#N/A</v>
      </c>
      <c r="C1546" s="92" t="e">
        <f>IF(VLOOKUP($D1535,TKBGV_chieu!$A$6:$AE$130,7,0)&lt;&gt;"",VLOOKUP($D1535,TKBGV_chieu!$A$6:$AE$130,7,0),"")</f>
        <v>#N/A</v>
      </c>
      <c r="D1546" s="92" t="e">
        <f>IF(VLOOKUP($D1535,TKBGV_chieu!$A$6:$AE$130,12,0)&lt;&gt;"",VLOOKUP($D1535,TKBGV_chieu!$A$6:$AE$130,12,0),"")</f>
        <v>#N/A</v>
      </c>
      <c r="E1546" s="92" t="e">
        <f>IF(VLOOKUP($D1535,TKBGV_chieu!$A$6:$AE$130,17,0)&lt;&gt;"",VLOOKUP($D1535,TKBGV_chieu!$A$6:$AE$130,17,0),"")</f>
        <v>#N/A</v>
      </c>
      <c r="F1546" s="92" t="e">
        <f>IF(VLOOKUP($D1535,TKBGV_chieu!$A$6:$AE$130,22,0)&lt;&gt;"",VLOOKUP($D1535,TKBGV_chieu!$A$6:$AE$130,22,0),"")</f>
        <v>#N/A</v>
      </c>
      <c r="G1546" s="92" t="e">
        <f>IF(VLOOKUP($D1535,TKBGV_chieu!$A$6:$AE$130,27,0)&lt;&gt;"",VLOOKUP($D1535,TKBGV_chieu!$A$6:$AE$130,27,0),"")</f>
        <v>#N/A</v>
      </c>
    </row>
    <row r="1547" spans="1:7" ht="25.5" customHeight="1" x14ac:dyDescent="0.1">
      <c r="A1547" s="91">
        <v>2</v>
      </c>
      <c r="B1547" s="92" t="e">
        <f>IF(VLOOKUP($D1535,TKBGV_chieu!$A$6:$AE$130,3,0)&lt;&gt;"",VLOOKUP($D1535,TKBGV_chieu!$A$6:$AE$130,3,0),"")</f>
        <v>#N/A</v>
      </c>
      <c r="C1547" s="92" t="e">
        <f>IF(VLOOKUP($D1535,TKBGV_chieu!$A$6:$AE$130,8,0)&lt;&gt;"",VLOOKUP($D1535,TKBGV_chieu!$A$6:$AE$130,8,0),"")</f>
        <v>#N/A</v>
      </c>
      <c r="D1547" s="92" t="e">
        <f>IF(VLOOKUP($D1535,TKBGV_chieu!$A$6:$AE$130,13,0)&lt;&gt;"",VLOOKUP($D1535,TKBGV_chieu!$A$6:$AE$130,13,0),"")</f>
        <v>#N/A</v>
      </c>
      <c r="E1547" s="92" t="e">
        <f>IF(VLOOKUP($D1535,TKBGV_chieu!$A$6:$AE$130,18,0)&lt;&gt;"",VLOOKUP($D1535,TKBGV_chieu!$A$6:$AE$130,18,0),"")</f>
        <v>#N/A</v>
      </c>
      <c r="F1547" s="92" t="e">
        <f>IF(VLOOKUP($D1535,TKBGV_chieu!$A$6:$AE$130,23,0)&lt;&gt;"",VLOOKUP($D1535,TKBGV_chieu!$A$6:$AE$130,23,0),"")</f>
        <v>#N/A</v>
      </c>
      <c r="G1547" s="92" t="e">
        <f>IF(VLOOKUP($D1535,TKBGV_chieu!$A$6:$AE$130,28,0)&lt;&gt;"",VLOOKUP($D1535,TKBGV_chieu!$A$6:$AE$130,28,0),"")</f>
        <v>#N/A</v>
      </c>
    </row>
    <row r="1548" spans="1:7" ht="25.5" customHeight="1" x14ac:dyDescent="0.1">
      <c r="A1548" s="91">
        <v>3</v>
      </c>
      <c r="B1548" s="92" t="e">
        <f>IF(VLOOKUP($D1535,TKBGV_chieu!$A$6:$AE$130,4,0)&lt;&gt;"",VLOOKUP($D1535,TKBGV_chieu!$A$6:$AE$130,4,0),"")</f>
        <v>#N/A</v>
      </c>
      <c r="C1548" s="92" t="e">
        <f>IF(VLOOKUP($D1535,TKBGV_chieu!$A$6:$AE$130,9,0)&lt;&gt;"",VLOOKUP($D1535,TKBGV_chieu!$A$6:$AE$130,9,0),"")</f>
        <v>#N/A</v>
      </c>
      <c r="D1548" s="92" t="e">
        <f>IF(VLOOKUP($D1535,TKBGV_chieu!$A$6:$AE$130,14,0)&lt;&gt;"",VLOOKUP($D1535,TKBGV_chieu!$A$6:$AE$130,14,0),"")</f>
        <v>#N/A</v>
      </c>
      <c r="E1548" s="92" t="e">
        <f>IF(VLOOKUP($D1535,TKBGV_chieu!$A$6:$AE$130,19,0)&lt;&gt;"",VLOOKUP($D1535,TKBGV_chieu!$A$6:$AE$130,19,0),"")</f>
        <v>#N/A</v>
      </c>
      <c r="F1548" s="92" t="e">
        <f>IF(VLOOKUP($D1535,TKBGV_chieu!$A$6:$AE$130,24,0)&lt;&gt;"",VLOOKUP($D1535,TKBGV_chieu!$A$6:$AE$130,24,0),"")</f>
        <v>#N/A</v>
      </c>
      <c r="G1548" s="92" t="e">
        <f>IF(VLOOKUP($D1535,TKBGV_chieu!$A$6:$AE$130,29,0)&lt;&gt;"",VLOOKUP($D1535,TKBGV_chieu!$A$6:$AE$130,29,0),"")</f>
        <v>#N/A</v>
      </c>
    </row>
    <row r="1549" spans="1:7" ht="25.5" customHeight="1" x14ac:dyDescent="0.1">
      <c r="A1549" s="91">
        <v>4</v>
      </c>
      <c r="B1549" s="92" t="e">
        <f>IF(VLOOKUP($D1535,TKBGV_chieu!$A$6:$AE$130,5,0)&lt;&gt;"",VLOOKUP($D1535,TKBGV_chieu!$A$6:$AE$130,5,0),"")</f>
        <v>#N/A</v>
      </c>
      <c r="C1549" s="92" t="e">
        <f>IF(VLOOKUP($D1535,TKBGV_chieu!$A$6:$AE$130,10,0)&lt;&gt;"",VLOOKUP($D1535,TKBGV_chieu!$A$6:$AE$130,10,0),"")</f>
        <v>#N/A</v>
      </c>
      <c r="D1549" s="92" t="e">
        <f>IF(VLOOKUP($D1535,TKBGV_chieu!$A$6:$AE$130,15,0)&lt;&gt;"",VLOOKUP($D1535,TKBGV_chieu!$A$6:$AE$130,15,0),"")</f>
        <v>#N/A</v>
      </c>
      <c r="E1549" s="92" t="e">
        <f>IF(VLOOKUP($D1535,TKBGV_chieu!$A$6:$AE$130,20,0)&lt;&gt;"",VLOOKUP($D1535,TKBGV_chieu!$A$6:$AE$130,20,0),"")</f>
        <v>#N/A</v>
      </c>
      <c r="F1549" s="92" t="e">
        <f>IF(VLOOKUP($D1535,TKBGV_chieu!$A$6:$AE$130,25,0)&lt;&gt;"",VLOOKUP($D1535,TKBGV_chieu!$A$6:$AE$130,25,0),"")</f>
        <v>#N/A</v>
      </c>
      <c r="G1549" s="92" t="e">
        <f>IF(VLOOKUP($D1535,TKBGV_chieu!$A$6:$AE$130,30,0)&lt;&gt;"",VLOOKUP($D1535,TKBGV_chieu!$A$6:$AE$130,30,0),"")</f>
        <v>#N/A</v>
      </c>
    </row>
    <row r="1550" spans="1:7" ht="25.5" customHeight="1" x14ac:dyDescent="0.1">
      <c r="A1550" s="91">
        <v>5</v>
      </c>
      <c r="B1550" s="92" t="e">
        <f>IF(VLOOKUP($D1535,TKBGV_chieu!$A$6:$AE$130,6,0)&lt;&gt;"",VLOOKUP($D1535,TKBGV_chieu!$A$6:$AE$130,6,0),"")</f>
        <v>#N/A</v>
      </c>
      <c r="C1550" s="92" t="e">
        <f>IF(VLOOKUP($D1535,TKBGV_chieu!$A$6:$AE$130,11,0)&lt;&gt;"",VLOOKUP($D1535,TKBGV_chieu!$A$6:$AE$130,11,0),"")</f>
        <v>#N/A</v>
      </c>
      <c r="D1550" s="92" t="e">
        <f>IF(VLOOKUP($D1535,TKBGV_chieu!$A$6:$AE$130,16,0)&lt;&gt;"",VLOOKUP($D1535,TKBGV_chieu!$A$6:$AE$130,16,0),"")</f>
        <v>#N/A</v>
      </c>
      <c r="E1550" s="92" t="e">
        <f>IF(VLOOKUP($D1535,TKBGV_chieu!$A$6:$AE$130,21,0)&lt;&gt;"",VLOOKUP($D1535,TKBGV_chieu!$A$6:$AE$130,21,0),"")</f>
        <v>#N/A</v>
      </c>
      <c r="F1550" s="92" t="e">
        <f>IF(VLOOKUP($D1535,TKBGV_chieu!$A$6:$AE$130,26,0)&lt;&gt;"",VLOOKUP($D1535,TKBGV_chieu!$A$6:$AE$130,26,0),"")</f>
        <v>#N/A</v>
      </c>
      <c r="G1550" s="92" t="e">
        <f>IF(VLOOKUP($D1535,TKBGV_chieu!$A$6:$AE$130,31,0)&lt;&gt;"",VLOOKUP($D1535,TKBGV_chieu!$A$6:$AE$130,31,0),"")</f>
        <v>#N/A</v>
      </c>
    </row>
    <row r="1551" spans="1:7" ht="28.5" customHeight="1" x14ac:dyDescent="0.1">
      <c r="A1551" s="96"/>
      <c r="B1551" s="97"/>
      <c r="C1551" s="97"/>
      <c r="D1551" s="97"/>
      <c r="E1551" s="97"/>
      <c r="F1551" s="97"/>
      <c r="G1551" s="97"/>
    </row>
  </sheetData>
  <mergeCells count="1">
    <mergeCell ref="D1:F2"/>
  </mergeCells>
  <phoneticPr fontId="0" type="noConversion"/>
  <pageMargins left="0.42" right="0.28000000000000003" top="0.72" bottom="0.34" header="0" footer="0"/>
  <pageSetup orientation="landscape" blackAndWhite="1" cellComments="asDisplayed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3"/>
  <sheetViews>
    <sheetView topLeftCell="A13" workbookViewId="0" xr3:uid="{44B22561-5205-5C8A-B808-2C70100D228F}"/>
  </sheetViews>
  <sheetFormatPr defaultColWidth="9.26953125" defaultRowHeight="12.75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291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268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292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1">
      <c r="A5" s="72"/>
      <c r="B5" s="73"/>
      <c r="C5" s="73"/>
      <c r="D5" s="53" t="s">
        <v>114</v>
      </c>
      <c r="E5" s="74" t="s">
        <v>177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122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">
      <c r="A9" s="42" t="s">
        <v>0</v>
      </c>
      <c r="B9" s="43"/>
      <c r="C9" s="43"/>
      <c r="D9" s="43"/>
      <c r="E9" s="43"/>
      <c r="F9" s="43"/>
      <c r="G9" s="43"/>
    </row>
    <row r="10" spans="1:9" ht="24.75" customHeight="1" x14ac:dyDescent="0.1">
      <c r="A10" s="42" t="s">
        <v>37</v>
      </c>
      <c r="B10" s="43"/>
      <c r="C10" s="43"/>
      <c r="D10" s="43"/>
      <c r="E10" s="43"/>
      <c r="F10" s="43"/>
      <c r="G10" s="43"/>
    </row>
    <row r="11" spans="1:9" ht="24.75" customHeight="1" x14ac:dyDescent="0.1">
      <c r="A11" s="42" t="s">
        <v>38</v>
      </c>
      <c r="B11" s="43"/>
      <c r="C11" s="43"/>
      <c r="D11" s="43"/>
      <c r="E11" s="43"/>
      <c r="F11" s="43"/>
      <c r="G11" s="43"/>
    </row>
    <row r="12" spans="1:9" ht="24.75" customHeight="1" x14ac:dyDescent="0.15">
      <c r="A12" s="42" t="s">
        <v>39</v>
      </c>
      <c r="B12" s="43"/>
      <c r="C12" s="43"/>
      <c r="D12" s="43"/>
      <c r="E12" s="43" t="s">
        <v>149</v>
      </c>
      <c r="F12" s="43"/>
      <c r="G12" s="43"/>
    </row>
    <row r="13" spans="1:9" ht="24.75" customHeight="1" x14ac:dyDescent="0.15">
      <c r="A13" s="42" t="s">
        <v>40</v>
      </c>
      <c r="B13" s="43"/>
      <c r="C13" s="43"/>
      <c r="D13" s="43"/>
      <c r="E13" s="43" t="s">
        <v>149</v>
      </c>
      <c r="F13" s="43"/>
      <c r="G13" s="43"/>
    </row>
    <row r="14" spans="1:9" s="40" customFormat="1" ht="24.75" customHeight="1" x14ac:dyDescent="0.1"/>
    <row r="15" spans="1:9" ht="24.75" customHeight="1" x14ac:dyDescent="0.1">
      <c r="A15" s="53"/>
      <c r="B15" s="53"/>
      <c r="C15" s="53"/>
      <c r="D15" s="53" t="s">
        <v>114</v>
      </c>
      <c r="E15" s="54" t="s">
        <v>178</v>
      </c>
      <c r="F15" s="53"/>
      <c r="G15" s="53"/>
    </row>
    <row r="16" spans="1:9" ht="24.75" customHeight="1" x14ac:dyDescent="0.1">
      <c r="A16" s="53"/>
      <c r="B16" s="53"/>
      <c r="C16" s="53"/>
      <c r="D16" s="53"/>
      <c r="E16" s="53"/>
      <c r="F16" s="53"/>
      <c r="G16" s="53"/>
    </row>
    <row r="17" spans="1:7" ht="24.75" customHeight="1" x14ac:dyDescent="0.1">
      <c r="A17" s="53" t="s">
        <v>122</v>
      </c>
      <c r="B17" s="53"/>
      <c r="C17" s="53"/>
      <c r="D17" s="53"/>
      <c r="E17" s="53"/>
      <c r="F17" s="53"/>
      <c r="G17" s="53"/>
    </row>
    <row r="18" spans="1:7" ht="24.75" customHeight="1" x14ac:dyDescent="0.1">
      <c r="A18" s="55"/>
      <c r="B18" s="42" t="s">
        <v>115</v>
      </c>
      <c r="C18" s="42" t="s">
        <v>116</v>
      </c>
      <c r="D18" s="42" t="s">
        <v>117</v>
      </c>
      <c r="E18" s="42" t="s">
        <v>118</v>
      </c>
      <c r="F18" s="42" t="s">
        <v>119</v>
      </c>
      <c r="G18" s="42" t="s">
        <v>120</v>
      </c>
    </row>
    <row r="19" spans="1:7" ht="24.75" customHeight="1" x14ac:dyDescent="0.1">
      <c r="A19" s="42" t="s">
        <v>0</v>
      </c>
      <c r="B19" s="43"/>
      <c r="C19" s="43"/>
      <c r="D19" s="43"/>
      <c r="E19" s="43"/>
      <c r="F19" s="43"/>
      <c r="G19" s="43"/>
    </row>
    <row r="20" spans="1:7" ht="24.75" customHeight="1" x14ac:dyDescent="0.1">
      <c r="A20" s="42" t="s">
        <v>37</v>
      </c>
      <c r="B20" s="43"/>
      <c r="C20" s="43"/>
      <c r="D20" s="43"/>
      <c r="E20" s="43"/>
      <c r="F20" s="43"/>
      <c r="G20" s="43"/>
    </row>
    <row r="21" spans="1:7" ht="24.75" customHeight="1" x14ac:dyDescent="0.1">
      <c r="A21" s="42" t="s">
        <v>38</v>
      </c>
      <c r="B21" s="43"/>
      <c r="C21" s="43"/>
      <c r="D21" s="43"/>
      <c r="E21" s="43"/>
      <c r="F21" s="43"/>
      <c r="G21" s="43"/>
    </row>
    <row r="22" spans="1:7" ht="24.75" customHeight="1" x14ac:dyDescent="0.15">
      <c r="A22" s="42" t="s">
        <v>39</v>
      </c>
      <c r="B22" s="43"/>
      <c r="C22" s="43"/>
      <c r="D22" s="43"/>
      <c r="E22" s="43" t="s">
        <v>149</v>
      </c>
      <c r="F22" s="43"/>
      <c r="G22" s="43"/>
    </row>
    <row r="23" spans="1:7" ht="24.75" customHeight="1" x14ac:dyDescent="0.15">
      <c r="A23" s="42" t="s">
        <v>40</v>
      </c>
      <c r="B23" s="43"/>
      <c r="C23" s="43"/>
      <c r="D23" s="43"/>
      <c r="E23" s="43" t="s">
        <v>149</v>
      </c>
      <c r="F23" s="43"/>
      <c r="G23" s="43"/>
    </row>
    <row r="24" spans="1:7" s="40" customFormat="1" ht="24.75" customHeight="1" x14ac:dyDescent="0.1"/>
    <row r="25" spans="1:7" ht="24.75" customHeight="1" x14ac:dyDescent="0.1">
      <c r="A25" s="53"/>
      <c r="B25" s="53"/>
      <c r="C25" s="53"/>
      <c r="D25" s="53" t="s">
        <v>114</v>
      </c>
      <c r="E25" s="54" t="s">
        <v>179</v>
      </c>
      <c r="F25" s="53"/>
      <c r="G25" s="53"/>
    </row>
    <row r="26" spans="1:7" ht="24.75" customHeight="1" x14ac:dyDescent="0.1">
      <c r="A26" s="53"/>
      <c r="B26" s="53"/>
      <c r="C26" s="53"/>
      <c r="D26" s="53"/>
      <c r="E26" s="53"/>
      <c r="F26" s="53"/>
      <c r="G26" s="53"/>
    </row>
    <row r="27" spans="1:7" ht="24.75" customHeight="1" x14ac:dyDescent="0.1">
      <c r="A27" s="53" t="s">
        <v>122</v>
      </c>
      <c r="B27" s="53"/>
      <c r="C27" s="53"/>
      <c r="D27" s="53"/>
      <c r="E27" s="53"/>
      <c r="F27" s="53"/>
      <c r="G27" s="53"/>
    </row>
    <row r="28" spans="1:7" ht="24.75" customHeight="1" x14ac:dyDescent="0.1">
      <c r="A28" s="55"/>
      <c r="B28" s="42" t="s">
        <v>115</v>
      </c>
      <c r="C28" s="42" t="s">
        <v>116</v>
      </c>
      <c r="D28" s="42" t="s">
        <v>117</v>
      </c>
      <c r="E28" s="42" t="s">
        <v>118</v>
      </c>
      <c r="F28" s="42" t="s">
        <v>119</v>
      </c>
      <c r="G28" s="42" t="s">
        <v>120</v>
      </c>
    </row>
    <row r="29" spans="1:7" ht="24.75" customHeight="1" x14ac:dyDescent="0.1">
      <c r="A29" s="42" t="s">
        <v>0</v>
      </c>
      <c r="B29" s="43"/>
      <c r="C29" s="43"/>
      <c r="D29" s="43"/>
      <c r="E29" s="43"/>
      <c r="F29" s="43"/>
      <c r="G29" s="43"/>
    </row>
    <row r="30" spans="1:7" ht="24.75" customHeight="1" x14ac:dyDescent="0.1">
      <c r="A30" s="42" t="s">
        <v>37</v>
      </c>
      <c r="B30" s="43"/>
      <c r="C30" s="43"/>
      <c r="D30" s="43"/>
      <c r="E30" s="43"/>
      <c r="F30" s="43"/>
      <c r="G30" s="43"/>
    </row>
    <row r="31" spans="1:7" ht="24.75" customHeight="1" x14ac:dyDescent="0.1">
      <c r="A31" s="42" t="s">
        <v>38</v>
      </c>
      <c r="B31" s="43"/>
      <c r="C31" s="43"/>
      <c r="D31" s="43"/>
      <c r="E31" s="43"/>
      <c r="F31" s="43"/>
      <c r="G31" s="43"/>
    </row>
    <row r="32" spans="1:7" ht="24.75" customHeight="1" x14ac:dyDescent="0.15">
      <c r="A32" s="42" t="s">
        <v>39</v>
      </c>
      <c r="B32" s="43"/>
      <c r="C32" s="43"/>
      <c r="D32" s="43"/>
      <c r="E32" s="43" t="s">
        <v>149</v>
      </c>
      <c r="F32" s="43"/>
      <c r="G32" s="43"/>
    </row>
    <row r="33" spans="1:7" ht="24.75" customHeight="1" x14ac:dyDescent="0.15">
      <c r="A33" s="42" t="s">
        <v>40</v>
      </c>
      <c r="B33" s="43"/>
      <c r="C33" s="43"/>
      <c r="D33" s="43"/>
      <c r="E33" s="43" t="s">
        <v>149</v>
      </c>
      <c r="F33" s="43"/>
      <c r="G33" s="43"/>
    </row>
    <row r="34" spans="1:7" s="40" customFormat="1" ht="24.75" customHeight="1" x14ac:dyDescent="0.1"/>
    <row r="35" spans="1:7" ht="24.75" customHeight="1" x14ac:dyDescent="0.1">
      <c r="A35" s="53"/>
      <c r="B35" s="53"/>
      <c r="C35" s="53"/>
      <c r="D35" s="53" t="s">
        <v>114</v>
      </c>
      <c r="E35" s="54" t="s">
        <v>180</v>
      </c>
      <c r="F35" s="53"/>
      <c r="G35" s="53"/>
    </row>
    <row r="36" spans="1:7" ht="24.75" customHeight="1" x14ac:dyDescent="0.1">
      <c r="A36" s="53"/>
      <c r="B36" s="53"/>
      <c r="C36" s="53"/>
      <c r="D36" s="53"/>
      <c r="E36" s="53"/>
      <c r="F36" s="53"/>
      <c r="G36" s="53"/>
    </row>
    <row r="37" spans="1:7" ht="24.75" customHeight="1" x14ac:dyDescent="0.1">
      <c r="A37" s="53" t="s">
        <v>122</v>
      </c>
      <c r="B37" s="53"/>
      <c r="C37" s="53"/>
      <c r="D37" s="53"/>
      <c r="E37" s="53"/>
      <c r="F37" s="53"/>
      <c r="G37" s="53"/>
    </row>
    <row r="38" spans="1:7" ht="24.75" customHeight="1" x14ac:dyDescent="0.1">
      <c r="A38" s="55"/>
      <c r="B38" s="42" t="s">
        <v>115</v>
      </c>
      <c r="C38" s="42" t="s">
        <v>116</v>
      </c>
      <c r="D38" s="42" t="s">
        <v>117</v>
      </c>
      <c r="E38" s="42" t="s">
        <v>118</v>
      </c>
      <c r="F38" s="42" t="s">
        <v>119</v>
      </c>
      <c r="G38" s="42" t="s">
        <v>120</v>
      </c>
    </row>
    <row r="39" spans="1:7" ht="24.75" customHeight="1" x14ac:dyDescent="0.1">
      <c r="A39" s="42" t="s">
        <v>0</v>
      </c>
      <c r="B39" s="43"/>
      <c r="C39" s="43"/>
      <c r="D39" s="43"/>
      <c r="E39" s="43"/>
      <c r="F39" s="43"/>
      <c r="G39" s="43"/>
    </row>
    <row r="40" spans="1:7" ht="24.75" customHeight="1" x14ac:dyDescent="0.1">
      <c r="A40" s="42" t="s">
        <v>37</v>
      </c>
      <c r="B40" s="43"/>
      <c r="C40" s="43"/>
      <c r="D40" s="43"/>
      <c r="E40" s="43"/>
      <c r="F40" s="43"/>
      <c r="G40" s="43"/>
    </row>
    <row r="41" spans="1:7" ht="24.75" customHeight="1" x14ac:dyDescent="0.1">
      <c r="A41" s="42" t="s">
        <v>38</v>
      </c>
      <c r="B41" s="43"/>
      <c r="C41" s="43"/>
      <c r="D41" s="43"/>
      <c r="E41" s="43"/>
      <c r="F41" s="43"/>
      <c r="G41" s="43"/>
    </row>
    <row r="42" spans="1:7" ht="24.75" customHeight="1" x14ac:dyDescent="0.15">
      <c r="A42" s="42" t="s">
        <v>39</v>
      </c>
      <c r="B42" s="43"/>
      <c r="C42" s="43"/>
      <c r="D42" s="43"/>
      <c r="E42" s="43" t="s">
        <v>149</v>
      </c>
      <c r="F42" s="43"/>
      <c r="G42" s="43"/>
    </row>
    <row r="43" spans="1:7" ht="24.75" customHeight="1" x14ac:dyDescent="0.15">
      <c r="A43" s="42" t="s">
        <v>40</v>
      </c>
      <c r="B43" s="43"/>
      <c r="C43" s="43"/>
      <c r="D43" s="43"/>
      <c r="E43" s="43" t="s">
        <v>149</v>
      </c>
      <c r="F43" s="43"/>
      <c r="G43" s="43"/>
    </row>
    <row r="44" spans="1:7" s="40" customFormat="1" ht="24.75" customHeight="1" x14ac:dyDescent="0.1"/>
    <row r="45" spans="1:7" ht="24.75" customHeight="1" x14ac:dyDescent="0.1">
      <c r="A45" s="53"/>
      <c r="B45" s="53"/>
      <c r="C45" s="53"/>
      <c r="D45" s="53" t="s">
        <v>114</v>
      </c>
      <c r="E45" s="54" t="s">
        <v>181</v>
      </c>
      <c r="F45" s="53"/>
      <c r="G45" s="53"/>
    </row>
    <row r="46" spans="1:7" ht="24.75" customHeight="1" x14ac:dyDescent="0.1">
      <c r="A46" s="53"/>
      <c r="B46" s="53"/>
      <c r="C46" s="53"/>
      <c r="D46" s="53"/>
      <c r="E46" s="53"/>
      <c r="F46" s="53"/>
      <c r="G46" s="53"/>
    </row>
    <row r="47" spans="1:7" ht="24.75" customHeight="1" x14ac:dyDescent="0.1">
      <c r="A47" s="53" t="s">
        <v>122</v>
      </c>
      <c r="B47" s="53"/>
      <c r="C47" s="53"/>
      <c r="D47" s="53"/>
      <c r="E47" s="53"/>
      <c r="F47" s="53"/>
      <c r="G47" s="53"/>
    </row>
    <row r="48" spans="1:7" ht="24.75" customHeight="1" x14ac:dyDescent="0.1">
      <c r="A48" s="55"/>
      <c r="B48" s="42" t="s">
        <v>115</v>
      </c>
      <c r="C48" s="42" t="s">
        <v>116</v>
      </c>
      <c r="D48" s="42" t="s">
        <v>117</v>
      </c>
      <c r="E48" s="42" t="s">
        <v>118</v>
      </c>
      <c r="F48" s="42" t="s">
        <v>119</v>
      </c>
      <c r="G48" s="42" t="s">
        <v>120</v>
      </c>
    </row>
    <row r="49" spans="1:7" ht="24.75" customHeight="1" x14ac:dyDescent="0.1">
      <c r="A49" s="42" t="s">
        <v>0</v>
      </c>
      <c r="B49" s="43"/>
      <c r="C49" s="43"/>
      <c r="D49" s="43"/>
      <c r="E49" s="43"/>
      <c r="F49" s="43"/>
      <c r="G49" s="43"/>
    </row>
    <row r="50" spans="1:7" ht="24.75" customHeight="1" x14ac:dyDescent="0.15">
      <c r="A50" s="42" t="s">
        <v>37</v>
      </c>
      <c r="B50" s="43"/>
      <c r="C50" s="43"/>
      <c r="D50" s="43"/>
      <c r="E50" s="43" t="s">
        <v>147</v>
      </c>
      <c r="F50" s="43"/>
      <c r="G50" s="43"/>
    </row>
    <row r="51" spans="1:7" ht="24.75" customHeight="1" x14ac:dyDescent="0.15">
      <c r="A51" s="42" t="s">
        <v>38</v>
      </c>
      <c r="B51" s="43"/>
      <c r="C51" s="43"/>
      <c r="D51" s="43"/>
      <c r="E51" s="43" t="s">
        <v>147</v>
      </c>
      <c r="F51" s="43"/>
      <c r="G51" s="43"/>
    </row>
    <row r="52" spans="1:7" ht="24.75" customHeight="1" x14ac:dyDescent="0.1">
      <c r="A52" s="42" t="s">
        <v>39</v>
      </c>
      <c r="B52" s="43"/>
      <c r="C52" s="43"/>
      <c r="D52" s="43"/>
      <c r="E52" s="43"/>
      <c r="F52" s="43"/>
      <c r="G52" s="43"/>
    </row>
    <row r="53" spans="1:7" ht="24.75" customHeight="1" x14ac:dyDescent="0.1">
      <c r="A53" s="42" t="s">
        <v>40</v>
      </c>
      <c r="B53" s="43"/>
      <c r="C53" s="43"/>
      <c r="D53" s="43"/>
      <c r="E53" s="43"/>
      <c r="F53" s="43"/>
      <c r="G53" s="43"/>
    </row>
    <row r="54" spans="1:7" s="40" customFormat="1" ht="24.75" customHeight="1" x14ac:dyDescent="0.1"/>
    <row r="55" spans="1:7" ht="24.75" customHeight="1" x14ac:dyDescent="0.1">
      <c r="A55" s="53"/>
      <c r="B55" s="53"/>
      <c r="C55" s="53"/>
      <c r="D55" s="53" t="s">
        <v>114</v>
      </c>
      <c r="E55" s="54" t="s">
        <v>182</v>
      </c>
      <c r="F55" s="53"/>
      <c r="G55" s="53"/>
    </row>
    <row r="56" spans="1:7" ht="24.75" customHeight="1" x14ac:dyDescent="0.1">
      <c r="A56" s="53"/>
      <c r="B56" s="53"/>
      <c r="C56" s="53"/>
      <c r="D56" s="53"/>
      <c r="E56" s="53"/>
      <c r="F56" s="53"/>
      <c r="G56" s="53"/>
    </row>
    <row r="57" spans="1:7" ht="24.75" customHeight="1" x14ac:dyDescent="0.1">
      <c r="A57" s="53" t="s">
        <v>122</v>
      </c>
      <c r="B57" s="53"/>
      <c r="C57" s="53"/>
      <c r="D57" s="53"/>
      <c r="E57" s="53"/>
      <c r="F57" s="53"/>
      <c r="G57" s="53"/>
    </row>
    <row r="58" spans="1:7" ht="24.75" customHeight="1" x14ac:dyDescent="0.1">
      <c r="A58" s="55"/>
      <c r="B58" s="42" t="s">
        <v>115</v>
      </c>
      <c r="C58" s="42" t="s">
        <v>116</v>
      </c>
      <c r="D58" s="42" t="s">
        <v>117</v>
      </c>
      <c r="E58" s="42" t="s">
        <v>118</v>
      </c>
      <c r="F58" s="42" t="s">
        <v>119</v>
      </c>
      <c r="G58" s="42" t="s">
        <v>120</v>
      </c>
    </row>
    <row r="59" spans="1:7" ht="24.75" customHeight="1" x14ac:dyDescent="0.1">
      <c r="A59" s="42" t="s">
        <v>0</v>
      </c>
      <c r="B59" s="43"/>
      <c r="C59" s="43"/>
      <c r="D59" s="43"/>
      <c r="E59" s="43"/>
      <c r="F59" s="43"/>
      <c r="G59" s="43"/>
    </row>
    <row r="60" spans="1:7" ht="24.75" customHeight="1" x14ac:dyDescent="0.15">
      <c r="A60" s="42" t="s">
        <v>37</v>
      </c>
      <c r="B60" s="43"/>
      <c r="C60" s="43" t="s">
        <v>147</v>
      </c>
      <c r="D60" s="43"/>
      <c r="E60" s="43"/>
      <c r="F60" s="43"/>
      <c r="G60" s="43"/>
    </row>
    <row r="61" spans="1:7" ht="24.75" customHeight="1" x14ac:dyDescent="0.15">
      <c r="A61" s="42" t="s">
        <v>38</v>
      </c>
      <c r="B61" s="43"/>
      <c r="C61" s="43" t="s">
        <v>147</v>
      </c>
      <c r="D61" s="43"/>
      <c r="E61" s="43"/>
      <c r="F61" s="43"/>
      <c r="G61" s="43"/>
    </row>
    <row r="62" spans="1:7" ht="24.75" customHeight="1" x14ac:dyDescent="0.1">
      <c r="A62" s="42" t="s">
        <v>39</v>
      </c>
      <c r="B62" s="43"/>
      <c r="C62" s="43"/>
      <c r="D62" s="43"/>
      <c r="E62" s="43"/>
      <c r="F62" s="43"/>
      <c r="G62" s="43"/>
    </row>
    <row r="63" spans="1:7" ht="24.75" customHeight="1" x14ac:dyDescent="0.1">
      <c r="A63" s="42" t="s">
        <v>40</v>
      </c>
      <c r="B63" s="43"/>
      <c r="C63" s="43"/>
      <c r="D63" s="43"/>
      <c r="E63" s="43"/>
      <c r="F63" s="43"/>
      <c r="G63" s="43"/>
    </row>
    <row r="64" spans="1:7" s="40" customFormat="1" ht="24.75" customHeight="1" x14ac:dyDescent="0.1"/>
    <row r="65" spans="1:7" ht="24.75" customHeight="1" x14ac:dyDescent="0.1">
      <c r="A65" s="53"/>
      <c r="B65" s="53"/>
      <c r="C65" s="53"/>
      <c r="D65" s="53" t="s">
        <v>114</v>
      </c>
      <c r="E65" s="54" t="s">
        <v>183</v>
      </c>
      <c r="F65" s="53"/>
      <c r="G65" s="53"/>
    </row>
    <row r="66" spans="1:7" ht="24.75" customHeight="1" x14ac:dyDescent="0.1">
      <c r="A66" s="53"/>
      <c r="B66" s="53"/>
      <c r="C66" s="53"/>
      <c r="D66" s="53"/>
      <c r="E66" s="53"/>
      <c r="F66" s="53"/>
      <c r="G66" s="53"/>
    </row>
    <row r="67" spans="1:7" ht="24.75" customHeight="1" x14ac:dyDescent="0.1">
      <c r="A67" s="53" t="s">
        <v>122</v>
      </c>
      <c r="B67" s="53"/>
      <c r="C67" s="53"/>
      <c r="D67" s="53"/>
      <c r="E67" s="53"/>
      <c r="F67" s="53"/>
      <c r="G67" s="53"/>
    </row>
    <row r="68" spans="1:7" ht="24.75" customHeight="1" x14ac:dyDescent="0.1">
      <c r="A68" s="55"/>
      <c r="B68" s="42" t="s">
        <v>115</v>
      </c>
      <c r="C68" s="42" t="s">
        <v>116</v>
      </c>
      <c r="D68" s="42" t="s">
        <v>117</v>
      </c>
      <c r="E68" s="42" t="s">
        <v>118</v>
      </c>
      <c r="F68" s="42" t="s">
        <v>119</v>
      </c>
      <c r="G68" s="42" t="s">
        <v>120</v>
      </c>
    </row>
    <row r="69" spans="1:7" ht="24.75" customHeight="1" x14ac:dyDescent="0.1">
      <c r="A69" s="42" t="s">
        <v>0</v>
      </c>
      <c r="B69" s="43"/>
      <c r="C69" s="43"/>
      <c r="D69" s="43"/>
      <c r="E69" s="43"/>
      <c r="F69" s="43"/>
      <c r="G69" s="43"/>
    </row>
    <row r="70" spans="1:7" ht="24.75" customHeight="1" x14ac:dyDescent="0.15">
      <c r="A70" s="42" t="s">
        <v>37</v>
      </c>
      <c r="B70" s="43"/>
      <c r="C70" s="43"/>
      <c r="D70" s="43"/>
      <c r="E70" s="43" t="s">
        <v>147</v>
      </c>
      <c r="F70" s="43"/>
      <c r="G70" s="43"/>
    </row>
    <row r="71" spans="1:7" ht="24.75" customHeight="1" x14ac:dyDescent="0.15">
      <c r="A71" s="42" t="s">
        <v>38</v>
      </c>
      <c r="B71" s="43"/>
      <c r="C71" s="43"/>
      <c r="D71" s="43"/>
      <c r="E71" s="43" t="s">
        <v>147</v>
      </c>
      <c r="F71" s="43"/>
      <c r="G71" s="43"/>
    </row>
    <row r="72" spans="1:7" ht="24.75" customHeight="1" x14ac:dyDescent="0.1">
      <c r="A72" s="42" t="s">
        <v>39</v>
      </c>
      <c r="B72" s="43"/>
      <c r="C72" s="43"/>
      <c r="D72" s="43"/>
      <c r="E72" s="43"/>
      <c r="F72" s="43"/>
      <c r="G72" s="43"/>
    </row>
    <row r="73" spans="1:7" ht="24.75" customHeight="1" x14ac:dyDescent="0.1">
      <c r="A73" s="42" t="s">
        <v>40</v>
      </c>
      <c r="B73" s="43"/>
      <c r="C73" s="43"/>
      <c r="D73" s="43"/>
      <c r="E73" s="43"/>
      <c r="F73" s="43"/>
      <c r="G73" s="43"/>
    </row>
    <row r="74" spans="1:7" s="40" customFormat="1" ht="24.75" customHeight="1" x14ac:dyDescent="0.1"/>
    <row r="75" spans="1:7" ht="24.75" customHeight="1" x14ac:dyDescent="0.1">
      <c r="A75" s="53"/>
      <c r="B75" s="53"/>
      <c r="C75" s="53"/>
      <c r="D75" s="53" t="s">
        <v>114</v>
      </c>
      <c r="E75" s="54" t="s">
        <v>184</v>
      </c>
      <c r="F75" s="53"/>
      <c r="G75" s="53"/>
    </row>
    <row r="76" spans="1:7" ht="24.75" customHeight="1" x14ac:dyDescent="0.1">
      <c r="A76" s="53"/>
      <c r="B76" s="53"/>
      <c r="C76" s="53"/>
      <c r="D76" s="53"/>
      <c r="E76" s="53"/>
      <c r="F76" s="53"/>
      <c r="G76" s="53"/>
    </row>
    <row r="77" spans="1:7" ht="24.75" customHeight="1" x14ac:dyDescent="0.1">
      <c r="A77" s="53" t="s">
        <v>122</v>
      </c>
      <c r="B77" s="53"/>
      <c r="C77" s="53"/>
      <c r="D77" s="53"/>
      <c r="E77" s="53"/>
      <c r="F77" s="53"/>
      <c r="G77" s="53"/>
    </row>
    <row r="78" spans="1:7" ht="24.75" customHeight="1" x14ac:dyDescent="0.1">
      <c r="A78" s="55"/>
      <c r="B78" s="42" t="s">
        <v>115</v>
      </c>
      <c r="C78" s="42" t="s">
        <v>116</v>
      </c>
      <c r="D78" s="42" t="s">
        <v>117</v>
      </c>
      <c r="E78" s="42" t="s">
        <v>118</v>
      </c>
      <c r="F78" s="42" t="s">
        <v>119</v>
      </c>
      <c r="G78" s="42" t="s">
        <v>120</v>
      </c>
    </row>
    <row r="79" spans="1:7" ht="24.75" customHeight="1" x14ac:dyDescent="0.1">
      <c r="A79" s="42" t="s">
        <v>0</v>
      </c>
      <c r="B79" s="43"/>
      <c r="C79" s="43"/>
      <c r="D79" s="43"/>
      <c r="E79" s="43"/>
      <c r="F79" s="43"/>
      <c r="G79" s="43"/>
    </row>
    <row r="80" spans="1:7" ht="24.75" customHeight="1" x14ac:dyDescent="0.1">
      <c r="A80" s="42" t="s">
        <v>37</v>
      </c>
      <c r="B80" s="43"/>
      <c r="C80" s="43"/>
      <c r="D80" s="43"/>
      <c r="E80" s="43"/>
      <c r="F80" s="43"/>
      <c r="G80" s="43"/>
    </row>
    <row r="81" spans="1:7" ht="24.75" customHeight="1" x14ac:dyDescent="0.1">
      <c r="A81" s="42" t="s">
        <v>38</v>
      </c>
      <c r="B81" s="43"/>
      <c r="C81" s="43"/>
      <c r="D81" s="43"/>
      <c r="E81" s="43"/>
      <c r="F81" s="43"/>
      <c r="G81" s="43"/>
    </row>
    <row r="82" spans="1:7" ht="24.75" customHeight="1" x14ac:dyDescent="0.15">
      <c r="A82" s="42" t="s">
        <v>39</v>
      </c>
      <c r="B82" s="43"/>
      <c r="C82" s="43" t="s">
        <v>147</v>
      </c>
      <c r="D82" s="43"/>
      <c r="E82" s="43"/>
      <c r="F82" s="43"/>
      <c r="G82" s="43"/>
    </row>
    <row r="83" spans="1:7" ht="24.75" customHeight="1" x14ac:dyDescent="0.15">
      <c r="A83" s="42" t="s">
        <v>40</v>
      </c>
      <c r="B83" s="43"/>
      <c r="C83" s="43" t="s">
        <v>147</v>
      </c>
      <c r="D83" s="43"/>
      <c r="E83" s="43"/>
      <c r="F83" s="43"/>
      <c r="G83" s="43"/>
    </row>
    <row r="84" spans="1:7" s="40" customFormat="1" ht="24.75" customHeight="1" x14ac:dyDescent="0.1"/>
    <row r="85" spans="1:7" ht="24.75" customHeight="1" x14ac:dyDescent="0.1">
      <c r="A85" s="53"/>
      <c r="B85" s="53"/>
      <c r="C85" s="53"/>
      <c r="D85" s="53" t="s">
        <v>114</v>
      </c>
      <c r="E85" s="54" t="s">
        <v>185</v>
      </c>
      <c r="F85" s="53"/>
      <c r="G85" s="53"/>
    </row>
    <row r="86" spans="1:7" ht="24.75" customHeight="1" x14ac:dyDescent="0.1">
      <c r="A86" s="53"/>
      <c r="B86" s="53"/>
      <c r="C86" s="53"/>
      <c r="D86" s="53"/>
      <c r="E86" s="53"/>
      <c r="F86" s="53"/>
      <c r="G86" s="53"/>
    </row>
    <row r="87" spans="1:7" ht="24.75" customHeight="1" x14ac:dyDescent="0.1">
      <c r="A87" s="53" t="s">
        <v>122</v>
      </c>
      <c r="B87" s="53"/>
      <c r="C87" s="53"/>
      <c r="D87" s="53"/>
      <c r="E87" s="53"/>
      <c r="F87" s="53"/>
      <c r="G87" s="53"/>
    </row>
    <row r="88" spans="1:7" ht="24.75" customHeight="1" x14ac:dyDescent="0.1">
      <c r="A88" s="55"/>
      <c r="B88" s="42" t="s">
        <v>115</v>
      </c>
      <c r="C88" s="42" t="s">
        <v>116</v>
      </c>
      <c r="D88" s="42" t="s">
        <v>117</v>
      </c>
      <c r="E88" s="42" t="s">
        <v>118</v>
      </c>
      <c r="F88" s="42" t="s">
        <v>119</v>
      </c>
      <c r="G88" s="42" t="s">
        <v>120</v>
      </c>
    </row>
    <row r="89" spans="1:7" ht="24.75" customHeight="1" x14ac:dyDescent="0.1">
      <c r="A89" s="42" t="s">
        <v>0</v>
      </c>
      <c r="B89" s="43"/>
      <c r="C89" s="43"/>
      <c r="D89" s="43"/>
      <c r="E89" s="43"/>
      <c r="F89" s="43"/>
      <c r="G89" s="43"/>
    </row>
    <row r="90" spans="1:7" ht="24.75" customHeight="1" x14ac:dyDescent="0.15">
      <c r="A90" s="42" t="s">
        <v>37</v>
      </c>
      <c r="B90" s="43"/>
      <c r="C90" s="43"/>
      <c r="D90" s="43"/>
      <c r="E90" s="43" t="s">
        <v>147</v>
      </c>
      <c r="F90" s="43"/>
      <c r="G90" s="43"/>
    </row>
    <row r="91" spans="1:7" ht="24.75" customHeight="1" x14ac:dyDescent="0.15">
      <c r="A91" s="42" t="s">
        <v>38</v>
      </c>
      <c r="B91" s="43"/>
      <c r="C91" s="43"/>
      <c r="D91" s="43"/>
      <c r="E91" s="43" t="s">
        <v>147</v>
      </c>
      <c r="F91" s="43"/>
      <c r="G91" s="43"/>
    </row>
    <row r="92" spans="1:7" ht="24.75" customHeight="1" x14ac:dyDescent="0.1">
      <c r="A92" s="42" t="s">
        <v>39</v>
      </c>
      <c r="B92" s="43"/>
      <c r="C92" s="43"/>
      <c r="D92" s="43"/>
      <c r="E92" s="43"/>
      <c r="F92" s="43"/>
      <c r="G92" s="43"/>
    </row>
    <row r="93" spans="1:7" ht="24.75" customHeight="1" x14ac:dyDescent="0.1">
      <c r="A93" s="42" t="s">
        <v>40</v>
      </c>
      <c r="B93" s="43"/>
      <c r="C93" s="43"/>
      <c r="D93" s="43"/>
      <c r="E93" s="43"/>
      <c r="F93" s="43"/>
      <c r="G93" s="43"/>
    </row>
    <row r="94" spans="1:7" s="40" customFormat="1" ht="24.75" customHeight="1" x14ac:dyDescent="0.1"/>
    <row r="95" spans="1:7" ht="24.75" customHeight="1" x14ac:dyDescent="0.1">
      <c r="A95" s="53"/>
      <c r="B95" s="53"/>
      <c r="C95" s="53"/>
      <c r="D95" s="53" t="s">
        <v>114</v>
      </c>
      <c r="E95" s="54" t="s">
        <v>186</v>
      </c>
      <c r="F95" s="53"/>
      <c r="G95" s="53"/>
    </row>
    <row r="96" spans="1:7" ht="24.75" customHeight="1" x14ac:dyDescent="0.1">
      <c r="A96" s="53"/>
      <c r="B96" s="53"/>
      <c r="C96" s="53"/>
      <c r="D96" s="53"/>
      <c r="E96" s="53"/>
      <c r="F96" s="53"/>
      <c r="G96" s="53"/>
    </row>
    <row r="97" spans="1:7" ht="24.75" customHeight="1" x14ac:dyDescent="0.1">
      <c r="A97" s="53" t="s">
        <v>122</v>
      </c>
      <c r="B97" s="53"/>
      <c r="C97" s="53"/>
      <c r="D97" s="53"/>
      <c r="E97" s="53"/>
      <c r="F97" s="53"/>
      <c r="G97" s="53"/>
    </row>
    <row r="98" spans="1:7" ht="24.75" customHeight="1" x14ac:dyDescent="0.1">
      <c r="A98" s="55"/>
      <c r="B98" s="42" t="s">
        <v>115</v>
      </c>
      <c r="C98" s="42" t="s">
        <v>116</v>
      </c>
      <c r="D98" s="42" t="s">
        <v>117</v>
      </c>
      <c r="E98" s="42" t="s">
        <v>118</v>
      </c>
      <c r="F98" s="42" t="s">
        <v>119</v>
      </c>
      <c r="G98" s="42" t="s">
        <v>120</v>
      </c>
    </row>
    <row r="99" spans="1:7" ht="24.75" customHeight="1" x14ac:dyDescent="0.1">
      <c r="A99" s="42" t="s">
        <v>0</v>
      </c>
      <c r="B99" s="43"/>
      <c r="C99" s="43"/>
      <c r="D99" s="43"/>
      <c r="E99" s="43"/>
      <c r="F99" s="43"/>
      <c r="G99" s="43"/>
    </row>
    <row r="100" spans="1:7" ht="24.75" customHeight="1" x14ac:dyDescent="0.15">
      <c r="A100" s="42" t="s">
        <v>37</v>
      </c>
      <c r="B100" s="43"/>
      <c r="C100" s="43"/>
      <c r="D100" s="43"/>
      <c r="E100" s="43" t="s">
        <v>147</v>
      </c>
      <c r="F100" s="43"/>
      <c r="G100" s="43"/>
    </row>
    <row r="101" spans="1:7" ht="24.75" customHeight="1" x14ac:dyDescent="0.15">
      <c r="A101" s="42" t="s">
        <v>38</v>
      </c>
      <c r="B101" s="43"/>
      <c r="C101" s="43"/>
      <c r="D101" s="43"/>
      <c r="E101" s="43" t="s">
        <v>147</v>
      </c>
      <c r="F101" s="43"/>
      <c r="G101" s="43"/>
    </row>
    <row r="102" spans="1:7" ht="24.75" customHeight="1" x14ac:dyDescent="0.1">
      <c r="A102" s="42" t="s">
        <v>39</v>
      </c>
      <c r="B102" s="43"/>
      <c r="C102" s="43"/>
      <c r="D102" s="43"/>
      <c r="E102" s="43"/>
      <c r="F102" s="43"/>
      <c r="G102" s="43"/>
    </row>
    <row r="103" spans="1:7" ht="24.75" customHeight="1" x14ac:dyDescent="0.1">
      <c r="A103" s="42" t="s">
        <v>40</v>
      </c>
      <c r="B103" s="43"/>
      <c r="C103" s="43"/>
      <c r="D103" s="43"/>
      <c r="E103" s="43"/>
      <c r="F103" s="43"/>
      <c r="G103" s="43"/>
    </row>
    <row r="104" spans="1:7" s="40" customFormat="1" ht="24.75" customHeight="1" x14ac:dyDescent="0.1"/>
    <row r="105" spans="1:7" ht="24.75" customHeight="1" x14ac:dyDescent="0.1">
      <c r="A105" s="53"/>
      <c r="B105" s="53"/>
      <c r="C105" s="53"/>
      <c r="D105" s="53" t="s">
        <v>114</v>
      </c>
      <c r="E105" s="54" t="s">
        <v>171</v>
      </c>
      <c r="F105" s="53"/>
      <c r="G105" s="53"/>
    </row>
    <row r="106" spans="1:7" ht="24.75" customHeight="1" x14ac:dyDescent="0.1">
      <c r="A106" s="53"/>
      <c r="B106" s="53"/>
      <c r="C106" s="53"/>
      <c r="D106" s="53"/>
      <c r="E106" s="53"/>
      <c r="F106" s="53"/>
      <c r="G106" s="53"/>
    </row>
    <row r="107" spans="1:7" ht="24.75" customHeight="1" x14ac:dyDescent="0.1">
      <c r="A107" s="53" t="s">
        <v>122</v>
      </c>
      <c r="B107" s="53"/>
      <c r="C107" s="53"/>
      <c r="D107" s="53"/>
      <c r="E107" s="53"/>
      <c r="F107" s="53"/>
      <c r="G107" s="53"/>
    </row>
    <row r="108" spans="1:7" ht="24.75" customHeight="1" x14ac:dyDescent="0.1">
      <c r="A108" s="55"/>
      <c r="B108" s="42" t="s">
        <v>115</v>
      </c>
      <c r="C108" s="42" t="s">
        <v>116</v>
      </c>
      <c r="D108" s="42" t="s">
        <v>117</v>
      </c>
      <c r="E108" s="42" t="s">
        <v>118</v>
      </c>
      <c r="F108" s="42" t="s">
        <v>119</v>
      </c>
      <c r="G108" s="42" t="s">
        <v>120</v>
      </c>
    </row>
    <row r="109" spans="1:7" ht="24.75" customHeight="1" x14ac:dyDescent="0.1">
      <c r="A109" s="42" t="s">
        <v>0</v>
      </c>
      <c r="B109" s="43"/>
      <c r="C109" s="43"/>
      <c r="D109" s="43"/>
      <c r="E109" s="43"/>
      <c r="F109" s="43"/>
      <c r="G109" s="43"/>
    </row>
    <row r="110" spans="1:7" ht="24.75" customHeight="1" x14ac:dyDescent="0.1">
      <c r="A110" s="42" t="s">
        <v>37</v>
      </c>
      <c r="B110" s="43"/>
      <c r="C110" s="43" t="s">
        <v>148</v>
      </c>
      <c r="D110" s="43"/>
      <c r="E110" s="43"/>
      <c r="F110" s="43"/>
      <c r="G110" s="43"/>
    </row>
    <row r="111" spans="1:7" ht="24.75" customHeight="1" x14ac:dyDescent="0.1">
      <c r="A111" s="42" t="s">
        <v>38</v>
      </c>
      <c r="B111" s="43"/>
      <c r="C111" s="43" t="s">
        <v>148</v>
      </c>
      <c r="D111" s="43"/>
      <c r="E111" s="43"/>
      <c r="F111" s="43"/>
      <c r="G111" s="43"/>
    </row>
    <row r="112" spans="1:7" ht="24.75" customHeight="1" x14ac:dyDescent="0.1">
      <c r="A112" s="42" t="s">
        <v>39</v>
      </c>
      <c r="B112" s="43"/>
      <c r="C112" s="43"/>
      <c r="D112" s="43"/>
      <c r="E112" s="43"/>
      <c r="F112" s="43"/>
      <c r="G112" s="43"/>
    </row>
    <row r="113" spans="1:7" ht="24.75" customHeight="1" x14ac:dyDescent="0.1">
      <c r="A113" s="42" t="s">
        <v>40</v>
      </c>
      <c r="B113" s="43"/>
      <c r="C113" s="43"/>
      <c r="D113" s="43"/>
      <c r="E113" s="43"/>
      <c r="F113" s="43"/>
      <c r="G113" s="43"/>
    </row>
    <row r="114" spans="1:7" s="40" customFormat="1" ht="24.75" customHeight="1" x14ac:dyDescent="0.1"/>
    <row r="115" spans="1:7" ht="24.75" customHeight="1" x14ac:dyDescent="0.1">
      <c r="A115" s="53"/>
      <c r="B115" s="53"/>
      <c r="C115" s="53"/>
      <c r="D115" s="53" t="s">
        <v>114</v>
      </c>
      <c r="E115" s="54" t="s">
        <v>172</v>
      </c>
      <c r="F115" s="53"/>
      <c r="G115" s="53"/>
    </row>
    <row r="116" spans="1:7" ht="24.75" customHeight="1" x14ac:dyDescent="0.1">
      <c r="A116" s="53"/>
      <c r="B116" s="53"/>
      <c r="C116" s="53"/>
      <c r="D116" s="53"/>
      <c r="E116" s="53"/>
      <c r="F116" s="53"/>
      <c r="G116" s="53"/>
    </row>
    <row r="117" spans="1:7" ht="24.75" customHeight="1" x14ac:dyDescent="0.1">
      <c r="A117" s="53" t="s">
        <v>122</v>
      </c>
      <c r="B117" s="53"/>
      <c r="C117" s="53"/>
      <c r="D117" s="53"/>
      <c r="E117" s="53"/>
      <c r="F117" s="53"/>
      <c r="G117" s="53"/>
    </row>
    <row r="118" spans="1:7" ht="24.75" customHeight="1" x14ac:dyDescent="0.1">
      <c r="A118" s="55"/>
      <c r="B118" s="42" t="s">
        <v>115</v>
      </c>
      <c r="C118" s="42" t="s">
        <v>116</v>
      </c>
      <c r="D118" s="42" t="s">
        <v>117</v>
      </c>
      <c r="E118" s="42" t="s">
        <v>118</v>
      </c>
      <c r="F118" s="42" t="s">
        <v>119</v>
      </c>
      <c r="G118" s="42" t="s">
        <v>120</v>
      </c>
    </row>
    <row r="119" spans="1:7" ht="24.75" customHeight="1" x14ac:dyDescent="0.1">
      <c r="A119" s="42" t="s">
        <v>0</v>
      </c>
      <c r="B119" s="43"/>
      <c r="C119" s="43"/>
      <c r="D119" s="43"/>
      <c r="E119" s="43"/>
      <c r="F119" s="43"/>
      <c r="G119" s="43"/>
    </row>
    <row r="120" spans="1:7" ht="24.75" customHeight="1" x14ac:dyDescent="0.1">
      <c r="A120" s="42" t="s">
        <v>37</v>
      </c>
      <c r="B120" s="43"/>
      <c r="C120" s="43"/>
      <c r="D120" s="43"/>
      <c r="E120" s="43"/>
      <c r="F120" s="43"/>
      <c r="G120" s="43"/>
    </row>
    <row r="121" spans="1:7" ht="24.75" customHeight="1" x14ac:dyDescent="0.1">
      <c r="A121" s="42" t="s">
        <v>38</v>
      </c>
      <c r="B121" s="43"/>
      <c r="C121" s="43"/>
      <c r="D121" s="43"/>
      <c r="E121" s="43"/>
      <c r="F121" s="43"/>
      <c r="G121" s="43"/>
    </row>
    <row r="122" spans="1:7" ht="24.75" customHeight="1" x14ac:dyDescent="0.1">
      <c r="A122" s="42" t="s">
        <v>39</v>
      </c>
      <c r="B122" s="43"/>
      <c r="C122" s="43" t="s">
        <v>148</v>
      </c>
      <c r="D122" s="43"/>
      <c r="E122" s="43"/>
      <c r="F122" s="43"/>
      <c r="G122" s="43"/>
    </row>
    <row r="123" spans="1:7" ht="24.75" customHeight="1" x14ac:dyDescent="0.1">
      <c r="A123" s="42" t="s">
        <v>40</v>
      </c>
      <c r="B123" s="43"/>
      <c r="C123" s="43" t="s">
        <v>148</v>
      </c>
      <c r="D123" s="43"/>
      <c r="E123" s="43"/>
      <c r="F123" s="43"/>
      <c r="G123" s="43"/>
    </row>
    <row r="124" spans="1:7" s="40" customFormat="1" ht="24.75" customHeight="1" x14ac:dyDescent="0.1"/>
    <row r="125" spans="1:7" ht="24.75" customHeight="1" x14ac:dyDescent="0.1">
      <c r="A125" s="53"/>
      <c r="B125" s="53"/>
      <c r="C125" s="53"/>
      <c r="D125" s="53" t="s">
        <v>114</v>
      </c>
      <c r="E125" s="54" t="s">
        <v>173</v>
      </c>
      <c r="F125" s="53"/>
      <c r="G125" s="53"/>
    </row>
    <row r="126" spans="1:7" ht="24.75" customHeight="1" x14ac:dyDescent="0.1">
      <c r="A126" s="53"/>
      <c r="B126" s="53"/>
      <c r="C126" s="53"/>
      <c r="D126" s="53"/>
      <c r="E126" s="53"/>
      <c r="F126" s="53"/>
      <c r="G126" s="53"/>
    </row>
    <row r="127" spans="1:7" ht="24.75" customHeight="1" x14ac:dyDescent="0.1">
      <c r="A127" s="53" t="s">
        <v>122</v>
      </c>
      <c r="B127" s="53"/>
      <c r="C127" s="53"/>
      <c r="D127" s="53"/>
      <c r="E127" s="53"/>
      <c r="F127" s="53"/>
      <c r="G127" s="53"/>
    </row>
    <row r="128" spans="1:7" ht="24.75" customHeight="1" x14ac:dyDescent="0.1">
      <c r="A128" s="55"/>
      <c r="B128" s="42" t="s">
        <v>115</v>
      </c>
      <c r="C128" s="42" t="s">
        <v>116</v>
      </c>
      <c r="D128" s="42" t="s">
        <v>117</v>
      </c>
      <c r="E128" s="42" t="s">
        <v>118</v>
      </c>
      <c r="F128" s="42" t="s">
        <v>119</v>
      </c>
      <c r="G128" s="42" t="s">
        <v>120</v>
      </c>
    </row>
    <row r="129" spans="1:7" ht="24.75" customHeight="1" x14ac:dyDescent="0.1">
      <c r="A129" s="42" t="s">
        <v>0</v>
      </c>
      <c r="B129" s="43"/>
      <c r="C129" s="43"/>
      <c r="D129" s="43"/>
      <c r="E129" s="43"/>
      <c r="F129" s="43"/>
      <c r="G129" s="43"/>
    </row>
    <row r="130" spans="1:7" ht="24.75" customHeight="1" x14ac:dyDescent="0.1">
      <c r="A130" s="42" t="s">
        <v>37</v>
      </c>
      <c r="B130" s="43"/>
      <c r="C130" s="43"/>
      <c r="D130" s="43"/>
      <c r="E130" s="43"/>
      <c r="F130" s="43"/>
      <c r="G130" s="43"/>
    </row>
    <row r="131" spans="1:7" ht="24.75" customHeight="1" x14ac:dyDescent="0.1">
      <c r="A131" s="42" t="s">
        <v>38</v>
      </c>
      <c r="B131" s="43"/>
      <c r="C131" s="43"/>
      <c r="D131" s="43"/>
      <c r="E131" s="43"/>
      <c r="F131" s="43"/>
      <c r="G131" s="43"/>
    </row>
    <row r="132" spans="1:7" ht="24.75" customHeight="1" x14ac:dyDescent="0.1">
      <c r="A132" s="42" t="s">
        <v>39</v>
      </c>
      <c r="B132" s="43"/>
      <c r="C132" s="43" t="s">
        <v>148</v>
      </c>
      <c r="D132" s="43"/>
      <c r="E132" s="43"/>
      <c r="F132" s="43"/>
      <c r="G132" s="43"/>
    </row>
    <row r="133" spans="1:7" ht="24.75" customHeight="1" x14ac:dyDescent="0.1">
      <c r="A133" s="42" t="s">
        <v>40</v>
      </c>
      <c r="B133" s="43"/>
      <c r="C133" s="43" t="s">
        <v>148</v>
      </c>
      <c r="D133" s="43"/>
      <c r="E133" s="43"/>
      <c r="F133" s="43"/>
      <c r="G133" s="43"/>
    </row>
    <row r="134" spans="1:7" s="40" customFormat="1" ht="24.75" customHeight="1" x14ac:dyDescent="0.1"/>
    <row r="135" spans="1:7" ht="24.75" customHeight="1" x14ac:dyDescent="0.1">
      <c r="A135" s="53"/>
      <c r="B135" s="53"/>
      <c r="C135" s="53"/>
      <c r="D135" s="53" t="s">
        <v>114</v>
      </c>
      <c r="E135" s="54" t="s">
        <v>174</v>
      </c>
      <c r="F135" s="53"/>
      <c r="G135" s="53"/>
    </row>
    <row r="136" spans="1:7" ht="24.75" customHeight="1" x14ac:dyDescent="0.1">
      <c r="A136" s="53"/>
      <c r="B136" s="53"/>
      <c r="C136" s="53"/>
      <c r="D136" s="53"/>
      <c r="E136" s="53"/>
      <c r="F136" s="53"/>
      <c r="G136" s="53"/>
    </row>
    <row r="137" spans="1:7" ht="24.75" customHeight="1" x14ac:dyDescent="0.1">
      <c r="A137" s="53" t="s">
        <v>122</v>
      </c>
      <c r="B137" s="53"/>
      <c r="C137" s="53"/>
      <c r="D137" s="53"/>
      <c r="E137" s="53"/>
      <c r="F137" s="53"/>
      <c r="G137" s="53"/>
    </row>
    <row r="138" spans="1:7" ht="24.75" customHeight="1" x14ac:dyDescent="0.1">
      <c r="A138" s="55"/>
      <c r="B138" s="42" t="s">
        <v>115</v>
      </c>
      <c r="C138" s="42" t="s">
        <v>116</v>
      </c>
      <c r="D138" s="42" t="s">
        <v>117</v>
      </c>
      <c r="E138" s="42" t="s">
        <v>118</v>
      </c>
      <c r="F138" s="42" t="s">
        <v>119</v>
      </c>
      <c r="G138" s="42" t="s">
        <v>120</v>
      </c>
    </row>
    <row r="139" spans="1:7" ht="24.75" customHeight="1" x14ac:dyDescent="0.1">
      <c r="A139" s="42" t="s">
        <v>0</v>
      </c>
      <c r="B139" s="43"/>
      <c r="C139" s="43"/>
      <c r="D139" s="43"/>
      <c r="E139" s="43"/>
      <c r="F139" s="43"/>
      <c r="G139" s="43"/>
    </row>
    <row r="140" spans="1:7" ht="24.75" customHeight="1" x14ac:dyDescent="0.1">
      <c r="A140" s="42" t="s">
        <v>37</v>
      </c>
      <c r="B140" s="43"/>
      <c r="C140" s="43" t="s">
        <v>148</v>
      </c>
      <c r="D140" s="43"/>
      <c r="E140" s="43"/>
      <c r="F140" s="43"/>
      <c r="G140" s="43"/>
    </row>
    <row r="141" spans="1:7" ht="24.75" customHeight="1" x14ac:dyDescent="0.1">
      <c r="A141" s="42" t="s">
        <v>38</v>
      </c>
      <c r="B141" s="43"/>
      <c r="C141" s="43" t="s">
        <v>148</v>
      </c>
      <c r="D141" s="43"/>
      <c r="E141" s="43"/>
      <c r="F141" s="43"/>
      <c r="G141" s="43"/>
    </row>
    <row r="142" spans="1:7" ht="24.75" customHeight="1" x14ac:dyDescent="0.1">
      <c r="A142" s="42" t="s">
        <v>39</v>
      </c>
      <c r="B142" s="43"/>
      <c r="C142" s="43"/>
      <c r="D142" s="43"/>
      <c r="E142" s="43"/>
      <c r="F142" s="43"/>
      <c r="G142" s="43"/>
    </row>
    <row r="143" spans="1:7" ht="24.75" customHeight="1" x14ac:dyDescent="0.1">
      <c r="A143" s="42" t="s">
        <v>40</v>
      </c>
      <c r="B143" s="43"/>
      <c r="C143" s="43"/>
      <c r="D143" s="43"/>
      <c r="E143" s="43"/>
      <c r="F143" s="43"/>
      <c r="G143" s="43"/>
    </row>
    <row r="144" spans="1:7" s="40" customFormat="1" ht="24.75" customHeight="1" x14ac:dyDescent="0.1"/>
    <row r="145" spans="1:7" ht="24.75" customHeight="1" x14ac:dyDescent="0.1">
      <c r="A145" s="53"/>
      <c r="B145" s="53"/>
      <c r="C145" s="53"/>
      <c r="D145" s="53" t="s">
        <v>114</v>
      </c>
      <c r="E145" s="54" t="s">
        <v>175</v>
      </c>
      <c r="F145" s="53"/>
      <c r="G145" s="53"/>
    </row>
    <row r="146" spans="1:7" ht="24.75" customHeight="1" x14ac:dyDescent="0.1">
      <c r="A146" s="53"/>
      <c r="B146" s="53"/>
      <c r="C146" s="53"/>
      <c r="D146" s="53"/>
      <c r="E146" s="53"/>
      <c r="F146" s="53"/>
      <c r="G146" s="53"/>
    </row>
    <row r="147" spans="1:7" ht="24.75" customHeight="1" x14ac:dyDescent="0.1">
      <c r="A147" s="53" t="s">
        <v>122</v>
      </c>
      <c r="B147" s="53"/>
      <c r="C147" s="53"/>
      <c r="D147" s="53"/>
      <c r="E147" s="53"/>
      <c r="F147" s="53"/>
      <c r="G147" s="53"/>
    </row>
    <row r="148" spans="1:7" ht="24.75" customHeight="1" x14ac:dyDescent="0.1">
      <c r="A148" s="55"/>
      <c r="B148" s="42" t="s">
        <v>115</v>
      </c>
      <c r="C148" s="42" t="s">
        <v>116</v>
      </c>
      <c r="D148" s="42" t="s">
        <v>117</v>
      </c>
      <c r="E148" s="42" t="s">
        <v>118</v>
      </c>
      <c r="F148" s="42" t="s">
        <v>119</v>
      </c>
      <c r="G148" s="42" t="s">
        <v>120</v>
      </c>
    </row>
    <row r="149" spans="1:7" ht="24.75" customHeight="1" x14ac:dyDescent="0.1">
      <c r="A149" s="42" t="s">
        <v>0</v>
      </c>
      <c r="B149" s="43"/>
      <c r="C149" s="43"/>
      <c r="D149" s="43"/>
      <c r="E149" s="43"/>
      <c r="F149" s="43"/>
      <c r="G149" s="43"/>
    </row>
    <row r="150" spans="1:7" ht="24.75" customHeight="1" x14ac:dyDescent="0.1">
      <c r="A150" s="42" t="s">
        <v>37</v>
      </c>
      <c r="B150" s="43"/>
      <c r="C150" s="43"/>
      <c r="D150" s="43"/>
      <c r="E150" s="43"/>
      <c r="F150" s="43"/>
      <c r="G150" s="43"/>
    </row>
    <row r="151" spans="1:7" ht="24.75" customHeight="1" x14ac:dyDescent="0.1">
      <c r="A151" s="42" t="s">
        <v>38</v>
      </c>
      <c r="B151" s="43"/>
      <c r="C151" s="43"/>
      <c r="D151" s="43"/>
      <c r="E151" s="43"/>
      <c r="F151" s="43"/>
      <c r="G151" s="43"/>
    </row>
    <row r="152" spans="1:7" ht="24.75" customHeight="1" x14ac:dyDescent="0.1">
      <c r="A152" s="42" t="s">
        <v>39</v>
      </c>
      <c r="B152" s="43"/>
      <c r="C152" s="43" t="s">
        <v>148</v>
      </c>
      <c r="D152" s="43"/>
      <c r="E152" s="43"/>
      <c r="F152" s="43"/>
      <c r="G152" s="43"/>
    </row>
    <row r="153" spans="1:7" ht="24.75" customHeight="1" x14ac:dyDescent="0.1">
      <c r="A153" s="42" t="s">
        <v>40</v>
      </c>
      <c r="B153" s="43"/>
      <c r="C153" s="43" t="s">
        <v>148</v>
      </c>
      <c r="D153" s="43"/>
      <c r="E153" s="43"/>
      <c r="F153" s="43"/>
      <c r="G153" s="43"/>
    </row>
    <row r="154" spans="1:7" s="40" customFormat="1" ht="24.75" customHeight="1" x14ac:dyDescent="0.1"/>
    <row r="155" spans="1:7" ht="24.75" customHeight="1" x14ac:dyDescent="0.1">
      <c r="A155" s="53"/>
      <c r="B155" s="53"/>
      <c r="C155" s="53"/>
      <c r="D155" s="53" t="s">
        <v>114</v>
      </c>
      <c r="E155" s="54" t="s">
        <v>176</v>
      </c>
      <c r="F155" s="53"/>
      <c r="G155" s="53"/>
    </row>
    <row r="156" spans="1:7" ht="24.75" customHeight="1" x14ac:dyDescent="0.1">
      <c r="A156" s="53"/>
      <c r="B156" s="53"/>
      <c r="C156" s="53"/>
      <c r="D156" s="53"/>
      <c r="E156" s="53"/>
      <c r="F156" s="53"/>
      <c r="G156" s="53"/>
    </row>
    <row r="157" spans="1:7" ht="24.75" customHeight="1" x14ac:dyDescent="0.1">
      <c r="A157" s="53" t="s">
        <v>122</v>
      </c>
      <c r="B157" s="53"/>
      <c r="C157" s="53"/>
      <c r="D157" s="53"/>
      <c r="E157" s="53"/>
      <c r="F157" s="53"/>
      <c r="G157" s="53"/>
    </row>
    <row r="158" spans="1:7" ht="24.75" customHeight="1" x14ac:dyDescent="0.1">
      <c r="A158" s="55"/>
      <c r="B158" s="42" t="s">
        <v>115</v>
      </c>
      <c r="C158" s="42" t="s">
        <v>116</v>
      </c>
      <c r="D158" s="42" t="s">
        <v>117</v>
      </c>
      <c r="E158" s="42" t="s">
        <v>118</v>
      </c>
      <c r="F158" s="42" t="s">
        <v>119</v>
      </c>
      <c r="G158" s="42" t="s">
        <v>120</v>
      </c>
    </row>
    <row r="159" spans="1:7" ht="24.75" customHeight="1" x14ac:dyDescent="0.1">
      <c r="A159" s="42" t="s">
        <v>0</v>
      </c>
      <c r="B159" s="43"/>
      <c r="C159" s="43"/>
      <c r="D159" s="43"/>
      <c r="E159" s="43"/>
      <c r="F159" s="43"/>
      <c r="G159" s="43"/>
    </row>
    <row r="160" spans="1:7" ht="24.75" customHeight="1" x14ac:dyDescent="0.1">
      <c r="A160" s="42" t="s">
        <v>37</v>
      </c>
      <c r="B160" s="43"/>
      <c r="C160" s="43" t="s">
        <v>148</v>
      </c>
      <c r="D160" s="43"/>
      <c r="E160" s="43"/>
      <c r="F160" s="43"/>
      <c r="G160" s="43"/>
    </row>
    <row r="161" spans="1:7" ht="24.75" customHeight="1" x14ac:dyDescent="0.1">
      <c r="A161" s="42" t="s">
        <v>38</v>
      </c>
      <c r="B161" s="43"/>
      <c r="C161" s="43" t="s">
        <v>148</v>
      </c>
      <c r="D161" s="43"/>
      <c r="E161" s="43"/>
      <c r="F161" s="43"/>
      <c r="G161" s="43"/>
    </row>
    <row r="162" spans="1:7" ht="24.75" customHeight="1" x14ac:dyDescent="0.1">
      <c r="A162" s="42" t="s">
        <v>39</v>
      </c>
      <c r="B162" s="43"/>
      <c r="C162" s="43"/>
      <c r="D162" s="43"/>
      <c r="E162" s="43"/>
      <c r="F162" s="43"/>
      <c r="G162" s="43"/>
    </row>
    <row r="163" spans="1:7" ht="24.75" customHeight="1" x14ac:dyDescent="0.1">
      <c r="A163" s="42" t="s">
        <v>40</v>
      </c>
      <c r="B163" s="43"/>
      <c r="C163" s="43"/>
      <c r="D163" s="43"/>
      <c r="E163" s="43"/>
      <c r="F163" s="43"/>
      <c r="G163" s="43"/>
    </row>
    <row r="164" spans="1:7" s="40" customFormat="1" ht="24.75" customHeight="1" x14ac:dyDescent="0.1"/>
    <row r="165" spans="1:7" ht="24.75" customHeight="1" x14ac:dyDescent="0.1">
      <c r="A165" s="53"/>
      <c r="B165" s="53"/>
      <c r="C165" s="53"/>
      <c r="D165" s="53" t="s">
        <v>114</v>
      </c>
      <c r="E165" s="54" t="s">
        <v>150</v>
      </c>
      <c r="F165" s="53"/>
      <c r="G165" s="53"/>
    </row>
    <row r="166" spans="1:7" ht="24.75" customHeight="1" x14ac:dyDescent="0.1">
      <c r="A166" s="53"/>
      <c r="B166" s="53"/>
      <c r="C166" s="53"/>
      <c r="D166" s="53"/>
      <c r="E166" s="53"/>
      <c r="F166" s="53"/>
      <c r="G166" s="53"/>
    </row>
    <row r="167" spans="1:7" ht="24.75" customHeight="1" x14ac:dyDescent="0.1">
      <c r="A167" s="53" t="s">
        <v>122</v>
      </c>
      <c r="B167" s="53"/>
      <c r="C167" s="53"/>
      <c r="D167" s="53"/>
      <c r="E167" s="53"/>
      <c r="F167" s="53"/>
      <c r="G167" s="53"/>
    </row>
    <row r="168" spans="1:7" ht="24.75" customHeight="1" x14ac:dyDescent="0.1">
      <c r="A168" s="55"/>
      <c r="B168" s="42" t="s">
        <v>115</v>
      </c>
      <c r="C168" s="42" t="s">
        <v>116</v>
      </c>
      <c r="D168" s="42" t="s">
        <v>117</v>
      </c>
      <c r="E168" s="42" t="s">
        <v>118</v>
      </c>
      <c r="F168" s="42" t="s">
        <v>119</v>
      </c>
      <c r="G168" s="42" t="s">
        <v>120</v>
      </c>
    </row>
    <row r="169" spans="1:7" ht="24.75" customHeight="1" x14ac:dyDescent="0.1">
      <c r="A169" s="42" t="s">
        <v>0</v>
      </c>
      <c r="B169" s="43"/>
      <c r="C169" s="43"/>
      <c r="D169" s="43"/>
      <c r="E169" s="43"/>
      <c r="F169" s="43"/>
      <c r="G169" s="43"/>
    </row>
    <row r="170" spans="1:7" ht="24.75" customHeight="1" x14ac:dyDescent="0.15">
      <c r="A170" s="42" t="s">
        <v>37</v>
      </c>
      <c r="B170" s="43"/>
      <c r="C170" s="43" t="s">
        <v>150</v>
      </c>
      <c r="D170" s="43"/>
      <c r="E170" s="43"/>
      <c r="F170" s="43"/>
      <c r="G170" s="43"/>
    </row>
    <row r="171" spans="1:7" ht="24.75" customHeight="1" x14ac:dyDescent="0.15">
      <c r="A171" s="42" t="s">
        <v>38</v>
      </c>
      <c r="B171" s="43"/>
      <c r="C171" s="43" t="s">
        <v>150</v>
      </c>
      <c r="D171" s="43"/>
      <c r="E171" s="43"/>
      <c r="F171" s="43"/>
      <c r="G171" s="43"/>
    </row>
    <row r="172" spans="1:7" ht="24.75" customHeight="1" x14ac:dyDescent="0.1">
      <c r="A172" s="42" t="s">
        <v>39</v>
      </c>
      <c r="B172" s="43"/>
      <c r="C172" s="43"/>
      <c r="D172" s="43"/>
      <c r="E172" s="43"/>
      <c r="F172" s="43"/>
      <c r="G172" s="43"/>
    </row>
    <row r="173" spans="1:7" ht="24.75" customHeight="1" x14ac:dyDescent="0.1">
      <c r="A173" s="42" t="s">
        <v>40</v>
      </c>
      <c r="B173" s="43"/>
      <c r="C173" s="43"/>
      <c r="D173" s="43"/>
      <c r="E173" s="43"/>
      <c r="F173" s="43"/>
      <c r="G173" s="43"/>
    </row>
    <row r="174" spans="1:7" s="40" customFormat="1" ht="24.75" customHeight="1" x14ac:dyDescent="0.1"/>
    <row r="175" spans="1:7" ht="24.75" customHeight="1" x14ac:dyDescent="0.1">
      <c r="A175" s="53"/>
      <c r="B175" s="53"/>
      <c r="C175" s="53"/>
      <c r="D175" s="53" t="s">
        <v>114</v>
      </c>
      <c r="E175" s="54" t="s">
        <v>146</v>
      </c>
      <c r="F175" s="53"/>
      <c r="G175" s="53"/>
    </row>
    <row r="176" spans="1:7" ht="24.75" customHeight="1" x14ac:dyDescent="0.1">
      <c r="A176" s="53"/>
      <c r="B176" s="53"/>
      <c r="C176" s="53"/>
      <c r="D176" s="53"/>
      <c r="E176" s="53"/>
      <c r="F176" s="53"/>
      <c r="G176" s="53"/>
    </row>
    <row r="177" spans="1:7" ht="24.75" customHeight="1" x14ac:dyDescent="0.1">
      <c r="A177" s="53" t="s">
        <v>122</v>
      </c>
      <c r="B177" s="53"/>
      <c r="C177" s="53"/>
      <c r="D177" s="53"/>
      <c r="E177" s="53"/>
      <c r="F177" s="53"/>
      <c r="G177" s="5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">
      <c r="A179" s="42" t="s">
        <v>0</v>
      </c>
      <c r="B179" s="43"/>
      <c r="C179" s="43"/>
      <c r="D179" s="43"/>
      <c r="E179" s="43"/>
      <c r="F179" s="43"/>
      <c r="G179" s="43"/>
    </row>
    <row r="180" spans="1:7" ht="24.75" customHeight="1" x14ac:dyDescent="0.1">
      <c r="A180" s="42" t="s">
        <v>37</v>
      </c>
      <c r="B180" s="43"/>
      <c r="C180" s="43"/>
      <c r="D180" s="43"/>
      <c r="E180" s="43"/>
      <c r="F180" s="43"/>
      <c r="G180" s="43"/>
    </row>
    <row r="181" spans="1:7" ht="24.75" customHeight="1" x14ac:dyDescent="0.1">
      <c r="A181" s="42" t="s">
        <v>38</v>
      </c>
      <c r="B181" s="43"/>
      <c r="C181" s="43"/>
      <c r="D181" s="43"/>
      <c r="E181" s="43"/>
      <c r="F181" s="43"/>
      <c r="G181" s="43"/>
    </row>
    <row r="182" spans="1:7" ht="24.75" customHeight="1" x14ac:dyDescent="0.15">
      <c r="A182" s="42" t="s">
        <v>39</v>
      </c>
      <c r="B182" s="43"/>
      <c r="C182" s="43"/>
      <c r="D182" s="43"/>
      <c r="E182" s="43" t="s">
        <v>146</v>
      </c>
      <c r="F182" s="43"/>
      <c r="G182" s="43"/>
    </row>
    <row r="183" spans="1:7" ht="24.75" customHeight="1" x14ac:dyDescent="0.15">
      <c r="A183" s="42" t="s">
        <v>40</v>
      </c>
      <c r="B183" s="43"/>
      <c r="C183" s="43"/>
      <c r="D183" s="43"/>
      <c r="E183" s="43" t="s">
        <v>146</v>
      </c>
      <c r="F183" s="43"/>
      <c r="G183" s="43"/>
    </row>
    <row r="184" spans="1:7" s="40" customFormat="1" ht="24.75" customHeight="1" x14ac:dyDescent="0.1"/>
    <row r="185" spans="1:7" ht="24.75" customHeight="1" x14ac:dyDescent="0.1">
      <c r="A185" s="53"/>
      <c r="B185" s="53"/>
      <c r="C185" s="53"/>
      <c r="D185" s="53" t="s">
        <v>114</v>
      </c>
      <c r="E185" s="54" t="s">
        <v>12</v>
      </c>
      <c r="F185" s="53"/>
      <c r="G185" s="53"/>
    </row>
    <row r="186" spans="1:7" ht="24.75" customHeight="1" x14ac:dyDescent="0.1">
      <c r="A186" s="53"/>
      <c r="B186" s="53"/>
      <c r="C186" s="53"/>
      <c r="D186" s="53"/>
      <c r="E186" s="53"/>
      <c r="F186" s="53"/>
      <c r="G186" s="53"/>
    </row>
    <row r="187" spans="1:7" ht="24.75" customHeight="1" x14ac:dyDescent="0.1">
      <c r="A187" s="53" t="s">
        <v>122</v>
      </c>
      <c r="B187" s="53"/>
      <c r="C187" s="53"/>
      <c r="D187" s="53"/>
      <c r="E187" s="53"/>
      <c r="F187" s="53"/>
      <c r="G187" s="53"/>
    </row>
    <row r="188" spans="1:7" ht="24.75" customHeight="1" x14ac:dyDescent="0.1">
      <c r="A188" s="55"/>
      <c r="B188" s="42" t="s">
        <v>115</v>
      </c>
      <c r="C188" s="42" t="s">
        <v>116</v>
      </c>
      <c r="D188" s="42" t="s">
        <v>117</v>
      </c>
      <c r="E188" s="42" t="s">
        <v>118</v>
      </c>
      <c r="F188" s="42" t="s">
        <v>119</v>
      </c>
      <c r="G188" s="42" t="s">
        <v>120</v>
      </c>
    </row>
    <row r="189" spans="1:7" ht="24.75" customHeight="1" x14ac:dyDescent="0.1">
      <c r="A189" s="42" t="s">
        <v>0</v>
      </c>
      <c r="B189" s="43"/>
      <c r="C189" s="43"/>
      <c r="D189" s="43"/>
      <c r="E189" s="43"/>
      <c r="F189" s="43"/>
      <c r="G189" s="43"/>
    </row>
    <row r="190" spans="1:7" ht="24.75" customHeight="1" x14ac:dyDescent="0.1">
      <c r="A190" s="42" t="s">
        <v>37</v>
      </c>
      <c r="B190" s="43"/>
      <c r="C190" s="43"/>
      <c r="D190" s="43"/>
      <c r="E190" s="43" t="s">
        <v>12</v>
      </c>
      <c r="F190" s="43"/>
      <c r="G190" s="43"/>
    </row>
    <row r="191" spans="1:7" ht="24.75" customHeight="1" x14ac:dyDescent="0.1">
      <c r="A191" s="42" t="s">
        <v>38</v>
      </c>
      <c r="B191" s="43"/>
      <c r="C191" s="43"/>
      <c r="D191" s="43"/>
      <c r="E191" s="43" t="s">
        <v>12</v>
      </c>
      <c r="F191" s="43"/>
      <c r="G191" s="43"/>
    </row>
    <row r="192" spans="1:7" ht="24.75" customHeight="1" x14ac:dyDescent="0.1">
      <c r="A192" s="42" t="s">
        <v>39</v>
      </c>
      <c r="B192" s="43"/>
      <c r="C192" s="43"/>
      <c r="D192" s="43"/>
      <c r="E192" s="43"/>
      <c r="F192" s="43"/>
      <c r="G192" s="43"/>
    </row>
    <row r="193" spans="1:7" ht="24.75" customHeight="1" x14ac:dyDescent="0.1">
      <c r="A193" s="42" t="s">
        <v>40</v>
      </c>
      <c r="B193" s="43"/>
      <c r="C193" s="43"/>
      <c r="D193" s="43"/>
      <c r="E193" s="43"/>
      <c r="F193" s="43"/>
      <c r="G193" s="43"/>
    </row>
  </sheetData>
  <mergeCells count="1">
    <mergeCell ref="D1:F2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11</vt:i4>
      </vt:variant>
      <vt:variant>
        <vt:lpstr>Phạm vi Có tên</vt:lpstr>
      </vt:variant>
      <vt:variant>
        <vt:i4>1</vt:i4>
      </vt:variant>
    </vt:vector>
  </HeadingPairs>
  <TitlesOfParts>
    <vt:vector size="12" baseType="lpstr">
      <vt:lpstr>Objects</vt:lpstr>
      <vt:lpstr>TKBLop_sang</vt:lpstr>
      <vt:lpstr>TKBLop_chieu</vt:lpstr>
      <vt:lpstr>TKBGV_sang</vt:lpstr>
      <vt:lpstr>TKBGV_chieu</vt:lpstr>
      <vt:lpstr>TKBGV_SC</vt:lpstr>
      <vt:lpstr>TKBLop</vt:lpstr>
      <vt:lpstr>TKBGiaovien</vt:lpstr>
      <vt:lpstr>TKBLop_Ghep</vt:lpstr>
      <vt:lpstr>THONG KE</vt:lpstr>
      <vt:lpstr>phan cong chuyen mon 2019</vt:lpstr>
      <vt:lpstr>TKBGiaovien!Print_Titles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 Duc</dc:creator>
  <cp:lastModifiedBy>X</cp:lastModifiedBy>
  <cp:lastPrinted>2018-08-14T13:04:56Z</cp:lastPrinted>
  <dcterms:created xsi:type="dcterms:W3CDTF">2014-08-14T07:11:26Z</dcterms:created>
  <dcterms:modified xsi:type="dcterms:W3CDTF">2019-08-12T05:49:42Z</dcterms:modified>
</cp:coreProperties>
</file>