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 tabRatio="668" firstSheet="4" activeTab="4"/>
  </bookViews>
  <sheets>
    <sheet name="DS" sheetId="17" state="hidden" r:id="rId1"/>
    <sheet name="nhap" sheetId="23" state="hidden" r:id="rId2"/>
    <sheet name="MaGv" sheetId="4" state="hidden" r:id="rId3"/>
    <sheet name="tkbTen" sheetId="22" state="hidden" r:id="rId4"/>
    <sheet name="lop" sheetId="16" r:id="rId5"/>
    <sheet name="to" sheetId="21" r:id="rId6"/>
    <sheet name="gv" sheetId="18" r:id="rId7"/>
  </sheets>
  <definedNames>
    <definedName name="_xlnm._FilterDatabase" localSheetId="0" hidden="1">DS!$A$1:$AU$129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4">lop!$A$1:$AO$100</definedName>
    <definedName name="_xlnm.Print_Area" localSheetId="5">to!$A$1:$CY$64</definedName>
    <definedName name="_xlnm.Print_Titles" localSheetId="3">tkbTen!$A:$B</definedName>
    <definedName name="_xlnm.Print_Titles" localSheetId="5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5" i="17" l="1"/>
  <c r="H107" i="17"/>
  <c r="H106" i="17"/>
  <c r="H101" i="17"/>
  <c r="H116" i="17" l="1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CI4" i="23"/>
  <c r="M91" i="16" l="1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D6" i="16"/>
  <c r="D5" i="16"/>
  <c r="H115" i="17" l="1"/>
  <c r="E1" i="23" l="1"/>
  <c r="AK1" i="22" l="1"/>
  <c r="T1" i="22"/>
  <c r="BH54" i="23" l="1"/>
  <c r="CU1" i="21" l="1"/>
  <c r="CT1" i="21"/>
  <c r="CS1" i="21"/>
  <c r="M113" i="17"/>
  <c r="H113" i="17"/>
  <c r="Z1" i="21" l="1"/>
  <c r="Y1" i="21"/>
  <c r="X1" i="21"/>
  <c r="W1" i="21"/>
  <c r="V1" i="21"/>
  <c r="U1" i="21"/>
  <c r="AL36" i="22"/>
  <c r="T36" i="22"/>
  <c r="E36" i="22"/>
  <c r="AU67" i="4"/>
  <c r="AU68" i="4"/>
  <c r="AT67" i="4"/>
  <c r="AT68" i="4"/>
  <c r="AS67" i="4"/>
  <c r="AS68" i="4"/>
  <c r="AR67" i="4"/>
  <c r="AR68" i="4"/>
  <c r="AQ67" i="4"/>
  <c r="AQ68" i="4"/>
  <c r="AP67" i="4"/>
  <c r="AP8" i="22"/>
  <c r="AP68" i="4"/>
  <c r="AO67" i="4"/>
  <c r="AO18" i="22"/>
  <c r="AO68" i="4"/>
  <c r="AN67" i="4"/>
  <c r="AN68" i="4"/>
  <c r="AM67" i="4"/>
  <c r="AM68" i="4"/>
  <c r="AL67" i="4"/>
  <c r="AL68" i="4"/>
  <c r="AK68" i="4"/>
  <c r="AJ67" i="4"/>
  <c r="AJ8" i="22"/>
  <c r="AJ68" i="4"/>
  <c r="AH67" i="4"/>
  <c r="AH67" i="22" s="1"/>
  <c r="AH68" i="4"/>
  <c r="AH68" i="22" s="1"/>
  <c r="BR38" i="23"/>
  <c r="C2" i="16"/>
  <c r="W2" i="16" s="1"/>
  <c r="C87" i="16"/>
  <c r="C70" i="16"/>
  <c r="W70" i="16" s="1"/>
  <c r="C53" i="16"/>
  <c r="W53" i="16" s="1"/>
  <c r="Y65" i="16" s="1"/>
  <c r="E65" i="16" s="1"/>
  <c r="C36" i="16"/>
  <c r="W36" i="16" s="1"/>
  <c r="L19" i="16"/>
  <c r="C19" i="16"/>
  <c r="W19" i="16" s="1"/>
  <c r="L2" i="16"/>
  <c r="AF2" i="16" s="1"/>
  <c r="AI13" i="16" s="1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 s="1"/>
  <c r="M65" i="17" s="1"/>
  <c r="B66" i="17"/>
  <c r="L66" i="17" s="1"/>
  <c r="M66" i="17" s="1"/>
  <c r="B67" i="17"/>
  <c r="L67" i="17" s="1"/>
  <c r="M67" i="17" s="1"/>
  <c r="B68" i="17"/>
  <c r="L68" i="17" s="1"/>
  <c r="M68" i="17" s="1"/>
  <c r="B69" i="17"/>
  <c r="L69" i="17" s="1"/>
  <c r="M69" i="17" s="1"/>
  <c r="B70" i="17"/>
  <c r="L70" i="17" s="1"/>
  <c r="M70" i="17" s="1"/>
  <c r="B71" i="17"/>
  <c r="L71" i="17" s="1"/>
  <c r="M71" i="17" s="1"/>
  <c r="B72" i="17"/>
  <c r="L72" i="17" s="1"/>
  <c r="M72" i="17" s="1"/>
  <c r="B73" i="17"/>
  <c r="L73" i="17" s="1"/>
  <c r="M73" i="17" s="1"/>
  <c r="B74" i="17"/>
  <c r="L74" i="17" s="1"/>
  <c r="M74" i="17" s="1"/>
  <c r="B75" i="17"/>
  <c r="L75" i="17" s="1"/>
  <c r="M75" i="17" s="1"/>
  <c r="L76" i="17"/>
  <c r="M76" i="17" s="1"/>
  <c r="B77" i="17"/>
  <c r="L77" i="17" s="1"/>
  <c r="M77" i="17" s="1"/>
  <c r="B78" i="17"/>
  <c r="L78" i="17" s="1"/>
  <c r="M78" i="17" s="1"/>
  <c r="B79" i="17"/>
  <c r="L79" i="17" s="1"/>
  <c r="M79" i="17" s="1"/>
  <c r="B80" i="17"/>
  <c r="L80" i="17" s="1"/>
  <c r="M80" i="17" s="1"/>
  <c r="B81" i="17"/>
  <c r="L81" i="17" s="1"/>
  <c r="M81" i="17" s="1"/>
  <c r="B82" i="17"/>
  <c r="L82" i="17" s="1"/>
  <c r="M82" i="17" s="1"/>
  <c r="B83" i="17"/>
  <c r="L83" i="17" s="1"/>
  <c r="M83" i="17" s="1"/>
  <c r="B84" i="17"/>
  <c r="L84" i="17" s="1"/>
  <c r="M84" i="17" s="1"/>
  <c r="L85" i="17"/>
  <c r="M85" i="17" s="1"/>
  <c r="B86" i="17"/>
  <c r="L86" i="17" s="1"/>
  <c r="M86" i="17" s="1"/>
  <c r="B87" i="17"/>
  <c r="L87" i="17" s="1"/>
  <c r="M87" i="17" s="1"/>
  <c r="B88" i="17"/>
  <c r="L88" i="17" s="1"/>
  <c r="M88" i="17" s="1"/>
  <c r="B89" i="17"/>
  <c r="L89" i="17" s="1"/>
  <c r="M89" i="17" s="1"/>
  <c r="B90" i="17"/>
  <c r="L90" i="17" s="1"/>
  <c r="M90" i="17" s="1"/>
  <c r="B91" i="17"/>
  <c r="L91" i="17" s="1"/>
  <c r="M91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H25" i="17"/>
  <c r="H26" i="17"/>
  <c r="E43" i="22" s="1"/>
  <c r="H27" i="17"/>
  <c r="H28" i="17"/>
  <c r="H29" i="17"/>
  <c r="H30" i="17"/>
  <c r="H31" i="17"/>
  <c r="H32" i="17"/>
  <c r="H33" i="17"/>
  <c r="H34" i="17"/>
  <c r="H35" i="17"/>
  <c r="H36" i="17"/>
  <c r="H37" i="17"/>
  <c r="H38" i="17"/>
  <c r="I58" i="22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J12" i="4" s="1"/>
  <c r="J12" i="22" s="1"/>
  <c r="H55" i="17"/>
  <c r="H56" i="17"/>
  <c r="H57" i="17"/>
  <c r="H58" i="17"/>
  <c r="H59" i="17"/>
  <c r="H60" i="17"/>
  <c r="H61" i="17"/>
  <c r="H62" i="17"/>
  <c r="H39" i="22"/>
  <c r="H63" i="17"/>
  <c r="H64" i="17"/>
  <c r="H65" i="17"/>
  <c r="H66" i="17"/>
  <c r="H67" i="17"/>
  <c r="H68" i="17"/>
  <c r="Y4" i="22" s="1"/>
  <c r="H69" i="17"/>
  <c r="H70" i="17"/>
  <c r="H71" i="17"/>
  <c r="H72" i="17"/>
  <c r="H73" i="17"/>
  <c r="H74" i="17"/>
  <c r="O53" i="22"/>
  <c r="H75" i="17"/>
  <c r="H76" i="17"/>
  <c r="H77" i="17"/>
  <c r="H78" i="17"/>
  <c r="P60" i="22"/>
  <c r="H79" i="17"/>
  <c r="H80" i="17"/>
  <c r="M49" i="22"/>
  <c r="H81" i="17"/>
  <c r="H82" i="17"/>
  <c r="H83" i="17"/>
  <c r="H84" i="17"/>
  <c r="W43" i="22" s="1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D12" i="4" s="1"/>
  <c r="D12" i="22" s="1"/>
  <c r="H100" i="17"/>
  <c r="H102" i="17"/>
  <c r="H103" i="17"/>
  <c r="AP63" i="22" s="1"/>
  <c r="H104" i="17"/>
  <c r="H108" i="17"/>
  <c r="H109" i="17"/>
  <c r="H110" i="17"/>
  <c r="H111" i="17"/>
  <c r="H112" i="17"/>
  <c r="H114" i="17"/>
  <c r="H24" i="17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I43" i="22" s="1"/>
  <c r="H16" i="17"/>
  <c r="H17" i="17"/>
  <c r="H18" i="17"/>
  <c r="H19" i="17"/>
  <c r="H20" i="17"/>
  <c r="H21" i="17"/>
  <c r="H22" i="17"/>
  <c r="H23" i="17"/>
  <c r="N43" i="22" s="1"/>
  <c r="P55" i="22"/>
  <c r="K62" i="22"/>
  <c r="D57" i="22"/>
  <c r="AC28" i="22"/>
  <c r="P53" i="22"/>
  <c r="K49" i="22"/>
  <c r="H62" i="22"/>
  <c r="I55" i="22"/>
  <c r="G58" i="22"/>
  <c r="AC47" i="22"/>
  <c r="B1" i="17"/>
  <c r="Q50" i="22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22"/>
  <c r="AF63" i="22"/>
  <c r="P63" i="22"/>
  <c r="O63" i="22"/>
  <c r="N63" i="22"/>
  <c r="L63" i="22"/>
  <c r="K63" i="22"/>
  <c r="J63" i="22"/>
  <c r="G63" i="22"/>
  <c r="F63" i="22"/>
  <c r="E63" i="22"/>
  <c r="D63" i="22"/>
  <c r="V38" i="4"/>
  <c r="AZ62" i="4"/>
  <c r="AZ62" i="22" s="1"/>
  <c r="AY62" i="4"/>
  <c r="AY62" i="22" s="1"/>
  <c r="AG62" i="22"/>
  <c r="AF62" i="22"/>
  <c r="M62" i="22"/>
  <c r="G62" i="22"/>
  <c r="AT38" i="4"/>
  <c r="T38" i="4"/>
  <c r="AZ61" i="4"/>
  <c r="AZ61" i="22" s="1"/>
  <c r="AY61" i="4"/>
  <c r="AY61" i="22" s="1"/>
  <c r="AG61" i="22"/>
  <c r="AF61" i="22"/>
  <c r="G61" i="22"/>
  <c r="AM38" i="4"/>
  <c r="AZ60" i="4"/>
  <c r="AZ60" i="22" s="1"/>
  <c r="AY60" i="4"/>
  <c r="AY60" i="22" s="1"/>
  <c r="AG60" i="22"/>
  <c r="AF60" i="22"/>
  <c r="N60" i="22"/>
  <c r="AW38" i="4"/>
  <c r="AZ59" i="4"/>
  <c r="AZ59" i="22" s="1"/>
  <c r="AY59" i="4"/>
  <c r="AY59" i="22" s="1"/>
  <c r="AG59" i="22"/>
  <c r="AF59" i="22"/>
  <c r="AR38" i="4"/>
  <c r="AZ58" i="4"/>
  <c r="AZ58" i="22" s="1"/>
  <c r="AY58" i="4"/>
  <c r="AY58" i="22" s="1"/>
  <c r="AG58" i="22"/>
  <c r="AF58" i="22"/>
  <c r="AE38" i="4"/>
  <c r="X38" i="4"/>
  <c r="Q38" i="4"/>
  <c r="AZ57" i="4"/>
  <c r="AZ57" i="22" s="1"/>
  <c r="AY57" i="4"/>
  <c r="AY57" i="22" s="1"/>
  <c r="AG57" i="22"/>
  <c r="AF57" i="22"/>
  <c r="I57" i="22"/>
  <c r="K38" i="4"/>
  <c r="AZ56" i="4"/>
  <c r="AZ56" i="22" s="1"/>
  <c r="AY56" i="4"/>
  <c r="AY56" i="22" s="1"/>
  <c r="AH56" i="22"/>
  <c r="AG56" i="22"/>
  <c r="AF56" i="22"/>
  <c r="E56" i="22"/>
  <c r="AZ55" i="4"/>
  <c r="AZ55" i="22" s="1"/>
  <c r="AY55" i="4"/>
  <c r="AY55" i="22" s="1"/>
  <c r="AG55" i="22"/>
  <c r="AF55" i="22"/>
  <c r="F55" i="22"/>
  <c r="E55" i="22"/>
  <c r="O38" i="4"/>
  <c r="AZ54" i="4"/>
  <c r="AZ54" i="22" s="1"/>
  <c r="AY54" i="4"/>
  <c r="AY54" i="22" s="1"/>
  <c r="AG54" i="22"/>
  <c r="AF54" i="22"/>
  <c r="P54" i="22"/>
  <c r="M54" i="22"/>
  <c r="AZ53" i="4"/>
  <c r="AZ53" i="22" s="1"/>
  <c r="AY53" i="4"/>
  <c r="AY53" i="22" s="1"/>
  <c r="AG53" i="22"/>
  <c r="AF53" i="22"/>
  <c r="AZ52" i="4"/>
  <c r="AZ52" i="22" s="1"/>
  <c r="AY52" i="4"/>
  <c r="AY52" i="22" s="1"/>
  <c r="AG52" i="22"/>
  <c r="AF52" i="22"/>
  <c r="AZ51" i="4"/>
  <c r="AZ51" i="22" s="1"/>
  <c r="AY51" i="4"/>
  <c r="AY51" i="22" s="1"/>
  <c r="AG51" i="22"/>
  <c r="AF51" i="22"/>
  <c r="P51" i="22"/>
  <c r="O51" i="22"/>
  <c r="AZ50" i="4"/>
  <c r="AZ50" i="22" s="1"/>
  <c r="AY50" i="4"/>
  <c r="AY50" i="22" s="1"/>
  <c r="AG50" i="22"/>
  <c r="AF50" i="22"/>
  <c r="K50" i="22"/>
  <c r="AZ49" i="4"/>
  <c r="AZ49" i="22" s="1"/>
  <c r="AY49" i="4"/>
  <c r="AY49" i="22" s="1"/>
  <c r="AG49" i="22"/>
  <c r="AF49" i="22"/>
  <c r="N49" i="22"/>
  <c r="E49" i="22"/>
  <c r="AZ48" i="4"/>
  <c r="AZ48" i="22" s="1"/>
  <c r="AY48" i="4"/>
  <c r="AY48" i="22" s="1"/>
  <c r="AG48" i="22"/>
  <c r="AF48" i="22"/>
  <c r="AU38" i="4"/>
  <c r="AZ47" i="4"/>
  <c r="AZ47" i="22" s="1"/>
  <c r="AY47" i="4"/>
  <c r="AY47" i="22" s="1"/>
  <c r="AG47" i="22"/>
  <c r="AF47" i="22"/>
  <c r="G47" i="22"/>
  <c r="AX38" i="4"/>
  <c r="AZ46" i="4"/>
  <c r="AZ46" i="22" s="1"/>
  <c r="AY46" i="4"/>
  <c r="AY46" i="22" s="1"/>
  <c r="AG46" i="22"/>
  <c r="AF46" i="22"/>
  <c r="AZ45" i="4"/>
  <c r="AZ45" i="22" s="1"/>
  <c r="AY45" i="4"/>
  <c r="AY45" i="22" s="1"/>
  <c r="AG45" i="22"/>
  <c r="AF45" i="22"/>
  <c r="AI38" i="4"/>
  <c r="AZ44" i="4"/>
  <c r="AZ44" i="22" s="1"/>
  <c r="AY44" i="4"/>
  <c r="AY44" i="22" s="1"/>
  <c r="AG44" i="22"/>
  <c r="AF44" i="22"/>
  <c r="I44" i="22"/>
  <c r="AZ43" i="4"/>
  <c r="AZ43" i="22" s="1"/>
  <c r="AY43" i="4"/>
  <c r="AY43" i="22" s="1"/>
  <c r="AM43" i="22"/>
  <c r="AL43" i="22"/>
  <c r="AI43" i="22"/>
  <c r="AG43" i="22"/>
  <c r="AF43" i="22"/>
  <c r="P43" i="22"/>
  <c r="O43" i="22"/>
  <c r="M43" i="22"/>
  <c r="K43" i="22"/>
  <c r="J43" i="22"/>
  <c r="H43" i="22"/>
  <c r="G43" i="22"/>
  <c r="F43" i="22"/>
  <c r="AZ42" i="4"/>
  <c r="AZ42" i="22" s="1"/>
  <c r="AY42" i="4"/>
  <c r="AY42" i="22" s="1"/>
  <c r="AM42" i="22"/>
  <c r="AL42" i="22"/>
  <c r="AJ42" i="22"/>
  <c r="AI42" i="22"/>
  <c r="AH42" i="22"/>
  <c r="AG42" i="22"/>
  <c r="AF42" i="22"/>
  <c r="P42" i="22"/>
  <c r="O42" i="22"/>
  <c r="M42" i="22"/>
  <c r="K42" i="22"/>
  <c r="F38" i="4"/>
  <c r="AZ41" i="4"/>
  <c r="AZ41" i="22" s="1"/>
  <c r="AY41" i="4"/>
  <c r="AG41" i="22"/>
  <c r="AF41" i="22"/>
  <c r="K41" i="22"/>
  <c r="W38" i="4"/>
  <c r="AZ40" i="4"/>
  <c r="AZ40" i="22" s="1"/>
  <c r="AY40" i="4"/>
  <c r="AY40" i="22" s="1"/>
  <c r="AG40" i="22"/>
  <c r="AF40" i="22"/>
  <c r="D38" i="4"/>
  <c r="AZ39" i="4"/>
  <c r="AY39" i="4"/>
  <c r="AY39" i="22" s="1"/>
  <c r="P39" i="22"/>
  <c r="I39" i="22"/>
  <c r="D39" i="22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AZ32" i="4"/>
  <c r="AZ32" i="22" s="1"/>
  <c r="AY32" i="4"/>
  <c r="AY32" i="22" s="1"/>
  <c r="AX32" i="4"/>
  <c r="AX32" i="22" s="1"/>
  <c r="AW32" i="4"/>
  <c r="AW32" i="22" s="1"/>
  <c r="AV32" i="4"/>
  <c r="AV32" i="22" s="1"/>
  <c r="AG32" i="22"/>
  <c r="AF32" i="22"/>
  <c r="AE32" i="22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4"/>
  <c r="P31" i="22" s="1"/>
  <c r="O31" i="4"/>
  <c r="O31" i="22" s="1"/>
  <c r="N31" i="4"/>
  <c r="N31" i="22" s="1"/>
  <c r="M31" i="4"/>
  <c r="M31" i="22" s="1"/>
  <c r="L31" i="4"/>
  <c r="L31" i="22" s="1"/>
  <c r="K31" i="4"/>
  <c r="K31" i="22" s="1"/>
  <c r="J31" i="4"/>
  <c r="J31" i="22" s="1"/>
  <c r="I31" i="4"/>
  <c r="I31" i="22" s="1"/>
  <c r="H31" i="4"/>
  <c r="H31" i="22" s="1"/>
  <c r="G31" i="4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G30" i="22"/>
  <c r="AF30" i="22"/>
  <c r="AE30" i="22"/>
  <c r="AD30" i="22"/>
  <c r="AC30" i="22"/>
  <c r="AB30" i="22"/>
  <c r="AA30" i="22"/>
  <c r="Z30" i="22"/>
  <c r="Y30" i="22"/>
  <c r="X30" i="22"/>
  <c r="W30" i="22"/>
  <c r="U30" i="22"/>
  <c r="T30" i="22"/>
  <c r="S30" i="22"/>
  <c r="R30" i="22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D30" i="4"/>
  <c r="C30" i="4"/>
  <c r="AZ29" i="4"/>
  <c r="AZ29" i="22" s="1"/>
  <c r="AY29" i="4"/>
  <c r="AY29" i="22" s="1"/>
  <c r="AX29" i="4"/>
  <c r="AX29" i="22" s="1"/>
  <c r="AW29" i="4"/>
  <c r="AW29" i="22" s="1"/>
  <c r="AV29" i="4"/>
  <c r="AV29" i="22" s="1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Q29" i="22"/>
  <c r="P29" i="4"/>
  <c r="P29" i="22" s="1"/>
  <c r="O29" i="4"/>
  <c r="O29" i="22" s="1"/>
  <c r="N29" i="4"/>
  <c r="N29" i="22" s="1"/>
  <c r="M29" i="4"/>
  <c r="M29" i="22" s="1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G28" i="22"/>
  <c r="AF28" i="22"/>
  <c r="AE28" i="22"/>
  <c r="J3" i="4"/>
  <c r="AZ27" i="4"/>
  <c r="AZ27" i="22" s="1"/>
  <c r="AY27" i="4"/>
  <c r="AY27" i="22" s="1"/>
  <c r="AG27" i="22"/>
  <c r="AF27" i="22"/>
  <c r="AE27" i="22"/>
  <c r="G3" i="4"/>
  <c r="AZ26" i="4"/>
  <c r="AZ26" i="22" s="1"/>
  <c r="AY26" i="4"/>
  <c r="AY26" i="22" s="1"/>
  <c r="AG26" i="22"/>
  <c r="AF26" i="22"/>
  <c r="AE26" i="22"/>
  <c r="M3" i="4"/>
  <c r="AZ25" i="4"/>
  <c r="AZ25" i="22" s="1"/>
  <c r="AY25" i="4"/>
  <c r="AY25" i="22" s="1"/>
  <c r="AG25" i="22"/>
  <c r="AF25" i="22"/>
  <c r="AE25" i="22"/>
  <c r="AV3" i="4"/>
  <c r="AZ24" i="4"/>
  <c r="AZ24" i="22" s="1"/>
  <c r="AY24" i="4"/>
  <c r="AY24" i="22" s="1"/>
  <c r="AG24" i="22"/>
  <c r="AF24" i="22"/>
  <c r="AE24" i="22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G23" i="22"/>
  <c r="AF23" i="22"/>
  <c r="AE23" i="22"/>
  <c r="AZ22" i="4"/>
  <c r="AZ22" i="22" s="1"/>
  <c r="AY22" i="4"/>
  <c r="AY22" i="22" s="1"/>
  <c r="AX22" i="4"/>
  <c r="AX22" i="22" s="1"/>
  <c r="AW22" i="4"/>
  <c r="AW22" i="22" s="1"/>
  <c r="AV22" i="4"/>
  <c r="AV22" i="22" s="1"/>
  <c r="AG22" i="22"/>
  <c r="AF22" i="22"/>
  <c r="AZ21" i="4"/>
  <c r="AZ21" i="22" s="1"/>
  <c r="AY21" i="4"/>
  <c r="AY21" i="22" s="1"/>
  <c r="AX21" i="4"/>
  <c r="AX21" i="22" s="1"/>
  <c r="AW21" i="4"/>
  <c r="AW21" i="22" s="1"/>
  <c r="AV21" i="4"/>
  <c r="AV21" i="22" s="1"/>
  <c r="AG21" i="22"/>
  <c r="AF21" i="22"/>
  <c r="AZ20" i="4"/>
  <c r="AZ20" i="22" s="1"/>
  <c r="AY20" i="4"/>
  <c r="AY20" i="22" s="1"/>
  <c r="AX20" i="4"/>
  <c r="AX20" i="22" s="1"/>
  <c r="AW20" i="4"/>
  <c r="AW20" i="22" s="1"/>
  <c r="AV20" i="4"/>
  <c r="AV20" i="22" s="1"/>
  <c r="AG20" i="22"/>
  <c r="AF20" i="22"/>
  <c r="AZ19" i="4"/>
  <c r="AZ19" i="22" s="1"/>
  <c r="AY19" i="4"/>
  <c r="AY19" i="22" s="1"/>
  <c r="AX19" i="4"/>
  <c r="AX19" i="22" s="1"/>
  <c r="AW19" i="4"/>
  <c r="AW19" i="22" s="1"/>
  <c r="AV19" i="4"/>
  <c r="AV19" i="22" s="1"/>
  <c r="AG19" i="22"/>
  <c r="AF19" i="22"/>
  <c r="AZ18" i="4"/>
  <c r="AZ18" i="22" s="1"/>
  <c r="AY18" i="4"/>
  <c r="AY18" i="22" s="1"/>
  <c r="AX18" i="4"/>
  <c r="AX18" i="22" s="1"/>
  <c r="AW18" i="4"/>
  <c r="AW18" i="22" s="1"/>
  <c r="AV18" i="4"/>
  <c r="AV18" i="22" s="1"/>
  <c r="AG18" i="22"/>
  <c r="AF18" i="22"/>
  <c r="AE18" i="22"/>
  <c r="AA18" i="22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22"/>
  <c r="AF17" i="22"/>
  <c r="AE17" i="22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22"/>
  <c r="AF16" i="22"/>
  <c r="AE16" i="22"/>
  <c r="V3" i="4"/>
  <c r="AZ15" i="4"/>
  <c r="AZ15" i="22" s="1"/>
  <c r="AY15" i="4"/>
  <c r="AY15" i="22" s="1"/>
  <c r="AG15" i="22"/>
  <c r="AF15" i="22"/>
  <c r="AE15" i="22"/>
  <c r="T3" i="4"/>
  <c r="AZ14" i="4"/>
  <c r="AZ14" i="22" s="1"/>
  <c r="AY14" i="4"/>
  <c r="AY14" i="22" s="1"/>
  <c r="AG14" i="22"/>
  <c r="AF14" i="22"/>
  <c r="AE14" i="22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G13" i="22"/>
  <c r="AF13" i="22"/>
  <c r="AE13" i="22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G12" i="22"/>
  <c r="AF12" i="22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G11" i="22"/>
  <c r="AF11" i="22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G10" i="22"/>
  <c r="AF10" i="22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G9" i="22"/>
  <c r="AF9" i="22"/>
  <c r="U9" i="22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22"/>
  <c r="AF8" i="22"/>
  <c r="AE8" i="22"/>
  <c r="AZ7" i="4"/>
  <c r="AZ7" i="22" s="1"/>
  <c r="AY7" i="4"/>
  <c r="AY7" i="22" s="1"/>
  <c r="AX7" i="4"/>
  <c r="AX7" i="22" s="1"/>
  <c r="AW7" i="4"/>
  <c r="AW7" i="22" s="1"/>
  <c r="AV7" i="4"/>
  <c r="AV7" i="22" s="1"/>
  <c r="AG7" i="22"/>
  <c r="AF7" i="22"/>
  <c r="AE7" i="22"/>
  <c r="E40" i="22"/>
  <c r="AZ6" i="4"/>
  <c r="AZ6" i="22" s="1"/>
  <c r="AY6" i="4"/>
  <c r="AY6" i="22" s="1"/>
  <c r="AX6" i="4"/>
  <c r="AX6" i="22" s="1"/>
  <c r="AW6" i="4"/>
  <c r="AW6" i="22" s="1"/>
  <c r="AV6" i="4"/>
  <c r="AV6" i="22" s="1"/>
  <c r="AG6" i="22"/>
  <c r="AF6" i="22"/>
  <c r="AE6" i="22"/>
  <c r="AZ5" i="4"/>
  <c r="AZ5" i="22" s="1"/>
  <c r="AY5" i="4"/>
  <c r="AY5" i="22" s="1"/>
  <c r="AX5" i="4"/>
  <c r="AX5" i="22" s="1"/>
  <c r="AW5" i="4"/>
  <c r="AW5" i="22" s="1"/>
  <c r="AV5" i="4"/>
  <c r="AV5" i="22" s="1"/>
  <c r="AG5" i="22"/>
  <c r="AF5" i="22"/>
  <c r="AE5" i="22"/>
  <c r="AB5" i="22"/>
  <c r="AZ4" i="4"/>
  <c r="AZ4" i="22" s="1"/>
  <c r="AY4" i="4"/>
  <c r="AY4" i="22" s="1"/>
  <c r="AX4" i="4"/>
  <c r="AX4" i="22" s="1"/>
  <c r="AW4" i="4"/>
  <c r="AW4" i="22" s="1"/>
  <c r="AV4" i="4"/>
  <c r="AV4" i="22" s="1"/>
  <c r="AG4" i="22"/>
  <c r="AF4" i="22"/>
  <c r="AE4" i="22"/>
  <c r="Z4" i="22"/>
  <c r="C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T25" i="22"/>
  <c r="M45" i="22"/>
  <c r="AY38" i="4"/>
  <c r="Q51" i="22"/>
  <c r="H1" i="17"/>
  <c r="AE40" i="22"/>
  <c r="Q63" i="22"/>
  <c r="Q41" i="22"/>
  <c r="Q59" i="22"/>
  <c r="L87" i="16"/>
  <c r="AF87" i="16" s="1"/>
  <c r="AL96" i="16" s="1"/>
  <c r="R96" i="16" s="1"/>
  <c r="W87" i="16"/>
  <c r="Z99" i="16" s="1"/>
  <c r="F99" i="16" s="1"/>
  <c r="L70" i="16"/>
  <c r="AF70" i="16" s="1"/>
  <c r="AL79" i="16" s="1"/>
  <c r="R79" i="16" s="1"/>
  <c r="L53" i="16"/>
  <c r="AF53" i="16" s="1"/>
  <c r="L36" i="16"/>
  <c r="AF36" i="16" s="1"/>
  <c r="AF19" i="16"/>
  <c r="AL31" i="16" s="1"/>
  <c r="R31" i="16" s="1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M83" i="18" s="1"/>
  <c r="AC1" i="21"/>
  <c r="L1" i="21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N1" i="4"/>
  <c r="B996" i="18"/>
  <c r="C994" i="18" s="1"/>
  <c r="B980" i="18"/>
  <c r="C978" i="18" s="1"/>
  <c r="B964" i="18"/>
  <c r="B948" i="18"/>
  <c r="C946" i="18" s="1"/>
  <c r="B932" i="18"/>
  <c r="B916" i="18"/>
  <c r="C914" i="18" s="1"/>
  <c r="B900" i="18"/>
  <c r="C898" i="18" s="1"/>
  <c r="B884" i="18"/>
  <c r="B868" i="18"/>
  <c r="C866" i="18" s="1"/>
  <c r="B852" i="18"/>
  <c r="C850" i="18" s="1"/>
  <c r="B836" i="18"/>
  <c r="C834" i="18" s="1"/>
  <c r="B820" i="18"/>
  <c r="C818" i="18" s="1"/>
  <c r="B804" i="18"/>
  <c r="C802" i="18" s="1"/>
  <c r="B788" i="18"/>
  <c r="C786" i="18" s="1"/>
  <c r="B772" i="18"/>
  <c r="C770" i="18" s="1"/>
  <c r="B756" i="18"/>
  <c r="C754" i="18" s="1"/>
  <c r="B740" i="18"/>
  <c r="C738" i="18" s="1"/>
  <c r="B724" i="18"/>
  <c r="C722" i="18" s="1"/>
  <c r="L996" i="18"/>
  <c r="L980" i="18"/>
  <c r="M978" i="18" s="1"/>
  <c r="L964" i="18"/>
  <c r="M962" i="18" s="1"/>
  <c r="L948" i="18"/>
  <c r="M946" i="18" s="1"/>
  <c r="L932" i="18"/>
  <c r="M930" i="18" s="1"/>
  <c r="L916" i="18"/>
  <c r="M914" i="18" s="1"/>
  <c r="L900" i="18"/>
  <c r="M898" i="18" s="1"/>
  <c r="L884" i="18"/>
  <c r="M882" i="18" s="1"/>
  <c r="L868" i="18"/>
  <c r="M866" i="18" s="1"/>
  <c r="L852" i="18"/>
  <c r="M850" i="18" s="1"/>
  <c r="L836" i="18"/>
  <c r="L820" i="18"/>
  <c r="M818" i="18" s="1"/>
  <c r="L804" i="18"/>
  <c r="M802" i="18" s="1"/>
  <c r="L788" i="18"/>
  <c r="M786" i="18" s="1"/>
  <c r="L772" i="18"/>
  <c r="M770" i="18" s="1"/>
  <c r="L756" i="18"/>
  <c r="M754" i="18" s="1"/>
  <c r="L740" i="18"/>
  <c r="M738" i="18" s="1"/>
  <c r="L724" i="18"/>
  <c r="M722" i="18" s="1"/>
  <c r="L708" i="18"/>
  <c r="M706" i="18" s="1"/>
  <c r="L692" i="18"/>
  <c r="M690" i="18" s="1"/>
  <c r="L676" i="18"/>
  <c r="M674" i="18" s="1"/>
  <c r="L660" i="18"/>
  <c r="M658" i="18" s="1"/>
  <c r="L644" i="18"/>
  <c r="M642" i="18" s="1"/>
  <c r="L628" i="18"/>
  <c r="M626" i="18" s="1"/>
  <c r="L612" i="18"/>
  <c r="M610" i="18" s="1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C642" i="18" s="1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 s="1"/>
  <c r="L373" i="18"/>
  <c r="M371" i="18" s="1"/>
  <c r="L357" i="18"/>
  <c r="M355" i="18" s="1"/>
  <c r="L341" i="18"/>
  <c r="L245" i="18"/>
  <c r="M243" i="18" s="1"/>
  <c r="L229" i="18"/>
  <c r="M227" i="18" s="1"/>
  <c r="L213" i="18"/>
  <c r="M211" i="18" s="1"/>
  <c r="B389" i="18"/>
  <c r="C387" i="18" s="1"/>
  <c r="B373" i="18"/>
  <c r="C371" i="18" s="1"/>
  <c r="B357" i="18"/>
  <c r="C355" i="18" s="1"/>
  <c r="B261" i="18"/>
  <c r="C259" i="18" s="1"/>
  <c r="B245" i="18"/>
  <c r="C243" i="18" s="1"/>
  <c r="B229" i="18"/>
  <c r="C227" i="18" s="1"/>
  <c r="B133" i="18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339" i="18"/>
  <c r="M115" i="18"/>
  <c r="C930" i="18"/>
  <c r="C962" i="18"/>
  <c r="AF38" i="22"/>
  <c r="C131" i="18"/>
  <c r="L5" i="18"/>
  <c r="M3" i="18" s="1"/>
  <c r="L532" i="18"/>
  <c r="M530" i="18" s="1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M403" i="18" s="1"/>
  <c r="B325" i="18"/>
  <c r="C323" i="18" s="1"/>
  <c r="B213" i="18"/>
  <c r="C211" i="18" s="1"/>
  <c r="B85" i="18"/>
  <c r="C83" i="18" s="1"/>
  <c r="B69" i="18"/>
  <c r="C67" i="18" s="1"/>
  <c r="B21" i="18"/>
  <c r="C19" i="18" s="1"/>
  <c r="L133" i="18"/>
  <c r="M131" i="18" s="1"/>
  <c r="L53" i="18"/>
  <c r="M51" i="18" s="1"/>
  <c r="B53" i="18"/>
  <c r="C51" i="18" s="1"/>
  <c r="B37" i="18"/>
  <c r="C35" i="18" s="1"/>
  <c r="B181" i="18"/>
  <c r="C179" i="18" s="1"/>
  <c r="B405" i="18"/>
  <c r="C403" i="18" s="1"/>
  <c r="B469" i="18"/>
  <c r="C467" i="18" s="1"/>
  <c r="L516" i="18"/>
  <c r="M514" i="18" s="1"/>
  <c r="L548" i="18"/>
  <c r="M546" i="18" s="1"/>
  <c r="L564" i="18"/>
  <c r="M562" i="18" s="1"/>
  <c r="L580" i="18"/>
  <c r="M578" i="18" s="1"/>
  <c r="L309" i="18"/>
  <c r="M307" i="18" s="1"/>
  <c r="L421" i="18"/>
  <c r="M419" i="18" s="1"/>
  <c r="L453" i="18"/>
  <c r="M451" i="18" s="1"/>
  <c r="L261" i="18"/>
  <c r="M259" i="18" s="1"/>
  <c r="L197" i="18"/>
  <c r="M195" i="18" s="1"/>
  <c r="L277" i="18"/>
  <c r="L325" i="18"/>
  <c r="M323" i="18" s="1"/>
  <c r="B165" i="18"/>
  <c r="C163" i="18" s="1"/>
  <c r="L69" i="18"/>
  <c r="M67" i="18" s="1"/>
  <c r="B149" i="18"/>
  <c r="C147" i="18" s="1"/>
  <c r="B197" i="18"/>
  <c r="C195" i="18" s="1"/>
  <c r="B293" i="18"/>
  <c r="C291" i="18" s="1"/>
  <c r="B421" i="18"/>
  <c r="C419" i="18" s="1"/>
  <c r="L437" i="18"/>
  <c r="M435" i="18" s="1"/>
  <c r="L149" i="18"/>
  <c r="M147" i="18" s="1"/>
  <c r="L165" i="18"/>
  <c r="M163" i="18" s="1"/>
  <c r="L181" i="18"/>
  <c r="M179" i="18" s="1"/>
  <c r="B453" i="18"/>
  <c r="C451" i="18" s="1"/>
  <c r="L37" i="18"/>
  <c r="M35" i="18" s="1"/>
  <c r="B341" i="18"/>
  <c r="C339" i="18" s="1"/>
  <c r="B309" i="18"/>
  <c r="C307" i="18" s="1"/>
  <c r="B548" i="18"/>
  <c r="C546" i="18" s="1"/>
  <c r="L21" i="18"/>
  <c r="M19" i="18" s="1"/>
  <c r="B580" i="18"/>
  <c r="C578" i="18" s="1"/>
  <c r="X46" i="22"/>
  <c r="X45" i="22"/>
  <c r="M834" i="18"/>
  <c r="M994" i="18"/>
  <c r="C882" i="18"/>
  <c r="E42" i="22"/>
  <c r="P21" i="4"/>
  <c r="P21" i="22" s="1"/>
  <c r="AX52" i="4"/>
  <c r="AX52" i="22" s="1"/>
  <c r="AW52" i="4"/>
  <c r="AW52" i="22" s="1"/>
  <c r="AV52" i="4"/>
  <c r="AV52" i="22" s="1"/>
  <c r="AE52" i="22"/>
  <c r="AC52" i="22"/>
  <c r="AB52" i="22"/>
  <c r="AA52" i="22"/>
  <c r="Z52" i="22"/>
  <c r="Y52" i="22"/>
  <c r="W52" i="22"/>
  <c r="V52" i="22"/>
  <c r="T52" i="22"/>
  <c r="S52" i="22"/>
  <c r="R52" i="22"/>
  <c r="F52" i="22"/>
  <c r="R63" i="22"/>
  <c r="R53" i="22"/>
  <c r="R43" i="22"/>
  <c r="R62" i="22"/>
  <c r="R42" i="22"/>
  <c r="R61" i="22"/>
  <c r="R60" i="22"/>
  <c r="R59" i="22"/>
  <c r="R11" i="22"/>
  <c r="R57" i="22"/>
  <c r="R54" i="22"/>
  <c r="R39" i="22"/>
  <c r="R58" i="22"/>
  <c r="R44" i="22"/>
  <c r="R49" i="22"/>
  <c r="T41" i="22"/>
  <c r="T40" i="22"/>
  <c r="P28" i="4"/>
  <c r="P28" i="22" s="1"/>
  <c r="R45" i="22"/>
  <c r="P19" i="4"/>
  <c r="P19" i="22" s="1"/>
  <c r="F7" i="4"/>
  <c r="T44" i="22"/>
  <c r="AA45" i="22"/>
  <c r="AA49" i="22"/>
  <c r="AB63" i="22"/>
  <c r="AB45" i="22"/>
  <c r="AB47" i="22"/>
  <c r="AB50" i="22"/>
  <c r="Z63" i="22"/>
  <c r="AC61" i="22"/>
  <c r="Z62" i="22"/>
  <c r="AC53" i="22"/>
  <c r="Z43" i="22"/>
  <c r="Z42" i="22"/>
  <c r="AC60" i="22"/>
  <c r="K46" i="22"/>
  <c r="V44" i="22"/>
  <c r="V39" i="22"/>
  <c r="W50" i="22"/>
  <c r="W39" i="22"/>
  <c r="X27" i="22"/>
  <c r="X57" i="22"/>
  <c r="S61" i="22"/>
  <c r="U60" i="22"/>
  <c r="P27" i="4"/>
  <c r="P27" i="22" s="1"/>
  <c r="Z47" i="22"/>
  <c r="P14" i="4"/>
  <c r="P14" i="22" s="1"/>
  <c r="Z46" i="22"/>
  <c r="O12" i="4"/>
  <c r="O12" i="22" s="1"/>
  <c r="W47" i="22"/>
  <c r="X54" i="22"/>
  <c r="X41" i="22"/>
  <c r="V45" i="22"/>
  <c r="AX57" i="4"/>
  <c r="AX57" i="22" s="1"/>
  <c r="AW57" i="4"/>
  <c r="AW57" i="22" s="1"/>
  <c r="AV57" i="4"/>
  <c r="AV57" i="22" s="1"/>
  <c r="AE57" i="22"/>
  <c r="AD57" i="22"/>
  <c r="AC57" i="22"/>
  <c r="AA57" i="22"/>
  <c r="Y57" i="22"/>
  <c r="U57" i="22"/>
  <c r="T57" i="22"/>
  <c r="O57" i="22"/>
  <c r="N57" i="22"/>
  <c r="S39" i="22"/>
  <c r="U39" i="22"/>
  <c r="H42" i="22"/>
  <c r="AA61" i="22"/>
  <c r="AA60" i="22"/>
  <c r="AD63" i="22"/>
  <c r="AD48" i="22"/>
  <c r="AA47" i="22"/>
  <c r="AA43" i="22"/>
  <c r="AD39" i="22"/>
  <c r="AD62" i="22"/>
  <c r="AD53" i="22"/>
  <c r="AD46" i="22"/>
  <c r="Q45" i="22"/>
  <c r="AD47" i="22"/>
  <c r="P18" i="4"/>
  <c r="P18" i="22" s="1"/>
  <c r="P17" i="4"/>
  <c r="P17" i="22" s="1"/>
  <c r="F13" i="4"/>
  <c r="F13" i="22" s="1"/>
  <c r="P9" i="4"/>
  <c r="P9" i="22" s="1"/>
  <c r="S54" i="22"/>
  <c r="S48" i="22"/>
  <c r="S47" i="22"/>
  <c r="O18" i="4"/>
  <c r="O18" i="22" s="1"/>
  <c r="Q49" i="22"/>
  <c r="O22" i="4"/>
  <c r="O22" i="22" s="1"/>
  <c r="O21" i="4"/>
  <c r="O21" i="22" s="1"/>
  <c r="O13" i="4"/>
  <c r="O13" i="22" s="1"/>
  <c r="P23" i="4"/>
  <c r="P23" i="22" s="1"/>
  <c r="O23" i="4"/>
  <c r="O23" i="22" s="1"/>
  <c r="U58" i="22"/>
  <c r="U56" i="22"/>
  <c r="W51" i="22"/>
  <c r="W42" i="22"/>
  <c r="R27" i="22"/>
  <c r="X61" i="22"/>
  <c r="Z61" i="22"/>
  <c r="V41" i="22"/>
  <c r="O11" i="4"/>
  <c r="O11" i="22" s="1"/>
  <c r="AX43" i="4"/>
  <c r="AX43" i="22" s="1"/>
  <c r="AW43" i="4"/>
  <c r="AW43" i="22" s="1"/>
  <c r="AV43" i="4"/>
  <c r="AV43" i="22" s="1"/>
  <c r="AC43" i="22"/>
  <c r="Y43" i="22"/>
  <c r="X43" i="22"/>
  <c r="V43" i="22"/>
  <c r="U43" i="22"/>
  <c r="S43" i="22"/>
  <c r="O16" i="4"/>
  <c r="O16" i="22" s="1"/>
  <c r="AE12" i="22"/>
  <c r="P12" i="4"/>
  <c r="P12" i="22" s="1"/>
  <c r="L12" i="4"/>
  <c r="L12" i="22" s="1"/>
  <c r="AB60" i="22"/>
  <c r="AC63" i="22"/>
  <c r="V59" i="22"/>
  <c r="F19" i="4"/>
  <c r="F19" i="22" s="1"/>
  <c r="AE61" i="22"/>
  <c r="AB59" i="22"/>
  <c r="AD54" i="22"/>
  <c r="P26" i="4"/>
  <c r="P26" i="22" s="1"/>
  <c r="AC55" i="22"/>
  <c r="X40" i="22"/>
  <c r="Y39" i="22"/>
  <c r="Y42" i="22"/>
  <c r="X53" i="22"/>
  <c r="AX26" i="4"/>
  <c r="AX26" i="22" s="1"/>
  <c r="AW26" i="4"/>
  <c r="AW26" i="22" s="1"/>
  <c r="AV26" i="4"/>
  <c r="AV26" i="22" s="1"/>
  <c r="W26" i="22"/>
  <c r="O26" i="4"/>
  <c r="O26" i="22" s="1"/>
  <c r="AE11" i="22"/>
  <c r="AA11" i="22"/>
  <c r="V60" i="22"/>
  <c r="W59" i="22"/>
  <c r="Y40" i="22"/>
  <c r="W46" i="22"/>
  <c r="W45" i="22"/>
  <c r="V47" i="22"/>
  <c r="AX49" i="4"/>
  <c r="AX49" i="22" s="1"/>
  <c r="AW49" i="4"/>
  <c r="AW49" i="22" s="1"/>
  <c r="AV49" i="4"/>
  <c r="AV49" i="22" s="1"/>
  <c r="AE49" i="22"/>
  <c r="AD49" i="22"/>
  <c r="AC49" i="22"/>
  <c r="AB49" i="22"/>
  <c r="Z49" i="22"/>
  <c r="Y49" i="22"/>
  <c r="X49" i="22"/>
  <c r="W49" i="22"/>
  <c r="V49" i="22"/>
  <c r="U49" i="22"/>
  <c r="T49" i="22"/>
  <c r="S49" i="22"/>
  <c r="AX48" i="4"/>
  <c r="AX48" i="22" s="1"/>
  <c r="Y51" i="22"/>
  <c r="T50" i="22"/>
  <c r="AX47" i="4"/>
  <c r="AX47" i="22" s="1"/>
  <c r="AV25" i="4"/>
  <c r="AV25" i="22" s="1"/>
  <c r="P10" i="4"/>
  <c r="P10" i="22" s="1"/>
  <c r="AW44" i="4"/>
  <c r="AW44" i="22" s="1"/>
  <c r="AN15" i="22"/>
  <c r="W54" i="22"/>
  <c r="L56" i="22"/>
  <c r="W58" i="22"/>
  <c r="P25" i="4"/>
  <c r="P25" i="22" s="1"/>
  <c r="P24" i="4"/>
  <c r="P24" i="22" s="1"/>
  <c r="AE22" i="22"/>
  <c r="AE21" i="22"/>
  <c r="U59" i="22"/>
  <c r="U40" i="22"/>
  <c r="R47" i="22"/>
  <c r="U46" i="22"/>
  <c r="U45" i="22"/>
  <c r="U42" i="22"/>
  <c r="U41" i="22"/>
  <c r="O24" i="4"/>
  <c r="O24" i="22" s="1"/>
  <c r="P13" i="4"/>
  <c r="P13" i="22" s="1"/>
  <c r="AX53" i="4"/>
  <c r="AX53" i="22" s="1"/>
  <c r="AX45" i="4"/>
  <c r="AX45" i="22" s="1"/>
  <c r="AX25" i="4"/>
  <c r="AX25" i="22" s="1"/>
  <c r="AV55" i="4"/>
  <c r="AV55" i="22" s="1"/>
  <c r="S51" i="22"/>
  <c r="Y41" i="22"/>
  <c r="O48" i="22"/>
  <c r="AW25" i="4"/>
  <c r="AW25" i="22" s="1"/>
  <c r="AX27" i="4"/>
  <c r="AX27" i="22" s="1"/>
  <c r="AW24" i="4"/>
  <c r="AW24" i="22" s="1"/>
  <c r="U62" i="22"/>
  <c r="U61" i="22"/>
  <c r="U54" i="22"/>
  <c r="AR42" i="22"/>
  <c r="AC50" i="22"/>
  <c r="P22" i="4"/>
  <c r="P22" i="22" s="1"/>
  <c r="AC51" i="22"/>
  <c r="AC9" i="22"/>
  <c r="AC62" i="22"/>
  <c r="AA59" i="22"/>
  <c r="Z53" i="22"/>
  <c r="AA58" i="22"/>
  <c r="AC48" i="22"/>
  <c r="AE19" i="22"/>
  <c r="O19" i="4"/>
  <c r="O19" i="22" s="1"/>
  <c r="S60" i="22"/>
  <c r="S59" i="22"/>
  <c r="S50" i="22"/>
  <c r="AA54" i="22"/>
  <c r="S53" i="22"/>
  <c r="AA51" i="22"/>
  <c r="AA50" i="22"/>
  <c r="S41" i="22"/>
  <c r="AX44" i="4"/>
  <c r="AX44" i="22" s="1"/>
  <c r="AX24" i="4"/>
  <c r="AX24" i="22" s="1"/>
  <c r="AX15" i="4"/>
  <c r="AX15" i="22" s="1"/>
  <c r="AX14" i="4"/>
  <c r="AX14" i="22" s="1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5" i="4"/>
  <c r="O10" i="4"/>
  <c r="O10" i="22" s="1"/>
  <c r="E17" i="4"/>
  <c r="E17" i="22" s="1"/>
  <c r="P15" i="4"/>
  <c r="P15" i="22" s="1"/>
  <c r="P16" i="4"/>
  <c r="P16" i="22" s="1"/>
  <c r="AX58" i="4"/>
  <c r="AX58" i="22" s="1"/>
  <c r="AW56" i="4"/>
  <c r="AW56" i="22" s="1"/>
  <c r="AW55" i="4"/>
  <c r="AW55" i="22" s="1"/>
  <c r="O20" i="4"/>
  <c r="O20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22"/>
  <c r="AW58" i="4"/>
  <c r="AW58" i="22" s="1"/>
  <c r="AB62" i="22"/>
  <c r="T53" i="22"/>
  <c r="AV41" i="4"/>
  <c r="AV41" i="22" s="1"/>
  <c r="AV40" i="4"/>
  <c r="AV40" i="22" s="1"/>
  <c r="AV14" i="4"/>
  <c r="AV14" i="22" s="1"/>
  <c r="AV42" i="4"/>
  <c r="AV42" i="22" s="1"/>
  <c r="AV15" i="4"/>
  <c r="AV15" i="22" s="1"/>
  <c r="W53" i="22"/>
  <c r="V54" i="22"/>
  <c r="AE54" i="22"/>
  <c r="X56" i="22"/>
  <c r="O55" i="22"/>
  <c r="F42" i="22"/>
  <c r="AX42" i="4"/>
  <c r="AX42" i="22" s="1"/>
  <c r="AW42" i="4"/>
  <c r="AW42" i="22" s="1"/>
  <c r="AE42" i="22"/>
  <c r="AC42" i="22"/>
  <c r="AB42" i="22"/>
  <c r="V42" i="22"/>
  <c r="T42" i="22"/>
  <c r="S42" i="22"/>
  <c r="H10" i="4"/>
  <c r="T56" i="22"/>
  <c r="AE50" i="22"/>
  <c r="T51" i="22"/>
  <c r="F25" i="4"/>
  <c r="F25" i="22" s="1"/>
  <c r="C16" i="4"/>
  <c r="M14" i="4"/>
  <c r="M14" i="22" s="1"/>
  <c r="AV60" i="4"/>
  <c r="AV60" i="22" s="1"/>
  <c r="Y59" i="22"/>
  <c r="AA48" i="22"/>
  <c r="AV47" i="4"/>
  <c r="AV47" i="22" s="1"/>
  <c r="AE46" i="22"/>
  <c r="AV27" i="4"/>
  <c r="AV27" i="22" s="1"/>
  <c r="AB53" i="22"/>
  <c r="V51" i="22"/>
  <c r="U55" i="22"/>
  <c r="P20" i="4"/>
  <c r="P20" i="22" s="1"/>
  <c r="AA56" i="22"/>
  <c r="P56" i="22"/>
  <c r="AX51" i="4"/>
  <c r="AX51" i="22" s="1"/>
  <c r="AV51" i="4"/>
  <c r="AV51" i="22" s="1"/>
  <c r="AE51" i="22"/>
  <c r="AB51" i="22"/>
  <c r="Z51" i="22"/>
  <c r="P6" i="4"/>
  <c r="P6" i="22" s="1"/>
  <c r="P5" i="4"/>
  <c r="P5" i="22" s="1"/>
  <c r="I5" i="4"/>
  <c r="I5" i="22" s="1"/>
  <c r="D5" i="4"/>
  <c r="D5" i="22" s="1"/>
  <c r="V50" i="22"/>
  <c r="O56" i="22"/>
  <c r="X39" i="22"/>
  <c r="O27" i="4"/>
  <c r="O27" i="22" s="1"/>
  <c r="V40" i="22"/>
  <c r="G7" i="4"/>
  <c r="G7" i="22" s="1"/>
  <c r="O8" i="4"/>
  <c r="O8" i="22" s="1"/>
  <c r="Y58" i="22"/>
  <c r="W48" i="22"/>
  <c r="W56" i="22"/>
  <c r="W55" i="22"/>
  <c r="Y46" i="22"/>
  <c r="Y45" i="22"/>
  <c r="P47" i="22"/>
  <c r="S15" i="22"/>
  <c r="T16" i="22"/>
  <c r="P48" i="22"/>
  <c r="M20" i="4"/>
  <c r="M20" i="22" s="1"/>
  <c r="M4" i="4"/>
  <c r="M4" i="22" s="1"/>
  <c r="AD58" i="22"/>
  <c r="AD44" i="22"/>
  <c r="AD41" i="22"/>
  <c r="V16" i="22"/>
  <c r="AE60" i="22"/>
  <c r="AE59" i="22"/>
  <c r="V62" i="22"/>
  <c r="AE58" i="22"/>
  <c r="AE55" i="22"/>
  <c r="Y55" i="22"/>
  <c r="X55" i="22"/>
  <c r="T54" i="22"/>
  <c r="AC40" i="22"/>
  <c r="AC56" i="22"/>
  <c r="AC39" i="22"/>
  <c r="T24" i="22"/>
  <c r="AC44" i="22"/>
  <c r="T46" i="22"/>
  <c r="AE56" i="22"/>
  <c r="AE41" i="22"/>
  <c r="X60" i="22"/>
  <c r="X59" i="22"/>
  <c r="AX59" i="4"/>
  <c r="AX59" i="22" s="1"/>
  <c r="AW59" i="4"/>
  <c r="AW59" i="22" s="1"/>
  <c r="AV59" i="4"/>
  <c r="AV59" i="22" s="1"/>
  <c r="AD59" i="22"/>
  <c r="AC59" i="22"/>
  <c r="T59" i="22"/>
  <c r="AV62" i="4"/>
  <c r="AV62" i="22" s="1"/>
  <c r="AV61" i="4"/>
  <c r="AV61" i="22" s="1"/>
  <c r="AV54" i="4"/>
  <c r="AV54" i="22" s="1"/>
  <c r="Z45" i="22"/>
  <c r="AV48" i="4"/>
  <c r="AV48" i="22" s="1"/>
  <c r="AW62" i="4"/>
  <c r="AW62" i="22" s="1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22"/>
  <c r="AW50" i="4"/>
  <c r="AW50" i="22" s="1"/>
  <c r="AA39" i="22"/>
  <c r="AX41" i="4"/>
  <c r="AX41" i="22" s="1"/>
  <c r="AX40" i="4"/>
  <c r="AX40" i="22" s="1"/>
  <c r="R46" i="22"/>
  <c r="S44" i="22"/>
  <c r="U48" i="22"/>
  <c r="AE48" i="22"/>
  <c r="AE47" i="22"/>
  <c r="AD60" i="22"/>
  <c r="Y54" i="22"/>
  <c r="S62" i="22"/>
  <c r="AE62" i="22"/>
  <c r="V46" i="22"/>
  <c r="AE9" i="22"/>
  <c r="AE20" i="22"/>
  <c r="AE39" i="22"/>
  <c r="AE10" i="22"/>
  <c r="AE63" i="22"/>
  <c r="AB54" i="22"/>
  <c r="AB41" i="22"/>
  <c r="AB40" i="22"/>
  <c r="X44" i="22"/>
  <c r="D9" i="4"/>
  <c r="D9" i="22" s="1"/>
  <c r="Y56" i="22"/>
  <c r="Z48" i="22"/>
  <c r="Z54" i="22"/>
  <c r="Y44" i="22"/>
  <c r="Y53" i="22"/>
  <c r="W44" i="22"/>
  <c r="AW48" i="4"/>
  <c r="AW48" i="22" s="1"/>
  <c r="AV46" i="4"/>
  <c r="AV46" i="22" s="1"/>
  <c r="AV45" i="4"/>
  <c r="AV45" i="22" s="1"/>
  <c r="AW47" i="4"/>
  <c r="AW47" i="22" s="1"/>
  <c r="T58" i="22"/>
  <c r="T47" i="22"/>
  <c r="T48" i="22"/>
  <c r="AB44" i="22"/>
  <c r="S46" i="22"/>
  <c r="S45" i="22"/>
  <c r="AE53" i="22"/>
  <c r="U63" i="22"/>
  <c r="AE44" i="22"/>
  <c r="X48" i="22"/>
  <c r="AE45" i="22"/>
  <c r="O25" i="4"/>
  <c r="O25" i="22" s="1"/>
  <c r="AV24" i="4"/>
  <c r="AV24" i="22" s="1"/>
  <c r="AV39" i="4"/>
  <c r="AV39" i="22" s="1"/>
  <c r="O15" i="4"/>
  <c r="O15" i="22" s="1"/>
  <c r="O14" i="4"/>
  <c r="O14" i="22" s="1"/>
  <c r="N56" i="22"/>
  <c r="AV58" i="4"/>
  <c r="AV58" i="22" s="1"/>
  <c r="P8" i="4"/>
  <c r="P8" i="22" s="1"/>
  <c r="P7" i="4"/>
  <c r="P7" i="22" s="1"/>
  <c r="P4" i="4"/>
  <c r="P4" i="22" s="1"/>
  <c r="AX46" i="4"/>
  <c r="AX46" i="22" s="1"/>
  <c r="Z39" i="22"/>
  <c r="AW45" i="4"/>
  <c r="AW45" i="22" s="1"/>
  <c r="AC41" i="22"/>
  <c r="U44" i="22"/>
  <c r="AV50" i="4"/>
  <c r="AV50" i="22" s="1"/>
  <c r="AW40" i="4"/>
  <c r="AW40" i="22" s="1"/>
  <c r="AW41" i="4"/>
  <c r="AW41" i="22" s="1"/>
  <c r="O17" i="4"/>
  <c r="O17" i="22" s="1"/>
  <c r="O28" i="4"/>
  <c r="O28" i="22" s="1"/>
  <c r="AX56" i="4"/>
  <c r="AX56" i="22" s="1"/>
  <c r="AW54" i="4"/>
  <c r="AW54" i="22" s="1"/>
  <c r="Y47" i="22"/>
  <c r="AV44" i="4"/>
  <c r="AV44" i="22" s="1"/>
  <c r="AA46" i="22"/>
  <c r="T45" i="22"/>
  <c r="AC54" i="22"/>
  <c r="AX39" i="4"/>
  <c r="AX39" i="22" s="1"/>
  <c r="Z60" i="22"/>
  <c r="AB48" i="22"/>
  <c r="AA44" i="22"/>
  <c r="M275" i="18"/>
  <c r="Q39" i="22"/>
  <c r="Q40" i="22"/>
  <c r="P11" i="4"/>
  <c r="P11" i="22" s="1"/>
  <c r="O7" i="4"/>
  <c r="O7" i="22" s="1"/>
  <c r="O6" i="4"/>
  <c r="O6" i="22" s="1"/>
  <c r="Q43" i="22"/>
  <c r="Q61" i="22"/>
  <c r="Q44" i="22"/>
  <c r="AJ17" i="22"/>
  <c r="G57" i="22"/>
  <c r="K58" i="22"/>
  <c r="E41" i="22"/>
  <c r="I21" i="4"/>
  <c r="I21" i="22" s="1"/>
  <c r="H21" i="4"/>
  <c r="H51" i="22"/>
  <c r="S17" i="22"/>
  <c r="U26" i="22"/>
  <c r="E28" i="4"/>
  <c r="E28" i="22" s="1"/>
  <c r="G50" i="22"/>
  <c r="E26" i="4"/>
  <c r="T23" i="22"/>
  <c r="P52" i="22"/>
  <c r="F56" i="22"/>
  <c r="T18" i="22"/>
  <c r="Y46" i="16"/>
  <c r="E46" i="16" s="1"/>
  <c r="Z16" i="22"/>
  <c r="V18" i="22"/>
  <c r="H44" i="22"/>
  <c r="J51" i="22"/>
  <c r="O52" i="22"/>
  <c r="F54" i="22"/>
  <c r="AA12" i="22"/>
  <c r="H23" i="4"/>
  <c r="AJ43" i="16" s="1"/>
  <c r="P43" i="16" s="1"/>
  <c r="P46" i="22"/>
  <c r="M55" i="22"/>
  <c r="G51" i="22"/>
  <c r="S10" i="22"/>
  <c r="T12" i="22"/>
  <c r="AB13" i="22"/>
  <c r="AB14" i="22"/>
  <c r="V22" i="22"/>
  <c r="O54" i="22"/>
  <c r="E59" i="22"/>
  <c r="P59" i="22"/>
  <c r="N62" i="22"/>
  <c r="X23" i="22"/>
  <c r="C11" i="4"/>
  <c r="E9" i="4"/>
  <c r="E9" i="22" s="1"/>
  <c r="AD20" i="22"/>
  <c r="M50" i="22"/>
  <c r="K40" i="22"/>
  <c r="D51" i="22"/>
  <c r="X10" i="22"/>
  <c r="X9" i="22"/>
  <c r="V10" i="22"/>
  <c r="V9" i="22"/>
  <c r="O59" i="22"/>
  <c r="N6" i="4"/>
  <c r="N6" i="22" s="1"/>
  <c r="L39" i="22"/>
  <c r="L61" i="22"/>
  <c r="P44" i="22"/>
  <c r="AB19" i="22"/>
  <c r="U16" i="22"/>
  <c r="E22" i="4"/>
  <c r="E22" i="22" s="1"/>
  <c r="M47" i="22"/>
  <c r="F53" i="22"/>
  <c r="M46" i="22"/>
  <c r="E52" i="22"/>
  <c r="Q20" i="22"/>
  <c r="D17" i="4"/>
  <c r="D19" i="4"/>
  <c r="M8" i="4"/>
  <c r="P61" i="22"/>
  <c r="X20" i="22"/>
  <c r="N51" i="22"/>
  <c r="L16" i="4"/>
  <c r="H41" i="22"/>
  <c r="L21" i="4"/>
  <c r="L21" i="22" s="1"/>
  <c r="T22" i="22"/>
  <c r="N18" i="4"/>
  <c r="N18" i="22" s="1"/>
  <c r="H28" i="4"/>
  <c r="H28" i="22" s="1"/>
  <c r="U17" i="22"/>
  <c r="P50" i="22"/>
  <c r="P49" i="22"/>
  <c r="F40" i="22"/>
  <c r="S23" i="22"/>
  <c r="Z13" i="22"/>
  <c r="S12" i="22"/>
  <c r="Z7" i="22"/>
  <c r="AC23" i="22"/>
  <c r="AC22" i="22"/>
  <c r="Q11" i="22"/>
  <c r="W6" i="22"/>
  <c r="I28" i="4"/>
  <c r="I27" i="4"/>
  <c r="G20" i="4"/>
  <c r="G20" i="22" s="1"/>
  <c r="F20" i="4"/>
  <c r="F20" i="22" s="1"/>
  <c r="F10" i="4"/>
  <c r="J13" i="4"/>
  <c r="J13" i="22" s="1"/>
  <c r="J19" i="4"/>
  <c r="J19" i="22" s="1"/>
  <c r="J47" i="22"/>
  <c r="R28" i="22"/>
  <c r="D61" i="22"/>
  <c r="G18" i="4"/>
  <c r="G18" i="22" s="1"/>
  <c r="D23" i="4"/>
  <c r="D23" i="22" s="1"/>
  <c r="L22" i="4"/>
  <c r="K21" i="4"/>
  <c r="K21" i="22" s="1"/>
  <c r="K18" i="4"/>
  <c r="K18" i="22" s="1"/>
  <c r="D40" i="22"/>
  <c r="E16" i="4"/>
  <c r="E16" i="22" s="1"/>
  <c r="Z12" i="22"/>
  <c r="V13" i="22"/>
  <c r="C15" i="4"/>
  <c r="R25" i="22"/>
  <c r="G8" i="4"/>
  <c r="G8" i="22" s="1"/>
  <c r="Q24" i="22"/>
  <c r="Z21" i="22"/>
  <c r="U6" i="22"/>
  <c r="S11" i="22"/>
  <c r="U11" i="22"/>
  <c r="W11" i="22"/>
  <c r="Q23" i="22"/>
  <c r="AD25" i="22"/>
  <c r="R41" i="22"/>
  <c r="T60" i="22"/>
  <c r="T61" i="22"/>
  <c r="S55" i="22"/>
  <c r="T62" i="22"/>
  <c r="Z24" i="22"/>
  <c r="AD10" i="22"/>
  <c r="AD13" i="22"/>
  <c r="C23" i="4"/>
  <c r="N12" i="4"/>
  <c r="N12" i="22" s="1"/>
  <c r="N19" i="4"/>
  <c r="N19" i="22" s="1"/>
  <c r="AA17" i="22"/>
  <c r="J8" i="4"/>
  <c r="AG60" i="16" s="1"/>
  <c r="M60" i="16" s="1"/>
  <c r="I14" i="4"/>
  <c r="I14" i="22" s="1"/>
  <c r="C28" i="4"/>
  <c r="N61" i="22"/>
  <c r="I60" i="22"/>
  <c r="E57" i="22"/>
  <c r="I49" i="22"/>
  <c r="H45" i="22"/>
  <c r="Y27" i="22"/>
  <c r="H40" i="22"/>
  <c r="AD6" i="22"/>
  <c r="D56" i="22"/>
  <c r="V7" i="22"/>
  <c r="O60" i="22"/>
  <c r="O39" i="22"/>
  <c r="D8" i="4"/>
  <c r="N26" i="4"/>
  <c r="N26" i="22" s="1"/>
  <c r="R26" i="22"/>
  <c r="K53" i="22"/>
  <c r="N59" i="22"/>
  <c r="P45" i="22"/>
  <c r="F48" i="22"/>
  <c r="C25" i="4"/>
  <c r="Y15" i="22"/>
  <c r="O50" i="22"/>
  <c r="AA26" i="22"/>
  <c r="O49" i="22"/>
  <c r="M51" i="22"/>
  <c r="I17" i="4"/>
  <c r="Z59" i="16" s="1"/>
  <c r="F59" i="16" s="1"/>
  <c r="I25" i="4"/>
  <c r="AB57" i="16" s="1"/>
  <c r="H57" i="16" s="1"/>
  <c r="M19" i="4"/>
  <c r="AA90" i="16" s="1"/>
  <c r="G90" i="16" s="1"/>
  <c r="S16" i="22"/>
  <c r="D64" i="22"/>
  <c r="D66" i="22"/>
  <c r="Z57" i="22"/>
  <c r="Y61" i="22"/>
  <c r="X51" i="22"/>
  <c r="X50" i="22"/>
  <c r="Y60" i="22"/>
  <c r="Y62" i="22"/>
  <c r="AB55" i="22"/>
  <c r="U52" i="22"/>
  <c r="O58" i="22"/>
  <c r="F39" i="22"/>
  <c r="AC15" i="22"/>
  <c r="AD14" i="22"/>
  <c r="K44" i="22"/>
  <c r="M39" i="22"/>
  <c r="J46" i="22"/>
  <c r="Q10" i="22"/>
  <c r="R9" i="22"/>
  <c r="G21" i="4"/>
  <c r="G21" i="22" s="1"/>
  <c r="L7" i="4"/>
  <c r="G13" i="4"/>
  <c r="G13" i="22" s="1"/>
  <c r="H11" i="4"/>
  <c r="AH41" i="16" s="1"/>
  <c r="N41" i="16" s="1"/>
  <c r="AA20" i="22"/>
  <c r="AD19" i="22"/>
  <c r="D50" i="22"/>
  <c r="K47" i="22"/>
  <c r="L8" i="4"/>
  <c r="D49" i="22"/>
  <c r="M7" i="4"/>
  <c r="K48" i="22"/>
  <c r="E48" i="22"/>
  <c r="H12" i="4"/>
  <c r="C26" i="4"/>
  <c r="G11" i="4"/>
  <c r="G11" i="22" s="1"/>
  <c r="H13" i="4"/>
  <c r="G24" i="4"/>
  <c r="G24" i="22" s="1"/>
  <c r="AB56" i="22"/>
  <c r="K56" i="22"/>
  <c r="I53" i="22"/>
  <c r="E14" i="4"/>
  <c r="I18" i="4"/>
  <c r="I18" i="22" s="1"/>
  <c r="I8" i="4"/>
  <c r="X6" i="22"/>
  <c r="W23" i="22"/>
  <c r="U28" i="22"/>
  <c r="H49" i="22"/>
  <c r="M61" i="22"/>
  <c r="M60" i="22"/>
  <c r="D67" i="22"/>
  <c r="G53" i="22"/>
  <c r="Y26" i="22"/>
  <c r="N55" i="22"/>
  <c r="W25" i="22"/>
  <c r="F9" i="4"/>
  <c r="F9" i="22" s="1"/>
  <c r="L6" i="4"/>
  <c r="L6" i="22" s="1"/>
  <c r="L13" i="4"/>
  <c r="M10" i="4"/>
  <c r="N11" i="4"/>
  <c r="AH92" i="16" s="1"/>
  <c r="N92" i="16" s="1"/>
  <c r="J10" i="4"/>
  <c r="J10" i="22" s="1"/>
  <c r="X52" i="22"/>
  <c r="AA42" i="22"/>
  <c r="AA41" i="22"/>
  <c r="Z56" i="22"/>
  <c r="P62" i="22"/>
  <c r="O44" i="22"/>
  <c r="O45" i="22"/>
  <c r="G59" i="22"/>
  <c r="C27" i="4"/>
  <c r="K24" i="4"/>
  <c r="K24" i="22" s="1"/>
  <c r="H19" i="4"/>
  <c r="H27" i="4"/>
  <c r="H27" i="22" s="1"/>
  <c r="K17" i="4"/>
  <c r="K17" i="22" s="1"/>
  <c r="H14" i="4"/>
  <c r="H14" i="22" s="1"/>
  <c r="H61" i="22"/>
  <c r="F22" i="4"/>
  <c r="F22" i="22" s="1"/>
  <c r="N15" i="4"/>
  <c r="AH79" i="16"/>
  <c r="N79" i="16" s="1"/>
  <c r="R15" i="22"/>
  <c r="S14" i="22"/>
  <c r="E53" i="22"/>
  <c r="S25" i="22"/>
  <c r="T15" i="22"/>
  <c r="O47" i="22"/>
  <c r="N14" i="4"/>
  <c r="T26" i="22"/>
  <c r="F24" i="4"/>
  <c r="F24" i="22" s="1"/>
  <c r="AB28" i="22"/>
  <c r="G12" i="4"/>
  <c r="G12" i="22" s="1"/>
  <c r="G54" i="22"/>
  <c r="N27" i="4"/>
  <c r="N27" i="22" s="1"/>
  <c r="I52" i="22"/>
  <c r="F6" i="4"/>
  <c r="I7" i="4"/>
  <c r="X59" i="16" s="1"/>
  <c r="D59" i="16" s="1"/>
  <c r="P57" i="22"/>
  <c r="F21" i="4"/>
  <c r="H46" i="22"/>
  <c r="K57" i="22"/>
  <c r="X17" i="22"/>
  <c r="G52" i="22"/>
  <c r="AF39" i="22"/>
  <c r="C18" i="4"/>
  <c r="C20" i="4"/>
  <c r="N7" i="4"/>
  <c r="E45" i="22"/>
  <c r="O46" i="22"/>
  <c r="L55" i="22"/>
  <c r="L46" i="22"/>
  <c r="AA19" i="22"/>
  <c r="J57" i="22"/>
  <c r="F49" i="22"/>
  <c r="C29" i="22"/>
  <c r="Q30" i="22"/>
  <c r="C33" i="22"/>
  <c r="E44" i="22"/>
  <c r="G44" i="22"/>
  <c r="N48" i="22"/>
  <c r="W12" i="22"/>
  <c r="AH28" i="16"/>
  <c r="N28" i="16" s="1"/>
  <c r="J40" i="22"/>
  <c r="X22" i="22"/>
  <c r="X7" i="22"/>
  <c r="AD7" i="22"/>
  <c r="Z17" i="22"/>
  <c r="U20" i="22"/>
  <c r="D59" i="22"/>
  <c r="G39" i="22"/>
  <c r="Z20" i="22"/>
  <c r="P58" i="22"/>
  <c r="P40" i="22"/>
  <c r="N44" i="22"/>
  <c r="O40" i="22"/>
  <c r="O62" i="22"/>
  <c r="O61" i="22"/>
  <c r="O41" i="22"/>
  <c r="T6" i="22"/>
  <c r="E61" i="22"/>
  <c r="K59" i="22"/>
  <c r="K52" i="22"/>
  <c r="R8" i="22"/>
  <c r="AD8" i="22"/>
  <c r="AC16" i="22"/>
  <c r="AB17" i="22"/>
  <c r="AD17" i="22"/>
  <c r="X21" i="22"/>
  <c r="P41" i="22"/>
  <c r="J53" i="22"/>
  <c r="F62" i="22"/>
  <c r="AL99" i="16"/>
  <c r="R99" i="16" s="1"/>
  <c r="AK82" i="16"/>
  <c r="Q82" i="16" s="1"/>
  <c r="AL64" i="16"/>
  <c r="R64" i="16" s="1"/>
  <c r="AL61" i="16"/>
  <c r="R61" i="16" s="1"/>
  <c r="AL81" i="16"/>
  <c r="R81" i="16" s="1"/>
  <c r="AG65" i="16"/>
  <c r="M65" i="16" s="1"/>
  <c r="AL47" i="16"/>
  <c r="R47" i="16" s="1"/>
  <c r="AL44" i="16"/>
  <c r="R44" i="16" s="1"/>
  <c r="AL80" i="16"/>
  <c r="R80" i="16" s="1"/>
  <c r="AG44" i="16"/>
  <c r="M44" i="16" s="1"/>
  <c r="AL12" i="16"/>
  <c r="R12" i="16" s="1"/>
  <c r="AJ13" i="16"/>
  <c r="AL13" i="16"/>
  <c r="R13" i="16" s="1"/>
  <c r="AH59" i="16"/>
  <c r="N59" i="16" s="1"/>
  <c r="E30" i="22"/>
  <c r="I30" i="22"/>
  <c r="K30" i="22"/>
  <c r="G31" i="22"/>
  <c r="G32" i="22"/>
  <c r="AC59" i="16"/>
  <c r="I59" i="16" s="1"/>
  <c r="M32" i="22"/>
  <c r="E33" i="22"/>
  <c r="AC60" i="16"/>
  <c r="I60" i="16" s="1"/>
  <c r="Q54" i="22"/>
  <c r="X65" i="22"/>
  <c r="X67" i="22"/>
  <c r="Q66" i="22"/>
  <c r="AH64" i="22"/>
  <c r="AH65" i="22"/>
  <c r="AH66" i="22"/>
  <c r="J958" i="18"/>
  <c r="AH51" i="22"/>
  <c r="AH40" i="22"/>
  <c r="U29" i="21"/>
  <c r="AD66" i="22"/>
  <c r="Y62" i="21"/>
  <c r="Z60" i="21"/>
  <c r="AL29" i="16" l="1"/>
  <c r="R29" i="16" s="1"/>
  <c r="Y91" i="16"/>
  <c r="E91" i="16" s="1"/>
  <c r="AL28" i="16"/>
  <c r="R28" i="16" s="1"/>
  <c r="AL30" i="16"/>
  <c r="R30" i="16" s="1"/>
  <c r="Y95" i="16"/>
  <c r="E95" i="16" s="1"/>
  <c r="AK29" i="16"/>
  <c r="Q29" i="16" s="1"/>
  <c r="AG93" i="16"/>
  <c r="M93" i="16" s="1"/>
  <c r="AH42" i="16"/>
  <c r="N42" i="16" s="1"/>
  <c r="AC92" i="16"/>
  <c r="I92" i="16" s="1"/>
  <c r="AC56" i="16"/>
  <c r="I56" i="16" s="1"/>
  <c r="AL27" i="16"/>
  <c r="R27" i="16" s="1"/>
  <c r="AL10" i="16"/>
  <c r="R10" i="16" s="1"/>
  <c r="AJ11" i="16"/>
  <c r="AG9" i="16"/>
  <c r="M9" i="16" s="1"/>
  <c r="AB59" i="16"/>
  <c r="H59" i="16" s="1"/>
  <c r="AJ5" i="16"/>
  <c r="P5" i="16" s="1"/>
  <c r="AL45" i="16"/>
  <c r="R45" i="16" s="1"/>
  <c r="D22" i="4"/>
  <c r="Q60" i="22"/>
  <c r="Q27" i="22"/>
  <c r="Q28" i="22"/>
  <c r="M5" i="4"/>
  <c r="M5" i="22" s="1"/>
  <c r="M27" i="4"/>
  <c r="M27" i="22" s="1"/>
  <c r="F12" i="4"/>
  <c r="F12" i="22" s="1"/>
  <c r="L10" i="4"/>
  <c r="AH74" i="16" s="1"/>
  <c r="N74" i="16" s="1"/>
  <c r="Z58" i="22"/>
  <c r="Z19" i="22"/>
  <c r="F219" i="18"/>
  <c r="AO42" i="22"/>
  <c r="X16" i="22"/>
  <c r="U53" i="22"/>
  <c r="U27" i="22"/>
  <c r="AO43" i="22"/>
  <c r="I19" i="4"/>
  <c r="I4" i="4"/>
  <c r="I4" i="22" s="1"/>
  <c r="I26" i="4"/>
  <c r="I26" i="22" s="1"/>
  <c r="F15" i="4"/>
  <c r="F15" i="22" s="1"/>
  <c r="F14" i="4"/>
  <c r="AI22" i="16" s="1"/>
  <c r="O22" i="16" s="1"/>
  <c r="F27" i="4"/>
  <c r="F27" i="22" s="1"/>
  <c r="AD51" i="22"/>
  <c r="T55" i="22"/>
  <c r="AD50" i="22"/>
  <c r="AD26" i="22"/>
  <c r="T14" i="22"/>
  <c r="C17" i="4"/>
  <c r="F971" i="18"/>
  <c r="N23" i="4"/>
  <c r="AJ94" i="16" s="1"/>
  <c r="P94" i="16" s="1"/>
  <c r="C19" i="4"/>
  <c r="C19" i="22" s="1"/>
  <c r="N22" i="4"/>
  <c r="AJ93" i="16" s="1"/>
  <c r="P93" i="16" s="1"/>
  <c r="R55" i="22"/>
  <c r="Q53" i="22"/>
  <c r="Q52" i="22"/>
  <c r="Z41" i="22"/>
  <c r="AK57" i="22"/>
  <c r="AC6" i="22"/>
  <c r="AC4" i="22"/>
  <c r="Q4" i="22"/>
  <c r="Y48" i="22"/>
  <c r="D14" i="4"/>
  <c r="J11" i="4"/>
  <c r="D16" i="4"/>
  <c r="D16" i="22" s="1"/>
  <c r="H22" i="4"/>
  <c r="AJ42" i="16" s="1"/>
  <c r="P42" i="16" s="1"/>
  <c r="D53" i="22"/>
  <c r="J18" i="4"/>
  <c r="BJ18" i="21" s="1"/>
  <c r="Z22" i="22"/>
  <c r="S19" i="22"/>
  <c r="G861" i="18"/>
  <c r="AP42" i="22"/>
  <c r="Q55" i="22"/>
  <c r="G5" i="4"/>
  <c r="G5" i="22" s="1"/>
  <c r="G4" i="4"/>
  <c r="G4" i="22" s="1"/>
  <c r="E445" i="18"/>
  <c r="CC58" i="21"/>
  <c r="AH46" i="22"/>
  <c r="AU42" i="22"/>
  <c r="S4" i="22"/>
  <c r="G14" i="4"/>
  <c r="G14" i="22" s="1"/>
  <c r="E685" i="18"/>
  <c r="M13" i="4"/>
  <c r="M13" i="22" s="1"/>
  <c r="AI48" i="22"/>
  <c r="D41" i="22"/>
  <c r="D25" i="4"/>
  <c r="AK6" i="16" s="1"/>
  <c r="Q6" i="16" s="1"/>
  <c r="M24" i="4"/>
  <c r="M24" i="22" s="1"/>
  <c r="D4" i="4"/>
  <c r="D4" i="22" s="1"/>
  <c r="AA98" i="16"/>
  <c r="G98" i="16" s="1"/>
  <c r="M58" i="22"/>
  <c r="AL78" i="16"/>
  <c r="R78" i="16" s="1"/>
  <c r="AL48" i="16"/>
  <c r="R48" i="16" s="1"/>
  <c r="AA65" i="16"/>
  <c r="G65" i="16" s="1"/>
  <c r="X80" i="16"/>
  <c r="D80" i="16" s="1"/>
  <c r="AL97" i="16"/>
  <c r="R97" i="16" s="1"/>
  <c r="AC17" i="22"/>
  <c r="C6" i="4"/>
  <c r="H52" i="22"/>
  <c r="N52" i="22"/>
  <c r="AD11" i="22"/>
  <c r="D24" i="4"/>
  <c r="AD21" i="22"/>
  <c r="Q22" i="22"/>
  <c r="F51" i="22"/>
  <c r="D18" i="4"/>
  <c r="D18" i="22" s="1"/>
  <c r="C5" i="4"/>
  <c r="AD42" i="22"/>
  <c r="AD43" i="22"/>
  <c r="R56" i="22"/>
  <c r="AC91" i="16"/>
  <c r="I91" i="16" s="1"/>
  <c r="AL82" i="16"/>
  <c r="R82" i="16" s="1"/>
  <c r="AL46" i="16"/>
  <c r="R46" i="16" s="1"/>
  <c r="AL62" i="16"/>
  <c r="R62" i="16" s="1"/>
  <c r="AL95" i="16"/>
  <c r="R95" i="16" s="1"/>
  <c r="AJ81" i="16"/>
  <c r="P81" i="16" s="1"/>
  <c r="AH77" i="16"/>
  <c r="N77" i="16" s="1"/>
  <c r="X93" i="16"/>
  <c r="D93" i="16" s="1"/>
  <c r="AH65" i="16"/>
  <c r="N65" i="16" s="1"/>
  <c r="AB63" i="16"/>
  <c r="H63" i="16" s="1"/>
  <c r="AI75" i="16"/>
  <c r="O75" i="16" s="1"/>
  <c r="AL98" i="16"/>
  <c r="R98" i="16" s="1"/>
  <c r="AA99" i="16"/>
  <c r="G99" i="16" s="1"/>
  <c r="AL63" i="16"/>
  <c r="R63" i="16" s="1"/>
  <c r="AI95" i="16"/>
  <c r="O95" i="16" s="1"/>
  <c r="X61" i="16"/>
  <c r="D61" i="16" s="1"/>
  <c r="AB98" i="16"/>
  <c r="H98" i="16" s="1"/>
  <c r="AA62" i="16"/>
  <c r="G62" i="16" s="1"/>
  <c r="AL11" i="16"/>
  <c r="R11" i="16" s="1"/>
  <c r="AL14" i="16"/>
  <c r="R14" i="16" s="1"/>
  <c r="AI54" i="22"/>
  <c r="AG96" i="16"/>
  <c r="M96" i="16" s="1"/>
  <c r="AH27" i="16"/>
  <c r="N27" i="16" s="1"/>
  <c r="Y64" i="16"/>
  <c r="E64" i="16" s="1"/>
  <c r="AJ99" i="16"/>
  <c r="P99" i="16" s="1"/>
  <c r="AJ24" i="16"/>
  <c r="P24" i="16" s="1"/>
  <c r="AJ95" i="16"/>
  <c r="P95" i="16" s="1"/>
  <c r="AH43" i="16"/>
  <c r="N43" i="16" s="1"/>
  <c r="AJ76" i="16"/>
  <c r="P76" i="16" s="1"/>
  <c r="AH40" i="16"/>
  <c r="N40" i="16" s="1"/>
  <c r="S41" i="21"/>
  <c r="I42" i="22"/>
  <c r="Y63" i="22"/>
  <c r="AH62" i="22"/>
  <c r="T17" i="22"/>
  <c r="AP56" i="22"/>
  <c r="BN36" i="21"/>
  <c r="X8" i="22"/>
  <c r="N17" i="4"/>
  <c r="N17" i="22" s="1"/>
  <c r="AB43" i="22"/>
  <c r="L11" i="4"/>
  <c r="AH75" i="16" s="1"/>
  <c r="N75" i="16" s="1"/>
  <c r="AT46" i="22"/>
  <c r="X42" i="22"/>
  <c r="AC58" i="22"/>
  <c r="V61" i="22"/>
  <c r="V8" i="22"/>
  <c r="V14" i="22"/>
  <c r="C10" i="4"/>
  <c r="AG25" i="16"/>
  <c r="M25" i="16" s="1"/>
  <c r="AH49" i="22"/>
  <c r="AB15" i="22"/>
  <c r="AL8" i="16"/>
  <c r="R8" i="16" s="1"/>
  <c r="H20" i="4"/>
  <c r="L14" i="4"/>
  <c r="D6" i="4"/>
  <c r="D6" i="22" s="1"/>
  <c r="F26" i="4"/>
  <c r="AH5" i="22"/>
  <c r="AJ63" i="22"/>
  <c r="AL6" i="22"/>
  <c r="O584" i="18"/>
  <c r="AU63" i="22"/>
  <c r="AP39" i="22"/>
  <c r="AH57" i="22"/>
  <c r="AH25" i="22"/>
  <c r="AJ15" i="22"/>
  <c r="AL5" i="22"/>
  <c r="AH4" i="22"/>
  <c r="X62" i="21"/>
  <c r="CI29" i="21"/>
  <c r="W31" i="21"/>
  <c r="W33" i="21"/>
  <c r="AJ28" i="16"/>
  <c r="P28" i="16" s="1"/>
  <c r="AG31" i="16"/>
  <c r="M31" i="16" s="1"/>
  <c r="Y61" i="16"/>
  <c r="E61" i="16" s="1"/>
  <c r="AK99" i="16"/>
  <c r="Q99" i="16" s="1"/>
  <c r="AK65" i="16"/>
  <c r="Q65" i="16" s="1"/>
  <c r="AA64" i="16"/>
  <c r="G64" i="16" s="1"/>
  <c r="AA95" i="16"/>
  <c r="G95" i="16" s="1"/>
  <c r="AH9" i="22"/>
  <c r="AH29" i="22"/>
  <c r="AH30" i="22"/>
  <c r="AH32" i="22"/>
  <c r="AH33" i="22"/>
  <c r="AH26" i="22"/>
  <c r="AH8" i="22"/>
  <c r="AH28" i="22"/>
  <c r="AH22" i="22"/>
  <c r="AH24" i="22"/>
  <c r="AH18" i="22"/>
  <c r="AA6" i="16"/>
  <c r="G6" i="16" s="1"/>
  <c r="C28" i="22"/>
  <c r="T986" i="18"/>
  <c r="J986" i="18"/>
  <c r="T987" i="18"/>
  <c r="J987" i="18"/>
  <c r="T989" i="18"/>
  <c r="T988" i="18"/>
  <c r="J989" i="18"/>
  <c r="J988" i="18"/>
  <c r="T990" i="18"/>
  <c r="J990" i="18"/>
  <c r="C18" i="22"/>
  <c r="C26" i="22"/>
  <c r="C23" i="22"/>
  <c r="T981" i="18"/>
  <c r="J981" i="18"/>
  <c r="C30" i="22"/>
  <c r="T982" i="18"/>
  <c r="J982" i="18"/>
  <c r="T983" i="18"/>
  <c r="J983" i="18"/>
  <c r="T984" i="18"/>
  <c r="J984" i="18"/>
  <c r="T985" i="18"/>
  <c r="J985" i="18"/>
  <c r="AB4" i="22"/>
  <c r="AD4" i="22"/>
  <c r="Z5" i="22"/>
  <c r="AD5" i="22"/>
  <c r="S22" i="22"/>
  <c r="AJ80" i="16"/>
  <c r="P80" i="16" s="1"/>
  <c r="AA40" i="22"/>
  <c r="L22" i="22"/>
  <c r="AU15" i="22"/>
  <c r="AO27" i="22"/>
  <c r="AL26" i="22"/>
  <c r="AL24" i="22"/>
  <c r="AM5" i="22"/>
  <c r="D43" i="22"/>
  <c r="E60" i="22"/>
  <c r="AL61" i="22"/>
  <c r="AL59" i="22"/>
  <c r="AR47" i="22"/>
  <c r="AN49" i="22"/>
  <c r="AN59" i="22"/>
  <c r="AJ59" i="22"/>
  <c r="AM61" i="22"/>
  <c r="AO47" i="22"/>
  <c r="AL50" i="22"/>
  <c r="AO50" i="22"/>
  <c r="AQ51" i="22"/>
  <c r="AP60" i="22"/>
  <c r="AU40" i="22"/>
  <c r="AU57" i="22"/>
  <c r="AM53" i="22"/>
  <c r="AT41" i="22"/>
  <c r="AO40" i="22"/>
  <c r="AN40" i="22"/>
  <c r="AO49" i="22"/>
  <c r="AM50" i="22"/>
  <c r="AS47" i="22"/>
  <c r="AL21" i="22"/>
  <c r="AN11" i="22"/>
  <c r="AU52" i="22"/>
  <c r="AT54" i="22"/>
  <c r="AJ10" i="22"/>
  <c r="AQ62" i="22"/>
  <c r="AQ9" i="22"/>
  <c r="AS10" i="22"/>
  <c r="AP4" i="22"/>
  <c r="AK14" i="22"/>
  <c r="AK25" i="22"/>
  <c r="AT55" i="22"/>
  <c r="AT9" i="22"/>
  <c r="AT56" i="22"/>
  <c r="AO10" i="22"/>
  <c r="AK60" i="22"/>
  <c r="AM21" i="22"/>
  <c r="AP20" i="22"/>
  <c r="AK4" i="22"/>
  <c r="O5" i="22"/>
  <c r="AQ20" i="22"/>
  <c r="AN19" i="22"/>
  <c r="AP19" i="22"/>
  <c r="AR19" i="22"/>
  <c r="AJ4" i="22"/>
  <c r="AJ21" i="22"/>
  <c r="AJ22" i="22"/>
  <c r="AR39" i="22"/>
  <c r="AP10" i="22"/>
  <c r="AP46" i="22"/>
  <c r="AU54" i="22"/>
  <c r="AI25" i="22"/>
  <c r="AI16" i="22"/>
  <c r="AI17" i="22"/>
  <c r="AI8" i="22"/>
  <c r="AI47" i="22"/>
  <c r="AI13" i="22"/>
  <c r="AN13" i="22"/>
  <c r="AS55" i="22"/>
  <c r="AN45" i="22"/>
  <c r="AM10" i="22"/>
  <c r="AK20" i="22"/>
  <c r="AI22" i="22"/>
  <c r="AR55" i="22"/>
  <c r="AK11" i="22"/>
  <c r="AO11" i="22"/>
  <c r="AR11" i="22"/>
  <c r="AJ20" i="22"/>
  <c r="AI26" i="22"/>
  <c r="AL20" i="22"/>
  <c r="AL13" i="22"/>
  <c r="AN12" i="22"/>
  <c r="AJ23" i="22"/>
  <c r="AM23" i="22"/>
  <c r="AI18" i="22"/>
  <c r="AI46" i="22"/>
  <c r="AK12" i="22"/>
  <c r="AQ11" i="22"/>
  <c r="AM4" i="22"/>
  <c r="AT19" i="22"/>
  <c r="AN22" i="22"/>
  <c r="AI21" i="22"/>
  <c r="AI4" i="22"/>
  <c r="AQ4" i="22"/>
  <c r="AS4" i="22"/>
  <c r="AU4" i="22"/>
  <c r="AU9" i="22"/>
  <c r="AU10" i="22"/>
  <c r="AU11" i="22"/>
  <c r="AR13" i="22"/>
  <c r="AT13" i="22"/>
  <c r="AU19" i="22"/>
  <c r="AQ21" i="22"/>
  <c r="AS21" i="22"/>
  <c r="AU21" i="22"/>
  <c r="AR22" i="22"/>
  <c r="AT22" i="22"/>
  <c r="AQ23" i="22"/>
  <c r="AU23" i="22"/>
  <c r="AK28" i="22"/>
  <c r="AI29" i="22"/>
  <c r="AK29" i="22"/>
  <c r="AM29" i="22"/>
  <c r="AO29" i="22"/>
  <c r="AQ29" i="22"/>
  <c r="AS29" i="22"/>
  <c r="AU29" i="22"/>
  <c r="AI30" i="22"/>
  <c r="AK30" i="22"/>
  <c r="AM30" i="22"/>
  <c r="AO30" i="22"/>
  <c r="AQ30" i="22"/>
  <c r="AS30" i="22"/>
  <c r="AU30" i="22"/>
  <c r="AI31" i="22"/>
  <c r="AK31" i="22"/>
  <c r="AM31" i="22"/>
  <c r="AO31" i="22"/>
  <c r="AQ31" i="22"/>
  <c r="AS31" i="22"/>
  <c r="AU31" i="22"/>
  <c r="AI32" i="22"/>
  <c r="AK32" i="22"/>
  <c r="AM32" i="22"/>
  <c r="AO32" i="22"/>
  <c r="AQ32" i="22"/>
  <c r="AS32" i="22"/>
  <c r="AU32" i="22"/>
  <c r="AI33" i="22"/>
  <c r="AK33" i="22"/>
  <c r="AM33" i="22"/>
  <c r="AO33" i="22"/>
  <c r="AQ33" i="22"/>
  <c r="AS33" i="22"/>
  <c r="AU33" i="22"/>
  <c r="AP40" i="22"/>
  <c r="AL41" i="22"/>
  <c r="AM44" i="22"/>
  <c r="AK45" i="22"/>
  <c r="AJ48" i="22"/>
  <c r="AO48" i="22"/>
  <c r="AJ52" i="22"/>
  <c r="AM52" i="22"/>
  <c r="AO52" i="22"/>
  <c r="AI53" i="22"/>
  <c r="AO54" i="22"/>
  <c r="AK55" i="22"/>
  <c r="AI56" i="22"/>
  <c r="AL56" i="22"/>
  <c r="AK58" i="22"/>
  <c r="AM58" i="22"/>
  <c r="AP58" i="22"/>
  <c r="AI59" i="22"/>
  <c r="AI64" i="22"/>
  <c r="AK64" i="22"/>
  <c r="AM64" i="22"/>
  <c r="AO64" i="22"/>
  <c r="AQ64" i="22"/>
  <c r="AS64" i="22"/>
  <c r="AU64" i="22"/>
  <c r="AI65" i="22"/>
  <c r="AK65" i="22"/>
  <c r="AO65" i="22"/>
  <c r="AQ65" i="22"/>
  <c r="AS65" i="22"/>
  <c r="AU65" i="22"/>
  <c r="AI66" i="22"/>
  <c r="AK66" i="22"/>
  <c r="AM66" i="22"/>
  <c r="AO66" i="22"/>
  <c r="AQ66" i="22"/>
  <c r="AS66" i="22"/>
  <c r="AU66" i="22"/>
  <c r="AK19" i="22"/>
  <c r="AR53" i="22"/>
  <c r="AU56" i="22"/>
  <c r="AL57" i="22"/>
  <c r="AJ14" i="22"/>
  <c r="AJ16" i="22"/>
  <c r="AJ18" i="22"/>
  <c r="AK68" i="22"/>
  <c r="AL16" i="22"/>
  <c r="AL18" i="22"/>
  <c r="AL67" i="22"/>
  <c r="AM68" i="22"/>
  <c r="AM15" i="22"/>
  <c r="AM17" i="22"/>
  <c r="AM8" i="22"/>
  <c r="AM28" i="22"/>
  <c r="AM63" i="22"/>
  <c r="AN14" i="22"/>
  <c r="AN5" i="22"/>
  <c r="AN16" i="22"/>
  <c r="AN18" i="22"/>
  <c r="AN67" i="22"/>
  <c r="AO68" i="22"/>
  <c r="AO5" i="22"/>
  <c r="AO8" i="22"/>
  <c r="AO28" i="22"/>
  <c r="AO63" i="22"/>
  <c r="AP18" i="22"/>
  <c r="AQ68" i="22"/>
  <c r="AQ6" i="22"/>
  <c r="AQ8" i="22"/>
  <c r="AQ28" i="22"/>
  <c r="AR26" i="22"/>
  <c r="AR27" i="22"/>
  <c r="AR18" i="22"/>
  <c r="AR67" i="22"/>
  <c r="AS68" i="22"/>
  <c r="AS5" i="22"/>
  <c r="AS6" i="22"/>
  <c r="AS7" i="22"/>
  <c r="AS8" i="22"/>
  <c r="AS28" i="22"/>
  <c r="AS63" i="22"/>
  <c r="AT14" i="22"/>
  <c r="AT15" i="22"/>
  <c r="AT16" i="22"/>
  <c r="AT17" i="22"/>
  <c r="AT18" i="22"/>
  <c r="AU68" i="22"/>
  <c r="AU6" i="22"/>
  <c r="AU7" i="22"/>
  <c r="AU8" i="22"/>
  <c r="AU28" i="22"/>
  <c r="AM51" i="22"/>
  <c r="AJ51" i="22"/>
  <c r="AT49" i="22"/>
  <c r="AS59" i="22"/>
  <c r="AR59" i="22"/>
  <c r="AN60" i="22"/>
  <c r="AS50" i="22"/>
  <c r="AL60" i="22"/>
  <c r="AQ39" i="22"/>
  <c r="AT59" i="22"/>
  <c r="AQ60" i="22"/>
  <c r="AS49" i="22"/>
  <c r="AP51" i="22"/>
  <c r="AU41" i="22"/>
  <c r="AM59" i="22"/>
  <c r="AS40" i="22"/>
  <c r="AT51" i="22"/>
  <c r="AK13" i="22"/>
  <c r="AS9" i="22"/>
  <c r="AN9" i="22"/>
  <c r="AJ9" i="22"/>
  <c r="AS20" i="22"/>
  <c r="AQ10" i="22"/>
  <c r="AI60" i="22"/>
  <c r="AI61" i="22"/>
  <c r="AL4" i="22"/>
  <c r="AK63" i="22"/>
  <c r="AT48" i="22"/>
  <c r="AU55" i="22"/>
  <c r="AT10" i="22"/>
  <c r="AQ46" i="22"/>
  <c r="AK27" i="22"/>
  <c r="AN4" i="22"/>
  <c r="AK8" i="22"/>
  <c r="AO4" i="22"/>
  <c r="AI19" i="22"/>
  <c r="AO19" i="22"/>
  <c r="AQ19" i="22"/>
  <c r="AS19" i="22"/>
  <c r="AR58" i="22"/>
  <c r="AP21" i="22"/>
  <c r="AI5" i="22"/>
  <c r="AI6" i="22"/>
  <c r="AI7" i="22"/>
  <c r="AI27" i="22"/>
  <c r="AK21" i="22"/>
  <c r="AS44" i="22"/>
  <c r="AN10" i="22"/>
  <c r="AM9" i="22"/>
  <c r="AT62" i="22"/>
  <c r="AR62" i="22"/>
  <c r="AI11" i="22"/>
  <c r="AM11" i="22"/>
  <c r="AS11" i="22"/>
  <c r="AJ19" i="22"/>
  <c r="AI14" i="22"/>
  <c r="AI15" i="22"/>
  <c r="AI50" i="22"/>
  <c r="AI63" i="22"/>
  <c r="AL22" i="22"/>
  <c r="AL9" i="22"/>
  <c r="AM12" i="22"/>
  <c r="AO12" i="22"/>
  <c r="AR12" i="22"/>
  <c r="AT12" i="22"/>
  <c r="AL23" i="22"/>
  <c r="AN23" i="22"/>
  <c r="AP23" i="22"/>
  <c r="AI20" i="22"/>
  <c r="AS48" i="22"/>
  <c r="AQ12" i="22"/>
  <c r="AT20" i="22"/>
  <c r="AN21" i="22"/>
  <c r="AI23" i="22"/>
  <c r="AQ52" i="22"/>
  <c r="AR4" i="22"/>
  <c r="AT4" i="22"/>
  <c r="AU12" i="22"/>
  <c r="AQ13" i="22"/>
  <c r="AS13" i="22"/>
  <c r="AR21" i="22"/>
  <c r="AT21" i="22"/>
  <c r="AQ22" i="22"/>
  <c r="AS22" i="22"/>
  <c r="AU22" i="22"/>
  <c r="AR23" i="22"/>
  <c r="AT23" i="22"/>
  <c r="AI28" i="22"/>
  <c r="AJ29" i="22"/>
  <c r="AL29" i="22"/>
  <c r="AN29" i="22"/>
  <c r="AJ30" i="22"/>
  <c r="AL30" i="22"/>
  <c r="AN30" i="22"/>
  <c r="AP30" i="22"/>
  <c r="AR30" i="22"/>
  <c r="AT30" i="22"/>
  <c r="AJ31" i="22"/>
  <c r="AN31" i="22"/>
  <c r="AP31" i="22"/>
  <c r="AR31" i="22"/>
  <c r="AJ32" i="22"/>
  <c r="AL32" i="22"/>
  <c r="AN32" i="22"/>
  <c r="AP32" i="22"/>
  <c r="AR32" i="22"/>
  <c r="AT32" i="22"/>
  <c r="AJ33" i="22"/>
  <c r="AL33" i="22"/>
  <c r="AI41" i="22"/>
  <c r="AO41" i="22"/>
  <c r="AI44" i="22"/>
  <c r="AL44" i="22"/>
  <c r="AJ46" i="22"/>
  <c r="AI52" i="22"/>
  <c r="AL52" i="22"/>
  <c r="AN52" i="22"/>
  <c r="AI55" i="22"/>
  <c r="AJ56" i="22"/>
  <c r="AI57" i="22"/>
  <c r="AJ58" i="22"/>
  <c r="AL58" i="22"/>
  <c r="AO58" i="22"/>
  <c r="AJ64" i="22"/>
  <c r="AL64" i="22"/>
  <c r="AN64" i="22"/>
  <c r="AP64" i="22"/>
  <c r="AR64" i="22"/>
  <c r="AT64" i="22"/>
  <c r="AJ65" i="22"/>
  <c r="AL65" i="22"/>
  <c r="AN65" i="22"/>
  <c r="AP65" i="22"/>
  <c r="AR65" i="22"/>
  <c r="AT65" i="22"/>
  <c r="AJ66" i="22"/>
  <c r="AL66" i="22"/>
  <c r="AN66" i="22"/>
  <c r="AP66" i="22"/>
  <c r="AR66" i="22"/>
  <c r="AT66" i="22"/>
  <c r="AI67" i="22"/>
  <c r="AI68" i="22"/>
  <c r="AJ13" i="22"/>
  <c r="AT47" i="22"/>
  <c r="AP57" i="22"/>
  <c r="AJ47" i="22"/>
  <c r="AS14" i="22"/>
  <c r="AR17" i="22"/>
  <c r="AQ16" i="22"/>
  <c r="AJ68" i="22"/>
  <c r="AJ24" i="22"/>
  <c r="AJ28" i="22"/>
  <c r="AL68" i="22"/>
  <c r="AL15" i="22"/>
  <c r="AL17" i="22"/>
  <c r="AL8" i="22"/>
  <c r="AL28" i="22"/>
  <c r="AL63" i="22"/>
  <c r="AM14" i="22"/>
  <c r="AM16" i="22"/>
  <c r="AM18" i="22"/>
  <c r="AM67" i="22"/>
  <c r="AN68" i="22"/>
  <c r="AN26" i="22"/>
  <c r="AN17" i="22"/>
  <c r="AN8" i="22"/>
  <c r="AN28" i="22"/>
  <c r="AN63" i="22"/>
  <c r="AO25" i="22"/>
  <c r="AO67" i="22"/>
  <c r="AP68" i="22"/>
  <c r="AP6" i="22"/>
  <c r="AP7" i="22"/>
  <c r="AP28" i="22"/>
  <c r="AQ24" i="22"/>
  <c r="AQ25" i="22"/>
  <c r="AQ27" i="22"/>
  <c r="AQ18" i="22"/>
  <c r="AQ67" i="22"/>
  <c r="AR68" i="22"/>
  <c r="AR5" i="22"/>
  <c r="AR7" i="22"/>
  <c r="AR8" i="22"/>
  <c r="AR28" i="22"/>
  <c r="AR63" i="22"/>
  <c r="AS18" i="22"/>
  <c r="AS67" i="22"/>
  <c r="AT68" i="22"/>
  <c r="AT5" i="22"/>
  <c r="AT7" i="22"/>
  <c r="AT8" i="22"/>
  <c r="AT28" i="22"/>
  <c r="AT63" i="22"/>
  <c r="AU18" i="22"/>
  <c r="AU67" i="22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86" i="16"/>
  <c r="K86" i="16"/>
  <c r="B69" i="16"/>
  <c r="K69" i="16"/>
  <c r="B52" i="16"/>
  <c r="K52" i="16"/>
  <c r="B1" i="16"/>
  <c r="L2" i="18"/>
  <c r="B35" i="16"/>
  <c r="K35" i="16"/>
  <c r="B2" i="18"/>
  <c r="K1" i="16"/>
  <c r="B18" i="16"/>
  <c r="K18" i="16"/>
  <c r="M7" i="22"/>
  <c r="AJ97" i="16"/>
  <c r="P97" i="16" s="1"/>
  <c r="AJ98" i="16"/>
  <c r="P98" i="16" s="1"/>
  <c r="AS51" i="22"/>
  <c r="AK23" i="16"/>
  <c r="Q23" i="16" s="1"/>
  <c r="AJ23" i="16"/>
  <c r="P23" i="16" s="1"/>
  <c r="AD12" i="22"/>
  <c r="D8" i="22"/>
  <c r="V20" i="22"/>
  <c r="F14" i="22"/>
  <c r="AH57" i="16"/>
  <c r="N57" i="16" s="1"/>
  <c r="Y81" i="16"/>
  <c r="E81" i="16" s="1"/>
  <c r="Y78" i="16"/>
  <c r="E78" i="16" s="1"/>
  <c r="Q42" i="22"/>
  <c r="AI93" i="16"/>
  <c r="O93" i="16" s="1"/>
  <c r="AK92" i="16"/>
  <c r="Q92" i="16" s="1"/>
  <c r="Y94" i="16"/>
  <c r="E94" i="16" s="1"/>
  <c r="AG30" i="16"/>
  <c r="M30" i="16" s="1"/>
  <c r="F44" i="22"/>
  <c r="AI30" i="16"/>
  <c r="O30" i="16" s="1"/>
  <c r="AG12" i="16"/>
  <c r="Z25" i="22"/>
  <c r="AG27" i="16"/>
  <c r="M27" i="16" s="1"/>
  <c r="AH63" i="16"/>
  <c r="N63" i="16" s="1"/>
  <c r="AH44" i="16"/>
  <c r="N44" i="16" s="1"/>
  <c r="AG7" i="16"/>
  <c r="M7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96" i="16"/>
  <c r="E96" i="16" s="1"/>
  <c r="X47" i="22"/>
  <c r="AD40" i="22"/>
  <c r="AH29" i="16"/>
  <c r="N29" i="16" s="1"/>
  <c r="AB79" i="16"/>
  <c r="H79" i="16" s="1"/>
  <c r="AK26" i="22"/>
  <c r="AA91" i="16"/>
  <c r="G91" i="16" s="1"/>
  <c r="AJ22" i="16"/>
  <c r="P22" i="16" s="1"/>
  <c r="H11" i="22"/>
  <c r="C32" i="22"/>
  <c r="Y30" i="21"/>
  <c r="AC94" i="16"/>
  <c r="I94" i="16" s="1"/>
  <c r="D25" i="22"/>
  <c r="AC58" i="16"/>
  <c r="I58" i="16" s="1"/>
  <c r="C31" i="22"/>
  <c r="AG92" i="16"/>
  <c r="M92" i="16" s="1"/>
  <c r="V63" i="22"/>
  <c r="N54" i="22"/>
  <c r="AA96" i="16"/>
  <c r="G96" i="16" s="1"/>
  <c r="AI11" i="16"/>
  <c r="AD24" i="22"/>
  <c r="Z92" i="16"/>
  <c r="F92" i="16" s="1"/>
  <c r="AI7" i="16"/>
  <c r="O7" i="16" s="1"/>
  <c r="L16" i="22"/>
  <c r="AG75" i="16"/>
  <c r="M75" i="16" s="1"/>
  <c r="I7" i="22"/>
  <c r="AI31" i="16"/>
  <c r="O31" i="16" s="1"/>
  <c r="AG47" i="16"/>
  <c r="M47" i="16" s="1"/>
  <c r="AG11" i="16"/>
  <c r="AH10" i="22"/>
  <c r="T937" i="18"/>
  <c r="CO63" i="21"/>
  <c r="F64" i="21"/>
  <c r="AJ48" i="16"/>
  <c r="P48" i="16" s="1"/>
  <c r="AB44" i="16"/>
  <c r="H44" i="16" s="1"/>
  <c r="AA11" i="16"/>
  <c r="H47" i="22"/>
  <c r="AH47" i="16"/>
  <c r="N47" i="16" s="1"/>
  <c r="L59" i="22"/>
  <c r="AK78" i="16"/>
  <c r="Q78" i="16" s="1"/>
  <c r="AM20" i="22"/>
  <c r="R48" i="22"/>
  <c r="AB16" i="22"/>
  <c r="BH29" i="21"/>
  <c r="J757" i="18"/>
  <c r="T54" i="18"/>
  <c r="BI29" i="21"/>
  <c r="J326" i="18"/>
  <c r="BV30" i="21"/>
  <c r="T566" i="18"/>
  <c r="C30" i="21"/>
  <c r="V30" i="22"/>
  <c r="J105" i="18"/>
  <c r="T888" i="18"/>
  <c r="R32" i="22"/>
  <c r="T32" i="22"/>
  <c r="AB32" i="22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T572" i="18"/>
  <c r="J13" i="18"/>
  <c r="W67" i="22"/>
  <c r="L1" i="17"/>
  <c r="M1" i="17" s="1"/>
  <c r="AD52" i="22"/>
  <c r="AA5" i="22"/>
  <c r="T11" i="22"/>
  <c r="X11" i="22"/>
  <c r="C8" i="4"/>
  <c r="K11" i="4"/>
  <c r="K11" i="22" s="1"/>
  <c r="C7" i="4"/>
  <c r="I9" i="4"/>
  <c r="Y56" i="16" s="1"/>
  <c r="E56" i="16" s="1"/>
  <c r="E13" i="4"/>
  <c r="E13" i="22" s="1"/>
  <c r="J14" i="4"/>
  <c r="J22" i="4"/>
  <c r="E19" i="4"/>
  <c r="E6" i="4"/>
  <c r="G17" i="4"/>
  <c r="G17" i="22" s="1"/>
  <c r="G22" i="4"/>
  <c r="G22" i="22" s="1"/>
  <c r="L20" i="4"/>
  <c r="L20" i="22" s="1"/>
  <c r="G26" i="4"/>
  <c r="AB41" i="16" s="1"/>
  <c r="H41" i="16" s="1"/>
  <c r="L24" i="4"/>
  <c r="S21" i="22"/>
  <c r="S333" i="18"/>
  <c r="H25" i="4"/>
  <c r="H25" i="22" s="1"/>
  <c r="K8" i="4"/>
  <c r="H24" i="4"/>
  <c r="Z26" i="22"/>
  <c r="F11" i="4"/>
  <c r="AH24" i="16" s="1"/>
  <c r="N24" i="16" s="1"/>
  <c r="L26" i="4"/>
  <c r="L26" i="22" s="1"/>
  <c r="M28" i="4"/>
  <c r="L17" i="4"/>
  <c r="X5" i="22"/>
  <c r="I6" i="4"/>
  <c r="K20" i="4"/>
  <c r="I23" i="4"/>
  <c r="G9" i="4"/>
  <c r="D14" i="22"/>
  <c r="AI5" i="16"/>
  <c r="O5" i="16" s="1"/>
  <c r="U4" i="22"/>
  <c r="M23" i="4"/>
  <c r="U14" i="22"/>
  <c r="AC13" i="22"/>
  <c r="AD9" i="22"/>
  <c r="AC19" i="22"/>
  <c r="E21" i="4"/>
  <c r="R6" i="22"/>
  <c r="AB10" i="22"/>
  <c r="M26" i="4"/>
  <c r="AC25" i="22"/>
  <c r="V23" i="22"/>
  <c r="Z27" i="22"/>
  <c r="J17" i="4"/>
  <c r="I13" i="4"/>
  <c r="I13" i="22" s="1"/>
  <c r="K16" i="4"/>
  <c r="N21" i="4"/>
  <c r="AJ92" i="16" s="1"/>
  <c r="P92" i="16" s="1"/>
  <c r="S26" i="22"/>
  <c r="AB12" i="22"/>
  <c r="V21" i="22"/>
  <c r="E23" i="4"/>
  <c r="I11" i="4"/>
  <c r="Y58" i="16" s="1"/>
  <c r="E58" i="16" s="1"/>
  <c r="AA29" i="16"/>
  <c r="Y22" i="16"/>
  <c r="E22" i="16" s="1"/>
  <c r="Y60" i="21"/>
  <c r="V61" i="21"/>
  <c r="V62" i="21"/>
  <c r="Z64" i="21"/>
  <c r="Y63" i="21"/>
  <c r="Y32" i="21"/>
  <c r="W30" i="21"/>
  <c r="AB11" i="16"/>
  <c r="AC22" i="16"/>
  <c r="I22" i="16" s="1"/>
  <c r="Z25" i="16"/>
  <c r="F25" i="16" s="1"/>
  <c r="AJ29" i="16"/>
  <c r="P29" i="16" s="1"/>
  <c r="X65" i="16"/>
  <c r="D65" i="16" s="1"/>
  <c r="AC97" i="16"/>
  <c r="I97" i="16" s="1"/>
  <c r="AC99" i="16"/>
  <c r="I99" i="16" s="1"/>
  <c r="AK14" i="16"/>
  <c r="V28" i="22"/>
  <c r="AB33" i="21"/>
  <c r="J425" i="18"/>
  <c r="L54" i="22"/>
  <c r="AJ78" i="16"/>
  <c r="P78" i="16" s="1"/>
  <c r="J28" i="4"/>
  <c r="AJ82" i="16"/>
  <c r="P82" i="16" s="1"/>
  <c r="L58" i="22"/>
  <c r="D26" i="4"/>
  <c r="AK7" i="16" s="1"/>
  <c r="Q7" i="16" s="1"/>
  <c r="S27" i="22"/>
  <c r="I12" i="4"/>
  <c r="Y59" i="16" s="1"/>
  <c r="E59" i="16" s="1"/>
  <c r="G28" i="4"/>
  <c r="G28" i="22" s="1"/>
  <c r="E10" i="4"/>
  <c r="E10" i="22" s="1"/>
  <c r="CM29" i="21"/>
  <c r="I40" i="22"/>
  <c r="X62" i="16"/>
  <c r="D62" i="16" s="1"/>
  <c r="AH62" i="16"/>
  <c r="N62" i="16" s="1"/>
  <c r="J45" i="22"/>
  <c r="C14" i="4"/>
  <c r="C22" i="4"/>
  <c r="S40" i="22"/>
  <c r="AB46" i="22"/>
  <c r="X62" i="22"/>
  <c r="AD61" i="22"/>
  <c r="AD45" i="22"/>
  <c r="Z44" i="22"/>
  <c r="Z50" i="22"/>
  <c r="V53" i="22"/>
  <c r="Z59" i="22"/>
  <c r="AA55" i="22"/>
  <c r="G19" i="4"/>
  <c r="AB61" i="22"/>
  <c r="AB24" i="16"/>
  <c r="H24" i="16" s="1"/>
  <c r="AB26" i="16"/>
  <c r="H26" i="16" s="1"/>
  <c r="Z53" i="16"/>
  <c r="E53" i="16" s="1"/>
  <c r="Q62" i="22"/>
  <c r="AK93" i="16"/>
  <c r="Q93" i="16" s="1"/>
  <c r="AA44" i="16"/>
  <c r="G44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AB58" i="16"/>
  <c r="H58" i="16" s="1"/>
  <c r="AH26" i="16"/>
  <c r="N26" i="16" s="1"/>
  <c r="AJ39" i="16"/>
  <c r="P39" i="16" s="1"/>
  <c r="H19" i="22"/>
  <c r="L50" i="22"/>
  <c r="AI79" i="16"/>
  <c r="O79" i="16" s="1"/>
  <c r="X60" i="16"/>
  <c r="D60" i="16" s="1"/>
  <c r="I8" i="22"/>
  <c r="AK24" i="16"/>
  <c r="Q24" i="16" s="1"/>
  <c r="F26" i="22"/>
  <c r="X94" i="16"/>
  <c r="D94" i="16" s="1"/>
  <c r="M8" i="22"/>
  <c r="AI8" i="16"/>
  <c r="O8" i="16" s="1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L14" i="22"/>
  <c r="AP13" i="22"/>
  <c r="E50" i="22"/>
  <c r="Z28" i="16"/>
  <c r="AT11" i="22"/>
  <c r="AL10" i="22"/>
  <c r="X63" i="22"/>
  <c r="AO23" i="22"/>
  <c r="AK23" i="22"/>
  <c r="AH23" i="22"/>
  <c r="AO45" i="22"/>
  <c r="AO46" i="22"/>
  <c r="C52" i="22"/>
  <c r="AK22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L31" i="22"/>
  <c r="AT31" i="22"/>
  <c r="X32" i="22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AL48" i="22"/>
  <c r="J49" i="22"/>
  <c r="AI61" i="16"/>
  <c r="O61" i="16" s="1"/>
  <c r="J50" i="22"/>
  <c r="AI62" i="16"/>
  <c r="O62" i="16" s="1"/>
  <c r="AP54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J48" i="22"/>
  <c r="N23" i="22"/>
  <c r="V19" i="22"/>
  <c r="N58" i="22"/>
  <c r="Z6" i="22"/>
  <c r="K60" i="22"/>
  <c r="AD18" i="22"/>
  <c r="T142" i="18"/>
  <c r="CH61" i="21"/>
  <c r="AA63" i="22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AG28" i="16"/>
  <c r="M28" i="16" s="1"/>
  <c r="AB29" i="16"/>
  <c r="BA29" i="21"/>
  <c r="BF30" i="21"/>
  <c r="J565" i="18"/>
  <c r="C50" i="22"/>
  <c r="W40" i="22"/>
  <c r="T619" i="18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AJ40" i="16"/>
  <c r="P40" i="16" s="1"/>
  <c r="H20" i="22"/>
  <c r="C39" i="22"/>
  <c r="T173" i="18"/>
  <c r="J955" i="18"/>
  <c r="AK61" i="21"/>
  <c r="C55" i="22"/>
  <c r="AA10" i="16"/>
  <c r="C6" i="22"/>
  <c r="C58" i="22"/>
  <c r="C57" i="22"/>
  <c r="C27" i="22"/>
  <c r="C15" i="22"/>
  <c r="C60" i="22"/>
  <c r="C59" i="22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Z18" i="22"/>
  <c r="W28" i="22"/>
  <c r="N15" i="22"/>
  <c r="F21" i="22"/>
  <c r="L57" i="22"/>
  <c r="I47" i="22"/>
  <c r="I25" i="22"/>
  <c r="AK25" i="16"/>
  <c r="Q25" i="16" s="1"/>
  <c r="AH8" i="16"/>
  <c r="N8" i="16" s="1"/>
  <c r="AH5" i="16"/>
  <c r="N5" i="16" s="1"/>
  <c r="H22" i="22"/>
  <c r="AB96" i="16"/>
  <c r="H96" i="16" s="1"/>
  <c r="AI10" i="16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F6" i="22"/>
  <c r="AG24" i="16"/>
  <c r="M24" i="16" s="1"/>
  <c r="J44" i="22"/>
  <c r="AH61" i="16"/>
  <c r="N61" i="16" s="1"/>
  <c r="F60" i="22"/>
  <c r="AK28" i="16"/>
  <c r="Q28" i="16" s="1"/>
  <c r="F59" i="22"/>
  <c r="AK27" i="16"/>
  <c r="Q27" i="16" s="1"/>
  <c r="AH13" i="22"/>
  <c r="AM19" i="22"/>
  <c r="AK18" i="22"/>
  <c r="AH19" i="22"/>
  <c r="Z13" i="16"/>
  <c r="X11" i="16"/>
  <c r="L2" i="17"/>
  <c r="M2" i="17" s="1"/>
  <c r="AI19" i="16"/>
  <c r="N19" i="16" s="1"/>
  <c r="Z87" i="16"/>
  <c r="E87" i="16" s="1"/>
  <c r="AI87" i="16"/>
  <c r="N87" i="16" s="1"/>
  <c r="Z19" i="16"/>
  <c r="E19" i="16" s="1"/>
  <c r="Z27" i="16"/>
  <c r="X28" i="16"/>
  <c r="AB28" i="16"/>
  <c r="X30" i="16"/>
  <c r="X31" i="16"/>
  <c r="Y28" i="16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26" i="22"/>
  <c r="AP67" i="22"/>
  <c r="AT67" i="22"/>
  <c r="U64" i="21"/>
  <c r="W63" i="21"/>
  <c r="AP41" i="22"/>
  <c r="AC14" i="16"/>
  <c r="I14" i="16" s="1"/>
  <c r="N22" i="22"/>
  <c r="M57" i="22"/>
  <c r="R7" i="22"/>
  <c r="Z36" i="16"/>
  <c r="E36" i="16" s="1"/>
  <c r="X7" i="16"/>
  <c r="D7" i="16" s="1"/>
  <c r="AB7" i="16"/>
  <c r="H7" i="16" s="1"/>
  <c r="Z9" i="16"/>
  <c r="F9" i="16" s="1"/>
  <c r="T271" i="18"/>
  <c r="CI63" i="21"/>
  <c r="J541" i="18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AC31" i="16"/>
  <c r="I31" i="16" s="1"/>
  <c r="AA28" i="16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X29" i="16"/>
  <c r="AB27" i="16"/>
  <c r="H59" i="22"/>
  <c r="AK44" i="16"/>
  <c r="Q44" i="16" s="1"/>
  <c r="AG95" i="16"/>
  <c r="M95" i="16" s="1"/>
  <c r="N39" i="22"/>
  <c r="D54" i="22"/>
  <c r="AJ10" i="16"/>
  <c r="D26" i="22"/>
  <c r="Y75" i="16"/>
  <c r="E75" i="16" s="1"/>
  <c r="H53" i="22"/>
  <c r="AI48" i="16"/>
  <c r="O48" i="16" s="1"/>
  <c r="T494" i="18"/>
  <c r="X24" i="22"/>
  <c r="L62" i="22"/>
  <c r="AK81" i="16"/>
  <c r="Q81" i="16" s="1"/>
  <c r="L41" i="22"/>
  <c r="AG80" i="16"/>
  <c r="M80" i="16" s="1"/>
  <c r="N41" i="22"/>
  <c r="AG97" i="16"/>
  <c r="M97" i="16" s="1"/>
  <c r="CP63" i="21"/>
  <c r="E64" i="21"/>
  <c r="AQ63" i="21"/>
  <c r="AJ63" i="21"/>
  <c r="AC6" i="16"/>
  <c r="I6" i="16" s="1"/>
  <c r="AI98" i="16"/>
  <c r="O98" i="16" s="1"/>
  <c r="AC63" i="21"/>
  <c r="X13" i="22"/>
  <c r="AK7" i="22"/>
  <c r="H58" i="22"/>
  <c r="L40" i="22"/>
  <c r="AG79" i="16"/>
  <c r="M79" i="16" s="1"/>
  <c r="AA4" i="22"/>
  <c r="D13" i="4"/>
  <c r="N10" i="4"/>
  <c r="N9" i="4"/>
  <c r="K10" i="4"/>
  <c r="K10" i="22" s="1"/>
  <c r="G27" i="4"/>
  <c r="G27" i="22" s="1"/>
  <c r="S6" i="22"/>
  <c r="J25" i="4"/>
  <c r="I10" i="4"/>
  <c r="E12" i="4"/>
  <c r="J24" i="4"/>
  <c r="V4" i="22"/>
  <c r="V5" i="22"/>
  <c r="W4" i="22"/>
  <c r="W14" i="22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L19" i="4"/>
  <c r="G23" i="4"/>
  <c r="L25" i="4"/>
  <c r="L25" i="22" s="1"/>
  <c r="G16" i="4"/>
  <c r="L18" i="4"/>
  <c r="L18" i="22" s="1"/>
  <c r="H5" i="4"/>
  <c r="H5" i="22" s="1"/>
  <c r="H4" i="4"/>
  <c r="H4" i="22" s="1"/>
  <c r="H17" i="4"/>
  <c r="K14" i="4"/>
  <c r="K15" i="4"/>
  <c r="H16" i="4"/>
  <c r="K26" i="4"/>
  <c r="AB75" i="16" s="1"/>
  <c r="H75" i="16" s="1"/>
  <c r="K27" i="4"/>
  <c r="H6" i="4"/>
  <c r="U25" i="22"/>
  <c r="AC27" i="22"/>
  <c r="K6" i="4"/>
  <c r="I15" i="4"/>
  <c r="D7" i="4"/>
  <c r="U13" i="22"/>
  <c r="K19" i="4"/>
  <c r="K5" i="4"/>
  <c r="K5" i="22" s="1"/>
  <c r="K4" i="4"/>
  <c r="K4" i="22" s="1"/>
  <c r="K7" i="4"/>
  <c r="I22" i="4"/>
  <c r="I22" i="22" s="1"/>
  <c r="G10" i="4"/>
  <c r="M12" i="4"/>
  <c r="M21" i="4"/>
  <c r="M11" i="4"/>
  <c r="Q5" i="22"/>
  <c r="Q16" i="22"/>
  <c r="Y18" i="22"/>
  <c r="H18" i="4"/>
  <c r="D15" i="4"/>
  <c r="J16" i="4"/>
  <c r="H8" i="4"/>
  <c r="J5" i="4"/>
  <c r="J5" i="22" s="1"/>
  <c r="J4" i="4"/>
  <c r="J4" i="22" s="1"/>
  <c r="J6" i="4"/>
  <c r="H9" i="4"/>
  <c r="H9" i="22" s="1"/>
  <c r="D11" i="4"/>
  <c r="AQ43" i="22"/>
  <c r="C21" i="4"/>
  <c r="AT43" i="22"/>
  <c r="L23" i="4"/>
  <c r="AT42" i="22"/>
  <c r="D20" i="4"/>
  <c r="G25" i="4"/>
  <c r="G25" i="22" s="1"/>
  <c r="K28" i="4"/>
  <c r="F18" i="4"/>
  <c r="I24" i="4"/>
  <c r="J27" i="4"/>
  <c r="H15" i="4"/>
  <c r="AS43" i="22"/>
  <c r="AS42" i="22"/>
  <c r="L15" i="4"/>
  <c r="F17" i="4"/>
  <c r="F16" i="4"/>
  <c r="H26" i="4"/>
  <c r="M22" i="4"/>
  <c r="U5" i="22"/>
  <c r="N20" i="4"/>
  <c r="N16" i="4"/>
  <c r="H7" i="4"/>
  <c r="G15" i="4"/>
  <c r="G6" i="4"/>
  <c r="AK43" i="22"/>
  <c r="U7" i="22"/>
  <c r="T5" i="22"/>
  <c r="Y12" i="22"/>
  <c r="T9" i="22"/>
  <c r="E5" i="4"/>
  <c r="K23" i="4"/>
  <c r="E4" i="4"/>
  <c r="E8" i="4"/>
  <c r="E8" i="22" s="1"/>
  <c r="K13" i="4"/>
  <c r="Y77" i="16" s="1"/>
  <c r="E77" i="16" s="1"/>
  <c r="E7" i="4"/>
  <c r="K22" i="4"/>
  <c r="K22" i="22" s="1"/>
  <c r="AC20" i="22"/>
  <c r="N25" i="4"/>
  <c r="D27" i="4"/>
  <c r="N8" i="4"/>
  <c r="D28" i="4"/>
  <c r="R4" i="22"/>
  <c r="R5" i="22"/>
  <c r="L27" i="4"/>
  <c r="C13" i="4"/>
  <c r="M6" i="4"/>
  <c r="X92" i="16" s="1"/>
  <c r="D92" i="16" s="1"/>
  <c r="C12" i="4"/>
  <c r="M25" i="4"/>
  <c r="L9" i="4"/>
  <c r="L28" i="4"/>
  <c r="C24" i="4"/>
  <c r="J61" i="22"/>
  <c r="I62" i="22"/>
  <c r="C45" i="22"/>
  <c r="Q47" i="22"/>
  <c r="H56" i="22"/>
  <c r="F58" i="22"/>
  <c r="G56" i="22"/>
  <c r="U18" i="22"/>
  <c r="Y14" i="22"/>
  <c r="I16" i="4"/>
  <c r="M17" i="4"/>
  <c r="N24" i="4"/>
  <c r="E27" i="4"/>
  <c r="K12" i="4"/>
  <c r="K12" i="22" s="1"/>
  <c r="E11" i="4"/>
  <c r="D10" i="4"/>
  <c r="I20" i="4"/>
  <c r="J9" i="4"/>
  <c r="E18" i="4"/>
  <c r="D21" i="4"/>
  <c r="T20" i="22"/>
  <c r="F28" i="4"/>
  <c r="F28" i="22" s="1"/>
  <c r="J20" i="4"/>
  <c r="N13" i="4"/>
  <c r="F23" i="4"/>
  <c r="J26" i="4"/>
  <c r="K25" i="4"/>
  <c r="T27" i="22"/>
  <c r="K9" i="4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X43" i="16"/>
  <c r="D43" i="16" s="1"/>
  <c r="AA75" i="16"/>
  <c r="G75" i="16" s="1"/>
  <c r="AA25" i="16"/>
  <c r="G25" i="16" s="1"/>
  <c r="AI2" i="16"/>
  <c r="N2" i="16" s="1"/>
  <c r="AI36" i="16"/>
  <c r="N36" i="16" s="1"/>
  <c r="AI53" i="16"/>
  <c r="N53" i="16" s="1"/>
  <c r="Z39" i="16"/>
  <c r="F39" i="16" s="1"/>
  <c r="AG13" i="16"/>
  <c r="L45" i="22"/>
  <c r="D52" i="22"/>
  <c r="AB6" i="22"/>
  <c r="I17" i="22"/>
  <c r="M19" i="22"/>
  <c r="L7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K54" i="22"/>
  <c r="AA78" i="16"/>
  <c r="G78" i="16" s="1"/>
  <c r="Q18" i="22"/>
  <c r="J39" i="22"/>
  <c r="AG61" i="16"/>
  <c r="M61" i="16" s="1"/>
  <c r="D62" i="22"/>
  <c r="AK13" i="16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62" i="22"/>
  <c r="AB30" i="16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M40" i="22"/>
  <c r="X96" i="16"/>
  <c r="D96" i="16" s="1"/>
  <c r="G60" i="22"/>
  <c r="AB45" i="16"/>
  <c r="H45" i="16" s="1"/>
  <c r="D58" i="22"/>
  <c r="AJ14" i="16"/>
  <c r="N53" i="22"/>
  <c r="AI99" i="16"/>
  <c r="O99" i="16" s="1"/>
  <c r="AP45" i="22"/>
  <c r="AR20" i="22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G42" i="22"/>
  <c r="X47" i="16"/>
  <c r="D47" i="16" s="1"/>
  <c r="AN46" i="22"/>
  <c r="AO21" i="22"/>
  <c r="AM22" i="22"/>
  <c r="AM13" i="22"/>
  <c r="AO13" i="22"/>
  <c r="AK15" i="22"/>
  <c r="AK95" i="16"/>
  <c r="Q95" i="16" s="1"/>
  <c r="D60" i="22"/>
  <c r="AK11" i="16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Y26" i="16"/>
  <c r="E26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AH80" i="16"/>
  <c r="N80" i="16" s="1"/>
  <c r="AH46" i="16"/>
  <c r="N46" i="16" s="1"/>
  <c r="Z81" i="16"/>
  <c r="F81" i="16" s="1"/>
  <c r="Z31" i="16"/>
  <c r="AI14" i="16"/>
  <c r="Z90" i="16"/>
  <c r="F90" i="16" s="1"/>
  <c r="AJ49" i="22"/>
  <c r="E54" i="22"/>
  <c r="C25" i="22"/>
  <c r="AB6" i="16"/>
  <c r="H6" i="16" s="1"/>
  <c r="L44" i="22"/>
  <c r="AA9" i="16"/>
  <c r="G9" i="16" s="1"/>
  <c r="Q21" i="22"/>
  <c r="Z40" i="22"/>
  <c r="Z71" i="4"/>
  <c r="AR9" i="22"/>
  <c r="AO22" i="22"/>
  <c r="AO20" i="22"/>
  <c r="Y43" i="16"/>
  <c r="E43" i="16" s="1"/>
  <c r="AB9" i="16"/>
  <c r="H9" i="16" s="1"/>
  <c r="L13" i="22"/>
  <c r="N11" i="22"/>
  <c r="Y31" i="16"/>
  <c r="AA30" i="16"/>
  <c r="AJ12" i="16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X4" i="22"/>
  <c r="AU43" i="22"/>
  <c r="AR43" i="22"/>
  <c r="S5" i="22"/>
  <c r="C9" i="4"/>
  <c r="Z70" i="16"/>
  <c r="E70" i="16" s="1"/>
  <c r="M18" i="4"/>
  <c r="M15" i="4"/>
  <c r="M9" i="4"/>
  <c r="W5" i="22"/>
  <c r="AC5" i="22"/>
  <c r="O606" i="18"/>
  <c r="F8" i="4"/>
  <c r="F4" i="4"/>
  <c r="F5" i="4"/>
  <c r="N28" i="4"/>
  <c r="J21" i="4"/>
  <c r="AJ58" i="16" s="1"/>
  <c r="P58" i="16" s="1"/>
  <c r="Y5" i="22"/>
  <c r="AP43" i="22"/>
  <c r="E15" i="4"/>
  <c r="T4" i="22"/>
  <c r="N5" i="4"/>
  <c r="N5" i="22" s="1"/>
  <c r="N4" i="4"/>
  <c r="N4" i="22" s="1"/>
  <c r="AI70" i="16"/>
  <c r="N70" i="16" s="1"/>
  <c r="C20" i="22"/>
  <c r="C62" i="22"/>
  <c r="G46" i="22"/>
  <c r="Q56" i="22"/>
  <c r="K45" i="22"/>
  <c r="T39" i="22"/>
  <c r="S63" i="22"/>
  <c r="L48" i="22"/>
  <c r="T43" i="22"/>
  <c r="AE43" i="22"/>
  <c r="AE71" i="4"/>
  <c r="Q57" i="22"/>
  <c r="AA12" i="16"/>
  <c r="AC5" i="16"/>
  <c r="I5" i="16" s="1"/>
  <c r="X14" i="16"/>
  <c r="AB10" i="16"/>
  <c r="AC8" i="16"/>
  <c r="I8" i="16" s="1"/>
  <c r="X12" i="16"/>
  <c r="Z7" i="16"/>
  <c r="F7" i="16" s="1"/>
  <c r="AC9" i="16"/>
  <c r="I9" i="16" s="1"/>
  <c r="Z14" i="16"/>
  <c r="Y7" i="16"/>
  <c r="E7" i="16" s="1"/>
  <c r="Z6" i="16"/>
  <c r="F6" i="16" s="1"/>
  <c r="AC7" i="16"/>
  <c r="I7" i="16" s="1"/>
  <c r="Z2" i="16"/>
  <c r="E2" i="16" s="1"/>
  <c r="S475" i="18"/>
  <c r="AJ27" i="16"/>
  <c r="P27" i="16" s="1"/>
  <c r="Y27" i="16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71" i="4"/>
  <c r="C54" i="22"/>
  <c r="Q9" i="22"/>
  <c r="G40" i="22"/>
  <c r="C4" i="22"/>
  <c r="AA14" i="16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A13" i="16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T438" i="18"/>
  <c r="BL31" i="21"/>
  <c r="Z24" i="16"/>
  <c r="F24" i="16" s="1"/>
  <c r="AJ56" i="16"/>
  <c r="P56" i="16" s="1"/>
  <c r="AH60" i="16"/>
  <c r="N60" i="16" s="1"/>
  <c r="AK43" i="16"/>
  <c r="Q43" i="16" s="1"/>
  <c r="AB12" i="16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I39" i="22"/>
  <c r="AZ39" i="22"/>
  <c r="AZ71" i="4"/>
  <c r="AY41" i="22"/>
  <c r="AY71" i="4"/>
  <c r="L43" i="22"/>
  <c r="C44" i="22"/>
  <c r="Y10" i="16"/>
  <c r="F46" i="22"/>
  <c r="C49" i="22"/>
  <c r="Z10" i="16"/>
  <c r="H54" i="22"/>
  <c r="C63" i="22"/>
  <c r="AB14" i="16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T235" i="18"/>
  <c r="J602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J862" i="18"/>
  <c r="CV64" i="21"/>
  <c r="AT64" i="21"/>
  <c r="J782" i="18"/>
  <c r="BS64" i="21"/>
  <c r="AM64" i="21"/>
  <c r="T383" i="18"/>
  <c r="T846" i="18"/>
  <c r="J79" i="18"/>
  <c r="R68" i="22"/>
  <c r="AJ5" i="22"/>
  <c r="AT57" i="22"/>
  <c r="CL55" i="21"/>
  <c r="I491" i="18"/>
  <c r="I538" i="18"/>
  <c r="V60" i="21"/>
  <c r="U60" i="21"/>
  <c r="X60" i="21"/>
  <c r="X64" i="21"/>
  <c r="W64" i="21"/>
  <c r="V63" i="21"/>
  <c r="U62" i="21"/>
  <c r="Y64" i="21"/>
  <c r="X63" i="21"/>
  <c r="Z61" i="21"/>
  <c r="V64" i="21"/>
  <c r="U63" i="21"/>
  <c r="W61" i="21"/>
  <c r="AD68" i="22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AB8" i="16"/>
  <c r="H8" i="16" s="1"/>
  <c r="S187" i="18"/>
  <c r="AV71" i="4"/>
  <c r="I61" i="22"/>
  <c r="N7" i="22"/>
  <c r="F45" i="22"/>
  <c r="AB18" i="22"/>
  <c r="T367" i="18"/>
  <c r="AA5" i="16"/>
  <c r="G5" i="16" s="1"/>
  <c r="J558" i="18"/>
  <c r="J526" i="18"/>
  <c r="T45" i="18"/>
  <c r="J509" i="18"/>
  <c r="T446" i="18"/>
  <c r="T668" i="18"/>
  <c r="T61" i="21"/>
  <c r="T731" i="18"/>
  <c r="J331" i="18"/>
  <c r="Q46" i="22"/>
  <c r="AI94" i="16"/>
  <c r="O94" i="16" s="1"/>
  <c r="X26" i="16"/>
  <c r="D26" i="16" s="1"/>
  <c r="AJ9" i="16"/>
  <c r="P9" i="16" s="1"/>
  <c r="AH9" i="16"/>
  <c r="N9" i="16" s="1"/>
  <c r="AH22" i="16"/>
  <c r="N22" i="16" s="1"/>
  <c r="AJ25" i="16"/>
  <c r="P25" i="16" s="1"/>
  <c r="AC29" i="16"/>
  <c r="I29" i="16" s="1"/>
  <c r="AC27" i="16"/>
  <c r="I27" i="16" s="1"/>
  <c r="AL9" i="16"/>
  <c r="R9" i="16" s="1"/>
  <c r="AL7" i="16"/>
  <c r="R7" i="16" s="1"/>
  <c r="AL5" i="16"/>
  <c r="R5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AG14" i="16"/>
  <c r="AK12" i="16"/>
  <c r="AK10" i="16"/>
  <c r="AG10" i="16"/>
  <c r="Z11" i="16"/>
  <c r="AK30" i="16"/>
  <c r="Q30" i="16" s="1"/>
  <c r="Y71" i="4"/>
  <c r="AH21" i="22"/>
  <c r="T714" i="18"/>
  <c r="CF28" i="21"/>
  <c r="P796" i="18"/>
  <c r="CQ42" i="21"/>
  <c r="T189" i="18"/>
  <c r="AW31" i="21"/>
  <c r="AM33" i="21"/>
  <c r="CF33" i="21"/>
  <c r="J25" i="18"/>
  <c r="T776" i="18"/>
  <c r="J151" i="18"/>
  <c r="AJ30" i="21"/>
  <c r="J6" i="18"/>
  <c r="BT29" i="21"/>
  <c r="AF71" i="4"/>
  <c r="J407" i="18"/>
  <c r="AH32" i="21"/>
  <c r="J439" i="18"/>
  <c r="O822" i="18"/>
  <c r="J303" i="18"/>
  <c r="CJ64" i="21"/>
  <c r="AF63" i="21"/>
  <c r="J572" i="18"/>
  <c r="AH62" i="21"/>
  <c r="T1003" i="18"/>
  <c r="T156" i="18"/>
  <c r="AN61" i="21"/>
  <c r="J459" i="18"/>
  <c r="AR60" i="21"/>
  <c r="E814" i="18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AW71" i="4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CJ56" i="21"/>
  <c r="S427" i="18"/>
  <c r="S954" i="18"/>
  <c r="S155" i="18"/>
  <c r="S55" i="21"/>
  <c r="BH55" i="21"/>
  <c r="AY55" i="21"/>
  <c r="AW55" i="21"/>
  <c r="S682" i="18"/>
  <c r="AR60" i="22"/>
  <c r="AQ61" i="22"/>
  <c r="AQ47" i="22"/>
  <c r="AS60" i="22"/>
  <c r="AU51" i="22"/>
  <c r="AU60" i="22"/>
  <c r="AR40" i="22"/>
  <c r="AM49" i="22"/>
  <c r="AJ53" i="22"/>
  <c r="W49" i="21"/>
  <c r="AJ41" i="22"/>
  <c r="AM57" i="22"/>
  <c r="AO60" i="22"/>
  <c r="AP59" i="22"/>
  <c r="AT61" i="22"/>
  <c r="AO53" i="22"/>
  <c r="AR57" i="22"/>
  <c r="Q35" i="21"/>
  <c r="AP61" i="22"/>
  <c r="E349" i="18"/>
  <c r="AM41" i="22"/>
  <c r="I938" i="18"/>
  <c r="S251" i="18"/>
  <c r="I842" i="18"/>
  <c r="S810" i="18"/>
  <c r="S123" i="18"/>
  <c r="L55" i="21"/>
  <c r="AU55" i="21"/>
  <c r="I714" i="18"/>
  <c r="I267" i="18"/>
  <c r="BF55" i="21"/>
  <c r="CF55" i="21"/>
  <c r="CC55" i="21"/>
  <c r="S554" i="18"/>
  <c r="P55" i="21"/>
  <c r="AH59" i="22"/>
  <c r="H55" i="21"/>
  <c r="BZ55" i="21"/>
  <c r="BD55" i="21"/>
  <c r="I11" i="18"/>
  <c r="I698" i="18"/>
  <c r="G55" i="21"/>
  <c r="BI55" i="21"/>
  <c r="BX56" i="21"/>
  <c r="I315" i="18"/>
  <c r="S411" i="18"/>
  <c r="BN55" i="21"/>
  <c r="S235" i="18"/>
  <c r="E796" i="18"/>
  <c r="AF55" i="21"/>
  <c r="C55" i="21"/>
  <c r="U55" i="21"/>
  <c r="X56" i="21"/>
  <c r="AD56" i="21"/>
  <c r="I43" i="18"/>
  <c r="BE55" i="21"/>
  <c r="I91" i="18"/>
  <c r="I794" i="18"/>
  <c r="I810" i="18"/>
  <c r="S75" i="18"/>
  <c r="E55" i="21"/>
  <c r="I75" i="18"/>
  <c r="BG55" i="21"/>
  <c r="AL39" i="22"/>
  <c r="O58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U48" i="21"/>
  <c r="BJ48" i="21"/>
  <c r="AN39" i="22"/>
  <c r="AT39" i="22"/>
  <c r="O203" i="18"/>
  <c r="E331" i="18"/>
  <c r="CB35" i="21"/>
  <c r="BJ35" i="21"/>
  <c r="K71" i="4"/>
  <c r="AX47" i="21"/>
  <c r="BR45" i="21"/>
  <c r="AR61" i="22"/>
  <c r="AR51" i="22"/>
  <c r="AU59" i="22"/>
  <c r="AM60" i="22"/>
  <c r="AH53" i="22"/>
  <c r="I475" i="18"/>
  <c r="I459" i="18"/>
  <c r="CY56" i="21"/>
  <c r="I219" i="18"/>
  <c r="W55" i="21"/>
  <c r="Z55" i="21"/>
  <c r="Y55" i="21"/>
  <c r="Z56" i="21"/>
  <c r="Z45" i="21"/>
  <c r="Y45" i="21"/>
  <c r="U49" i="21"/>
  <c r="V49" i="21"/>
  <c r="X35" i="21"/>
  <c r="S843" i="18"/>
  <c r="AE56" i="21"/>
  <c r="I236" i="18"/>
  <c r="S76" i="18"/>
  <c r="BC56" i="21"/>
  <c r="S523" i="18"/>
  <c r="I56" i="21"/>
  <c r="S539" i="18"/>
  <c r="AU56" i="21"/>
  <c r="I619" i="18"/>
  <c r="I364" i="18"/>
  <c r="I763" i="18"/>
  <c r="AA56" i="21"/>
  <c r="S779" i="18"/>
  <c r="I28" i="18"/>
  <c r="S203" i="18"/>
  <c r="AA55" i="21"/>
  <c r="BB55" i="21"/>
  <c r="K55" i="21"/>
  <c r="BK55" i="21"/>
  <c r="BO55" i="21"/>
  <c r="S347" i="18"/>
  <c r="I203" i="18"/>
  <c r="CI55" i="21"/>
  <c r="F55" i="21"/>
  <c r="BX55" i="21"/>
  <c r="I107" i="18"/>
  <c r="AR55" i="21"/>
  <c r="BT56" i="21"/>
  <c r="S156" i="18"/>
  <c r="I44" i="18"/>
  <c r="I235" i="18"/>
  <c r="I954" i="18"/>
  <c r="S874" i="18"/>
  <c r="O55" i="21"/>
  <c r="I59" i="18"/>
  <c r="I363" i="18"/>
  <c r="I251" i="18"/>
  <c r="AJ55" i="21"/>
  <c r="AT55" i="21"/>
  <c r="S27" i="18"/>
  <c r="J55" i="21"/>
  <c r="I746" i="18"/>
  <c r="AC55" i="21"/>
  <c r="I890" i="18"/>
  <c r="BM55" i="21"/>
  <c r="I650" i="18"/>
  <c r="S522" i="18"/>
  <c r="I778" i="18"/>
  <c r="D55" i="21"/>
  <c r="S858" i="18"/>
  <c r="CJ55" i="21"/>
  <c r="AR71" i="4"/>
  <c r="Q477" i="18"/>
  <c r="BK35" i="21"/>
  <c r="O922" i="18"/>
  <c r="O475" i="18"/>
  <c r="BS35" i="21"/>
  <c r="CR35" i="21"/>
  <c r="E890" i="18"/>
  <c r="BU35" i="21"/>
  <c r="BP35" i="21"/>
  <c r="E299" i="18"/>
  <c r="O43" i="18"/>
  <c r="G35" i="21"/>
  <c r="E698" i="18"/>
  <c r="E778" i="18"/>
  <c r="AY35" i="21"/>
  <c r="G702" i="18"/>
  <c r="AQ50" i="22"/>
  <c r="AU39" i="22"/>
  <c r="AP50" i="22"/>
  <c r="AQ53" i="22"/>
  <c r="AN51" i="22"/>
  <c r="AL51" i="22"/>
  <c r="AT40" i="22"/>
  <c r="AN47" i="21"/>
  <c r="G493" i="18"/>
  <c r="AS39" i="22"/>
  <c r="AQ57" i="22"/>
  <c r="I605" i="18"/>
  <c r="S126" i="18"/>
  <c r="BY58" i="21"/>
  <c r="S557" i="18"/>
  <c r="AB26" i="22"/>
  <c r="BY8" i="21"/>
  <c r="E74" i="18"/>
  <c r="CW8" i="21"/>
  <c r="BB8" i="21"/>
  <c r="CF8" i="21"/>
  <c r="O170" i="18"/>
  <c r="BF8" i="21"/>
  <c r="O394" i="18"/>
  <c r="E234" i="18"/>
  <c r="O74" i="18"/>
  <c r="E10" i="18"/>
  <c r="O330" i="18"/>
  <c r="CJ8" i="21"/>
  <c r="O777" i="18"/>
  <c r="AB8" i="21"/>
  <c r="CG8" i="21"/>
  <c r="O761" i="18"/>
  <c r="E841" i="18"/>
  <c r="E809" i="18"/>
  <c r="BX8" i="21"/>
  <c r="O921" i="18"/>
  <c r="AP8" i="21"/>
  <c r="E777" i="18"/>
  <c r="AB27" i="22"/>
  <c r="Q6" i="22"/>
  <c r="O967" i="18"/>
  <c r="E456" i="18"/>
  <c r="AA6" i="21"/>
  <c r="O376" i="18"/>
  <c r="E424" i="18"/>
  <c r="E120" i="18"/>
  <c r="E24" i="18"/>
  <c r="CF6" i="21"/>
  <c r="BM6" i="21"/>
  <c r="O615" i="18"/>
  <c r="CV6" i="21"/>
  <c r="O472" i="18"/>
  <c r="E615" i="18"/>
  <c r="AS6" i="21"/>
  <c r="BP6" i="21"/>
  <c r="AV6" i="21"/>
  <c r="O871" i="18"/>
  <c r="AX6" i="21"/>
  <c r="E168" i="18"/>
  <c r="O903" i="18"/>
  <c r="H60" i="22"/>
  <c r="H71" i="4"/>
  <c r="N40" i="22"/>
  <c r="R487" i="18"/>
  <c r="CL20" i="21"/>
  <c r="CJ20" i="21"/>
  <c r="BL20" i="21"/>
  <c r="H582" i="18"/>
  <c r="AF20" i="21"/>
  <c r="CO20" i="21"/>
  <c r="AC20" i="21"/>
  <c r="CG20" i="21"/>
  <c r="H359" i="18"/>
  <c r="H662" i="18"/>
  <c r="R135" i="18"/>
  <c r="O20" i="21"/>
  <c r="L20" i="21"/>
  <c r="BB20" i="21"/>
  <c r="H455" i="18"/>
  <c r="BU20" i="21"/>
  <c r="CP20" i="21"/>
  <c r="BO20" i="21"/>
  <c r="H199" i="18"/>
  <c r="R103" i="18"/>
  <c r="R407" i="18"/>
  <c r="BC20" i="21"/>
  <c r="G20" i="21"/>
  <c r="H886" i="18"/>
  <c r="AJ20" i="21"/>
  <c r="R263" i="18"/>
  <c r="CV20" i="21"/>
  <c r="H870" i="18"/>
  <c r="H630" i="18"/>
  <c r="Y25" i="22"/>
  <c r="R21" i="22"/>
  <c r="R184" i="18"/>
  <c r="AS21" i="21"/>
  <c r="AQ21" i="21"/>
  <c r="H440" i="18"/>
  <c r="K21" i="21"/>
  <c r="S21" i="21"/>
  <c r="H839" i="18"/>
  <c r="CJ21" i="21"/>
  <c r="AU21" i="21"/>
  <c r="CB21" i="21"/>
  <c r="H759" i="18"/>
  <c r="R56" i="18"/>
  <c r="X18" i="22"/>
  <c r="T18" i="21"/>
  <c r="G889" i="18"/>
  <c r="Q905" i="18"/>
  <c r="AA14" i="22"/>
  <c r="Q7" i="22"/>
  <c r="CA7" i="21"/>
  <c r="CQ7" i="21"/>
  <c r="J52" i="22"/>
  <c r="T13" i="22"/>
  <c r="P569" i="18"/>
  <c r="BO13" i="21"/>
  <c r="AD13" i="21"/>
  <c r="E13" i="21"/>
  <c r="P218" i="18"/>
  <c r="AM13" i="21"/>
  <c r="P521" i="18"/>
  <c r="P875" i="18"/>
  <c r="P332" i="18"/>
  <c r="P763" i="18"/>
  <c r="AY41" i="21"/>
  <c r="F698" i="18"/>
  <c r="F347" i="18"/>
  <c r="I48" i="22"/>
  <c r="P447" i="18"/>
  <c r="P47" i="18"/>
  <c r="AN44" i="21"/>
  <c r="F878" i="18"/>
  <c r="F574" i="18"/>
  <c r="C44" i="21"/>
  <c r="AW44" i="21"/>
  <c r="CY44" i="21"/>
  <c r="P814" i="18"/>
  <c r="F766" i="18"/>
  <c r="T44" i="21"/>
  <c r="AL44" i="21"/>
  <c r="P479" i="18"/>
  <c r="P431" i="18"/>
  <c r="P702" i="18"/>
  <c r="P207" i="18"/>
  <c r="P654" i="18"/>
  <c r="F335" i="18"/>
  <c r="P44" i="21"/>
  <c r="BW44" i="21"/>
  <c r="BF44" i="21"/>
  <c r="BY44" i="21"/>
  <c r="F511" i="18"/>
  <c r="I44" i="21"/>
  <c r="BV44" i="21"/>
  <c r="F319" i="18"/>
  <c r="CN44" i="21"/>
  <c r="F495" i="18"/>
  <c r="F702" i="18"/>
  <c r="CC44" i="21"/>
  <c r="CF44" i="21"/>
  <c r="F143" i="18"/>
  <c r="P670" i="18"/>
  <c r="P111" i="18"/>
  <c r="AQ44" i="21"/>
  <c r="BZ44" i="21"/>
  <c r="F942" i="18"/>
  <c r="P974" i="18"/>
  <c r="M44" i="21"/>
  <c r="P95" i="18"/>
  <c r="AB44" i="21"/>
  <c r="CE44" i="21"/>
  <c r="P638" i="18"/>
  <c r="P63" i="18"/>
  <c r="P335" i="18"/>
  <c r="F638" i="18"/>
  <c r="BJ44" i="21"/>
  <c r="BT44" i="21"/>
  <c r="BD44" i="21"/>
  <c r="BC44" i="21"/>
  <c r="BA44" i="21"/>
  <c r="AV44" i="21"/>
  <c r="P926" i="18"/>
  <c r="F95" i="18"/>
  <c r="E44" i="21"/>
  <c r="F463" i="18"/>
  <c r="BP44" i="21"/>
  <c r="F431" i="18"/>
  <c r="F271" i="18"/>
  <c r="CP44" i="21"/>
  <c r="P942" i="18"/>
  <c r="AU44" i="21"/>
  <c r="F718" i="18"/>
  <c r="BK44" i="21"/>
  <c r="CW44" i="21"/>
  <c r="P31" i="18"/>
  <c r="BB44" i="21"/>
  <c r="P878" i="18"/>
  <c r="F239" i="18"/>
  <c r="AY44" i="21"/>
  <c r="P303" i="18"/>
  <c r="AS44" i="21"/>
  <c r="F127" i="18"/>
  <c r="P734" i="18"/>
  <c r="AK44" i="21"/>
  <c r="AP44" i="21"/>
  <c r="F175" i="18"/>
  <c r="F622" i="18"/>
  <c r="P958" i="18"/>
  <c r="F383" i="18"/>
  <c r="F479" i="18"/>
  <c r="F447" i="18"/>
  <c r="BR44" i="21"/>
  <c r="F590" i="18"/>
  <c r="AJ44" i="21"/>
  <c r="P319" i="18"/>
  <c r="F830" i="18"/>
  <c r="P526" i="18"/>
  <c r="BQ44" i="21"/>
  <c r="R44" i="21"/>
  <c r="AR44" i="21"/>
  <c r="AE44" i="21"/>
  <c r="F1006" i="18"/>
  <c r="CL44" i="21"/>
  <c r="P830" i="18"/>
  <c r="P415" i="18"/>
  <c r="P127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S188" i="18"/>
  <c r="N55" i="21"/>
  <c r="S842" i="18"/>
  <c r="AI55" i="21"/>
  <c r="AO55" i="21"/>
  <c r="S107" i="18"/>
  <c r="I123" i="18"/>
  <c r="S91" i="18"/>
  <c r="AM55" i="21"/>
  <c r="CO55" i="21"/>
  <c r="S43" i="18"/>
  <c r="I522" i="18"/>
  <c r="CH55" i="21"/>
  <c r="CG55" i="21"/>
  <c r="I347" i="18"/>
  <c r="AP55" i="21"/>
  <c r="S299" i="18"/>
  <c r="S794" i="18"/>
  <c r="I570" i="18"/>
  <c r="S826" i="18"/>
  <c r="AN55" i="21"/>
  <c r="BR55" i="21"/>
  <c r="S730" i="18"/>
  <c r="I554" i="18"/>
  <c r="S890" i="18"/>
  <c r="AE55" i="21"/>
  <c r="I682" i="18"/>
  <c r="BS55" i="21"/>
  <c r="S763" i="18"/>
  <c r="AK56" i="21"/>
  <c r="S587" i="18"/>
  <c r="S140" i="18"/>
  <c r="BS56" i="21"/>
  <c r="S715" i="18"/>
  <c r="AJ56" i="21"/>
  <c r="AF56" i="21"/>
  <c r="S859" i="18"/>
  <c r="I108" i="18"/>
  <c r="I60" i="18"/>
  <c r="AH55" i="21"/>
  <c r="S666" i="18"/>
  <c r="I730" i="18"/>
  <c r="I634" i="18"/>
  <c r="CE55" i="21"/>
  <c r="S970" i="18"/>
  <c r="I874" i="18"/>
  <c r="S762" i="18"/>
  <c r="S1002" i="18"/>
  <c r="S139" i="18"/>
  <c r="S315" i="18"/>
  <c r="I906" i="18"/>
  <c r="AV55" i="21"/>
  <c r="M55" i="21"/>
  <c r="CV55" i="21"/>
  <c r="S379" i="18"/>
  <c r="I666" i="18"/>
  <c r="AZ55" i="21"/>
  <c r="BC55" i="21"/>
  <c r="BQ55" i="21"/>
  <c r="CB55" i="21"/>
  <c r="S618" i="18"/>
  <c r="BY55" i="21"/>
  <c r="S491" i="18"/>
  <c r="S922" i="18"/>
  <c r="I55" i="21"/>
  <c r="I299" i="18"/>
  <c r="I922" i="18"/>
  <c r="CR55" i="21"/>
  <c r="I618" i="18"/>
  <c r="BP55" i="21"/>
  <c r="AD55" i="21"/>
  <c r="I586" i="18"/>
  <c r="CA55" i="21"/>
  <c r="CW55" i="21"/>
  <c r="I507" i="18"/>
  <c r="I331" i="18"/>
  <c r="I283" i="18"/>
  <c r="S906" i="18"/>
  <c r="AX55" i="21"/>
  <c r="Q55" i="21"/>
  <c r="AS55" i="21"/>
  <c r="S602" i="18"/>
  <c r="O395" i="18"/>
  <c r="O682" i="18"/>
  <c r="C35" i="21"/>
  <c r="O954" i="18"/>
  <c r="O347" i="18"/>
  <c r="AQ35" i="21"/>
  <c r="CW35" i="21"/>
  <c r="F35" i="21"/>
  <c r="O730" i="18"/>
  <c r="O35" i="21"/>
  <c r="E938" i="18"/>
  <c r="O459" i="18"/>
  <c r="L35" i="21"/>
  <c r="O714" i="18"/>
  <c r="E11" i="18"/>
  <c r="K35" i="21"/>
  <c r="O778" i="18"/>
  <c r="E522" i="18"/>
  <c r="CF35" i="21"/>
  <c r="E171" i="18"/>
  <c r="AW35" i="21"/>
  <c r="CY35" i="21"/>
  <c r="AF35" i="21"/>
  <c r="BY35" i="21"/>
  <c r="E554" i="18"/>
  <c r="E443" i="18"/>
  <c r="E1002" i="18"/>
  <c r="O762" i="18"/>
  <c r="BE35" i="21"/>
  <c r="M44" i="22"/>
  <c r="AC24" i="22"/>
  <c r="D55" i="22"/>
  <c r="M53" i="22"/>
  <c r="W7" i="22"/>
  <c r="U8" i="22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AJ8" i="21"/>
  <c r="CP8" i="21"/>
  <c r="O633" i="18"/>
  <c r="E761" i="18"/>
  <c r="E553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CA44" i="21"/>
  <c r="P798" i="18"/>
  <c r="CB44" i="21"/>
  <c r="Q749" i="18"/>
  <c r="S48" i="21"/>
  <c r="G110" i="18"/>
  <c r="AY48" i="21"/>
  <c r="Q653" i="18"/>
  <c r="CG48" i="21"/>
  <c r="J71" i="4"/>
  <c r="AQ7" i="21"/>
  <c r="G490" i="18"/>
  <c r="CI18" i="21"/>
  <c r="BP18" i="21"/>
  <c r="I21" i="21"/>
  <c r="H519" i="18"/>
  <c r="H807" i="18"/>
  <c r="R679" i="18"/>
  <c r="H504" i="18"/>
  <c r="G21" i="21"/>
  <c r="AB21" i="21"/>
  <c r="CN21" i="21"/>
  <c r="R280" i="18"/>
  <c r="AD21" i="21"/>
  <c r="P71" i="4"/>
  <c r="BA40" i="21"/>
  <c r="E72" i="18"/>
  <c r="AT6" i="21"/>
  <c r="AI6" i="21"/>
  <c r="O567" i="18"/>
  <c r="K6" i="21"/>
  <c r="E759" i="18"/>
  <c r="E663" i="18"/>
  <c r="O504" i="18"/>
  <c r="O264" i="18"/>
  <c r="O935" i="18"/>
  <c r="E8" i="18"/>
  <c r="O344" i="18"/>
  <c r="E40" i="18"/>
  <c r="O663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BJ8" i="21"/>
  <c r="CH8" i="21"/>
  <c r="E793" i="18"/>
  <c r="O601" i="18"/>
  <c r="S398" i="18"/>
  <c r="AA44" i="21"/>
  <c r="P511" i="18"/>
  <c r="F159" i="18"/>
  <c r="CH44" i="21"/>
  <c r="F410" i="18"/>
  <c r="AB13" i="16"/>
  <c r="J35" i="21"/>
  <c r="O602" i="18"/>
  <c r="O507" i="18"/>
  <c r="O139" i="18"/>
  <c r="I477" i="18"/>
  <c r="CV57" i="21"/>
  <c r="AH57" i="21"/>
  <c r="S61" i="18"/>
  <c r="S876" i="18"/>
  <c r="E762" i="18"/>
  <c r="E570" i="18"/>
  <c r="O123" i="18"/>
  <c r="E874" i="18"/>
  <c r="R35" i="21"/>
  <c r="BQ35" i="21"/>
  <c r="O363" i="18"/>
  <c r="E347" i="18"/>
  <c r="O267" i="18"/>
  <c r="O315" i="18"/>
  <c r="E123" i="18"/>
  <c r="CN35" i="21"/>
  <c r="AG35" i="21"/>
  <c r="E602" i="18"/>
  <c r="CA35" i="21"/>
  <c r="BN35" i="21"/>
  <c r="E682" i="18"/>
  <c r="O970" i="18"/>
  <c r="E427" i="18"/>
  <c r="O522" i="18"/>
  <c r="E810" i="18"/>
  <c r="O443" i="18"/>
  <c r="O538" i="18"/>
  <c r="CK35" i="21"/>
  <c r="BB35" i="21"/>
  <c r="AA35" i="21"/>
  <c r="O634" i="18"/>
  <c r="O59" i="18"/>
  <c r="AR35" i="21"/>
  <c r="BT35" i="21"/>
  <c r="AD35" i="21"/>
  <c r="E538" i="18"/>
  <c r="O251" i="18"/>
  <c r="AU35" i="21"/>
  <c r="O75" i="18"/>
  <c r="E107" i="18"/>
  <c r="O107" i="18"/>
  <c r="E363" i="18"/>
  <c r="AJ39" i="22"/>
  <c r="I652" i="18"/>
  <c r="CE57" i="21"/>
  <c r="BX57" i="21"/>
  <c r="S445" i="18"/>
  <c r="I221" i="18"/>
  <c r="P441" i="18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G734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BD9" i="21"/>
  <c r="AJ74" i="16"/>
  <c r="P74" i="16" s="1"/>
  <c r="AI77" i="16"/>
  <c r="O77" i="16" s="1"/>
  <c r="CM57" i="21"/>
  <c r="CQ57" i="21"/>
  <c r="BP57" i="21"/>
  <c r="S77" i="18"/>
  <c r="AS57" i="21"/>
  <c r="CF57" i="21"/>
  <c r="S29" i="18"/>
  <c r="S141" i="18"/>
  <c r="I349" i="18"/>
  <c r="BO57" i="21"/>
  <c r="I493" i="18"/>
  <c r="I716" i="18"/>
  <c r="CX57" i="21"/>
  <c r="S524" i="18"/>
  <c r="P36" i="21"/>
  <c r="G922" i="18"/>
  <c r="AM45" i="21"/>
  <c r="G778" i="18"/>
  <c r="Q570" i="18"/>
  <c r="G203" i="18"/>
  <c r="G107" i="18"/>
  <c r="BE36" i="21"/>
  <c r="AN36" i="21"/>
  <c r="BP36" i="21"/>
  <c r="AJ61" i="22"/>
  <c r="AU57" i="21"/>
  <c r="BT57" i="21"/>
  <c r="S748" i="18"/>
  <c r="AG57" i="21"/>
  <c r="CA57" i="21"/>
  <c r="I588" i="18"/>
  <c r="F57" i="21"/>
  <c r="S892" i="18"/>
  <c r="I109" i="18"/>
  <c r="I285" i="18"/>
  <c r="BR57" i="21"/>
  <c r="I29" i="18"/>
  <c r="CH57" i="21"/>
  <c r="G57" i="21"/>
  <c r="I57" i="21"/>
  <c r="Q57" i="21"/>
  <c r="I908" i="18"/>
  <c r="I317" i="18"/>
  <c r="CG57" i="21"/>
  <c r="T57" i="21"/>
  <c r="S381" i="18"/>
  <c r="S572" i="18"/>
  <c r="I173" i="18"/>
  <c r="S764" i="18"/>
  <c r="S908" i="18"/>
  <c r="S157" i="18"/>
  <c r="S493" i="18"/>
  <c r="BF36" i="21"/>
  <c r="Q794" i="18"/>
  <c r="Q283" i="18"/>
  <c r="BD49" i="21"/>
  <c r="G634" i="18"/>
  <c r="AR45" i="21"/>
  <c r="G858" i="18"/>
  <c r="G91" i="18"/>
  <c r="AO45" i="21"/>
  <c r="Q123" i="18"/>
  <c r="AF45" i="21"/>
  <c r="AL45" i="21"/>
  <c r="Q299" i="18"/>
  <c r="Q970" i="18"/>
  <c r="G267" i="18"/>
  <c r="G251" i="18"/>
  <c r="Q45" i="21"/>
  <c r="AT45" i="21"/>
  <c r="G363" i="18"/>
  <c r="Q75" i="18"/>
  <c r="BJ45" i="21"/>
  <c r="CK36" i="21"/>
  <c r="AY36" i="21"/>
  <c r="O396" i="18"/>
  <c r="S413" i="18"/>
  <c r="BG57" i="21"/>
  <c r="BV57" i="21"/>
  <c r="E236" i="18"/>
  <c r="E188" i="18"/>
  <c r="BX36" i="21"/>
  <c r="E843" i="18"/>
  <c r="O683" i="18"/>
  <c r="E939" i="18"/>
  <c r="AJ36" i="21"/>
  <c r="E476" i="18"/>
  <c r="O60" i="18"/>
  <c r="O252" i="18"/>
  <c r="G522" i="18"/>
  <c r="AJ45" i="21"/>
  <c r="BY45" i="21"/>
  <c r="CR45" i="21"/>
  <c r="G11" i="18"/>
  <c r="G411" i="18"/>
  <c r="Q91" i="18"/>
  <c r="G970" i="18"/>
  <c r="BF46" i="21"/>
  <c r="E49" i="21"/>
  <c r="G415" i="18"/>
  <c r="CX49" i="21"/>
  <c r="G526" i="18"/>
  <c r="G926" i="18"/>
  <c r="Q698" i="18"/>
  <c r="BF45" i="21"/>
  <c r="G155" i="18"/>
  <c r="Q602" i="18"/>
  <c r="CE45" i="21"/>
  <c r="G123" i="18"/>
  <c r="L45" i="21"/>
  <c r="G890" i="18"/>
  <c r="G954" i="18"/>
  <c r="BP45" i="21"/>
  <c r="Q411" i="18"/>
  <c r="CQ45" i="21"/>
  <c r="CW45" i="21"/>
  <c r="Q778" i="18"/>
  <c r="Q906" i="18"/>
  <c r="CV45" i="21"/>
  <c r="G507" i="18"/>
  <c r="M45" i="21"/>
  <c r="T45" i="21"/>
  <c r="G491" i="18"/>
  <c r="G27" i="18"/>
  <c r="Q730" i="18"/>
  <c r="Q810" i="18"/>
  <c r="BL45" i="21"/>
  <c r="Q922" i="18"/>
  <c r="G554" i="18"/>
  <c r="G45" i="21"/>
  <c r="J45" i="21"/>
  <c r="G826" i="18"/>
  <c r="Q954" i="18"/>
  <c r="Q586" i="18"/>
  <c r="G874" i="18"/>
  <c r="G331" i="18"/>
  <c r="Q459" i="18"/>
  <c r="AI45" i="21"/>
  <c r="CD45" i="21"/>
  <c r="Q59" i="18"/>
  <c r="G714" i="18"/>
  <c r="G906" i="18"/>
  <c r="Q682" i="18"/>
  <c r="G299" i="18"/>
  <c r="AY45" i="21"/>
  <c r="BW45" i="21"/>
  <c r="Q650" i="18"/>
  <c r="F45" i="21"/>
  <c r="AS45" i="21"/>
  <c r="CA45" i="21"/>
  <c r="Q746" i="18"/>
  <c r="BO45" i="21"/>
  <c r="AQ45" i="21"/>
  <c r="G43" i="18"/>
  <c r="G666" i="18"/>
  <c r="CH45" i="21"/>
  <c r="Q890" i="18"/>
  <c r="G570" i="18"/>
  <c r="CL45" i="21"/>
  <c r="K45" i="21"/>
  <c r="Q618" i="18"/>
  <c r="AZ45" i="21"/>
  <c r="CO45" i="21"/>
  <c r="AD45" i="21"/>
  <c r="BH45" i="21"/>
  <c r="E12" i="18"/>
  <c r="Q139" i="18"/>
  <c r="Q507" i="18"/>
  <c r="BM45" i="21"/>
  <c r="G618" i="18"/>
  <c r="Q634" i="18"/>
  <c r="BB45" i="21"/>
  <c r="G650" i="18"/>
  <c r="CJ45" i="21"/>
  <c r="G602" i="18"/>
  <c r="Q347" i="18"/>
  <c r="Q187" i="18"/>
  <c r="Q714" i="18"/>
  <c r="CX45" i="21"/>
  <c r="R45" i="21"/>
  <c r="BS45" i="21"/>
  <c r="BD45" i="21"/>
  <c r="BG45" i="21"/>
  <c r="Q395" i="18"/>
  <c r="I45" i="21"/>
  <c r="BN45" i="21"/>
  <c r="Q475" i="18"/>
  <c r="Q491" i="18"/>
  <c r="G810" i="18"/>
  <c r="Q1002" i="18"/>
  <c r="G842" i="18"/>
  <c r="CI45" i="21"/>
  <c r="Q331" i="18"/>
  <c r="Q46" i="21"/>
  <c r="CK49" i="21"/>
  <c r="AL49" i="21"/>
  <c r="BP49" i="21"/>
  <c r="Q942" i="18"/>
  <c r="Q702" i="18"/>
  <c r="G538" i="18"/>
  <c r="Q251" i="18"/>
  <c r="Q43" i="18"/>
  <c r="Q27" i="18"/>
  <c r="G75" i="18"/>
  <c r="Q874" i="18"/>
  <c r="Q219" i="18"/>
  <c r="Q522" i="18"/>
  <c r="Q427" i="18"/>
  <c r="BC45" i="21"/>
  <c r="G187" i="18"/>
  <c r="BX45" i="21"/>
  <c r="G379" i="18"/>
  <c r="BK45" i="21"/>
  <c r="CY45" i="21"/>
  <c r="Q107" i="18"/>
  <c r="BU45" i="21"/>
  <c r="G698" i="18"/>
  <c r="AA45" i="21"/>
  <c r="AW45" i="21"/>
  <c r="Q858" i="18"/>
  <c r="C45" i="21"/>
  <c r="G443" i="18"/>
  <c r="G586" i="18"/>
  <c r="AH45" i="21"/>
  <c r="G59" i="18"/>
  <c r="Q315" i="18"/>
  <c r="BI45" i="21"/>
  <c r="G395" i="18"/>
  <c r="G938" i="18"/>
  <c r="CB45" i="21"/>
  <c r="BA45" i="21"/>
  <c r="AC45" i="21"/>
  <c r="G171" i="18"/>
  <c r="BT45" i="21"/>
  <c r="D45" i="21"/>
  <c r="Q538" i="18"/>
  <c r="AX45" i="21"/>
  <c r="AN45" i="21"/>
  <c r="N45" i="21"/>
  <c r="Q443" i="18"/>
  <c r="G762" i="18"/>
  <c r="G427" i="18"/>
  <c r="Q155" i="18"/>
  <c r="G475" i="18"/>
  <c r="AV45" i="21"/>
  <c r="Q762" i="18"/>
  <c r="Q666" i="18"/>
  <c r="E45" i="21"/>
  <c r="CF45" i="21"/>
  <c r="BE45" i="21"/>
  <c r="AK45" i="21"/>
  <c r="G682" i="18"/>
  <c r="G746" i="18"/>
  <c r="G1002" i="18"/>
  <c r="AB45" i="21"/>
  <c r="CC45" i="21"/>
  <c r="Q267" i="18"/>
  <c r="CG45" i="21"/>
  <c r="G347" i="18"/>
  <c r="H45" i="21"/>
  <c r="G939" i="18"/>
  <c r="Q476" i="18"/>
  <c r="CO49" i="21"/>
  <c r="R49" i="21"/>
  <c r="G542" i="18"/>
  <c r="BG49" i="21"/>
  <c r="Q399" i="18"/>
  <c r="CI49" i="21"/>
  <c r="CF49" i="21"/>
  <c r="Q15" i="18"/>
  <c r="G239" i="18"/>
  <c r="Q47" i="18"/>
  <c r="CV49" i="21"/>
  <c r="AL49" i="22"/>
  <c r="Q235" i="18"/>
  <c r="G139" i="18"/>
  <c r="CK45" i="21"/>
  <c r="BQ45" i="21"/>
  <c r="Q203" i="18"/>
  <c r="Q379" i="18"/>
  <c r="G283" i="18"/>
  <c r="G459" i="18"/>
  <c r="BZ45" i="21"/>
  <c r="O45" i="21"/>
  <c r="Q938" i="18"/>
  <c r="CM45" i="21"/>
  <c r="G235" i="18"/>
  <c r="CN45" i="21"/>
  <c r="G219" i="18"/>
  <c r="P45" i="21"/>
  <c r="CP45" i="21"/>
  <c r="Q842" i="18"/>
  <c r="Q363" i="18"/>
  <c r="AU45" i="21"/>
  <c r="G794" i="18"/>
  <c r="Q826" i="18"/>
  <c r="Q171" i="18"/>
  <c r="G730" i="18"/>
  <c r="G315" i="18"/>
  <c r="BV45" i="21"/>
  <c r="Q554" i="18"/>
  <c r="Q11" i="18"/>
  <c r="AE45" i="21"/>
  <c r="AG45" i="21"/>
  <c r="S45" i="21"/>
  <c r="Q348" i="18"/>
  <c r="Q731" i="18"/>
  <c r="AJ49" i="21"/>
  <c r="BH49" i="21"/>
  <c r="S49" i="21"/>
  <c r="G31" i="18"/>
  <c r="Q255" i="18"/>
  <c r="G846" i="18"/>
  <c r="K49" i="21"/>
  <c r="Q431" i="18"/>
  <c r="CR49" i="21"/>
  <c r="G335" i="18"/>
  <c r="G463" i="18"/>
  <c r="Q638" i="18"/>
  <c r="Q207" i="18"/>
  <c r="Q49" i="21"/>
  <c r="G910" i="18"/>
  <c r="G686" i="18"/>
  <c r="G958" i="18"/>
  <c r="Q175" i="18"/>
  <c r="Q223" i="18"/>
  <c r="Q750" i="18"/>
  <c r="CW49" i="21"/>
  <c r="AM40" i="22"/>
  <c r="AR50" i="22"/>
  <c r="Q971" i="18"/>
  <c r="BU46" i="21"/>
  <c r="Q526" i="18"/>
  <c r="G127" i="18"/>
  <c r="G750" i="18"/>
  <c r="Q367" i="18"/>
  <c r="Q479" i="18"/>
  <c r="AS49" i="21"/>
  <c r="AV49" i="21"/>
  <c r="Q718" i="18"/>
  <c r="AY49" i="21"/>
  <c r="BZ49" i="21"/>
  <c r="P49" i="21"/>
  <c r="AO49" i="21"/>
  <c r="CN49" i="21"/>
  <c r="Q846" i="18"/>
  <c r="G287" i="18"/>
  <c r="Q878" i="18"/>
  <c r="G974" i="18"/>
  <c r="L49" i="21"/>
  <c r="BS49" i="21"/>
  <c r="M49" i="21"/>
  <c r="Q191" i="18"/>
  <c r="Q63" i="18"/>
  <c r="Q686" i="18"/>
  <c r="CG49" i="21"/>
  <c r="CQ49" i="21"/>
  <c r="G63" i="18"/>
  <c r="G271" i="18"/>
  <c r="BB49" i="21"/>
  <c r="J49" i="21"/>
  <c r="Q862" i="18"/>
  <c r="Q447" i="18"/>
  <c r="Q830" i="18"/>
  <c r="Q319" i="18"/>
  <c r="G47" i="18"/>
  <c r="BY49" i="21"/>
  <c r="G942" i="18"/>
  <c r="G95" i="18"/>
  <c r="G495" i="18"/>
  <c r="Q495" i="18"/>
  <c r="Q542" i="18"/>
  <c r="G638" i="18"/>
  <c r="Q974" i="18"/>
  <c r="Q511" i="18"/>
  <c r="Q383" i="18"/>
  <c r="G1006" i="18"/>
  <c r="AE49" i="21"/>
  <c r="AZ49" i="21"/>
  <c r="Q463" i="18"/>
  <c r="AA49" i="21"/>
  <c r="Q159" i="18"/>
  <c r="CC49" i="21"/>
  <c r="G383" i="18"/>
  <c r="BK49" i="21"/>
  <c r="Q303" i="18"/>
  <c r="Q670" i="18"/>
  <c r="G175" i="18"/>
  <c r="G894" i="18"/>
  <c r="CB49" i="21"/>
  <c r="G399" i="18"/>
  <c r="BJ49" i="21"/>
  <c r="G49" i="21"/>
  <c r="BI49" i="21"/>
  <c r="Q351" i="18"/>
  <c r="AB49" i="21"/>
  <c r="AX49" i="21"/>
  <c r="G718" i="18"/>
  <c r="G159" i="18"/>
  <c r="BR49" i="21"/>
  <c r="Q95" i="18"/>
  <c r="G878" i="18"/>
  <c r="G431" i="18"/>
  <c r="AG49" i="21"/>
  <c r="Q958" i="18"/>
  <c r="Q111" i="18"/>
  <c r="G590" i="18"/>
  <c r="AO39" i="22"/>
  <c r="G558" i="18"/>
  <c r="Q622" i="18"/>
  <c r="G479" i="18"/>
  <c r="T49" i="21"/>
  <c r="CD49" i="21"/>
  <c r="G207" i="18"/>
  <c r="AC49" i="21"/>
  <c r="CE49" i="21"/>
  <c r="G766" i="18"/>
  <c r="AR49" i="21"/>
  <c r="BN49" i="21"/>
  <c r="Q654" i="18"/>
  <c r="N49" i="21"/>
  <c r="G830" i="18"/>
  <c r="G798" i="18"/>
  <c r="CM49" i="21"/>
  <c r="CP49" i="21"/>
  <c r="Q143" i="18"/>
  <c r="G782" i="18"/>
  <c r="Q558" i="18"/>
  <c r="AH49" i="21"/>
  <c r="AK49" i="21"/>
  <c r="AQ49" i="21"/>
  <c r="G511" i="18"/>
  <c r="CY49" i="21"/>
  <c r="AP46" i="21"/>
  <c r="AS53" i="22"/>
  <c r="Q1006" i="18"/>
  <c r="Q335" i="18"/>
  <c r="Q734" i="18"/>
  <c r="G303" i="18"/>
  <c r="F49" i="21"/>
  <c r="BT49" i="21"/>
  <c r="Q782" i="18"/>
  <c r="BU49" i="21"/>
  <c r="G862" i="18"/>
  <c r="G606" i="18"/>
  <c r="AN49" i="21"/>
  <c r="Q894" i="18"/>
  <c r="Q910" i="18"/>
  <c r="G15" i="18"/>
  <c r="G814" i="18"/>
  <c r="H49" i="21"/>
  <c r="G143" i="18"/>
  <c r="AM49" i="21"/>
  <c r="BO49" i="21"/>
  <c r="AD49" i="21"/>
  <c r="AW49" i="21"/>
  <c r="G351" i="18"/>
  <c r="BC49" i="21"/>
  <c r="BF49" i="21"/>
  <c r="G574" i="18"/>
  <c r="Q574" i="18"/>
  <c r="Q415" i="18"/>
  <c r="Q127" i="18"/>
  <c r="Q814" i="18"/>
  <c r="G223" i="18"/>
  <c r="Q239" i="18"/>
  <c r="Q590" i="18"/>
  <c r="BE49" i="21"/>
  <c r="BA49" i="21"/>
  <c r="Q798" i="18"/>
  <c r="AU49" i="21"/>
  <c r="Q766" i="18"/>
  <c r="D49" i="21"/>
  <c r="G191" i="18"/>
  <c r="BV49" i="21"/>
  <c r="Q287" i="18"/>
  <c r="I49" i="21"/>
  <c r="G622" i="18"/>
  <c r="AI49" i="21"/>
  <c r="BL49" i="21"/>
  <c r="G447" i="18"/>
  <c r="G79" i="18"/>
  <c r="G319" i="18"/>
  <c r="G654" i="18"/>
  <c r="G255" i="18"/>
  <c r="BQ49" i="21"/>
  <c r="CA49" i="21"/>
  <c r="AP49" i="21"/>
  <c r="BX49" i="21"/>
  <c r="AR49" i="22"/>
  <c r="AO61" i="22"/>
  <c r="Q271" i="18"/>
  <c r="CH49" i="21"/>
  <c r="G670" i="18"/>
  <c r="BM49" i="21"/>
  <c r="AF49" i="21"/>
  <c r="CJ49" i="21"/>
  <c r="AT49" i="21"/>
  <c r="C49" i="21"/>
  <c r="G111" i="18"/>
  <c r="BW49" i="21"/>
  <c r="O49" i="21"/>
  <c r="Q31" i="18"/>
  <c r="Q606" i="18"/>
  <c r="CI46" i="21"/>
  <c r="Q79" i="18"/>
  <c r="G367" i="18"/>
  <c r="CL49" i="21"/>
  <c r="Q926" i="18"/>
  <c r="AJ50" i="22"/>
  <c r="CA46" i="21"/>
  <c r="E461" i="18"/>
  <c r="O604" i="18"/>
  <c r="AT60" i="22"/>
  <c r="AJ40" i="22"/>
  <c r="AN50" i="22"/>
  <c r="Q60" i="18"/>
  <c r="BJ46" i="21"/>
  <c r="AH60" i="22"/>
  <c r="E1004" i="18"/>
  <c r="E77" i="18"/>
  <c r="BZ46" i="21"/>
  <c r="G811" i="18"/>
  <c r="Q635" i="18"/>
  <c r="G971" i="18"/>
  <c r="G907" i="18"/>
  <c r="Q428" i="18"/>
  <c r="G220" i="18"/>
  <c r="AN57" i="22"/>
  <c r="O941" i="18"/>
  <c r="AP15" i="22" l="1"/>
  <c r="AR24" i="22"/>
  <c r="AH63" i="22"/>
  <c r="R16" i="22"/>
  <c r="W41" i="22"/>
  <c r="AQ63" i="22"/>
  <c r="R17" i="22"/>
  <c r="R24" i="22"/>
  <c r="AH81" i="16"/>
  <c r="N81" i="16" s="1"/>
  <c r="L47" i="22"/>
  <c r="AD55" i="22"/>
  <c r="AD71" i="4"/>
  <c r="I50" i="22"/>
  <c r="G779" i="18"/>
  <c r="G348" i="18"/>
  <c r="Q923" i="18"/>
  <c r="G28" i="18"/>
  <c r="G284" i="18"/>
  <c r="Q236" i="18"/>
  <c r="E46" i="21"/>
  <c r="AK46" i="21"/>
  <c r="Y46" i="21"/>
  <c r="P46" i="21"/>
  <c r="Q396" i="18"/>
  <c r="G204" i="18"/>
  <c r="AT46" i="21"/>
  <c r="Q747" i="18"/>
  <c r="BC46" i="21"/>
  <c r="Q555" i="18"/>
  <c r="G156" i="18"/>
  <c r="BT46" i="21"/>
  <c r="G396" i="18"/>
  <c r="G124" i="18"/>
  <c r="Q1003" i="18"/>
  <c r="BX46" i="21"/>
  <c r="G571" i="18"/>
  <c r="AY46" i="21"/>
  <c r="G172" i="18"/>
  <c r="AJ46" i="21"/>
  <c r="G140" i="18"/>
  <c r="G316" i="18"/>
  <c r="CG46" i="21"/>
  <c r="L46" i="21"/>
  <c r="Q188" i="18"/>
  <c r="CD46" i="21"/>
  <c r="G460" i="18"/>
  <c r="Q284" i="18"/>
  <c r="Q316" i="18"/>
  <c r="G76" i="18"/>
  <c r="BI46" i="21"/>
  <c r="CF46" i="21"/>
  <c r="Q667" i="18"/>
  <c r="Q124" i="18"/>
  <c r="AZ46" i="21"/>
  <c r="Q92" i="18"/>
  <c r="Q587" i="18"/>
  <c r="G539" i="18"/>
  <c r="Q827" i="18"/>
  <c r="AE46" i="21"/>
  <c r="C46" i="21"/>
  <c r="G603" i="18"/>
  <c r="BS46" i="21"/>
  <c r="Q268" i="18"/>
  <c r="G236" i="18"/>
  <c r="AI46" i="21"/>
  <c r="G843" i="18"/>
  <c r="Q412" i="18"/>
  <c r="AA46" i="21"/>
  <c r="CL46" i="21"/>
  <c r="D24" i="22"/>
  <c r="AK5" i="16"/>
  <c r="Q5" i="16" s="1"/>
  <c r="Z12" i="16"/>
  <c r="X47" i="21"/>
  <c r="C51" i="22"/>
  <c r="BL47" i="21"/>
  <c r="AH47" i="21"/>
  <c r="G189" i="18"/>
  <c r="AF47" i="21"/>
  <c r="G349" i="18"/>
  <c r="G333" i="18"/>
  <c r="G77" i="18"/>
  <c r="BP47" i="21"/>
  <c r="Q93" i="18"/>
  <c r="AD47" i="21"/>
  <c r="BR47" i="21"/>
  <c r="BV47" i="21"/>
  <c r="G461" i="18"/>
  <c r="G604" i="18"/>
  <c r="BZ47" i="21"/>
  <c r="BE47" i="21"/>
  <c r="G269" i="18"/>
  <c r="AS47" i="21"/>
  <c r="Q524" i="18"/>
  <c r="BG47" i="21"/>
  <c r="G157" i="18"/>
  <c r="Q796" i="18"/>
  <c r="R47" i="21"/>
  <c r="D47" i="21"/>
  <c r="G253" i="18"/>
  <c r="AC47" i="21"/>
  <c r="G684" i="18"/>
  <c r="G556" i="18"/>
  <c r="Q285" i="18"/>
  <c r="AL47" i="21"/>
  <c r="G509" i="18"/>
  <c r="CI47" i="21"/>
  <c r="CL47" i="21"/>
  <c r="Q636" i="18"/>
  <c r="BF47" i="21"/>
  <c r="J47" i="21"/>
  <c r="BJ47" i="21"/>
  <c r="BB47" i="21"/>
  <c r="Q173" i="18"/>
  <c r="BT47" i="21"/>
  <c r="CW47" i="21"/>
  <c r="Q620" i="18"/>
  <c r="Q301" i="18"/>
  <c r="G285" i="18"/>
  <c r="G477" i="18"/>
  <c r="G588" i="18"/>
  <c r="Q780" i="18"/>
  <c r="G1004" i="18"/>
  <c r="G700" i="18"/>
  <c r="AJ47" i="21"/>
  <c r="G844" i="18"/>
  <c r="Q397" i="18"/>
  <c r="Q445" i="18"/>
  <c r="AE47" i="21"/>
  <c r="Q253" i="18"/>
  <c r="G716" i="18"/>
  <c r="AW47" i="21"/>
  <c r="G748" i="18"/>
  <c r="Z47" i="21"/>
  <c r="G13" i="18"/>
  <c r="G636" i="18"/>
  <c r="S47" i="21"/>
  <c r="CF47" i="21"/>
  <c r="Q828" i="18"/>
  <c r="CO47" i="21"/>
  <c r="I47" i="21"/>
  <c r="AY47" i="21"/>
  <c r="G109" i="18"/>
  <c r="CV47" i="21"/>
  <c r="BO47" i="21"/>
  <c r="Q732" i="18"/>
  <c r="CM47" i="21"/>
  <c r="AZ47" i="21"/>
  <c r="G540" i="18"/>
  <c r="Q955" i="18"/>
  <c r="R46" i="21"/>
  <c r="G380" i="18"/>
  <c r="Q332" i="18"/>
  <c r="F37" i="21"/>
  <c r="G476" i="18"/>
  <c r="CM46" i="21"/>
  <c r="G12" i="18"/>
  <c r="Q44" i="18"/>
  <c r="G92" i="18"/>
  <c r="CQ46" i="21"/>
  <c r="G667" i="18"/>
  <c r="Q891" i="18"/>
  <c r="E619" i="18"/>
  <c r="BO36" i="21"/>
  <c r="O156" i="18"/>
  <c r="CJ36" i="21"/>
  <c r="G36" i="21"/>
  <c r="O827" i="18"/>
  <c r="AA36" i="21"/>
  <c r="BV36" i="21"/>
  <c r="AX36" i="21"/>
  <c r="E523" i="18"/>
  <c r="Q364" i="18"/>
  <c r="CH36" i="21"/>
  <c r="E348" i="18"/>
  <c r="BL36" i="21"/>
  <c r="E252" i="18"/>
  <c r="O140" i="18"/>
  <c r="CX36" i="21"/>
  <c r="AI36" i="21"/>
  <c r="BJ41" i="21"/>
  <c r="AY40" i="21"/>
  <c r="Q138" i="18"/>
  <c r="G250" i="18"/>
  <c r="O505" i="18"/>
  <c r="G685" i="18"/>
  <c r="Q334" i="18"/>
  <c r="BS48" i="21"/>
  <c r="BB41" i="21"/>
  <c r="F603" i="18"/>
  <c r="CW41" i="21"/>
  <c r="BI41" i="21"/>
  <c r="C41" i="21"/>
  <c r="CM48" i="21"/>
  <c r="BR7" i="21"/>
  <c r="G553" i="18"/>
  <c r="CD18" i="21"/>
  <c r="BD18" i="21"/>
  <c r="I350" i="18"/>
  <c r="BU58" i="21"/>
  <c r="S861" i="18"/>
  <c r="I94" i="18"/>
  <c r="I126" i="18"/>
  <c r="G301" i="18"/>
  <c r="BW47" i="21"/>
  <c r="BM47" i="21"/>
  <c r="BU47" i="21"/>
  <c r="G125" i="18"/>
  <c r="CI36" i="21"/>
  <c r="E636" i="18"/>
  <c r="G270" i="18"/>
  <c r="BZ37" i="21"/>
  <c r="O892" i="18"/>
  <c r="O508" i="18"/>
  <c r="E44" i="18"/>
  <c r="CW36" i="21"/>
  <c r="O923" i="18"/>
  <c r="E571" i="18"/>
  <c r="E827" i="18"/>
  <c r="AR36" i="21"/>
  <c r="E364" i="18"/>
  <c r="E284" i="18"/>
  <c r="D36" i="21"/>
  <c r="CA36" i="21"/>
  <c r="AK36" i="21"/>
  <c r="O92" i="18"/>
  <c r="O348" i="18"/>
  <c r="O1003" i="18"/>
  <c r="AR7" i="21"/>
  <c r="AW41" i="21"/>
  <c r="F635" i="18"/>
  <c r="F380" i="18"/>
  <c r="Q170" i="18"/>
  <c r="I621" i="18"/>
  <c r="S781" i="18"/>
  <c r="CM58" i="21"/>
  <c r="Q205" i="18"/>
  <c r="G860" i="18"/>
  <c r="Q141" i="18"/>
  <c r="G747" i="18"/>
  <c r="E620" i="18"/>
  <c r="Q460" i="18"/>
  <c r="CE37" i="21"/>
  <c r="AB90" i="16"/>
  <c r="H90" i="16" s="1"/>
  <c r="AR25" i="22"/>
  <c r="AH27" i="22"/>
  <c r="AL47" i="22"/>
  <c r="AL7" i="22"/>
  <c r="E489" i="18"/>
  <c r="E536" i="18"/>
  <c r="E872" i="18"/>
  <c r="AT7" i="21"/>
  <c r="O824" i="18"/>
  <c r="E920" i="18"/>
  <c r="E808" i="18"/>
  <c r="O297" i="18"/>
  <c r="AO7" i="21"/>
  <c r="BJ7" i="21"/>
  <c r="E233" i="18"/>
  <c r="O425" i="18"/>
  <c r="O489" i="18"/>
  <c r="CX7" i="21"/>
  <c r="E249" i="18"/>
  <c r="O664" i="18"/>
  <c r="BT7" i="21"/>
  <c r="O648" i="18"/>
  <c r="O153" i="18"/>
  <c r="BD7" i="21"/>
  <c r="O1000" i="18"/>
  <c r="O792" i="18"/>
  <c r="AN7" i="21"/>
  <c r="E105" i="18"/>
  <c r="CY7" i="21"/>
  <c r="E648" i="18"/>
  <c r="O393" i="18"/>
  <c r="BU7" i="21"/>
  <c r="AS7" i="21"/>
  <c r="O57" i="18"/>
  <c r="O9" i="18"/>
  <c r="G7" i="21"/>
  <c r="S58" i="22"/>
  <c r="S71" i="4"/>
  <c r="E51" i="22"/>
  <c r="Z29" i="16"/>
  <c r="C10" i="22"/>
  <c r="Y6" i="16"/>
  <c r="E6" i="16" s="1"/>
  <c r="AK54" i="22"/>
  <c r="H299" i="18"/>
  <c r="H427" i="18"/>
  <c r="BW50" i="21"/>
  <c r="U12" i="22"/>
  <c r="CD12" i="21"/>
  <c r="F25" i="18"/>
  <c r="AQ12" i="21"/>
  <c r="P760" i="18"/>
  <c r="P377" i="18"/>
  <c r="H12" i="21"/>
  <c r="R40" i="22"/>
  <c r="U36" i="21"/>
  <c r="Y36" i="21"/>
  <c r="CM36" i="21"/>
  <c r="O667" i="18"/>
  <c r="O444" i="18"/>
  <c r="E380" i="18"/>
  <c r="BW36" i="21"/>
  <c r="O619" i="18"/>
  <c r="E428" i="18"/>
  <c r="X36" i="21"/>
  <c r="CL36" i="21"/>
  <c r="E36" i="21"/>
  <c r="E1003" i="18"/>
  <c r="O811" i="18"/>
  <c r="CE36" i="21"/>
  <c r="O763" i="18"/>
  <c r="E124" i="18"/>
  <c r="BC36" i="21"/>
  <c r="BM36" i="21"/>
  <c r="BY36" i="21"/>
  <c r="Q36" i="21"/>
  <c r="AB36" i="21"/>
  <c r="O316" i="18"/>
  <c r="O300" i="18"/>
  <c r="O539" i="18"/>
  <c r="AZ36" i="21"/>
  <c r="O715" i="18"/>
  <c r="BS36" i="21"/>
  <c r="S36" i="21"/>
  <c r="O779" i="18"/>
  <c r="E667" i="18"/>
  <c r="CN36" i="21"/>
  <c r="O555" i="18"/>
  <c r="E699" i="18"/>
  <c r="CC36" i="21"/>
  <c r="O36" i="21"/>
  <c r="AG36" i="21"/>
  <c r="O795" i="18"/>
  <c r="I36" i="21"/>
  <c r="E108" i="18"/>
  <c r="CV36" i="21"/>
  <c r="E412" i="18"/>
  <c r="E603" i="18"/>
  <c r="AU36" i="21"/>
  <c r="E635" i="18"/>
  <c r="CQ36" i="21"/>
  <c r="O28" i="18"/>
  <c r="BQ36" i="21"/>
  <c r="E140" i="18"/>
  <c r="O971" i="18"/>
  <c r="O12" i="18"/>
  <c r="E891" i="18"/>
  <c r="M36" i="21"/>
  <c r="E907" i="18"/>
  <c r="E220" i="18"/>
  <c r="CP36" i="21"/>
  <c r="E683" i="18"/>
  <c r="BJ36" i="21"/>
  <c r="O571" i="18"/>
  <c r="E460" i="18"/>
  <c r="E779" i="18"/>
  <c r="BK36" i="21"/>
  <c r="E444" i="18"/>
  <c r="O587" i="18"/>
  <c r="E875" i="18"/>
  <c r="E763" i="18"/>
  <c r="O44" i="18"/>
  <c r="AQ36" i="21"/>
  <c r="E156" i="18"/>
  <c r="O460" i="18"/>
  <c r="AS36" i="21"/>
  <c r="E715" i="18"/>
  <c r="O891" i="18"/>
  <c r="BA36" i="21"/>
  <c r="CR36" i="21"/>
  <c r="AD36" i="21"/>
  <c r="E955" i="18"/>
  <c r="E508" i="18"/>
  <c r="E60" i="18"/>
  <c r="CD36" i="21"/>
  <c r="O284" i="18"/>
  <c r="O859" i="18"/>
  <c r="AL36" i="21"/>
  <c r="BH36" i="21"/>
  <c r="O204" i="18"/>
  <c r="BZ36" i="21"/>
  <c r="O603" i="18"/>
  <c r="AF36" i="21"/>
  <c r="AM36" i="21"/>
  <c r="E859" i="18"/>
  <c r="E492" i="18"/>
  <c r="BR36" i="21"/>
  <c r="L36" i="21"/>
  <c r="O875" i="18"/>
  <c r="E539" i="18"/>
  <c r="O476" i="18"/>
  <c r="AH36" i="21"/>
  <c r="T36" i="21"/>
  <c r="AW36" i="21"/>
  <c r="E172" i="18"/>
  <c r="BI36" i="21"/>
  <c r="O364" i="18"/>
  <c r="O124" i="18"/>
  <c r="BG36" i="21"/>
  <c r="R36" i="21"/>
  <c r="O188" i="18"/>
  <c r="AP36" i="21"/>
  <c r="BT36" i="21"/>
  <c r="E28" i="18"/>
  <c r="E332" i="18"/>
  <c r="CG36" i="21"/>
  <c r="O492" i="18"/>
  <c r="O747" i="18"/>
  <c r="E731" i="18"/>
  <c r="BB36" i="21"/>
  <c r="F36" i="21"/>
  <c r="O108" i="18"/>
  <c r="CF36" i="21"/>
  <c r="AT36" i="21"/>
  <c r="O731" i="18"/>
  <c r="O635" i="18"/>
  <c r="E747" i="18"/>
  <c r="E92" i="18"/>
  <c r="H36" i="21"/>
  <c r="O412" i="18"/>
  <c r="C36" i="21"/>
  <c r="AV36" i="21"/>
  <c r="O428" i="18"/>
  <c r="O939" i="18"/>
  <c r="J36" i="21"/>
  <c r="BU36" i="21"/>
  <c r="O699" i="18"/>
  <c r="E555" i="18"/>
  <c r="O76" i="18"/>
  <c r="AO36" i="21"/>
  <c r="N36" i="21"/>
  <c r="CO36" i="21"/>
  <c r="E396" i="18"/>
  <c r="CY36" i="21"/>
  <c r="O907" i="18"/>
  <c r="E923" i="18"/>
  <c r="K36" i="21"/>
  <c r="E795" i="18"/>
  <c r="E204" i="18"/>
  <c r="O236" i="18"/>
  <c r="AQ45" i="22"/>
  <c r="AQ71" i="4"/>
  <c r="AD56" i="22"/>
  <c r="U19" i="22"/>
  <c r="AL40" i="22"/>
  <c r="AP9" i="22"/>
  <c r="AW9" i="21"/>
  <c r="F246" i="18"/>
  <c r="P390" i="18"/>
  <c r="P805" i="18"/>
  <c r="AH9" i="21"/>
  <c r="L42" i="22"/>
  <c r="O446" i="18"/>
  <c r="AG81" i="16"/>
  <c r="M81" i="16" s="1"/>
  <c r="Q38" i="21"/>
  <c r="AI62" i="22"/>
  <c r="S685" i="18"/>
  <c r="CJ58" i="21"/>
  <c r="AX58" i="21"/>
  <c r="BV58" i="21"/>
  <c r="S541" i="18"/>
  <c r="S478" i="18"/>
  <c r="CL58" i="21"/>
  <c r="S749" i="18"/>
  <c r="S925" i="18"/>
  <c r="G58" i="21"/>
  <c r="S302" i="18"/>
  <c r="I781" i="18"/>
  <c r="D58" i="21"/>
  <c r="S382" i="18"/>
  <c r="S158" i="18"/>
  <c r="CX58" i="21"/>
  <c r="CG58" i="21"/>
  <c r="S174" i="18"/>
  <c r="I30" i="18"/>
  <c r="I573" i="18"/>
  <c r="I238" i="18"/>
  <c r="AL58" i="21"/>
  <c r="CR58" i="21"/>
  <c r="S510" i="18"/>
  <c r="J58" i="21"/>
  <c r="AA58" i="21"/>
  <c r="I749" i="18"/>
  <c r="S829" i="18"/>
  <c r="AW58" i="21"/>
  <c r="S366" i="18"/>
  <c r="AI58" i="21"/>
  <c r="S973" i="18"/>
  <c r="S797" i="18"/>
  <c r="S334" i="18"/>
  <c r="CA58" i="21"/>
  <c r="BJ58" i="21"/>
  <c r="S877" i="18"/>
  <c r="S222" i="18"/>
  <c r="I653" i="18"/>
  <c r="I462" i="18"/>
  <c r="I414" i="18"/>
  <c r="I430" i="18"/>
  <c r="S270" i="18"/>
  <c r="I701" i="18"/>
  <c r="S94" i="18"/>
  <c r="CK58" i="21"/>
  <c r="I382" i="18"/>
  <c r="S142" i="18"/>
  <c r="S78" i="18"/>
  <c r="S813" i="18"/>
  <c r="I957" i="18"/>
  <c r="S190" i="18"/>
  <c r="BZ58" i="21"/>
  <c r="S525" i="18"/>
  <c r="BL58" i="21"/>
  <c r="BR58" i="21"/>
  <c r="BP58" i="21"/>
  <c r="I478" i="18"/>
  <c r="I637" i="18"/>
  <c r="C58" i="21"/>
  <c r="S909" i="18"/>
  <c r="S414" i="18"/>
  <c r="CY58" i="21"/>
  <c r="I62" i="18"/>
  <c r="I813" i="18"/>
  <c r="S765" i="18"/>
  <c r="I797" i="18"/>
  <c r="I845" i="18"/>
  <c r="S238" i="18"/>
  <c r="S941" i="18"/>
  <c r="CN58" i="21"/>
  <c r="BH58" i="21"/>
  <c r="I398" i="18"/>
  <c r="R58" i="21"/>
  <c r="I877" i="18"/>
  <c r="BQ58" i="21"/>
  <c r="I557" i="18"/>
  <c r="M58" i="21"/>
  <c r="I525" i="18"/>
  <c r="S589" i="18"/>
  <c r="I14" i="18"/>
  <c r="AM58" i="21"/>
  <c r="I973" i="18"/>
  <c r="I41" i="22"/>
  <c r="X63" i="16"/>
  <c r="D63" i="16" s="1"/>
  <c r="E285" i="18"/>
  <c r="E924" i="18"/>
  <c r="CR37" i="21"/>
  <c r="O189" i="18"/>
  <c r="O493" i="18"/>
  <c r="AG37" i="21"/>
  <c r="O221" i="18"/>
  <c r="I37" i="21"/>
  <c r="O540" i="18"/>
  <c r="O700" i="18"/>
  <c r="BK37" i="21"/>
  <c r="O764" i="18"/>
  <c r="J37" i="21"/>
  <c r="O972" i="18"/>
  <c r="O668" i="18"/>
  <c r="CC37" i="21"/>
  <c r="AZ37" i="21"/>
  <c r="W37" i="21"/>
  <c r="BY37" i="21"/>
  <c r="O509" i="18"/>
  <c r="E381" i="18"/>
  <c r="O572" i="18"/>
  <c r="CM37" i="21"/>
  <c r="O29" i="18"/>
  <c r="E269" i="18"/>
  <c r="CP37" i="21"/>
  <c r="E892" i="18"/>
  <c r="E716" i="18"/>
  <c r="E301" i="18"/>
  <c r="BQ37" i="21"/>
  <c r="E317" i="18"/>
  <c r="E604" i="18"/>
  <c r="X37" i="21"/>
  <c r="E748" i="18"/>
  <c r="BL37" i="21"/>
  <c r="BX37" i="21"/>
  <c r="O285" i="18"/>
  <c r="CK37" i="21"/>
  <c r="N37" i="21"/>
  <c r="O109" i="18"/>
  <c r="O828" i="18"/>
  <c r="BA37" i="21"/>
  <c r="E509" i="18"/>
  <c r="E540" i="18"/>
  <c r="BO37" i="21"/>
  <c r="I71" i="4"/>
  <c r="O461" i="18"/>
  <c r="AJ37" i="21"/>
  <c r="E556" i="18"/>
  <c r="E956" i="18"/>
  <c r="CH37" i="21"/>
  <c r="CD37" i="21"/>
  <c r="AW37" i="21"/>
  <c r="O301" i="18"/>
  <c r="E844" i="18"/>
  <c r="O908" i="18"/>
  <c r="U37" i="21"/>
  <c r="BP37" i="21"/>
  <c r="AA37" i="21"/>
  <c r="O333" i="18"/>
  <c r="E684" i="18"/>
  <c r="CA37" i="21"/>
  <c r="O636" i="18"/>
  <c r="AV37" i="21"/>
  <c r="BG37" i="21"/>
  <c r="CI37" i="21"/>
  <c r="CY37" i="21"/>
  <c r="O93" i="18"/>
  <c r="O524" i="18"/>
  <c r="O956" i="18"/>
  <c r="O349" i="18"/>
  <c r="O780" i="18"/>
  <c r="E61" i="18"/>
  <c r="V37" i="21"/>
  <c r="E828" i="18"/>
  <c r="W57" i="22"/>
  <c r="AP52" i="22"/>
  <c r="AQ48" i="21"/>
  <c r="BW48" i="21"/>
  <c r="AT48" i="21"/>
  <c r="BV48" i="21"/>
  <c r="G302" i="18"/>
  <c r="O48" i="21"/>
  <c r="Q142" i="18"/>
  <c r="AU48" i="21"/>
  <c r="Q781" i="18"/>
  <c r="CX48" i="21"/>
  <c r="AM48" i="21"/>
  <c r="G414" i="18"/>
  <c r="G733" i="18"/>
  <c r="AP71" i="4"/>
  <c r="BH48" i="21"/>
  <c r="G781" i="18"/>
  <c r="BI48" i="21"/>
  <c r="BN48" i="21"/>
  <c r="BU48" i="21"/>
  <c r="Q270" i="18"/>
  <c r="BF48" i="21"/>
  <c r="G46" i="18"/>
  <c r="G286" i="18"/>
  <c r="Q382" i="18"/>
  <c r="G478" i="18"/>
  <c r="BY48" i="21"/>
  <c r="AJ48" i="21"/>
  <c r="CO48" i="21"/>
  <c r="CQ48" i="21"/>
  <c r="Q110" i="18"/>
  <c r="CH48" i="21"/>
  <c r="CR48" i="21"/>
  <c r="K48" i="21"/>
  <c r="Q94" i="18"/>
  <c r="G174" i="18"/>
  <c r="Q877" i="18"/>
  <c r="CA48" i="21"/>
  <c r="P48" i="21"/>
  <c r="Q462" i="18"/>
  <c r="AL48" i="21"/>
  <c r="BZ48" i="21"/>
  <c r="BE48" i="21"/>
  <c r="L48" i="21"/>
  <c r="AN48" i="21"/>
  <c r="CC48" i="21"/>
  <c r="CJ48" i="21"/>
  <c r="AI48" i="21"/>
  <c r="G366" i="18"/>
  <c r="Q302" i="18"/>
  <c r="BA48" i="21"/>
  <c r="G813" i="18"/>
  <c r="R48" i="21"/>
  <c r="AC48" i="21"/>
  <c r="M48" i="21"/>
  <c r="CD48" i="21"/>
  <c r="G446" i="18"/>
  <c r="Q350" i="18"/>
  <c r="Q541" i="18"/>
  <c r="BR48" i="21"/>
  <c r="AS48" i="21"/>
  <c r="D48" i="21"/>
  <c r="CV48" i="21"/>
  <c r="CY48" i="21"/>
  <c r="Q78" i="18"/>
  <c r="G573" i="18"/>
  <c r="AU58" i="22"/>
  <c r="J18" i="22"/>
  <c r="AI60" i="16"/>
  <c r="O60" i="16" s="1"/>
  <c r="G186" i="18"/>
  <c r="Q330" i="18"/>
  <c r="G74" i="18"/>
  <c r="Q218" i="18"/>
  <c r="Q889" i="18"/>
  <c r="AF18" i="21"/>
  <c r="CA18" i="21"/>
  <c r="AY18" i="21"/>
  <c r="G617" i="18"/>
  <c r="G138" i="18"/>
  <c r="G729" i="18"/>
  <c r="Q154" i="18"/>
  <c r="G410" i="18"/>
  <c r="BN18" i="21"/>
  <c r="G841" i="18"/>
  <c r="G809" i="18"/>
  <c r="Q42" i="18"/>
  <c r="G745" i="18"/>
  <c r="K18" i="21"/>
  <c r="CK18" i="21"/>
  <c r="BU18" i="21"/>
  <c r="Q186" i="18"/>
  <c r="G873" i="18"/>
  <c r="G26" i="18"/>
  <c r="Q521" i="18"/>
  <c r="Q266" i="18"/>
  <c r="AX18" i="21"/>
  <c r="AL18" i="21"/>
  <c r="CP18" i="21"/>
  <c r="AW18" i="21"/>
  <c r="G10" i="18"/>
  <c r="Q617" i="18"/>
  <c r="Q394" i="18"/>
  <c r="Q681" i="18"/>
  <c r="AD18" i="21"/>
  <c r="Q74" i="18"/>
  <c r="Q410" i="18"/>
  <c r="AP18" i="21"/>
  <c r="Q458" i="18"/>
  <c r="BR18" i="21"/>
  <c r="BE18" i="21"/>
  <c r="BW18" i="21"/>
  <c r="Q937" i="18"/>
  <c r="Q825" i="18"/>
  <c r="Q857" i="18"/>
  <c r="G90" i="18"/>
  <c r="Q298" i="18"/>
  <c r="G298" i="18"/>
  <c r="AR18" i="21"/>
  <c r="AU18" i="21"/>
  <c r="BG18" i="21"/>
  <c r="G154" i="18"/>
  <c r="G458" i="18"/>
  <c r="G761" i="18"/>
  <c r="Q553" i="18"/>
  <c r="G266" i="18"/>
  <c r="G18" i="21"/>
  <c r="G681" i="18"/>
  <c r="AZ18" i="21"/>
  <c r="CO18" i="21"/>
  <c r="Q697" i="18"/>
  <c r="G905" i="18"/>
  <c r="J11" i="22"/>
  <c r="AH58" i="16"/>
  <c r="N58" i="16" s="1"/>
  <c r="Q58" i="22"/>
  <c r="AC10" i="22"/>
  <c r="U15" i="22"/>
  <c r="AS54" i="22"/>
  <c r="N45" i="22"/>
  <c r="AH96" i="16"/>
  <c r="N96" i="16" s="1"/>
  <c r="BE41" i="21"/>
  <c r="P460" i="18"/>
  <c r="F763" i="18"/>
  <c r="BY41" i="21"/>
  <c r="P571" i="18"/>
  <c r="P811" i="18"/>
  <c r="F12" i="18"/>
  <c r="P699" i="18"/>
  <c r="BL41" i="21"/>
  <c r="P779" i="18"/>
  <c r="P60" i="18"/>
  <c r="F316" i="18"/>
  <c r="P683" i="18"/>
  <c r="R41" i="21"/>
  <c r="P891" i="18"/>
  <c r="F60" i="18"/>
  <c r="CN41" i="21"/>
  <c r="BZ41" i="21"/>
  <c r="F731" i="18"/>
  <c r="P795" i="18"/>
  <c r="CP41" i="21"/>
  <c r="P651" i="18"/>
  <c r="F140" i="18"/>
  <c r="P124" i="18"/>
  <c r="F827" i="18"/>
  <c r="AF41" i="21"/>
  <c r="CM41" i="21"/>
  <c r="BF41" i="21"/>
  <c r="P76" i="18"/>
  <c r="AC41" i="21"/>
  <c r="CO41" i="21"/>
  <c r="D41" i="21"/>
  <c r="P667" i="18"/>
  <c r="CY41" i="21"/>
  <c r="AU41" i="21"/>
  <c r="CD41" i="21"/>
  <c r="O41" i="21"/>
  <c r="P204" i="18"/>
  <c r="F204" i="18"/>
  <c r="P939" i="18"/>
  <c r="P284" i="18"/>
  <c r="CB41" i="21"/>
  <c r="BM41" i="21"/>
  <c r="P747" i="18"/>
  <c r="BU41" i="21"/>
  <c r="F124" i="18"/>
  <c r="F907" i="18"/>
  <c r="F667" i="18"/>
  <c r="AB41" i="21"/>
  <c r="CR41" i="21"/>
  <c r="P220" i="18"/>
  <c r="F44" i="18"/>
  <c r="BW41" i="21"/>
  <c r="G41" i="21"/>
  <c r="N71" i="4"/>
  <c r="F28" i="18"/>
  <c r="F236" i="18"/>
  <c r="F923" i="18"/>
  <c r="BA41" i="21"/>
  <c r="P28" i="18"/>
  <c r="F396" i="18"/>
  <c r="AZ41" i="21"/>
  <c r="F795" i="18"/>
  <c r="P508" i="18"/>
  <c r="CK41" i="21"/>
  <c r="CX41" i="21"/>
  <c r="BH41" i="21"/>
  <c r="P587" i="18"/>
  <c r="P1003" i="18"/>
  <c r="F508" i="18"/>
  <c r="BS41" i="21"/>
  <c r="F76" i="18"/>
  <c r="CH41" i="21"/>
  <c r="AI45" i="22"/>
  <c r="AI24" i="22"/>
  <c r="F47" i="22"/>
  <c r="AH30" i="16"/>
  <c r="N30" i="16" s="1"/>
  <c r="I19" i="22"/>
  <c r="AA56" i="16"/>
  <c r="G56" i="16" s="1"/>
  <c r="X58" i="22"/>
  <c r="X71" i="4"/>
  <c r="AJ44" i="22"/>
  <c r="F123" i="18"/>
  <c r="P123" i="18"/>
  <c r="P586" i="18"/>
  <c r="CB40" i="21"/>
  <c r="F363" i="18"/>
  <c r="F27" i="18"/>
  <c r="R40" i="21"/>
  <c r="AF40" i="21"/>
  <c r="T40" i="21"/>
  <c r="AD40" i="21"/>
  <c r="P746" i="18"/>
  <c r="AV40" i="21"/>
  <c r="AJ71" i="4"/>
  <c r="P826" i="18"/>
  <c r="BG40" i="21"/>
  <c r="CG40" i="21"/>
  <c r="F666" i="18"/>
  <c r="BO40" i="21"/>
  <c r="CP40" i="21"/>
  <c r="F906" i="18"/>
  <c r="BY40" i="21"/>
  <c r="M40" i="21"/>
  <c r="P618" i="18"/>
  <c r="O40" i="21"/>
  <c r="P1002" i="18"/>
  <c r="F1002" i="18"/>
  <c r="CF40" i="21"/>
  <c r="CY40" i="21"/>
  <c r="F842" i="18"/>
  <c r="CH40" i="21"/>
  <c r="P427" i="18"/>
  <c r="CW40" i="21"/>
  <c r="D40" i="21"/>
  <c r="AJ45" i="22"/>
  <c r="X97" i="16"/>
  <c r="D97" i="16" s="1"/>
  <c r="M41" i="22"/>
  <c r="M71" i="4"/>
  <c r="D22" i="22"/>
  <c r="AJ8" i="16"/>
  <c r="P8" i="16" s="1"/>
  <c r="Q619" i="18"/>
  <c r="G46" i="21"/>
  <c r="AD46" i="21"/>
  <c r="O429" i="18"/>
  <c r="Q875" i="18"/>
  <c r="G683" i="18"/>
  <c r="BV37" i="21"/>
  <c r="G875" i="18"/>
  <c r="G731" i="18"/>
  <c r="Q779" i="18"/>
  <c r="E971" i="18"/>
  <c r="E76" i="18"/>
  <c r="O651" i="18"/>
  <c r="E300" i="18"/>
  <c r="O843" i="18"/>
  <c r="AE36" i="21"/>
  <c r="E651" i="18"/>
  <c r="E811" i="18"/>
  <c r="O268" i="18"/>
  <c r="E268" i="18"/>
  <c r="E587" i="18"/>
  <c r="O955" i="18"/>
  <c r="CB36" i="21"/>
  <c r="BD36" i="21"/>
  <c r="AC36" i="21"/>
  <c r="E316" i="18"/>
  <c r="O332" i="18"/>
  <c r="O172" i="18"/>
  <c r="F725" i="18"/>
  <c r="O220" i="18"/>
  <c r="O523" i="18"/>
  <c r="AR40" i="21"/>
  <c r="CY18" i="21"/>
  <c r="E265" i="18"/>
  <c r="Q685" i="18"/>
  <c r="I48" i="21"/>
  <c r="G941" i="18"/>
  <c r="P172" i="18"/>
  <c r="P75" i="18"/>
  <c r="F954" i="18"/>
  <c r="AE41" i="21"/>
  <c r="P907" i="18"/>
  <c r="F859" i="18"/>
  <c r="AA48" i="21"/>
  <c r="AJ7" i="21"/>
  <c r="G170" i="18"/>
  <c r="AS18" i="21"/>
  <c r="G426" i="18"/>
  <c r="S58" i="21"/>
  <c r="I334" i="18"/>
  <c r="CO58" i="21"/>
  <c r="I446" i="18"/>
  <c r="G317" i="18"/>
  <c r="AQ47" i="21"/>
  <c r="G381" i="18"/>
  <c r="G445" i="18"/>
  <c r="V36" i="21"/>
  <c r="AM46" i="21"/>
  <c r="Z36" i="21"/>
  <c r="CN48" i="21"/>
  <c r="BH37" i="21"/>
  <c r="AE37" i="21"/>
  <c r="BD37" i="21"/>
  <c r="Z48" i="21"/>
  <c r="BT37" i="21"/>
  <c r="AL19" i="22"/>
  <c r="CX20" i="21"/>
  <c r="R518" i="18"/>
  <c r="R838" i="18"/>
  <c r="R343" i="18"/>
  <c r="R215" i="18"/>
  <c r="R39" i="18"/>
  <c r="R726" i="18"/>
  <c r="AK20" i="21"/>
  <c r="R183" i="18"/>
  <c r="CF20" i="21"/>
  <c r="AJ6" i="21"/>
  <c r="AC6" i="21"/>
  <c r="CA6" i="21"/>
  <c r="CX6" i="21"/>
  <c r="E935" i="18"/>
  <c r="AL6" i="21"/>
  <c r="E967" i="18"/>
  <c r="E298" i="18"/>
  <c r="CQ8" i="21"/>
  <c r="CE8" i="21"/>
  <c r="O713" i="18"/>
  <c r="CL8" i="21"/>
  <c r="E282" i="18"/>
  <c r="O569" i="18"/>
  <c r="AB21" i="22"/>
  <c r="R599" i="18"/>
  <c r="R232" i="18"/>
  <c r="H360" i="18"/>
  <c r="H775" i="18"/>
  <c r="AN21" i="21"/>
  <c r="X49" i="21"/>
  <c r="E75" i="18"/>
  <c r="N35" i="21"/>
  <c r="CD35" i="21"/>
  <c r="O890" i="18"/>
  <c r="E842" i="18"/>
  <c r="E922" i="18"/>
  <c r="CE35" i="21"/>
  <c r="E507" i="18"/>
  <c r="BX35" i="21"/>
  <c r="W45" i="21"/>
  <c r="AU16" i="22"/>
  <c r="AS26" i="22"/>
  <c r="Z8" i="22"/>
  <c r="AN7" i="22"/>
  <c r="V27" i="22"/>
  <c r="I139" i="18"/>
  <c r="CY55" i="21"/>
  <c r="AL55" i="21"/>
  <c r="S59" i="18"/>
  <c r="S650" i="18"/>
  <c r="I27" i="18"/>
  <c r="S395" i="18"/>
  <c r="CX55" i="21"/>
  <c r="AQ55" i="21"/>
  <c r="CK55" i="21"/>
  <c r="I762" i="18"/>
  <c r="S267" i="18"/>
  <c r="I858" i="18"/>
  <c r="I411" i="18"/>
  <c r="AK73" i="16"/>
  <c r="Q73" i="16" s="1"/>
  <c r="L24" i="22"/>
  <c r="AA8" i="22"/>
  <c r="Q605" i="18"/>
  <c r="J60" i="22"/>
  <c r="CM56" i="21"/>
  <c r="S268" i="18"/>
  <c r="V45" i="21"/>
  <c r="AH47" i="22"/>
  <c r="Q15" i="22"/>
  <c r="L10" i="22"/>
  <c r="AB93" i="16"/>
  <c r="H93" i="16" s="1"/>
  <c r="AL46" i="22"/>
  <c r="AP25" i="22"/>
  <c r="AI12" i="22"/>
  <c r="AM7" i="22"/>
  <c r="AR10" i="22"/>
  <c r="Z55" i="22"/>
  <c r="AH61" i="22"/>
  <c r="AS24" i="22"/>
  <c r="AO26" i="22"/>
  <c r="AT6" i="22"/>
  <c r="F565" i="18"/>
  <c r="Q442" i="18"/>
  <c r="AN11" i="21"/>
  <c r="R409" i="18"/>
  <c r="U40" i="21"/>
  <c r="I622" i="18"/>
  <c r="O380" i="18"/>
  <c r="BC42" i="21"/>
  <c r="CL28" i="21"/>
  <c r="CN18" i="21"/>
  <c r="AJ31" i="16"/>
  <c r="P31" i="16" s="1"/>
  <c r="AK26" i="16"/>
  <c r="Q26" i="16" s="1"/>
  <c r="BJ37" i="21"/>
  <c r="O652" i="18"/>
  <c r="E477" i="18"/>
  <c r="BW37" i="21"/>
  <c r="O716" i="18"/>
  <c r="O684" i="18"/>
  <c r="G37" i="21"/>
  <c r="Z37" i="21"/>
  <c r="O61" i="18"/>
  <c r="CF37" i="21"/>
  <c r="AI37" i="21"/>
  <c r="AU37" i="21"/>
  <c r="BB37" i="21"/>
  <c r="C37" i="21"/>
  <c r="O620" i="18"/>
  <c r="AL37" i="21"/>
  <c r="AN37" i="21"/>
  <c r="O157" i="18"/>
  <c r="AD37" i="21"/>
  <c r="E972" i="18"/>
  <c r="BU37" i="21"/>
  <c r="O317" i="18"/>
  <c r="E109" i="18"/>
  <c r="O796" i="18"/>
  <c r="O13" i="18"/>
  <c r="P317" i="18"/>
  <c r="F477" i="18"/>
  <c r="BS42" i="21"/>
  <c r="P157" i="18"/>
  <c r="D39" i="21"/>
  <c r="R39" i="21"/>
  <c r="O782" i="18"/>
  <c r="E574" i="18"/>
  <c r="R71" i="4"/>
  <c r="Q668" i="18"/>
  <c r="S50" i="21"/>
  <c r="BA50" i="21"/>
  <c r="AJ50" i="21"/>
  <c r="AV50" i="21"/>
  <c r="CD40" i="21"/>
  <c r="P581" i="18"/>
  <c r="AM25" i="22"/>
  <c r="AO7" i="22"/>
  <c r="AJ7" i="22"/>
  <c r="AH6" i="22"/>
  <c r="W61" i="22"/>
  <c r="W19" i="22"/>
  <c r="R10" i="22"/>
  <c r="E11" i="22"/>
  <c r="Y24" i="16"/>
  <c r="E24" i="16" s="1"/>
  <c r="F775" i="18"/>
  <c r="I63" i="22"/>
  <c r="BE59" i="21"/>
  <c r="AX59" i="21"/>
  <c r="S458" i="18"/>
  <c r="H279" i="18"/>
  <c r="G541" i="18"/>
  <c r="AQ42" i="22"/>
  <c r="W38" i="21"/>
  <c r="CJ38" i="21"/>
  <c r="O685" i="18"/>
  <c r="BS38" i="21"/>
  <c r="E174" i="18"/>
  <c r="AB20" i="22"/>
  <c r="E12" i="22"/>
  <c r="Y25" i="16"/>
  <c r="E25" i="16" s="1"/>
  <c r="CK12" i="21"/>
  <c r="H888" i="18"/>
  <c r="AK55" i="21"/>
  <c r="S171" i="18"/>
  <c r="BW55" i="21"/>
  <c r="S507" i="18"/>
  <c r="I427" i="18"/>
  <c r="S331" i="18"/>
  <c r="S698" i="18"/>
  <c r="BL55" i="21"/>
  <c r="S570" i="18"/>
  <c r="BU55" i="21"/>
  <c r="BJ55" i="21"/>
  <c r="CN55" i="21"/>
  <c r="I395" i="18"/>
  <c r="S459" i="18"/>
  <c r="S714" i="18"/>
  <c r="X55" i="21"/>
  <c r="S938" i="18"/>
  <c r="S586" i="18"/>
  <c r="AR41" i="22"/>
  <c r="X24" i="16"/>
  <c r="D24" i="16" s="1"/>
  <c r="Y6" i="21"/>
  <c r="AP5" i="22"/>
  <c r="AN27" i="22"/>
  <c r="AM26" i="22"/>
  <c r="AM24" i="22"/>
  <c r="AL25" i="22"/>
  <c r="E989" i="18"/>
  <c r="AH59" i="21"/>
  <c r="AB65" i="16"/>
  <c r="H65" i="16" s="1"/>
  <c r="Q987" i="18"/>
  <c r="P348" i="18"/>
  <c r="S443" i="18"/>
  <c r="S332" i="18"/>
  <c r="S428" i="18"/>
  <c r="I603" i="18"/>
  <c r="I683" i="18"/>
  <c r="I428" i="18"/>
  <c r="I1003" i="18"/>
  <c r="AZ56" i="21"/>
  <c r="AO56" i="21"/>
  <c r="I316" i="18"/>
  <c r="S380" i="18"/>
  <c r="I92" i="18"/>
  <c r="I715" i="18"/>
  <c r="I268" i="18"/>
  <c r="I252" i="18"/>
  <c r="S683" i="18"/>
  <c r="AG56" i="21"/>
  <c r="I508" i="18"/>
  <c r="Y56" i="21"/>
  <c r="I220" i="18"/>
  <c r="I412" i="18"/>
  <c r="L56" i="21"/>
  <c r="S220" i="18"/>
  <c r="I204" i="18"/>
  <c r="CV56" i="21"/>
  <c r="S412" i="18"/>
  <c r="S444" i="18"/>
  <c r="BV56" i="21"/>
  <c r="CD56" i="21"/>
  <c r="I1002" i="18"/>
  <c r="I187" i="18"/>
  <c r="R55" i="21"/>
  <c r="I443" i="18"/>
  <c r="Q989" i="18"/>
  <c r="AU17" i="22"/>
  <c r="AS27" i="22"/>
  <c r="AR6" i="22"/>
  <c r="AQ26" i="22"/>
  <c r="AJ6" i="22"/>
  <c r="AU5" i="22"/>
  <c r="AQ7" i="22"/>
  <c r="AQ5" i="22"/>
  <c r="AP27" i="22"/>
  <c r="AP24" i="22"/>
  <c r="AO6" i="22"/>
  <c r="AN25" i="22"/>
  <c r="AM6" i="22"/>
  <c r="AL27" i="22"/>
  <c r="AL14" i="22"/>
  <c r="AJ27" i="22"/>
  <c r="AJ25" i="22"/>
  <c r="AH17" i="22"/>
  <c r="AH15" i="22"/>
  <c r="AO24" i="22"/>
  <c r="AN6" i="22"/>
  <c r="CU55" i="21"/>
  <c r="G985" i="18"/>
  <c r="S985" i="18"/>
  <c r="S984" i="18"/>
  <c r="Q984" i="18"/>
  <c r="H982" i="18"/>
  <c r="E987" i="18"/>
  <c r="G982" i="18"/>
  <c r="S982" i="18"/>
  <c r="R981" i="18"/>
  <c r="O990" i="18"/>
  <c r="G990" i="18"/>
  <c r="O988" i="18"/>
  <c r="G988" i="18"/>
  <c r="R986" i="18"/>
  <c r="Q986" i="18"/>
  <c r="P982" i="18"/>
  <c r="R989" i="18"/>
  <c r="R987" i="18"/>
  <c r="E981" i="18"/>
  <c r="O982" i="18"/>
  <c r="Q983" i="18"/>
  <c r="E986" i="18"/>
  <c r="P983" i="18"/>
  <c r="P986" i="18"/>
  <c r="S986" i="18"/>
  <c r="H985" i="18"/>
  <c r="Y11" i="16"/>
  <c r="P987" i="18"/>
  <c r="F987" i="18"/>
  <c r="AA7" i="16"/>
  <c r="G7" i="16" s="1"/>
  <c r="R983" i="18"/>
  <c r="H983" i="18"/>
  <c r="C14" i="22"/>
  <c r="Q981" i="18"/>
  <c r="G981" i="18"/>
  <c r="F982" i="18"/>
  <c r="G984" i="18"/>
  <c r="G986" i="18"/>
  <c r="F986" i="18"/>
  <c r="O981" i="18"/>
  <c r="Q990" i="18"/>
  <c r="O989" i="18"/>
  <c r="O987" i="18"/>
  <c r="R988" i="18"/>
  <c r="S988" i="18"/>
  <c r="Q982" i="18"/>
  <c r="R985" i="18"/>
  <c r="I982" i="18"/>
  <c r="I984" i="18"/>
  <c r="H989" i="18"/>
  <c r="H990" i="18"/>
  <c r="H981" i="18"/>
  <c r="G987" i="18"/>
  <c r="H987" i="18"/>
  <c r="G989" i="18"/>
  <c r="G983" i="18"/>
  <c r="E982" i="18"/>
  <c r="I986" i="18"/>
  <c r="I987" i="18"/>
  <c r="F983" i="18"/>
  <c r="E988" i="18"/>
  <c r="I989" i="18"/>
  <c r="I983" i="18"/>
  <c r="Q988" i="18"/>
  <c r="Q985" i="18"/>
  <c r="E983" i="18"/>
  <c r="H986" i="18"/>
  <c r="I990" i="18"/>
  <c r="E990" i="18"/>
  <c r="I985" i="18"/>
  <c r="O986" i="18"/>
  <c r="R982" i="18"/>
  <c r="P990" i="18"/>
  <c r="F990" i="18"/>
  <c r="P981" i="18"/>
  <c r="F981" i="18"/>
  <c r="P988" i="18"/>
  <c r="F988" i="18"/>
  <c r="C47" i="22"/>
  <c r="P989" i="18"/>
  <c r="F989" i="18"/>
  <c r="S981" i="18"/>
  <c r="I981" i="18"/>
  <c r="P984" i="18"/>
  <c r="F984" i="18"/>
  <c r="P985" i="18"/>
  <c r="F985" i="18"/>
  <c r="C22" i="22"/>
  <c r="R984" i="18"/>
  <c r="H984" i="18"/>
  <c r="O984" i="18"/>
  <c r="E984" i="18"/>
  <c r="O985" i="18"/>
  <c r="E985" i="18"/>
  <c r="H988" i="18"/>
  <c r="I988" i="18"/>
  <c r="R990" i="18"/>
  <c r="S987" i="18"/>
  <c r="S989" i="18"/>
  <c r="S983" i="18"/>
  <c r="O983" i="18"/>
  <c r="S990" i="18"/>
  <c r="R18" i="22"/>
  <c r="R14" i="22"/>
  <c r="O919" i="18"/>
  <c r="AK40" i="16"/>
  <c r="Q40" i="16" s="1"/>
  <c r="AB43" i="16"/>
  <c r="H43" i="16" s="1"/>
  <c r="AA8" i="16"/>
  <c r="G8" i="16" s="1"/>
  <c r="E230" i="18"/>
  <c r="E470" i="18"/>
  <c r="O694" i="18"/>
  <c r="E646" i="18"/>
  <c r="O118" i="18"/>
  <c r="E742" i="18"/>
  <c r="AA42" i="16"/>
  <c r="G42" i="16" s="1"/>
  <c r="G26" i="22"/>
  <c r="AK75" i="16"/>
  <c r="Q75" i="16" s="1"/>
  <c r="Y60" i="16"/>
  <c r="E60" i="16" s="1"/>
  <c r="F921" i="18"/>
  <c r="X12" i="21"/>
  <c r="AO8" i="21"/>
  <c r="I681" i="18"/>
  <c r="R312" i="18"/>
  <c r="E216" i="18"/>
  <c r="CW18" i="21"/>
  <c r="M22" i="21"/>
  <c r="P663" i="18"/>
  <c r="F214" i="18"/>
  <c r="O565" i="18"/>
  <c r="E55" i="18"/>
  <c r="BS8" i="21"/>
  <c r="BO9" i="21"/>
  <c r="S202" i="18"/>
  <c r="I90" i="18"/>
  <c r="R137" i="18"/>
  <c r="R201" i="18"/>
  <c r="E789" i="18"/>
  <c r="CI12" i="21"/>
  <c r="BJ11" i="21"/>
  <c r="O534" i="18"/>
  <c r="D5" i="21"/>
  <c r="Z49" i="21"/>
  <c r="P539" i="18"/>
  <c r="AB64" i="16"/>
  <c r="H64" i="16" s="1"/>
  <c r="AJ46" i="16"/>
  <c r="P46" i="16" s="1"/>
  <c r="I826" i="18"/>
  <c r="T37" i="21"/>
  <c r="E524" i="18"/>
  <c r="AC37" i="21"/>
  <c r="O732" i="18"/>
  <c r="AY37" i="21"/>
  <c r="O860" i="18"/>
  <c r="E205" i="18"/>
  <c r="E93" i="18"/>
  <c r="O205" i="18"/>
  <c r="Q37" i="21"/>
  <c r="U50" i="21"/>
  <c r="Y5" i="16"/>
  <c r="E5" i="16" s="1"/>
  <c r="F709" i="18"/>
  <c r="X45" i="21"/>
  <c r="AP45" i="21"/>
  <c r="F509" i="18"/>
  <c r="S447" i="18"/>
  <c r="F59" i="21"/>
  <c r="AC59" i="21"/>
  <c r="BN12" i="21"/>
  <c r="F409" i="18"/>
  <c r="AL13" i="21"/>
  <c r="AW13" i="21"/>
  <c r="O310" i="18"/>
  <c r="E901" i="18"/>
  <c r="AY5" i="21"/>
  <c r="O311" i="18"/>
  <c r="F5" i="21"/>
  <c r="V5" i="21"/>
  <c r="CC11" i="21"/>
  <c r="AX11" i="21"/>
  <c r="P775" i="18"/>
  <c r="BF11" i="21"/>
  <c r="P615" i="18"/>
  <c r="G394" i="18"/>
  <c r="S92" i="18"/>
  <c r="G923" i="18"/>
  <c r="V55" i="21"/>
  <c r="CP55" i="21"/>
  <c r="I171" i="18"/>
  <c r="BT55" i="21"/>
  <c r="CM55" i="21"/>
  <c r="I970" i="18"/>
  <c r="S283" i="18"/>
  <c r="BA55" i="21"/>
  <c r="S11" i="18"/>
  <c r="I379" i="18"/>
  <c r="CQ55" i="21"/>
  <c r="I155" i="18"/>
  <c r="S363" i="18"/>
  <c r="S746" i="18"/>
  <c r="AB55" i="21"/>
  <c r="AG55" i="21"/>
  <c r="CD55" i="21"/>
  <c r="S538" i="18"/>
  <c r="S634" i="18"/>
  <c r="BV55" i="21"/>
  <c r="S219" i="18"/>
  <c r="I602" i="18"/>
  <c r="BQ48" i="21"/>
  <c r="Q829" i="18"/>
  <c r="G48" i="21"/>
  <c r="K20" i="22"/>
  <c r="AA74" i="16"/>
  <c r="G74" i="16" s="1"/>
  <c r="O121" i="18"/>
  <c r="E58" i="18"/>
  <c r="AF59" i="21"/>
  <c r="I56" i="22"/>
  <c r="AA63" i="16"/>
  <c r="G63" i="16" s="1"/>
  <c r="AK74" i="16"/>
  <c r="Q74" i="16" s="1"/>
  <c r="I12" i="22"/>
  <c r="AN24" i="22"/>
  <c r="AJ26" i="22"/>
  <c r="AH16" i="22"/>
  <c r="AU14" i="22"/>
  <c r="AS25" i="22"/>
  <c r="AM27" i="22"/>
  <c r="AH7" i="22"/>
  <c r="AH14" i="22"/>
  <c r="H253" i="18"/>
  <c r="AO57" i="22"/>
  <c r="AN44" i="22"/>
  <c r="AI49" i="22"/>
  <c r="AN62" i="22"/>
  <c r="AK47" i="22"/>
  <c r="AL45" i="22"/>
  <c r="AN48" i="22"/>
  <c r="AP62" i="22"/>
  <c r="AU44" i="22"/>
  <c r="AI9" i="22"/>
  <c r="AI40" i="22"/>
  <c r="AR52" i="22"/>
  <c r="AK49" i="22"/>
  <c r="AN41" i="22"/>
  <c r="AQ55" i="22"/>
  <c r="AR45" i="22"/>
  <c r="AS56" i="22"/>
  <c r="AU53" i="22"/>
  <c r="AU50" i="22"/>
  <c r="AO59" i="22"/>
  <c r="AQ49" i="22"/>
  <c r="AT50" i="22"/>
  <c r="AS52" i="22"/>
  <c r="AK61" i="22"/>
  <c r="M6" i="22"/>
  <c r="K13" i="22"/>
  <c r="AU61" i="22"/>
  <c r="AU45" i="22"/>
  <c r="AI10" i="22"/>
  <c r="AQ44" i="22"/>
  <c r="AI58" i="22"/>
  <c r="AS58" i="22"/>
  <c r="AM47" i="22"/>
  <c r="AN53" i="22"/>
  <c r="AQ59" i="22"/>
  <c r="AN61" i="22"/>
  <c r="AO51" i="22"/>
  <c r="AS61" i="22"/>
  <c r="AM62" i="22"/>
  <c r="BS50" i="21"/>
  <c r="AR50" i="21"/>
  <c r="R171" i="18"/>
  <c r="BL50" i="21"/>
  <c r="AA76" i="16"/>
  <c r="G76" i="16" s="1"/>
  <c r="L59" i="21"/>
  <c r="AA38" i="21"/>
  <c r="T55" i="21"/>
  <c r="CS55" i="21"/>
  <c r="AQ59" i="21"/>
  <c r="S590" i="18"/>
  <c r="S778" i="18"/>
  <c r="CT55" i="21"/>
  <c r="F11" i="22"/>
  <c r="N21" i="22"/>
  <c r="S782" i="18"/>
  <c r="S798" i="18"/>
  <c r="AK59" i="21"/>
  <c r="O286" i="18"/>
  <c r="E302" i="18"/>
  <c r="BK42" i="21"/>
  <c r="BI56" i="21"/>
  <c r="AB11" i="22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H313" i="18"/>
  <c r="J7" i="22"/>
  <c r="K26" i="22"/>
  <c r="H42" i="21"/>
  <c r="P42" i="21"/>
  <c r="P461" i="18"/>
  <c r="G474" i="18"/>
  <c r="T59" i="21"/>
  <c r="AA39" i="16"/>
  <c r="G39" i="16" s="1"/>
  <c r="G19" i="22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E23" i="22"/>
  <c r="AB23" i="21"/>
  <c r="AA26" i="16"/>
  <c r="G26" i="16" s="1"/>
  <c r="Z23" i="21"/>
  <c r="R841" i="18"/>
  <c r="Q13" i="22"/>
  <c r="AT44" i="22"/>
  <c r="Z11" i="22"/>
  <c r="Z75" i="16"/>
  <c r="F75" i="16" s="1"/>
  <c r="K16" i="22"/>
  <c r="AI59" i="16"/>
  <c r="O59" i="16" s="1"/>
  <c r="J17" i="22"/>
  <c r="Y21" i="22"/>
  <c r="M26" i="22"/>
  <c r="AB92" i="16"/>
  <c r="H92" i="16" s="1"/>
  <c r="E21" i="22"/>
  <c r="AA24" i="16"/>
  <c r="G24" i="16" s="1"/>
  <c r="V24" i="22"/>
  <c r="S24" i="22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W15" i="22"/>
  <c r="C7" i="22"/>
  <c r="O137" i="18"/>
  <c r="E137" i="18"/>
  <c r="BA7" i="21"/>
  <c r="X9" i="16"/>
  <c r="D9" i="16" s="1"/>
  <c r="E426" i="18"/>
  <c r="BQ8" i="21"/>
  <c r="O1001" i="18"/>
  <c r="C8" i="22"/>
  <c r="W9" i="22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AU47" i="22"/>
  <c r="AH55" i="22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U71" i="4"/>
  <c r="Q812" i="18"/>
  <c r="O313" i="18"/>
  <c r="H281" i="18"/>
  <c r="X8" i="16"/>
  <c r="D8" i="16" s="1"/>
  <c r="AB24" i="22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AH50" i="22"/>
  <c r="AU49" i="22"/>
  <c r="U45" i="21"/>
  <c r="AQ40" i="22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AP53" i="22"/>
  <c r="Z10" i="22"/>
  <c r="R22" i="22"/>
  <c r="V12" i="22"/>
  <c r="V25" i="22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AA22" i="16"/>
  <c r="G22" i="16" s="1"/>
  <c r="E19" i="22"/>
  <c r="J14" i="22"/>
  <c r="AI56" i="16"/>
  <c r="O56" i="16" s="1"/>
  <c r="Y16" i="22"/>
  <c r="S13" i="22"/>
  <c r="Y14" i="16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203" i="18"/>
  <c r="CL50" i="21"/>
  <c r="H363" i="18"/>
  <c r="CW50" i="21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B42" i="16"/>
  <c r="H42" i="16" s="1"/>
  <c r="Y73" i="16"/>
  <c r="E73" i="16" s="1"/>
  <c r="K9" i="22"/>
  <c r="V26" i="22"/>
  <c r="Q25" i="22"/>
  <c r="AN58" i="22"/>
  <c r="AK48" i="22"/>
  <c r="F798" i="18"/>
  <c r="F782" i="18"/>
  <c r="BL44" i="21"/>
  <c r="N44" i="21"/>
  <c r="U44" i="21"/>
  <c r="F926" i="18"/>
  <c r="S44" i="21"/>
  <c r="P255" i="18"/>
  <c r="S20" i="22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X19" i="22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Z28" i="22"/>
  <c r="X26" i="22"/>
  <c r="W16" i="22"/>
  <c r="AD27" i="22"/>
  <c r="AD28" i="22"/>
  <c r="AB23" i="22"/>
  <c r="AQ48" i="22"/>
  <c r="F57" i="22"/>
  <c r="AJ30" i="16"/>
  <c r="P30" i="16" s="1"/>
  <c r="G55" i="22"/>
  <c r="AA45" i="16"/>
  <c r="G45" i="16" s="1"/>
  <c r="G71" i="4"/>
  <c r="W62" i="22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R12" i="22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T7" i="22"/>
  <c r="Y28" i="22"/>
  <c r="AM45" i="22"/>
  <c r="F811" i="18"/>
  <c r="P859" i="18"/>
  <c r="F747" i="18"/>
  <c r="P316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Q19" i="22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AJ77" i="16"/>
  <c r="P77" i="16" s="1"/>
  <c r="L23" i="22"/>
  <c r="AH39" i="22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Q17" i="22"/>
  <c r="Y7" i="22"/>
  <c r="Y92" i="16"/>
  <c r="E92" i="16" s="1"/>
  <c r="M11" i="22"/>
  <c r="AM54" i="22"/>
  <c r="M12" i="22"/>
  <c r="Y93" i="16"/>
  <c r="E93" i="16" s="1"/>
  <c r="AM55" i="22"/>
  <c r="W18" i="22"/>
  <c r="W8" i="22"/>
  <c r="K19" i="22"/>
  <c r="AA73" i="16"/>
  <c r="G73" i="16" s="1"/>
  <c r="U22" i="22"/>
  <c r="AD16" i="22"/>
  <c r="I15" i="22"/>
  <c r="Z57" i="16"/>
  <c r="F57" i="16" s="1"/>
  <c r="AC18" i="22"/>
  <c r="Y19" i="22"/>
  <c r="X75" i="16"/>
  <c r="D75" i="16" s="1"/>
  <c r="K6" i="22"/>
  <c r="U21" i="22"/>
  <c r="AB25" i="22"/>
  <c r="Y20" i="22"/>
  <c r="V11" i="22"/>
  <c r="S9" i="22"/>
  <c r="W60" i="22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AB57" i="22"/>
  <c r="AB71" i="4"/>
  <c r="AA62" i="22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Y22" i="22"/>
  <c r="W27" i="22"/>
  <c r="V15" i="22"/>
  <c r="J24" i="22"/>
  <c r="AK56" i="16"/>
  <c r="Q56" i="16" s="1"/>
  <c r="Y57" i="16"/>
  <c r="E57" i="16" s="1"/>
  <c r="I10" i="22"/>
  <c r="AQ54" i="22"/>
  <c r="AM56" i="22"/>
  <c r="AB9" i="22"/>
  <c r="X12" i="22"/>
  <c r="AD22" i="22"/>
  <c r="AD23" i="22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138" i="18"/>
  <c r="F90" i="18"/>
  <c r="F394" i="18"/>
  <c r="F378" i="18"/>
  <c r="E633" i="18"/>
  <c r="S924" i="18"/>
  <c r="AI35" i="21"/>
  <c r="E203" i="18"/>
  <c r="CP35" i="21"/>
  <c r="O666" i="18"/>
  <c r="E315" i="18"/>
  <c r="O906" i="18"/>
  <c r="O826" i="18"/>
  <c r="CC35" i="21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E1006" i="18"/>
  <c r="E526" i="18"/>
  <c r="BH39" i="21"/>
  <c r="G39" i="21"/>
  <c r="E335" i="18"/>
  <c r="E198" i="18"/>
  <c r="O406" i="18"/>
  <c r="AN4" i="21"/>
  <c r="BB4" i="21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AQ41" i="22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W20" i="22"/>
  <c r="K25" i="22"/>
  <c r="AB74" i="16"/>
  <c r="H74" i="16" s="1"/>
  <c r="Z9" i="22"/>
  <c r="X25" i="22"/>
  <c r="AC21" i="22"/>
  <c r="AT45" i="22"/>
  <c r="AH94" i="16"/>
  <c r="N94" i="16" s="1"/>
  <c r="N13" i="22"/>
  <c r="Y9" i="22"/>
  <c r="U10" i="22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X15" i="22"/>
  <c r="AB22" i="22"/>
  <c r="AA21" i="22"/>
  <c r="AR46" i="22"/>
  <c r="AK9" i="22"/>
  <c r="AH12" i="22"/>
  <c r="D48" i="22"/>
  <c r="AH14" i="16"/>
  <c r="L28" i="22"/>
  <c r="AK77" i="16"/>
  <c r="Q77" i="16" s="1"/>
  <c r="AB8" i="22"/>
  <c r="AB91" i="16"/>
  <c r="H91" i="16" s="1"/>
  <c r="M25" i="22"/>
  <c r="L27" i="22"/>
  <c r="AK76" i="16"/>
  <c r="Q76" i="16" s="1"/>
  <c r="AA9" i="22"/>
  <c r="AA27" i="22"/>
  <c r="AA28" i="22"/>
  <c r="AA10" i="22"/>
  <c r="D28" i="22"/>
  <c r="AK9" i="16"/>
  <c r="Q9" i="16" s="1"/>
  <c r="AK8" i="16"/>
  <c r="Q8" i="16" s="1"/>
  <c r="D27" i="22"/>
  <c r="AA77" i="16"/>
  <c r="G77" i="16" s="1"/>
  <c r="K23" i="22"/>
  <c r="Y13" i="22"/>
  <c r="T10" i="22"/>
  <c r="AK41" i="22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AC14" i="22"/>
  <c r="AA16" i="22"/>
  <c r="AO56" i="22"/>
  <c r="AG43" i="16"/>
  <c r="M43" i="16" s="1"/>
  <c r="H8" i="22"/>
  <c r="AI6" i="16"/>
  <c r="O6" i="16" s="1"/>
  <c r="D15" i="22"/>
  <c r="Q8" i="22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X76" i="16"/>
  <c r="D76" i="16" s="1"/>
  <c r="K7" i="22"/>
  <c r="U23" i="22"/>
  <c r="AS46" i="22"/>
  <c r="D7" i="22"/>
  <c r="AG8" i="16"/>
  <c r="M8" i="16" s="1"/>
  <c r="Y7" i="21"/>
  <c r="AA22" i="22"/>
  <c r="X14" i="22"/>
  <c r="Z23" i="22"/>
  <c r="T19" i="22"/>
  <c r="W24" i="22"/>
  <c r="AA13" i="22"/>
  <c r="U50" i="22"/>
  <c r="V56" i="22"/>
  <c r="AB58" i="22"/>
  <c r="AH45" i="22"/>
  <c r="AG41" i="16"/>
  <c r="M41" i="16" s="1"/>
  <c r="H6" i="22"/>
  <c r="K15" i="22"/>
  <c r="Z74" i="16"/>
  <c r="F74" i="16" s="1"/>
  <c r="AK62" i="22"/>
  <c r="S7" i="22"/>
  <c r="S28" i="22"/>
  <c r="E24" i="22"/>
  <c r="AB22" i="16"/>
  <c r="H22" i="16" s="1"/>
  <c r="E25" i="22"/>
  <c r="AB23" i="16"/>
  <c r="H23" i="16" s="1"/>
  <c r="V6" i="22"/>
  <c r="AC26" i="22"/>
  <c r="AK57" i="16"/>
  <c r="Q57" i="16" s="1"/>
  <c r="J25" i="22"/>
  <c r="R20" i="22"/>
  <c r="AA24" i="22"/>
  <c r="AA6" i="22"/>
  <c r="AI13" i="21"/>
  <c r="D13" i="22"/>
  <c r="AB40" i="16"/>
  <c r="H40" i="16" s="1"/>
  <c r="Y74" i="16"/>
  <c r="E74" i="16" s="1"/>
  <c r="U7" i="21"/>
  <c r="W22" i="2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I718" i="18"/>
  <c r="CJ59" i="21"/>
  <c r="Y59" i="21"/>
  <c r="W59" i="21"/>
  <c r="CK59" i="21"/>
  <c r="CB59" i="21"/>
  <c r="I431" i="18"/>
  <c r="Z59" i="21"/>
  <c r="V58" i="22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1004" i="18"/>
  <c r="M42" i="21"/>
  <c r="P572" i="18"/>
  <c r="AS42" i="21"/>
  <c r="BH42" i="21"/>
  <c r="U42" i="21"/>
  <c r="X42" i="21"/>
  <c r="AH12" i="16"/>
  <c r="F397" i="18"/>
  <c r="F684" i="18"/>
  <c r="AA42" i="21"/>
  <c r="V42" i="21"/>
  <c r="AM39" i="22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V17" i="22"/>
  <c r="R50" i="22"/>
  <c r="U46" i="21"/>
  <c r="AB46" i="21"/>
  <c r="Y10" i="22"/>
  <c r="Y17" i="22"/>
  <c r="AK44" i="22"/>
  <c r="F187" i="18"/>
  <c r="P187" i="18"/>
  <c r="F11" i="18"/>
  <c r="Z40" i="21"/>
  <c r="Y40" i="21"/>
  <c r="W40" i="21"/>
  <c r="Z91" i="16"/>
  <c r="F91" i="16" s="1"/>
  <c r="M15" i="22"/>
  <c r="Q26" i="22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AK39" i="22"/>
  <c r="BI35" i="21"/>
  <c r="V55" i="22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Q48" i="22"/>
  <c r="K61" i="22"/>
  <c r="AB80" i="16"/>
  <c r="H80" i="16" s="1"/>
  <c r="S57" i="22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Z41" i="21"/>
  <c r="C48" i="22"/>
  <c r="C71" i="4"/>
  <c r="P271" i="18"/>
  <c r="AO44" i="21"/>
  <c r="Z44" i="21"/>
  <c r="Y44" i="21"/>
  <c r="W44" i="21"/>
  <c r="AK40" i="22"/>
  <c r="AJ57" i="22"/>
  <c r="AH41" i="22"/>
  <c r="R37" i="21"/>
  <c r="O397" i="18"/>
  <c r="E413" i="18"/>
  <c r="BC37" i="21"/>
  <c r="E141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R51" i="22"/>
  <c r="G876" i="18"/>
  <c r="AM47" i="21"/>
  <c r="Y24" i="22"/>
  <c r="AH54" i="22"/>
  <c r="H155" i="18"/>
  <c r="H810" i="18"/>
  <c r="R219" i="18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AT58" i="22"/>
  <c r="AS41" i="22"/>
  <c r="U51" i="22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631" i="18"/>
  <c r="G74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Q393" i="18"/>
  <c r="BL17" i="21"/>
  <c r="Q489" i="18"/>
  <c r="G249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>
  <authors>
    <author>User</author>
  </authors>
  <commentList>
    <comment ref="W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<sst xmlns="http://schemas.openxmlformats.org/spreadsheetml/2006/main" count="6268" uniqueCount="593">
  <si>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</si>
  <si>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</si>
  <si>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</si>
  <si>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</si>
  <si>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</si>
  <si>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</si>
  <si>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</si>
  <si>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</si>
  <si>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</si>
  <si>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</si>
  <si>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</si>
  <si>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</si>
  <si>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</si>
  <si>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</si>
  <si>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</si>
  <si>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</si>
  <si>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</si>
  <si>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</si>
  <si>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</si>
  <si>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</si>
  <si>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</si>
  <si>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</si>
  <si>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</si>
  <si>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</si>
  <si>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</si>
  <si>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</si>
  <si>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</si>
  <si>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</si>
  <si>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</si>
  <si>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</si>
  <si>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</si>
  <si>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</si>
  <si>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</si>
  <si>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</si>
  <si>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</si>
  <si>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</si>
  <si>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</si>
  <si>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</si>
  <si>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</si>
  <si>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</si>
  <si>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</si>
  <si>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</si>
  <si>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</si>
  <si>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</si>
  <si>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</si>
  <si>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</si>
  <si>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</si>
  <si>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</si>
  <si>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</si>
  <si>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</si>
  <si>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</si>
  <si>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</si>
  <si>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</si>
  <si>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</si>
  <si>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</si>
  <si>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</si>
  <si>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</si>
  <si>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</si>
  <si>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</si>
  <si>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</si>
  <si>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</si>
  <si>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</si>
  <si>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</si>
  <si>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</si>
  <si>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</si>
  <si>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</si>
  <si>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</si>
  <si>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</si>
  <si>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</si>
  <si>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</si>
  <si>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</si>
  <si>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</si>
  <si>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</si>
  <si>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</si>
  <si>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</si>
  <si>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</si>
  <si>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</si>
  <si>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</si>
  <si>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</si>
  <si>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</si>
  <si>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</si>
  <si>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</si>
  <si>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</si>
  <si>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</si>
  <si>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</si>
  <si>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</si>
  <si>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</si>
  <si>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</si>
  <si>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</si>
  <si>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</si>
  <si>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</si>
  <si>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</si>
  <si>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</si>
  <si>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</si>
  <si>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</si>
  <si>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</si>
  <si>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</si>
  <si>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</si>
  <si>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</si>
  <si>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</si>
  <si>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</si>
  <si>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</si>
  <si>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</si>
  <si>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</si>
  <si>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</si>
  <si>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</si>
  <si>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</si>
  <si>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</si>
  <si>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</si>
  <si>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</si>
  <si>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</si>
  <si>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</si>
  <si>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</si>
  <si>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</si>
  <si>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</si>
  <si>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</si>
  <si>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</si>
  <si>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</si>
  <si>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</si>
  <si>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</si>
  <si>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</si>
  <si>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</si>
  <si>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</si>
  <si>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</si>
  <si>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</si>
  <si>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</si>
  <si>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</si>
  <si>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</si>
  <si>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</si>
  <si>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</si>
  <si>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</si>
  <si>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</si>
  <si>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</si>
  <si>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</si>
  <si>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</si>
  <si>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</si>
  <si>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</si>
  <si>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</si>
  <si>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</si>
  <si>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</si>
  <si>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</si>
  <si>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</si>
  <si>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</si>
  <si>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</si>
  <si>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</si>
  <si>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</si>
  <si>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</si>
  <si>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</si>
  <si>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</si>
  <si>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</si>
  <si>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</si>
  <si>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</si>
  <si>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SƠN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</si>
  <si>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</si>
  <si>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</si>
  <si>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</si>
  <si>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</si>
  <si>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</si>
  <si>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</si>
  <si>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</si>
  <si>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</si>
  <si>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</si>
  <si>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</si>
  <si>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</si>
  <si>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</si>
  <si>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</si>
  <si>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</si>
  <si>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</si>
  <si>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</si>
  <si>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</si>
  <si>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</si>
  <si>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</si>
  <si>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</si>
  <si>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</si>
  <si>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</si>
  <si>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</si>
  <si>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</si>
  <si>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</si>
  <si>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</si>
  <si>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</si>
  <si>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</si>
  <si>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</si>
  <si>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</si>
  <si>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</si>
  <si>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</si>
  <si>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</si>
  <si>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</si>
  <si>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</si>
  <si>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</si>
  <si>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</si>
  <si>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</si>
  <si>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</si>
  <si>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</si>
  <si>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</si>
  <si>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</si>
  <si>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</si>
  <si>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</si>
  <si>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</si>
  <si>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</si>
  <si>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</si>
  <si>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</si>
  <si>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</si>
  <si>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</si>
  <si>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</si>
  <si>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</si>
  <si>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</si>
  <si>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</si>
  <si>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</si>
  <si>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</si>
  <si>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</si>
  <si>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</si>
  <si>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</si>
  <si>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</si>
  <si>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</si>
  <si>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</si>
  <si>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</si>
  <si>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</si>
  <si>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</si>
  <si>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</si>
  <si>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</si>
  <si>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</si>
  <si>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</si>
  <si>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</si>
  <si>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</si>
  <si>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</si>
  <si>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</si>
  <si>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</si>
  <si>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</si>
  <si>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</si>
  <si>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</si>
  <si>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</si>
  <si>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</si>
  <si>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</si>
  <si>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</si>
  <si>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</si>
  <si>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</si>
  <si>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</si>
  <si>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</si>
  <si>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</si>
  <si>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</si>
  <si>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</si>
  <si>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</si>
  <si>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</si>
  <si>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</si>
  <si>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</si>
  <si>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</si>
  <si>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</si>
  <si>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</si>
  <si>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</si>
  <si>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</si>
  <si>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</si>
  <si>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</si>
  <si>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</si>
  <si>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</si>
  <si>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</si>
  <si>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</si>
  <si>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</si>
  <si>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</si>
  <si>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</si>
  <si>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</si>
  <si>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</si>
  <si>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</si>
  <si>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</si>
  <si>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</si>
  <si>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</si>
  <si>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</si>
  <si>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</si>
  <si>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</si>
  <si>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</si>
  <si>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</si>
  <si>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</si>
  <si>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</si>
  <si>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</si>
  <si>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</si>
  <si>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</si>
  <si>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</si>
  <si>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</si>
  <si>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</si>
  <si>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</si>
  <si>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</si>
  <si>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</si>
  <si>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</si>
  <si>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</si>
  <si>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</si>
  <si>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</si>
  <si>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</si>
  <si>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</si>
  <si>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</si>
  <si>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</si>
  <si>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</si>
  <si>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</si>
  <si>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</si>
  <si>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</si>
  <si>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</si>
  <si>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</si>
  <si>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</si>
  <si>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</si>
  <si>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</si>
  <si>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</si>
  <si>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</si>
  <si>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</si>
  <si>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</si>
  <si>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</si>
  <si>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</si>
  <si>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</si>
  <si>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</si>
  <si>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</si>
  <si>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</si>
  <si>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</si>
  <si>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</si>
  <si>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</si>
  <si>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</si>
  <si>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</si>
  <si>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</si>
  <si>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</si>
  <si>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</si>
  <si>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</si>
  <si>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</si>
  <si>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</si>
  <si>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</si>
  <si>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</si>
  <si>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</si>
  <si>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</si>
  <si>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</si>
  <si>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</si>
  <si>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</si>
  <si>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</si>
  <si>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</si>
  <si>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</si>
  <si>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</si>
  <si>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</si>
  <si>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</si>
  <si>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</si>
  <si>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</si>
  <si>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</si>
  <si>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</si>
  <si>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</si>
  <si>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</si>
  <si>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</si>
  <si>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</si>
  <si>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</si>
  <si>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</si>
  <si>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</si>
  <si>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</si>
  <si>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</si>
  <si>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</si>
  <si>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</si>
  <si>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</si>
  <si>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</si>
  <si>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</si>
  <si>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</si>
  <si>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</si>
  <si>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</si>
  <si>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</si>
  <si>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</si>
  <si>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</si>
  <si>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</si>
  <si>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</si>
  <si>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</si>
  <si>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</si>
  <si>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</si>
  <si>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</si>
  <si>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</si>
  <si>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</si>
  <si>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</si>
  <si>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</si>
  <si>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</si>
  <si>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</si>
  <si>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</si>
  <si>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</si>
  <si>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</si>
  <si>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</si>
  <si>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</si>
  <si>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</si>
  <si>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</si>
  <si>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</si>
  <si>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</si>
  <si>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</si>
  <si>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</si>
  <si>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</si>
  <si>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</si>
  <si>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</si>
  <si>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</si>
  <si>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</si>
  <si>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</si>
  <si>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</si>
  <si>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</si>
  <si>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</si>
  <si>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</si>
  <si>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</si>
  <si>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</si>
  <si>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</si>
  <si>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</si>
  <si>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</si>
  <si>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</si>
  <si>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</si>
  <si>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</si>
  <si>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</si>
  <si>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</si>
  <si>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</si>
  <si>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</si>
  <si>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</si>
  <si>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</si>
  <si>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</si>
  <si>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</si>
  <si>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</si>
  <si>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</si>
  <si>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</si>
  <si>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</si>
  <si>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</si>
  <si>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</si>
  <si>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</si>
  <si>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</si>
  <si>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</si>
  <si>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</si>
  <si>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</si>
  <si>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</si>
  <si>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</si>
  <si>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</si>
  <si>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</si>
  <si>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</si>
  <si>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</si>
  <si>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BC18</t>
  </si>
  <si>
    <t>BC19</t>
  </si>
  <si>
    <t>YẾN</t>
  </si>
  <si>
    <t>T.MAI</t>
  </si>
  <si>
    <t>L.TRANG</t>
  </si>
  <si>
    <t>L.HƯỜNG</t>
  </si>
  <si>
    <t>LAM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</si>
  <si>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</si>
  <si>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</si>
  <si>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</si>
  <si>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</si>
  <si>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</si>
  <si>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</si>
  <si>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</si>
  <si>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</si>
  <si>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</si>
  <si>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</si>
  <si>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</si>
  <si>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</si>
  <si>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</si>
  <si>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</si>
  <si>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</si>
  <si>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</si>
  <si>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</si>
  <si>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</si>
  <si>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</si>
  <si>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</si>
  <si>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</si>
  <si>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</si>
  <si>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</si>
  <si>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</si>
  <si>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</si>
  <si>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</si>
  <si>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</si>
  <si>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</si>
  <si>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</si>
  <si>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</si>
  <si>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</si>
  <si>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</si>
  <si>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</si>
  <si>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</si>
  <si>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</si>
  <si>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</si>
  <si>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</si>
  <si>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</si>
  <si>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</si>
  <si>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</si>
  <si>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</si>
  <si>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</si>
  <si>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</si>
  <si>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</si>
  <si>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</si>
  <si>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</si>
  <si>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</si>
  <si>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</si>
  <si>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</si>
  <si>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</si>
  <si>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</si>
  <si>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</si>
  <si>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</si>
  <si>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</si>
  <si>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</si>
  <si>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</si>
  <si>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</si>
  <si>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</si>
  <si>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</si>
  <si>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</si>
  <si>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</si>
  <si>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</si>
  <si>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</si>
  <si>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</si>
  <si>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</si>
  <si>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</si>
  <si>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</si>
  <si>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</si>
  <si>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C.Nghệ-Sơn.V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</si>
  <si>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</si>
  <si>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</si>
  <si>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</si>
  <si>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</si>
  <si>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</si>
  <si>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</si>
  <si>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</si>
  <si>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</si>
  <si>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</si>
  <si>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</si>
  <si>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</si>
  <si>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</si>
  <si>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</si>
  <si>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</si>
  <si>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</si>
  <si>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</si>
  <si>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</si>
  <si>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</si>
  <si>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</si>
  <si>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</si>
  <si>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</si>
  <si>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</si>
  <si>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</si>
  <si>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</si>
  <si>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</si>
  <si>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</si>
  <si>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</si>
  <si>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</si>
  <si>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</si>
  <si>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</si>
  <si>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</si>
  <si>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</si>
  <si>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</si>
  <si>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</si>
  <si>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</si>
  <si>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</si>
  <si>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</si>
  <si>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</si>
  <si>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</si>
  <si>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</si>
  <si>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</si>
  <si>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</si>
  <si>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</si>
  <si>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</si>
  <si>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</si>
  <si>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</si>
  <si>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</si>
  <si>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</si>
  <si>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</si>
  <si>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</si>
  <si>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</si>
  <si>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AVBN</t>
  </si>
  <si>
    <t>Sử-Hòa</t>
  </si>
  <si>
    <t>AVBN_4</t>
  </si>
  <si>
    <t>AVBN_3</t>
  </si>
  <si>
    <t>AVBN_5</t>
  </si>
  <si>
    <t>AVBN_6</t>
  </si>
  <si>
    <t>AVBN_7</t>
  </si>
  <si>
    <t>AVBN_8</t>
  </si>
  <si>
    <t>AVBN_9</t>
  </si>
  <si>
    <t>AVBN_10</t>
  </si>
  <si>
    <t>z</t>
  </si>
  <si>
    <t>anh BN</t>
  </si>
  <si>
    <t>BZ13</t>
  </si>
  <si>
    <t>BZ14</t>
  </si>
  <si>
    <t>BZ15</t>
  </si>
  <si>
    <t>BZ16</t>
  </si>
  <si>
    <t>BZ17</t>
  </si>
  <si>
    <t>BZ18</t>
  </si>
  <si>
    <t>BZ19</t>
  </si>
  <si>
    <t>BZ20</t>
  </si>
  <si>
    <t>BZ21</t>
  </si>
  <si>
    <t>BZ22</t>
  </si>
  <si>
    <t>Z</t>
  </si>
  <si>
    <t>AVBN_11</t>
  </si>
  <si>
    <t>AVBN_12</t>
  </si>
  <si>
    <t>AVBN_13</t>
  </si>
  <si>
    <t>AVBN_14</t>
  </si>
  <si>
    <t>AVBN_15</t>
  </si>
  <si>
    <t>BZ23</t>
  </si>
  <si>
    <t>BZ24</t>
  </si>
  <si>
    <t>BZ25</t>
  </si>
  <si>
    <t>BZ26</t>
  </si>
  <si>
    <t>BZ27</t>
  </si>
  <si>
    <t>Anh văn bản ngữ</t>
  </si>
  <si>
    <t xml:space="preserve">GDQP-Trùng </t>
  </si>
  <si>
    <t>Thể dục -Trùng</t>
  </si>
  <si>
    <t>C.Nghệ-Ngọc.Đ</t>
  </si>
  <si>
    <t/>
  </si>
  <si>
    <t>Văn-Vy</t>
  </si>
  <si>
    <t>C.Nghệ-B.Ngọc</t>
  </si>
  <si>
    <t>AVBN_Khối 10</t>
  </si>
  <si>
    <t>AVBN_Khối 11</t>
  </si>
  <si>
    <t>C.Nghệ-Ngọc</t>
  </si>
  <si>
    <t>BC17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</si>
</sst>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99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7"/>
      <color indexed="8"/>
      <name val="Times New Roman"/>
      <family val="1"/>
    </font>
    <font>
      <sz val="7"/>
      <color rgb="FF7030A0"/>
      <name val="Times New Roman"/>
      <family val="1"/>
    </font>
    <font>
      <b/>
      <sz val="7"/>
      <color rgb="FFFF0000"/>
      <name val="Times New Roman"/>
      <family val="1"/>
    </font>
    <font>
      <b/>
      <sz val="7"/>
      <color rgb="FF7030A0"/>
      <name val="Times New Roman"/>
      <family val="1"/>
    </font>
    <font>
      <sz val="10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7" fillId="0" borderId="0"/>
    <xf numFmtId="0" fontId="82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91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0" fontId="93" fillId="0" borderId="0"/>
  </cellStyleXfs>
  <cellXfs count="58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1" fillId="0" borderId="11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44" xfId="0" applyNumberFormat="1" applyFont="1" applyFill="1" applyBorder="1" applyAlignment="1">
      <alignment horizontal="center" vertical="center"/>
    </xf>
    <xf numFmtId="0" fontId="75" fillId="0" borderId="45" xfId="0" applyNumberFormat="1" applyFont="1" applyFill="1" applyBorder="1" applyAlignment="1">
      <alignment horizontal="center" vertical="center"/>
    </xf>
    <xf numFmtId="0" fontId="75" fillId="0" borderId="7" xfId="0" applyNumberFormat="1" applyFont="1" applyBorder="1" applyAlignment="1">
      <alignment horizontal="center" vertical="center"/>
    </xf>
    <xf numFmtId="0" fontId="75" fillId="0" borderId="46" xfId="0" applyNumberFormat="1" applyFont="1" applyFill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78" fillId="9" borderId="15" xfId="1" applyNumberFormat="1" applyFont="1" applyFill="1" applyBorder="1" applyAlignment="1">
      <alignment horizontal="center"/>
    </xf>
    <xf numFmtId="0" fontId="79" fillId="0" borderId="15" xfId="1" applyFont="1" applyBorder="1"/>
    <xf numFmtId="0" fontId="80" fillId="0" borderId="15" xfId="1" applyNumberFormat="1" applyFont="1" applyFill="1" applyBorder="1" applyAlignment="1">
      <alignment horizontal="left" vertical="center"/>
    </xf>
    <xf numFmtId="0" fontId="80" fillId="0" borderId="15" xfId="1" applyFont="1" applyFill="1" applyBorder="1" applyAlignment="1">
      <alignment horizontal="left" vertical="center"/>
    </xf>
    <xf numFmtId="0" fontId="80" fillId="0" borderId="39" xfId="1" applyNumberFormat="1" applyFont="1" applyFill="1" applyBorder="1" applyAlignment="1">
      <alignment horizontal="left" vertical="center"/>
    </xf>
    <xf numFmtId="0" fontId="79" fillId="0" borderId="15" xfId="1" applyNumberFormat="1" applyFont="1" applyBorder="1"/>
    <xf numFmtId="1" fontId="81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left" vertical="center" wrapText="1"/>
    </xf>
    <xf numFmtId="0" fontId="81" fillId="3" borderId="15" xfId="0" applyFont="1" applyFill="1" applyBorder="1" applyProtection="1">
      <protection hidden="1"/>
    </xf>
    <xf numFmtId="0" fontId="81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4" fillId="3" borderId="15" xfId="0" applyNumberFormat="1" applyFont="1" applyFill="1" applyBorder="1" applyAlignment="1" applyProtection="1">
      <alignment horizontal="center" vertical="center"/>
      <protection hidden="1"/>
    </xf>
    <xf numFmtId="49" fontId="84" fillId="3" borderId="15" xfId="0" applyNumberFormat="1" applyFont="1" applyFill="1" applyBorder="1" applyAlignment="1" applyProtection="1">
      <alignment horizontal="center" vertical="center"/>
      <protection hidden="1"/>
    </xf>
    <xf numFmtId="0" fontId="84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83" fillId="3" borderId="42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75" fillId="0" borderId="53" xfId="0" applyNumberFormat="1" applyFont="1" applyFill="1" applyBorder="1" applyAlignment="1">
      <alignment horizontal="center" vertical="center"/>
    </xf>
    <xf numFmtId="0" fontId="75" fillId="0" borderId="54" xfId="0" applyNumberFormat="1" applyFont="1" applyFill="1" applyBorder="1" applyAlignment="1">
      <alignment horizontal="center" vertical="center"/>
    </xf>
    <xf numFmtId="0" fontId="55" fillId="0" borderId="15" xfId="2" applyFont="1" applyBorder="1" applyAlignment="1">
      <alignment vertical="center" shrinkToFit="1"/>
    </xf>
    <xf numFmtId="0" fontId="55" fillId="3" borderId="56" xfId="2" applyFont="1" applyFill="1" applyBorder="1" applyAlignment="1">
      <alignment vertical="center" shrinkToFit="1"/>
    </xf>
    <xf numFmtId="0" fontId="85" fillId="3" borderId="15" xfId="2" applyFont="1" applyFill="1" applyBorder="1" applyAlignment="1">
      <alignment vertical="center" shrinkToFit="1"/>
    </xf>
    <xf numFmtId="0" fontId="75" fillId="0" borderId="57" xfId="0" applyNumberFormat="1" applyFont="1" applyFill="1" applyBorder="1" applyAlignment="1">
      <alignment horizontal="center" vertical="center"/>
    </xf>
    <xf numFmtId="0" fontId="75" fillId="0" borderId="58" xfId="0" applyNumberFormat="1" applyFont="1" applyFill="1" applyBorder="1" applyAlignment="1">
      <alignment horizontal="center" vertical="center"/>
    </xf>
    <xf numFmtId="0" fontId="51" fillId="0" borderId="59" xfId="0" applyNumberFormat="1" applyFon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5" fillId="3" borderId="15" xfId="2" applyFont="1" applyFill="1" applyBorder="1" applyAlignment="1">
      <alignment horizontal="left" vertical="center" shrinkToFit="1"/>
    </xf>
    <xf numFmtId="0" fontId="13" fillId="3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55" fillId="11" borderId="52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55" fillId="3" borderId="65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vertical="center" shrinkToFit="1"/>
    </xf>
    <xf numFmtId="0" fontId="55" fillId="3" borderId="69" xfId="2" applyFont="1" applyFill="1" applyBorder="1" applyAlignment="1">
      <alignment vertical="center" shrinkToFit="1"/>
    </xf>
    <xf numFmtId="0" fontId="55" fillId="3" borderId="72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horizontal="center" vertical="center" shrinkToFit="1"/>
    </xf>
    <xf numFmtId="0" fontId="55" fillId="3" borderId="66" xfId="2" applyFont="1" applyFill="1" applyBorder="1" applyAlignment="1">
      <alignment horizontal="left" vertical="center" shrinkToFit="1"/>
    </xf>
    <xf numFmtId="0" fontId="55" fillId="3" borderId="67" xfId="2" applyFont="1" applyFill="1" applyBorder="1" applyAlignment="1">
      <alignment horizontal="center" vertical="center" shrinkToFit="1"/>
    </xf>
    <xf numFmtId="0" fontId="13" fillId="0" borderId="68" xfId="0" applyNumberFormat="1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center" vertical="center"/>
    </xf>
    <xf numFmtId="0" fontId="13" fillId="0" borderId="73" xfId="0" applyNumberFormat="1" applyFont="1" applyFill="1" applyBorder="1" applyAlignment="1">
      <alignment horizontal="center" vertical="center"/>
    </xf>
    <xf numFmtId="0" fontId="83" fillId="3" borderId="55" xfId="2" applyFont="1" applyFill="1" applyBorder="1" applyAlignment="1">
      <alignment vertical="center" shrinkToFit="1"/>
    </xf>
    <xf numFmtId="0" fontId="13" fillId="3" borderId="66" xfId="0" applyNumberFormat="1" applyFont="1" applyFill="1" applyBorder="1" applyAlignment="1">
      <alignment horizontal="center" vertical="center"/>
    </xf>
    <xf numFmtId="0" fontId="13" fillId="3" borderId="67" xfId="0" applyNumberFormat="1" applyFont="1" applyFill="1" applyBorder="1" applyAlignment="1">
      <alignment horizontal="center" vertical="center"/>
    </xf>
    <xf numFmtId="0" fontId="13" fillId="3" borderId="69" xfId="0" applyNumberFormat="1" applyFont="1" applyFill="1" applyBorder="1" applyAlignment="1">
      <alignment horizontal="center" vertical="center"/>
    </xf>
    <xf numFmtId="0" fontId="13" fillId="3" borderId="70" xfId="0" applyNumberFormat="1" applyFont="1" applyFill="1" applyBorder="1" applyAlignment="1">
      <alignment horizontal="center" vertical="center"/>
    </xf>
    <xf numFmtId="0" fontId="13" fillId="3" borderId="72" xfId="0" applyNumberFormat="1" applyFont="1" applyFill="1" applyBorder="1" applyAlignment="1">
      <alignment horizontal="center" vertical="center"/>
    </xf>
    <xf numFmtId="0" fontId="13" fillId="3" borderId="73" xfId="0" applyNumberFormat="1" applyFont="1" applyFill="1" applyBorder="1" applyAlignment="1">
      <alignment horizontal="center" vertical="center"/>
    </xf>
    <xf numFmtId="0" fontId="55" fillId="3" borderId="55" xfId="2" applyFont="1" applyFill="1" applyBorder="1" applyAlignment="1">
      <alignment vertical="center" shrinkToFit="1"/>
    </xf>
    <xf numFmtId="0" fontId="13" fillId="3" borderId="69" xfId="0" applyFont="1" applyFill="1" applyBorder="1" applyAlignment="1" applyProtection="1">
      <alignment horizontal="center"/>
      <protection hidden="1"/>
    </xf>
    <xf numFmtId="0" fontId="55" fillId="3" borderId="49" xfId="2" applyFont="1" applyFill="1" applyBorder="1" applyAlignment="1">
      <alignment horizontal="center" vertical="center" shrinkToFit="1"/>
    </xf>
    <xf numFmtId="0" fontId="55" fillId="3" borderId="74" xfId="2" applyFont="1" applyFill="1" applyBorder="1" applyAlignment="1">
      <alignment vertical="center" shrinkToFit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0" fontId="55" fillId="11" borderId="35" xfId="2" applyFont="1" applyFill="1" applyBorder="1" applyAlignment="1">
      <alignment vertical="center" shrinkToFit="1"/>
    </xf>
    <xf numFmtId="0" fontId="75" fillId="0" borderId="68" xfId="0" applyNumberFormat="1" applyFont="1" applyBorder="1" applyAlignment="1">
      <alignment horizontal="center" vertical="center"/>
    </xf>
    <xf numFmtId="0" fontId="75" fillId="0" borderId="69" xfId="0" applyNumberFormat="1" applyFont="1" applyBorder="1" applyAlignment="1">
      <alignment horizontal="center" vertical="center"/>
    </xf>
    <xf numFmtId="0" fontId="75" fillId="0" borderId="70" xfId="0" applyNumberFormat="1" applyFont="1" applyBorder="1" applyAlignment="1">
      <alignment horizontal="center" vertical="center"/>
    </xf>
    <xf numFmtId="0" fontId="75" fillId="0" borderId="71" xfId="0" applyNumberFormat="1" applyFont="1" applyBorder="1" applyAlignment="1">
      <alignment horizontal="center" vertical="center"/>
    </xf>
    <xf numFmtId="0" fontId="75" fillId="0" borderId="72" xfId="0" applyNumberFormat="1" applyFont="1" applyBorder="1" applyAlignment="1">
      <alignment horizontal="center" vertical="center"/>
    </xf>
    <xf numFmtId="0" fontId="75" fillId="0" borderId="73" xfId="0" applyNumberFormat="1" applyFont="1" applyBorder="1" applyAlignment="1">
      <alignment horizontal="center" vertical="center"/>
    </xf>
    <xf numFmtId="0" fontId="75" fillId="0" borderId="75" xfId="0" applyNumberFormat="1" applyFont="1" applyBorder="1" applyAlignment="1">
      <alignment horizontal="center" vertical="center"/>
    </xf>
    <xf numFmtId="0" fontId="75" fillId="0" borderId="75" xfId="0" applyNumberFormat="1" applyFont="1" applyFill="1" applyBorder="1" applyAlignment="1">
      <alignment horizontal="center" vertical="center"/>
    </xf>
    <xf numFmtId="49" fontId="84" fillId="13" borderId="15" xfId="0" applyNumberFormat="1" applyFont="1" applyFill="1" applyBorder="1" applyAlignment="1" applyProtection="1">
      <alignment horizontal="center" vertical="center"/>
      <protection hidden="1"/>
    </xf>
    <xf numFmtId="0" fontId="76" fillId="13" borderId="15" xfId="0" applyFont="1" applyFill="1" applyBorder="1" applyAlignment="1" applyProtection="1">
      <alignment horizontal="center" vertical="center" shrinkToFit="1"/>
      <protection hidden="1"/>
    </xf>
    <xf numFmtId="49" fontId="9" fillId="13" borderId="15" xfId="0" applyNumberFormat="1" applyFont="1" applyFill="1" applyBorder="1" applyAlignment="1" applyProtection="1">
      <alignment horizontal="center" vertical="center"/>
      <protection hidden="1"/>
    </xf>
    <xf numFmtId="0" fontId="84" fillId="13" borderId="15" xfId="0" applyFont="1" applyFill="1" applyBorder="1" applyAlignment="1" applyProtection="1">
      <alignment horizontal="center"/>
      <protection hidden="1"/>
    </xf>
    <xf numFmtId="0" fontId="9" fillId="13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3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3" borderId="15" xfId="0" applyFont="1" applyFill="1" applyBorder="1" applyAlignment="1" applyProtection="1">
      <alignment horizontal="center"/>
      <protection hidden="1"/>
    </xf>
    <xf numFmtId="0" fontId="55" fillId="11" borderId="42" xfId="2" applyFont="1" applyFill="1" applyBorder="1" applyAlignment="1">
      <alignment vertical="center" shrinkToFit="1"/>
    </xf>
    <xf numFmtId="0" fontId="86" fillId="11" borderId="15" xfId="2" applyFont="1" applyFill="1" applyBorder="1" applyAlignment="1">
      <alignment vertical="center" shrinkToFit="1"/>
    </xf>
    <xf numFmtId="0" fontId="86" fillId="11" borderId="42" xfId="2" applyFont="1" applyFill="1" applyBorder="1" applyAlignment="1">
      <alignment vertical="center" shrinkToFit="1"/>
    </xf>
    <xf numFmtId="0" fontId="55" fillId="11" borderId="49" xfId="2" applyFont="1" applyFill="1" applyBorder="1" applyAlignment="1">
      <alignment vertical="center" shrinkToFit="1"/>
    </xf>
    <xf numFmtId="0" fontId="13" fillId="11" borderId="15" xfId="2" applyFont="1" applyFill="1" applyBorder="1" applyAlignment="1">
      <alignment vertical="center" shrinkToFit="1"/>
    </xf>
    <xf numFmtId="0" fontId="86" fillId="14" borderId="15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horizontal="center" vertical="center" shrinkToFit="1"/>
    </xf>
    <xf numFmtId="49" fontId="9" fillId="15" borderId="15" xfId="0" applyNumberFormat="1" applyFont="1" applyFill="1" applyBorder="1" applyAlignment="1" applyProtection="1">
      <alignment horizontal="center" vertical="center"/>
      <protection hidden="1"/>
    </xf>
    <xf numFmtId="49" fontId="74" fillId="15" borderId="15" xfId="0" applyNumberFormat="1" applyFont="1" applyFill="1" applyBorder="1" applyAlignment="1">
      <alignment horizontal="center" vertical="center"/>
    </xf>
    <xf numFmtId="1" fontId="56" fillId="15" borderId="15" xfId="0" applyNumberFormat="1" applyFont="1" applyFill="1" applyBorder="1" applyAlignment="1" applyProtection="1">
      <alignment horizontal="center" vertical="center"/>
      <protection hidden="1"/>
    </xf>
    <xf numFmtId="0" fontId="9" fillId="15" borderId="15" xfId="0" applyFont="1" applyFill="1" applyBorder="1" applyAlignment="1" applyProtection="1">
      <alignment horizontal="center"/>
      <protection hidden="1"/>
    </xf>
    <xf numFmtId="0" fontId="55" fillId="15" borderId="15" xfId="0" applyFont="1" applyFill="1" applyBorder="1" applyProtection="1">
      <protection hidden="1"/>
    </xf>
    <xf numFmtId="1" fontId="18" fillId="15" borderId="35" xfId="0" applyNumberFormat="1" applyFont="1" applyFill="1" applyBorder="1" applyAlignment="1" applyProtection="1">
      <alignment horizontal="center" vertical="center"/>
      <protection hidden="1"/>
    </xf>
    <xf numFmtId="0" fontId="75" fillId="0" borderId="80" xfId="0" applyNumberFormat="1" applyFont="1" applyFill="1" applyBorder="1" applyAlignment="1">
      <alignment horizontal="center" vertical="center"/>
    </xf>
    <xf numFmtId="0" fontId="75" fillId="0" borderId="81" xfId="0" applyNumberFormat="1" applyFont="1" applyFill="1" applyBorder="1" applyAlignment="1">
      <alignment horizontal="center" vertical="center"/>
    </xf>
    <xf numFmtId="0" fontId="13" fillId="0" borderId="80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81" xfId="0" applyNumberFormat="1" applyFont="1" applyFill="1" applyBorder="1" applyAlignment="1">
      <alignment horizontal="center" vertical="center"/>
    </xf>
    <xf numFmtId="0" fontId="75" fillId="0" borderId="42" xfId="0" applyNumberFormat="1" applyFont="1" applyFill="1" applyBorder="1" applyAlignment="1">
      <alignment horizontal="center" vertical="center"/>
    </xf>
    <xf numFmtId="0" fontId="75" fillId="11" borderId="15" xfId="0" applyNumberFormat="1" applyFont="1" applyFill="1" applyBorder="1" applyAlignment="1">
      <alignment horizontal="center" vertical="center"/>
    </xf>
    <xf numFmtId="0" fontId="47" fillId="0" borderId="80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47" fillId="0" borderId="81" xfId="0" applyNumberFormat="1" applyFont="1" applyFill="1" applyBorder="1" applyAlignment="1">
      <alignment horizontal="center" vertical="center"/>
    </xf>
    <xf numFmtId="0" fontId="75" fillId="0" borderId="32" xfId="0" applyNumberFormat="1" applyFont="1" applyBorder="1" applyAlignment="1">
      <alignment horizontal="center" vertical="center"/>
    </xf>
    <xf numFmtId="0" fontId="13" fillId="3" borderId="77" xfId="0" applyNumberFormat="1" applyFont="1" applyFill="1" applyBorder="1" applyAlignment="1">
      <alignment horizontal="center" vertical="center"/>
    </xf>
    <xf numFmtId="0" fontId="13" fillId="3" borderId="82" xfId="0" applyNumberFormat="1" applyFont="1" applyFill="1" applyBorder="1" applyAlignment="1">
      <alignment horizontal="center" vertical="center"/>
    </xf>
    <xf numFmtId="0" fontId="13" fillId="3" borderId="83" xfId="0" applyNumberFormat="1" applyFont="1" applyFill="1" applyBorder="1" applyAlignment="1">
      <alignment horizontal="center" vertical="center"/>
    </xf>
    <xf numFmtId="0" fontId="75" fillId="0" borderId="84" xfId="0" applyNumberFormat="1" applyFont="1" applyBorder="1" applyAlignment="1">
      <alignment horizontal="center" vertical="center"/>
    </xf>
    <xf numFmtId="0" fontId="75" fillId="0" borderId="79" xfId="0" applyNumberFormat="1" applyFont="1" applyBorder="1" applyAlignment="1">
      <alignment horizontal="center" vertical="center"/>
    </xf>
    <xf numFmtId="0" fontId="75" fillId="0" borderId="85" xfId="0" applyNumberFormat="1" applyFont="1" applyBorder="1" applyAlignment="1">
      <alignment horizontal="center" vertical="center"/>
    </xf>
    <xf numFmtId="0" fontId="55" fillId="3" borderId="76" xfId="2" applyFont="1" applyFill="1" applyBorder="1" applyAlignment="1">
      <alignment vertical="center" shrinkToFit="1"/>
    </xf>
    <xf numFmtId="0" fontId="83" fillId="3" borderId="32" xfId="2" applyFont="1" applyFill="1" applyBorder="1" applyAlignment="1">
      <alignment vertical="center" shrinkToFit="1"/>
    </xf>
    <xf numFmtId="0" fontId="83" fillId="3" borderId="86" xfId="2" applyFont="1" applyFill="1" applyBorder="1" applyAlignment="1">
      <alignment vertical="center" shrinkToFit="1"/>
    </xf>
    <xf numFmtId="0" fontId="55" fillId="3" borderId="86" xfId="2" applyFont="1" applyFill="1" applyBorder="1" applyAlignment="1">
      <alignment vertical="center" shrinkToFit="1"/>
    </xf>
    <xf numFmtId="0" fontId="55" fillId="3" borderId="76" xfId="2" applyFont="1" applyFill="1" applyBorder="1" applyAlignment="1">
      <alignment horizontal="center" vertical="center" shrinkToFit="1"/>
    </xf>
    <xf numFmtId="0" fontId="55" fillId="3" borderId="87" xfId="2" applyFont="1" applyFill="1" applyBorder="1" applyAlignment="1">
      <alignment vertical="center" shrinkToFit="1"/>
    </xf>
    <xf numFmtId="0" fontId="55" fillId="3" borderId="78" xfId="2" applyFont="1" applyFill="1" applyBorder="1" applyAlignment="1">
      <alignment horizontal="center" vertical="center" shrinkToFit="1"/>
    </xf>
    <xf numFmtId="0" fontId="13" fillId="0" borderId="88" xfId="0" applyNumberFormat="1" applyFont="1" applyFill="1" applyBorder="1" applyAlignment="1">
      <alignment horizontal="center" vertical="center"/>
    </xf>
    <xf numFmtId="0" fontId="13" fillId="0" borderId="89" xfId="0" applyNumberFormat="1" applyFont="1" applyFill="1" applyBorder="1" applyAlignment="1">
      <alignment horizontal="center" vertical="center"/>
    </xf>
    <xf numFmtId="0" fontId="55" fillId="3" borderId="15" xfId="2" applyFont="1" applyFill="1" applyBorder="1" applyAlignment="1">
      <alignment horizontal="center" vertical="center" shrinkToFit="1"/>
    </xf>
    <xf numFmtId="0" fontId="87" fillId="0" borderId="0" xfId="0" applyNumberFormat="1" applyFont="1"/>
    <xf numFmtId="0" fontId="88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89" fillId="0" borderId="0" xfId="0" quotePrefix="1" applyFont="1" applyBorder="1" applyProtection="1">
      <protection locked="0"/>
    </xf>
    <xf numFmtId="14" fontId="89" fillId="0" borderId="0" xfId="0" quotePrefix="1" applyNumberFormat="1" applyFont="1" applyBorder="1" applyProtection="1">
      <protection locked="0"/>
    </xf>
    <xf numFmtId="14" fontId="89" fillId="0" borderId="0" xfId="0" quotePrefix="1" applyNumberFormat="1" applyFont="1" applyBorder="1" applyProtection="1">
      <protection hidden="1"/>
    </xf>
    <xf numFmtId="0" fontId="55" fillId="3" borderId="91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vertical="center" shrinkToFit="1"/>
    </xf>
    <xf numFmtId="0" fontId="55" fillId="3" borderId="90" xfId="2" applyFont="1" applyFill="1" applyBorder="1" applyAlignment="1">
      <alignment vertical="center" shrinkToFit="1"/>
    </xf>
    <xf numFmtId="0" fontId="50" fillId="6" borderId="92" xfId="0" applyFont="1" applyFill="1" applyBorder="1" applyAlignment="1">
      <alignment horizontal="center"/>
    </xf>
    <xf numFmtId="0" fontId="55" fillId="11" borderId="94" xfId="2" applyFont="1" applyFill="1" applyBorder="1" applyAlignment="1">
      <alignment vertical="center" shrinkToFit="1"/>
    </xf>
    <xf numFmtId="0" fontId="13" fillId="0" borderId="4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55" fillId="11" borderId="93" xfId="2" applyFont="1" applyFill="1" applyBorder="1" applyAlignment="1">
      <alignment vertical="center" shrinkToFit="1"/>
    </xf>
    <xf numFmtId="0" fontId="55" fillId="3" borderId="94" xfId="2" applyFont="1" applyFill="1" applyBorder="1" applyAlignment="1">
      <alignment vertical="center" shrinkToFit="1"/>
    </xf>
    <xf numFmtId="0" fontId="75" fillId="0" borderId="32" xfId="0" applyNumberFormat="1" applyFont="1" applyFill="1" applyBorder="1" applyAlignment="1">
      <alignment horizontal="center" vertical="center"/>
    </xf>
    <xf numFmtId="0" fontId="85" fillId="3" borderId="52" xfId="2" applyFont="1" applyFill="1" applyBorder="1" applyAlignment="1">
      <alignment vertical="center" shrinkToFit="1"/>
    </xf>
    <xf numFmtId="0" fontId="55" fillId="3" borderId="93" xfId="2" applyFont="1" applyFill="1" applyBorder="1" applyAlignment="1">
      <alignment vertical="center" shrinkToFit="1"/>
    </xf>
    <xf numFmtId="0" fontId="85" fillId="3" borderId="94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horizontal="left" vertical="center" shrinkToFit="1"/>
    </xf>
    <xf numFmtId="0" fontId="55" fillId="3" borderId="95" xfId="2" applyFont="1" applyFill="1" applyBorder="1" applyAlignment="1">
      <alignment vertical="center" shrinkToFit="1"/>
    </xf>
    <xf numFmtId="0" fontId="55" fillId="3" borderId="91" xfId="2" applyFont="1" applyFill="1" applyBorder="1" applyAlignment="1">
      <alignment horizontal="left" vertical="center" shrinkToFit="1"/>
    </xf>
    <xf numFmtId="1" fontId="94" fillId="3" borderId="15" xfId="0" applyNumberFormat="1" applyFont="1" applyFill="1" applyBorder="1" applyAlignment="1">
      <alignment horizontal="left" vertical="center"/>
    </xf>
    <xf numFmtId="0" fontId="65" fillId="3" borderId="15" xfId="0" applyFont="1" applyFill="1" applyBorder="1" applyProtection="1">
      <protection hidden="1"/>
    </xf>
    <xf numFmtId="0" fontId="86" fillId="11" borderId="40" xfId="2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75" fillId="0" borderId="90" xfId="0" applyNumberFormat="1" applyFont="1" applyFill="1" applyBorder="1" applyAlignment="1">
      <alignment horizontal="center" vertical="center"/>
    </xf>
    <xf numFmtId="0" fontId="13" fillId="3" borderId="52" xfId="0" applyNumberFormat="1" applyFont="1" applyFill="1" applyBorder="1" applyAlignment="1">
      <alignment horizontal="center" vertical="center"/>
    </xf>
    <xf numFmtId="0" fontId="75" fillId="0" borderId="48" xfId="0" applyNumberFormat="1" applyFont="1" applyFill="1" applyBorder="1" applyAlignment="1">
      <alignment horizontal="center" vertical="center"/>
    </xf>
    <xf numFmtId="0" fontId="75" fillId="0" borderId="9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5" fillId="14" borderId="15" xfId="2" applyFont="1" applyFill="1" applyBorder="1" applyAlignment="1">
      <alignment vertical="center" shrinkToFit="1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1" fillId="0" borderId="46" xfId="0" applyNumberFormat="1" applyFont="1" applyBorder="1" applyAlignment="1">
      <alignment horizontal="center" vertical="center"/>
    </xf>
    <xf numFmtId="0" fontId="75" fillId="0" borderId="52" xfId="0" applyNumberFormat="1" applyFont="1" applyBorder="1" applyAlignment="1">
      <alignment horizontal="center" vertical="center"/>
    </xf>
    <xf numFmtId="0" fontId="75" fillId="0" borderId="93" xfId="0" applyNumberFormat="1" applyFont="1" applyBorder="1" applyAlignment="1">
      <alignment horizontal="center" vertical="center"/>
    </xf>
    <xf numFmtId="0" fontId="75" fillId="0" borderId="94" xfId="0" applyNumberFormat="1" applyFont="1" applyBorder="1" applyAlignment="1">
      <alignment horizontal="center" vertical="center"/>
    </xf>
    <xf numFmtId="0" fontId="75" fillId="12" borderId="2" xfId="0" applyNumberFormat="1" applyFont="1" applyFill="1" applyBorder="1" applyAlignment="1">
      <alignment horizontal="center" vertical="center"/>
    </xf>
    <xf numFmtId="0" fontId="75" fillId="12" borderId="95" xfId="0" applyNumberFormat="1" applyFont="1" applyFill="1" applyBorder="1" applyAlignment="1">
      <alignment horizontal="center" vertical="center"/>
    </xf>
    <xf numFmtId="0" fontId="75" fillId="0" borderId="2" xfId="0" applyNumberFormat="1" applyFont="1" applyBorder="1" applyAlignment="1">
      <alignment horizontal="center" vertical="center"/>
    </xf>
    <xf numFmtId="0" fontId="75" fillId="0" borderId="95" xfId="0" applyNumberFormat="1" applyFont="1" applyBorder="1" applyAlignment="1">
      <alignment horizontal="center" vertical="center"/>
    </xf>
    <xf numFmtId="0" fontId="13" fillId="3" borderId="49" xfId="0" applyNumberFormat="1" applyFont="1" applyFill="1" applyBorder="1" applyAlignment="1">
      <alignment horizontal="center" vertical="center"/>
    </xf>
    <xf numFmtId="0" fontId="13" fillId="3" borderId="42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51" fillId="0" borderId="58" xfId="0" applyNumberFormat="1" applyFont="1" applyBorder="1" applyAlignment="1">
      <alignment horizontal="center" vertical="center"/>
    </xf>
    <xf numFmtId="0" fontId="75" fillId="0" borderId="50" xfId="0" applyNumberFormat="1" applyFont="1" applyBorder="1" applyAlignment="1">
      <alignment horizontal="center" vertical="center"/>
    </xf>
    <xf numFmtId="0" fontId="75" fillId="0" borderId="40" xfId="0" applyNumberFormat="1" applyFont="1" applyBorder="1" applyAlignment="1">
      <alignment horizontal="center" vertical="center"/>
    </xf>
    <xf numFmtId="0" fontId="55" fillId="14" borderId="32" xfId="2" applyFont="1" applyFill="1" applyBorder="1" applyAlignment="1">
      <alignment vertical="center" shrinkToFit="1"/>
    </xf>
    <xf numFmtId="0" fontId="52" fillId="11" borderId="15" xfId="2" applyFont="1" applyFill="1" applyBorder="1" applyAlignment="1">
      <alignment vertical="center" shrinkToFit="1"/>
    </xf>
    <xf numFmtId="0" fontId="95" fillId="11" borderId="15" xfId="2" applyFont="1" applyFill="1" applyBorder="1" applyAlignment="1">
      <alignment vertical="center" shrinkToFit="1"/>
    </xf>
    <xf numFmtId="0" fontId="55" fillId="16" borderId="15" xfId="2" applyFont="1" applyFill="1" applyBorder="1" applyAlignment="1">
      <alignment vertical="center" shrinkToFit="1"/>
    </xf>
    <xf numFmtId="0" fontId="55" fillId="12" borderId="15" xfId="2" applyFont="1" applyFill="1" applyBorder="1" applyAlignment="1">
      <alignment vertical="center" shrinkToFit="1"/>
    </xf>
    <xf numFmtId="0" fontId="55" fillId="17" borderId="15" xfId="2" applyFont="1" applyFill="1" applyBorder="1" applyAlignment="1">
      <alignment vertical="center" shrinkToFit="1"/>
    </xf>
    <xf numFmtId="0" fontId="95" fillId="11" borderId="42" xfId="2" applyFont="1" applyFill="1" applyBorder="1" applyAlignment="1">
      <alignment vertical="center" shrinkToFit="1"/>
    </xf>
    <xf numFmtId="0" fontId="55" fillId="15" borderId="42" xfId="2" applyFont="1" applyFill="1" applyBorder="1" applyAlignment="1">
      <alignment vertical="center" shrinkToFit="1"/>
    </xf>
    <xf numFmtId="1" fontId="94" fillId="18" borderId="15" xfId="0" applyNumberFormat="1" applyFont="1" applyFill="1" applyBorder="1" applyAlignment="1">
      <alignment horizontal="left" vertical="center"/>
    </xf>
    <xf numFmtId="0" fontId="86" fillId="3" borderId="15" xfId="2" applyFont="1" applyFill="1" applyBorder="1" applyAlignment="1">
      <alignment vertical="center" shrinkToFit="1"/>
    </xf>
    <xf numFmtId="0" fontId="55" fillId="11" borderId="48" xfId="2" applyFont="1" applyFill="1" applyBorder="1" applyAlignment="1">
      <alignment vertical="center" shrinkToFit="1"/>
    </xf>
    <xf numFmtId="0" fontId="55" fillId="11" borderId="56" xfId="2" applyFont="1" applyFill="1" applyBorder="1" applyAlignment="1">
      <alignment vertical="center" shrinkToFit="1"/>
    </xf>
    <xf numFmtId="0" fontId="55" fillId="11" borderId="40" xfId="2" applyFont="1" applyFill="1" applyBorder="1" applyAlignment="1">
      <alignment vertical="center" shrinkToFit="1"/>
    </xf>
    <xf numFmtId="0" fontId="55" fillId="11" borderId="50" xfId="2" applyFont="1" applyFill="1" applyBorder="1" applyAlignment="1">
      <alignment vertical="center" shrinkToFit="1"/>
    </xf>
    <xf numFmtId="0" fontId="55" fillId="11" borderId="51" xfId="2" applyFont="1" applyFill="1" applyBorder="1" applyAlignment="1">
      <alignment vertical="center" shrinkToFit="1"/>
    </xf>
    <xf numFmtId="0" fontId="55" fillId="11" borderId="96" xfId="2" applyFont="1" applyFill="1" applyBorder="1" applyAlignment="1">
      <alignment vertical="center" shrinkToFit="1"/>
    </xf>
    <xf numFmtId="0" fontId="55" fillId="11" borderId="32" xfId="2" applyFont="1" applyFill="1" applyBorder="1" applyAlignment="1">
      <alignment vertical="center" shrinkToFit="1"/>
    </xf>
    <xf numFmtId="0" fontId="55" fillId="11" borderId="97" xfId="2" applyFont="1" applyFill="1" applyBorder="1" applyAlignment="1">
      <alignment vertical="center" shrinkToFit="1"/>
    </xf>
    <xf numFmtId="0" fontId="86" fillId="14" borderId="42" xfId="2" applyFont="1" applyFill="1" applyBorder="1" applyAlignment="1">
      <alignment vertical="center" shrinkToFit="1"/>
    </xf>
    <xf numFmtId="0" fontId="96" fillId="11" borderId="42" xfId="2" applyFont="1" applyFill="1" applyBorder="1" applyAlignment="1">
      <alignment horizontal="center" vertical="center" shrinkToFit="1"/>
    </xf>
    <xf numFmtId="0" fontId="86" fillId="11" borderId="49" xfId="2" applyFont="1" applyFill="1" applyBorder="1" applyAlignment="1">
      <alignment vertical="center" shrinkToFit="1"/>
    </xf>
    <xf numFmtId="0" fontId="55" fillId="11" borderId="61" xfId="2" applyFont="1" applyFill="1" applyBorder="1" applyAlignment="1">
      <alignment vertical="center" shrinkToFit="1"/>
    </xf>
    <xf numFmtId="0" fontId="55" fillId="16" borderId="42" xfId="2" applyFont="1" applyFill="1" applyBorder="1" applyAlignment="1">
      <alignment vertical="center" shrinkToFit="1"/>
    </xf>
    <xf numFmtId="0" fontId="55" fillId="11" borderId="74" xfId="2" applyFont="1" applyFill="1" applyBorder="1" applyAlignment="1">
      <alignment vertical="center" shrinkToFit="1"/>
    </xf>
    <xf numFmtId="0" fontId="97" fillId="11" borderId="49" xfId="2" applyFont="1" applyFill="1" applyBorder="1" applyAlignment="1">
      <alignment vertical="center" shrinkToFit="1"/>
    </xf>
    <xf numFmtId="0" fontId="97" fillId="11" borderId="42" xfId="2" applyFont="1" applyFill="1" applyBorder="1" applyAlignment="1">
      <alignment vertical="center" shrinkToFit="1"/>
    </xf>
    <xf numFmtId="0" fontId="55" fillId="11" borderId="98" xfId="2" applyFont="1" applyFill="1" applyBorder="1" applyAlignment="1">
      <alignment vertical="center" shrinkToFit="1"/>
    </xf>
    <xf numFmtId="0" fontId="55" fillId="11" borderId="99" xfId="2" applyFont="1" applyFill="1" applyBorder="1" applyAlignment="1">
      <alignment vertical="center" shrinkToFit="1"/>
    </xf>
    <xf numFmtId="0" fontId="86" fillId="11" borderId="51" xfId="2" applyFont="1" applyFill="1" applyBorder="1" applyAlignment="1">
      <alignment vertical="center" shrinkToFit="1"/>
    </xf>
    <xf numFmtId="0" fontId="55" fillId="11" borderId="35" xfId="2" applyFont="1" applyFill="1" applyBorder="1" applyAlignment="1">
      <alignment horizontal="left" vertical="center" shrinkToFit="1"/>
    </xf>
    <xf numFmtId="0" fontId="86" fillId="11" borderId="52" xfId="2" applyFont="1" applyFill="1" applyBorder="1" applyAlignment="1">
      <alignment vertical="center" shrinkToFit="1"/>
    </xf>
    <xf numFmtId="0" fontId="55" fillId="12" borderId="15" xfId="0" applyFont="1" applyFill="1" applyBorder="1" applyProtection="1">
      <protection hidden="1"/>
    </xf>
    <xf numFmtId="0" fontId="97" fillId="11" borderId="15" xfId="2" applyFont="1" applyFill="1" applyBorder="1" applyAlignment="1">
      <alignment vertical="center" shrinkToFit="1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60" xfId="0" applyFont="1" applyFill="1" applyBorder="1" applyAlignment="1">
      <alignment horizontal="center" vertical="center" textRotation="90"/>
    </xf>
    <xf numFmtId="0" fontId="48" fillId="5" borderId="61" xfId="0" applyFont="1" applyFill="1" applyBorder="1" applyAlignment="1">
      <alignment horizontal="center" vertical="center" textRotation="90"/>
    </xf>
    <xf numFmtId="0" fontId="18" fillId="5" borderId="62" xfId="0" applyFont="1" applyFill="1" applyBorder="1" applyAlignment="1" applyProtection="1">
      <alignment horizontal="center" vertical="center" textRotation="90"/>
      <protection locked="0"/>
    </xf>
    <xf numFmtId="0" fontId="18" fillId="5" borderId="63" xfId="0" applyFont="1" applyFill="1" applyBorder="1" applyAlignment="1" applyProtection="1">
      <alignment horizontal="center" vertical="center" textRotation="90"/>
      <protection locked="0"/>
    </xf>
    <xf numFmtId="0" fontId="18" fillId="5" borderId="61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60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1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34" fillId="13" borderId="15" xfId="0" applyFont="1" applyFill="1" applyBorder="1" applyAlignment="1" applyProtection="1">
      <alignment horizontal="center" vertical="center" shrinkToFit="1"/>
      <protection hidden="1"/>
    </xf>
    <xf numFmtId="0" fontId="9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9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98" fillId="0" borderId="15" xfId="0" applyFont="1" applyFill="1" applyBorder="1" applyAlignment="1" applyProtection="1">
      <alignment horizontal="center"/>
      <protection hidden="1"/>
    </xf>
  </cellXfs>
  <cellStyles count="19">
    <cellStyle name="Comma0" xfId="3"/>
    <cellStyle name="Currency0" xfId="4"/>
    <cellStyle name="Date" xfId="5"/>
    <cellStyle name="Fixed" xfId="6"/>
    <cellStyle name="Normal" xfId="0" builtinId="0"/>
    <cellStyle name="Normal 2" xfId="7"/>
    <cellStyle name="Normal_Sheet1" xfId="1"/>
    <cellStyle name="Normal_TKB_2005" xfId="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:a16="http://schemas.microsoft.com/office/drawing/2014/main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:a16="http://schemas.microsoft.com/office/drawing/2014/main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37258</xdr:colOff>
      <xdr:row>0</xdr:row>
      <xdr:rowOff>42021</xdr:rowOff>
    </xdr:from>
    <xdr:to>
      <xdr:col>3</xdr:col>
      <xdr:colOff>469246</xdr:colOff>
      <xdr:row>0</xdr:row>
      <xdr:rowOff>236445</xdr:rowOff>
    </xdr:to>
    <xdr:sp macro="" textlink="">
      <xdr:nvSpPr>
        <xdr:cNvPr id="23361" name="WordArt 4">
          <a:extLst>
            <a:ext uri="{FF2B5EF4-FFF2-40B4-BE49-F238E27FC236}">
              <a16:creationId xmlns:a16="http://schemas.microsoft.com/office/drawing/2014/main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464482" y="42021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100</xdr:row>
      <xdr:rowOff>0</xdr:rowOff>
    </xdr:to>
    <xdr:sp macro="" textlink="">
      <xdr:nvSpPr>
        <xdr:cNvPr id="1556" name="Line 76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:a16="http://schemas.microsoft.com/office/drawing/2014/main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:a16="http://schemas.microsoft.com/office/drawing/2014/main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:a16="http://schemas.microsoft.com/office/drawing/2014/main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:a16="http://schemas.microsoft.com/office/drawing/2014/main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:a16="http://schemas.microsoft.com/office/drawing/2014/main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:a16="http://schemas.microsoft.com/office/drawing/2014/main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:a16="http://schemas.microsoft.com/office/drawing/2014/main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:a16="http://schemas.microsoft.com/office/drawing/2014/main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:a16="http://schemas.microsoft.com/office/drawing/2014/main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:a16="http://schemas.microsoft.com/office/drawing/2014/main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:a16="http://schemas.microsoft.com/office/drawing/2014/main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:a16="http://schemas.microsoft.com/office/drawing/2014/main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:a16="http://schemas.microsoft.com/office/drawing/2014/main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:a16="http://schemas.microsoft.com/office/drawing/2014/main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:a16="http://schemas.microsoft.com/office/drawing/2014/main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:a16="http://schemas.microsoft.com/office/drawing/2014/main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:a16="http://schemas.microsoft.com/office/drawing/2014/main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:a16="http://schemas.microsoft.com/office/drawing/2014/main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:a16="http://schemas.microsoft.com/office/drawing/2014/main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:a16="http://schemas.microsoft.com/office/drawing/2014/main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:a16="http://schemas.microsoft.com/office/drawing/2014/main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:a16="http://schemas.microsoft.com/office/drawing/2014/main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:a16="http://schemas.microsoft.com/office/drawing/2014/main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:a16="http://schemas.microsoft.com/office/drawing/2014/main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:a16="http://schemas.microsoft.com/office/drawing/2014/main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:a16="http://schemas.microsoft.com/office/drawing/2014/main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:a16="http://schemas.microsoft.com/office/drawing/2014/main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:a16="http://schemas.microsoft.com/office/drawing/2014/main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:a16="http://schemas.microsoft.com/office/drawing/2014/main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:a16="http://schemas.microsoft.com/office/drawing/2014/main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:a16="http://schemas.microsoft.com/office/drawing/2014/main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:a16="http://schemas.microsoft.com/office/drawing/2014/main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:a16="http://schemas.microsoft.com/office/drawing/2014/main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:a16="http://schemas.microsoft.com/office/drawing/2014/main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:a16="http://schemas.microsoft.com/office/drawing/2014/main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:a16="http://schemas.microsoft.com/office/drawing/2014/main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:a16="http://schemas.microsoft.com/office/drawing/2014/main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:a16="http://schemas.microsoft.com/office/drawing/2014/main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:a16="http://schemas.microsoft.com/office/drawing/2014/main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:a16="http://schemas.microsoft.com/office/drawing/2014/main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:a16="http://schemas.microsoft.com/office/drawing/2014/main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:a16="http://schemas.microsoft.com/office/drawing/2014/main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29"/>
  <sheetViews>
    <sheetView topLeftCell="A59" zoomScale="110" zoomScaleNormal="110" workbookViewId="0">
      <selection activeCell="E2" sqref="E2"/>
    </sheetView>
  </sheetViews>
  <sheetFormatPr defaultRowHeight="14.25"/>
  <cols>
    <col min="1" max="1" width="5.625" style="9" bestFit="1" customWidth="1"/>
    <col min="2" max="2" width="5.625" style="3" customWidth="1"/>
    <col min="3" max="3" width="4.75" style="199" customWidth="1"/>
    <col min="4" max="4" width="9.625" style="31" customWidth="1"/>
    <col min="5" max="5" width="22.625" style="31" bestFit="1" customWidth="1"/>
    <col min="6" max="6" width="10.875" style="31" bestFit="1" customWidth="1"/>
    <col min="7" max="7" width="11" style="216" bestFit="1" customWidth="1"/>
    <col min="8" max="8" width="4.75" style="199" customWidth="1"/>
    <col min="9" max="9" width="4.75" style="217" customWidth="1"/>
    <col min="10" max="10" width="4.75" style="218" customWidth="1"/>
    <col min="11" max="11" width="4.75" style="219" customWidth="1"/>
    <col min="12" max="12" width="4.75" style="67" customWidth="1"/>
    <col min="13" max="13" width="4.75" style="191" customWidth="1"/>
    <col min="14" max="14" width="7.125" style="275" customWidth="1"/>
    <col min="15" max="15" width="21" style="191" customWidth="1"/>
    <col min="16" max="17" width="7.125" style="191" customWidth="1"/>
    <col min="18" max="19" width="3.875" style="14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5" customWidth="1"/>
    <col min="43" max="47" width="9" style="3" customWidth="1"/>
    <col min="48" max="16384" width="9" style="3"/>
  </cols>
  <sheetData>
    <row r="1" spans="1:43" ht="18.75">
      <c r="A1" s="374">
        <v>1</v>
      </c>
      <c r="B1" s="335" t="str">
        <f>IFERROR(VLOOKUP(E1,$T$1:$V$109,2,0),"")</f>
        <v/>
      </c>
      <c r="C1" s="268" t="s">
        <v>179</v>
      </c>
      <c r="D1" s="336" t="s">
        <v>431</v>
      </c>
      <c r="E1" s="323" t="s">
        <v>345</v>
      </c>
      <c r="F1" s="269" t="s">
        <v>425</v>
      </c>
      <c r="G1" s="268" t="s">
        <v>96</v>
      </c>
      <c r="H1" s="270" t="str">
        <f t="shared" ref="H1:H64" si="0">C1</f>
        <v>BT01</v>
      </c>
      <c r="I1" s="271"/>
      <c r="J1" s="272"/>
      <c r="K1" s="273"/>
      <c r="L1" s="274" t="str">
        <f t="shared" ref="L1:L64" si="1">LEFT(B1)</f>
        <v/>
      </c>
      <c r="M1" s="274">
        <f t="shared" ref="M1:M32" si="2">I1*HLOOKUP(MID(C1,2,1),$Z$4:$AN$7,2,0)+J1*HLOOKUP(MID(C1,2,1),$Z$4:$AN$7,3,0)+K1*HLOOKUP(MID(C1,2,1),$Z$4:$AN$7,4,0)+IF(OR(L1="a",L1="b"),1,IF(L1="c",2,0))</f>
        <v>0</v>
      </c>
      <c r="O1" s="323" t="s">
        <v>345</v>
      </c>
      <c r="P1" s="324" t="s">
        <v>96</v>
      </c>
      <c r="R1" s="279">
        <v>1</v>
      </c>
      <c r="S1" s="317" t="s">
        <v>27</v>
      </c>
      <c r="T1" s="323" t="s">
        <v>318</v>
      </c>
      <c r="U1" s="317" t="s">
        <v>27</v>
      </c>
    </row>
    <row r="2" spans="1:43" s="267" customFormat="1" ht="18.75">
      <c r="A2" s="374">
        <v>2</v>
      </c>
      <c r="B2" s="335" t="str">
        <f t="shared" ref="B2:B65" si="3">IFERROR(VLOOKUP(E2,$T$1:$V$109,2,0),"")</f>
        <v>A1</v>
      </c>
      <c r="C2" s="268" t="s">
        <v>398</v>
      </c>
      <c r="D2" s="337" t="s">
        <v>432</v>
      </c>
      <c r="E2" s="323" t="s">
        <v>318</v>
      </c>
      <c r="F2" s="269" t="s">
        <v>147</v>
      </c>
      <c r="G2" s="268" t="s">
        <v>96</v>
      </c>
      <c r="H2" s="270" t="str">
        <f t="shared" si="0"/>
        <v>BT02</v>
      </c>
      <c r="I2" s="271"/>
      <c r="J2" s="272"/>
      <c r="K2" s="273"/>
      <c r="L2" s="274" t="str">
        <f t="shared" si="1"/>
        <v>A</v>
      </c>
      <c r="M2" s="274">
        <f t="shared" si="2"/>
        <v>1</v>
      </c>
      <c r="N2" s="275"/>
      <c r="O2" s="323" t="s">
        <v>318</v>
      </c>
      <c r="P2" s="324" t="s">
        <v>96</v>
      </c>
      <c r="Q2" s="275"/>
      <c r="R2" s="279">
        <v>2</v>
      </c>
      <c r="S2" s="317" t="s">
        <v>0</v>
      </c>
      <c r="T2" s="319" t="s">
        <v>319</v>
      </c>
      <c r="U2" s="317" t="s">
        <v>0</v>
      </c>
      <c r="V2" s="3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</row>
    <row r="3" spans="1:43" s="267" customFormat="1" ht="18.75">
      <c r="A3" s="374">
        <v>3</v>
      </c>
      <c r="B3" s="335" t="str">
        <f t="shared" si="3"/>
        <v/>
      </c>
      <c r="C3" s="268" t="s">
        <v>180</v>
      </c>
      <c r="D3" s="338" t="s">
        <v>433</v>
      </c>
      <c r="E3" s="323" t="s">
        <v>346</v>
      </c>
      <c r="F3" s="269" t="s">
        <v>154</v>
      </c>
      <c r="G3" s="212" t="s">
        <v>96</v>
      </c>
      <c r="H3" s="270" t="str">
        <f t="shared" si="0"/>
        <v>BT03</v>
      </c>
      <c r="I3" s="271"/>
      <c r="J3" s="272"/>
      <c r="K3" s="273"/>
      <c r="L3" s="274" t="str">
        <f t="shared" si="1"/>
        <v/>
      </c>
      <c r="M3" s="274">
        <f t="shared" si="2"/>
        <v>0</v>
      </c>
      <c r="N3" s="275"/>
      <c r="O3" s="323" t="s">
        <v>346</v>
      </c>
      <c r="P3" s="324" t="s">
        <v>96</v>
      </c>
      <c r="Q3" s="275"/>
      <c r="R3" s="279">
        <v>3</v>
      </c>
      <c r="S3" s="317" t="s">
        <v>1</v>
      </c>
      <c r="T3" s="319" t="s">
        <v>273</v>
      </c>
      <c r="U3" s="317" t="s">
        <v>1</v>
      </c>
      <c r="V3" s="3"/>
      <c r="W3" s="282"/>
      <c r="Y3" s="283"/>
      <c r="Z3" s="283" t="s">
        <v>86</v>
      </c>
      <c r="AA3" s="283" t="s">
        <v>90</v>
      </c>
      <c r="AB3" s="283" t="s">
        <v>91</v>
      </c>
      <c r="AC3" s="283" t="s">
        <v>89</v>
      </c>
      <c r="AD3" s="283" t="s">
        <v>112</v>
      </c>
      <c r="AE3" s="283" t="s">
        <v>549</v>
      </c>
      <c r="AF3" s="283" t="s">
        <v>114</v>
      </c>
      <c r="AG3" s="283" t="s">
        <v>115</v>
      </c>
      <c r="AH3" s="283" t="s">
        <v>87</v>
      </c>
      <c r="AI3" s="283" t="s">
        <v>85</v>
      </c>
      <c r="AJ3" s="283" t="s">
        <v>88</v>
      </c>
      <c r="AK3" s="283" t="s">
        <v>92</v>
      </c>
      <c r="AL3" s="283" t="s">
        <v>95</v>
      </c>
      <c r="AM3" s="283" t="s">
        <v>93</v>
      </c>
      <c r="AN3" s="283" t="s">
        <v>94</v>
      </c>
      <c r="AO3" s="283" t="s">
        <v>112</v>
      </c>
      <c r="AP3" s="278" t="s">
        <v>116</v>
      </c>
      <c r="AQ3" s="278"/>
    </row>
    <row r="4" spans="1:43" s="267" customFormat="1" ht="18.75">
      <c r="A4" s="374">
        <v>4</v>
      </c>
      <c r="B4" s="335" t="str">
        <f t="shared" si="3"/>
        <v>B10</v>
      </c>
      <c r="C4" s="268" t="s">
        <v>181</v>
      </c>
      <c r="D4" s="338" t="s">
        <v>434</v>
      </c>
      <c r="E4" s="323" t="s">
        <v>335</v>
      </c>
      <c r="F4" s="269" t="s">
        <v>153</v>
      </c>
      <c r="G4" s="212" t="s">
        <v>96</v>
      </c>
      <c r="H4" s="270" t="str">
        <f t="shared" si="0"/>
        <v>BT04</v>
      </c>
      <c r="I4" s="213"/>
      <c r="J4" s="272"/>
      <c r="K4" s="66"/>
      <c r="L4" s="274" t="str">
        <f t="shared" si="1"/>
        <v>B</v>
      </c>
      <c r="M4" s="274">
        <f t="shared" si="2"/>
        <v>1</v>
      </c>
      <c r="N4" s="275"/>
      <c r="O4" s="323" t="s">
        <v>335</v>
      </c>
      <c r="P4" s="324" t="s">
        <v>96</v>
      </c>
      <c r="Q4" s="275"/>
      <c r="R4" s="279">
        <v>4</v>
      </c>
      <c r="S4" s="317" t="s">
        <v>2</v>
      </c>
      <c r="T4" s="319" t="s">
        <v>320</v>
      </c>
      <c r="U4" s="317" t="s">
        <v>2</v>
      </c>
      <c r="V4" s="3"/>
      <c r="Y4" s="283"/>
      <c r="Z4" s="283" t="s">
        <v>101</v>
      </c>
      <c r="AA4" s="283" t="s">
        <v>102</v>
      </c>
      <c r="AB4" s="283" t="s">
        <v>103</v>
      </c>
      <c r="AC4" s="283" t="s">
        <v>110</v>
      </c>
      <c r="AD4" s="283" t="s">
        <v>117</v>
      </c>
      <c r="AE4" s="283" t="s">
        <v>559</v>
      </c>
      <c r="AF4" s="283" t="s">
        <v>206</v>
      </c>
      <c r="AG4" s="283" t="s">
        <v>108</v>
      </c>
      <c r="AH4" s="283" t="s">
        <v>111</v>
      </c>
      <c r="AI4" s="283" t="s">
        <v>104</v>
      </c>
      <c r="AJ4" s="283" t="s">
        <v>207</v>
      </c>
      <c r="AK4" s="283" t="s">
        <v>105</v>
      </c>
      <c r="AL4" s="283" t="s">
        <v>106</v>
      </c>
      <c r="AM4" s="283" t="s">
        <v>107</v>
      </c>
      <c r="AN4" s="283" t="s">
        <v>118</v>
      </c>
      <c r="AO4" s="283">
        <v>1</v>
      </c>
      <c r="AP4" s="278"/>
      <c r="AQ4" s="278"/>
    </row>
    <row r="5" spans="1:43" ht="18.75">
      <c r="A5" s="374">
        <v>5</v>
      </c>
      <c r="B5" s="335" t="str">
        <f t="shared" si="3"/>
        <v>A6</v>
      </c>
      <c r="C5" s="268" t="s">
        <v>182</v>
      </c>
      <c r="D5" s="338" t="s">
        <v>435</v>
      </c>
      <c r="E5" s="323" t="s">
        <v>322</v>
      </c>
      <c r="F5" s="269" t="s">
        <v>134</v>
      </c>
      <c r="G5" s="212" t="s">
        <v>96</v>
      </c>
      <c r="H5" s="270" t="str">
        <f t="shared" si="0"/>
        <v>BT05</v>
      </c>
      <c r="I5" s="213"/>
      <c r="J5" s="272"/>
      <c r="K5" s="66"/>
      <c r="L5" s="274" t="str">
        <f t="shared" si="1"/>
        <v>A</v>
      </c>
      <c r="M5" s="274">
        <f t="shared" si="2"/>
        <v>1</v>
      </c>
      <c r="O5" s="323" t="s">
        <v>322</v>
      </c>
      <c r="P5" s="324" t="s">
        <v>96</v>
      </c>
      <c r="R5" s="279">
        <v>5</v>
      </c>
      <c r="S5" s="317" t="s">
        <v>3</v>
      </c>
      <c r="T5" s="318" t="s">
        <v>321</v>
      </c>
      <c r="U5" s="317" t="s">
        <v>3</v>
      </c>
      <c r="W5" s="193"/>
      <c r="X5" s="190"/>
      <c r="Y5" s="211">
        <v>12</v>
      </c>
      <c r="Z5" s="194">
        <v>5</v>
      </c>
      <c r="AA5" s="194">
        <v>3</v>
      </c>
      <c r="AB5" s="194">
        <v>2</v>
      </c>
      <c r="AC5" s="194">
        <v>2</v>
      </c>
      <c r="AD5" s="194">
        <v>0</v>
      </c>
      <c r="AE5" s="194"/>
      <c r="AF5" s="194">
        <v>2</v>
      </c>
      <c r="AG5" s="194">
        <v>1</v>
      </c>
      <c r="AH5" s="194">
        <v>2</v>
      </c>
      <c r="AI5" s="194">
        <v>4</v>
      </c>
      <c r="AJ5" s="194">
        <v>2</v>
      </c>
      <c r="AK5" s="194">
        <v>1</v>
      </c>
      <c r="AL5" s="194">
        <v>1</v>
      </c>
      <c r="AM5" s="194">
        <v>4</v>
      </c>
      <c r="AN5" s="194"/>
      <c r="AO5" s="194">
        <v>1</v>
      </c>
      <c r="AP5" s="195">
        <f>SUM(Z5:AO5)</f>
        <v>30</v>
      </c>
      <c r="AQ5" s="195"/>
    </row>
    <row r="6" spans="1:43" ht="18.75">
      <c r="A6" s="374">
        <v>6</v>
      </c>
      <c r="B6" s="335" t="str">
        <f t="shared" si="3"/>
        <v/>
      </c>
      <c r="C6" s="268" t="s">
        <v>183</v>
      </c>
      <c r="D6" s="336" t="s">
        <v>436</v>
      </c>
      <c r="E6" s="323" t="s">
        <v>347</v>
      </c>
      <c r="F6" s="269" t="s">
        <v>156</v>
      </c>
      <c r="G6" s="212" t="s">
        <v>96</v>
      </c>
      <c r="H6" s="270" t="str">
        <f t="shared" si="0"/>
        <v>BT06</v>
      </c>
      <c r="I6" s="213"/>
      <c r="J6" s="272"/>
      <c r="K6" s="66"/>
      <c r="L6" s="274" t="str">
        <f t="shared" si="1"/>
        <v/>
      </c>
      <c r="M6" s="274">
        <f t="shared" si="2"/>
        <v>0</v>
      </c>
      <c r="O6" s="323" t="s">
        <v>347</v>
      </c>
      <c r="P6" s="324" t="s">
        <v>96</v>
      </c>
      <c r="R6" s="279">
        <v>6</v>
      </c>
      <c r="S6" s="317" t="s">
        <v>4</v>
      </c>
      <c r="T6" s="319" t="s">
        <v>322</v>
      </c>
      <c r="U6" s="317" t="s">
        <v>4</v>
      </c>
      <c r="W6" s="190"/>
      <c r="X6" s="190"/>
      <c r="Y6" s="211">
        <v>11</v>
      </c>
      <c r="Z6" s="194">
        <v>4</v>
      </c>
      <c r="AA6" s="194">
        <v>2</v>
      </c>
      <c r="AB6" s="194">
        <v>2</v>
      </c>
      <c r="AC6" s="194">
        <v>1</v>
      </c>
      <c r="AD6" s="194">
        <v>0</v>
      </c>
      <c r="AE6" s="194"/>
      <c r="AF6" s="194">
        <v>2</v>
      </c>
      <c r="AG6" s="194">
        <v>1</v>
      </c>
      <c r="AH6" s="194">
        <v>1</v>
      </c>
      <c r="AI6" s="194">
        <v>4</v>
      </c>
      <c r="AJ6" s="194">
        <v>1</v>
      </c>
      <c r="AK6" s="194">
        <v>1</v>
      </c>
      <c r="AL6" s="194">
        <v>1</v>
      </c>
      <c r="AM6" s="194">
        <v>3</v>
      </c>
      <c r="AN6" s="194">
        <v>1</v>
      </c>
      <c r="AO6" s="194">
        <v>1</v>
      </c>
      <c r="AP6" s="195">
        <f>SUM(Z6:AO6)</f>
        <v>25</v>
      </c>
      <c r="AQ6" s="195"/>
    </row>
    <row r="7" spans="1:43" ht="18.75">
      <c r="A7" s="374">
        <v>7</v>
      </c>
      <c r="B7" s="335" t="str">
        <f t="shared" si="3"/>
        <v>A10</v>
      </c>
      <c r="C7" s="268" t="s">
        <v>184</v>
      </c>
      <c r="D7" s="338" t="s">
        <v>437</v>
      </c>
      <c r="E7" s="323" t="s">
        <v>325</v>
      </c>
      <c r="F7" s="269" t="s">
        <v>157</v>
      </c>
      <c r="G7" s="212" t="s">
        <v>96</v>
      </c>
      <c r="H7" s="270" t="str">
        <f t="shared" si="0"/>
        <v>BT07</v>
      </c>
      <c r="I7" s="213"/>
      <c r="J7" s="272"/>
      <c r="K7" s="66"/>
      <c r="L7" s="274" t="str">
        <f t="shared" si="1"/>
        <v>A</v>
      </c>
      <c r="M7" s="274">
        <f t="shared" si="2"/>
        <v>1</v>
      </c>
      <c r="O7" s="323" t="s">
        <v>325</v>
      </c>
      <c r="P7" s="324" t="s">
        <v>96</v>
      </c>
      <c r="R7" s="279">
        <v>7</v>
      </c>
      <c r="S7" s="317" t="s">
        <v>19</v>
      </c>
      <c r="T7" s="325" t="s">
        <v>348</v>
      </c>
      <c r="U7" s="317" t="s">
        <v>19</v>
      </c>
      <c r="W7" s="193"/>
      <c r="X7" s="190"/>
      <c r="Y7" s="211">
        <v>10</v>
      </c>
      <c r="Z7" s="194">
        <v>3</v>
      </c>
      <c r="AA7" s="194">
        <v>2</v>
      </c>
      <c r="AB7" s="194">
        <v>3</v>
      </c>
      <c r="AC7" s="194">
        <v>1</v>
      </c>
      <c r="AD7" s="194"/>
      <c r="AE7" s="194">
        <v>0</v>
      </c>
      <c r="AF7" s="194">
        <v>2</v>
      </c>
      <c r="AG7" s="194">
        <v>1</v>
      </c>
      <c r="AH7" s="194">
        <v>2</v>
      </c>
      <c r="AI7" s="194">
        <v>3</v>
      </c>
      <c r="AJ7" s="194">
        <v>1</v>
      </c>
      <c r="AK7" s="194">
        <v>2</v>
      </c>
      <c r="AL7" s="194">
        <v>1</v>
      </c>
      <c r="AM7" s="194">
        <v>3</v>
      </c>
      <c r="AN7" s="194"/>
      <c r="AO7" s="194">
        <v>1</v>
      </c>
      <c r="AP7" s="195">
        <f>SUM(Z7:AO7)</f>
        <v>25</v>
      </c>
      <c r="AQ7" s="195"/>
    </row>
    <row r="8" spans="1:43" ht="18.75">
      <c r="A8" s="374">
        <v>8</v>
      </c>
      <c r="B8" s="335" t="str">
        <f t="shared" si="3"/>
        <v>B12</v>
      </c>
      <c r="C8" s="268" t="s">
        <v>185</v>
      </c>
      <c r="D8" s="338" t="s">
        <v>438</v>
      </c>
      <c r="E8" s="323" t="s">
        <v>336</v>
      </c>
      <c r="F8" s="269" t="s">
        <v>130</v>
      </c>
      <c r="G8" s="212" t="s">
        <v>96</v>
      </c>
      <c r="H8" s="270" t="str">
        <f t="shared" si="0"/>
        <v>BT08</v>
      </c>
      <c r="I8" s="213"/>
      <c r="J8" s="272"/>
      <c r="K8" s="66"/>
      <c r="L8" s="274" t="str">
        <f t="shared" si="1"/>
        <v>B</v>
      </c>
      <c r="M8" s="274">
        <f t="shared" si="2"/>
        <v>1</v>
      </c>
      <c r="O8" s="323" t="s">
        <v>336</v>
      </c>
      <c r="P8" s="324" t="s">
        <v>96</v>
      </c>
      <c r="R8" s="279">
        <v>8</v>
      </c>
      <c r="S8" s="317" t="s">
        <v>5</v>
      </c>
      <c r="T8" s="319" t="s">
        <v>323</v>
      </c>
      <c r="U8" s="317" t="s">
        <v>5</v>
      </c>
      <c r="W8" s="190"/>
      <c r="X8" s="190"/>
      <c r="Y8" s="197"/>
      <c r="Z8" s="197">
        <v>1</v>
      </c>
      <c r="AA8" s="197">
        <v>2</v>
      </c>
      <c r="AB8" s="197">
        <v>3</v>
      </c>
      <c r="AC8" s="197">
        <v>4</v>
      </c>
      <c r="AD8" s="197">
        <v>5</v>
      </c>
      <c r="AE8" s="197">
        <v>6</v>
      </c>
      <c r="AF8" s="197">
        <v>7</v>
      </c>
      <c r="AG8" s="197">
        <v>8</v>
      </c>
      <c r="AH8" s="197">
        <v>9</v>
      </c>
      <c r="AI8" s="197">
        <v>10</v>
      </c>
      <c r="AJ8" s="197">
        <v>11</v>
      </c>
      <c r="AK8" s="197">
        <v>12</v>
      </c>
      <c r="AL8" s="197">
        <v>13</v>
      </c>
      <c r="AM8" s="197">
        <v>14</v>
      </c>
      <c r="AN8" s="195">
        <v>15</v>
      </c>
      <c r="AO8" s="195"/>
      <c r="AP8" s="190"/>
      <c r="AQ8" s="190"/>
    </row>
    <row r="9" spans="1:43" ht="18.75">
      <c r="A9" s="374">
        <v>9</v>
      </c>
      <c r="B9" s="335" t="str">
        <f t="shared" si="3"/>
        <v>C7</v>
      </c>
      <c r="C9" s="268" t="s">
        <v>186</v>
      </c>
      <c r="D9" s="338" t="s">
        <v>439</v>
      </c>
      <c r="E9" s="323" t="s">
        <v>342</v>
      </c>
      <c r="F9" s="269" t="s">
        <v>155</v>
      </c>
      <c r="G9" s="212" t="s">
        <v>96</v>
      </c>
      <c r="H9" s="270" t="str">
        <f t="shared" si="0"/>
        <v>BT09</v>
      </c>
      <c r="I9" s="213"/>
      <c r="J9" s="272"/>
      <c r="K9" s="66"/>
      <c r="L9" s="274" t="str">
        <f t="shared" si="1"/>
        <v>C</v>
      </c>
      <c r="M9" s="274">
        <f t="shared" si="2"/>
        <v>2</v>
      </c>
      <c r="O9" s="323" t="s">
        <v>342</v>
      </c>
      <c r="P9" s="324" t="s">
        <v>96</v>
      </c>
      <c r="R9" s="279">
        <v>9</v>
      </c>
      <c r="S9" s="317" t="s">
        <v>6</v>
      </c>
      <c r="T9" s="319" t="s">
        <v>324</v>
      </c>
      <c r="U9" s="317" t="s">
        <v>6</v>
      </c>
      <c r="W9" s="193"/>
      <c r="X9" s="19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0"/>
    </row>
    <row r="10" spans="1:43" ht="18.75">
      <c r="A10" s="374">
        <v>10</v>
      </c>
      <c r="B10" s="335" t="str">
        <f t="shared" si="3"/>
        <v>A7</v>
      </c>
      <c r="C10" s="268" t="s">
        <v>187</v>
      </c>
      <c r="D10" s="338" t="s">
        <v>440</v>
      </c>
      <c r="E10" s="325" t="s">
        <v>348</v>
      </c>
      <c r="F10" s="269" t="s">
        <v>426</v>
      </c>
      <c r="G10" s="212" t="s">
        <v>96</v>
      </c>
      <c r="H10" s="270" t="str">
        <f t="shared" si="0"/>
        <v>BT10</v>
      </c>
      <c r="I10" s="213"/>
      <c r="J10" s="272"/>
      <c r="K10" s="66"/>
      <c r="L10" s="274" t="str">
        <f t="shared" si="1"/>
        <v>A</v>
      </c>
      <c r="M10" s="274">
        <f t="shared" si="2"/>
        <v>1</v>
      </c>
      <c r="O10" s="325" t="s">
        <v>348</v>
      </c>
      <c r="P10" s="324" t="s">
        <v>96</v>
      </c>
      <c r="R10" s="279">
        <v>10</v>
      </c>
      <c r="S10" s="317" t="s">
        <v>7</v>
      </c>
      <c r="T10" s="319" t="s">
        <v>325</v>
      </c>
      <c r="U10" s="317" t="s">
        <v>7</v>
      </c>
      <c r="W10" s="190"/>
      <c r="X10" s="190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0"/>
    </row>
    <row r="11" spans="1:43" ht="18.75">
      <c r="A11" s="374">
        <v>11</v>
      </c>
      <c r="B11" s="335" t="str">
        <f t="shared" si="3"/>
        <v>B7</v>
      </c>
      <c r="C11" s="268" t="s">
        <v>188</v>
      </c>
      <c r="D11" s="339" t="s">
        <v>441</v>
      </c>
      <c r="E11" s="325" t="s">
        <v>333</v>
      </c>
      <c r="F11" s="269" t="s">
        <v>286</v>
      </c>
      <c r="G11" s="212" t="s">
        <v>96</v>
      </c>
      <c r="H11" s="270" t="str">
        <f t="shared" si="0"/>
        <v>BT11</v>
      </c>
      <c r="I11" s="213"/>
      <c r="J11" s="272"/>
      <c r="K11" s="66"/>
      <c r="L11" s="274" t="str">
        <f t="shared" si="1"/>
        <v>B</v>
      </c>
      <c r="M11" s="274">
        <f t="shared" si="2"/>
        <v>1</v>
      </c>
      <c r="O11" s="325" t="s">
        <v>333</v>
      </c>
      <c r="P11" s="324" t="s">
        <v>96</v>
      </c>
      <c r="R11" s="279">
        <v>11</v>
      </c>
      <c r="S11" s="317" t="s">
        <v>18</v>
      </c>
      <c r="T11" s="319" t="s">
        <v>326</v>
      </c>
      <c r="U11" s="317" t="s">
        <v>18</v>
      </c>
      <c r="W11" s="193"/>
      <c r="X11" s="190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0"/>
    </row>
    <row r="12" spans="1:43" ht="18.75">
      <c r="A12" s="374">
        <v>12</v>
      </c>
      <c r="B12" s="335" t="str">
        <f t="shared" si="3"/>
        <v>C6</v>
      </c>
      <c r="C12" s="268" t="s">
        <v>189</v>
      </c>
      <c r="D12" s="338" t="s">
        <v>442</v>
      </c>
      <c r="E12" s="323" t="s">
        <v>341</v>
      </c>
      <c r="F12" s="269" t="s">
        <v>268</v>
      </c>
      <c r="G12" s="212" t="s">
        <v>96</v>
      </c>
      <c r="H12" s="270" t="str">
        <f t="shared" si="0"/>
        <v>BT12</v>
      </c>
      <c r="I12" s="213"/>
      <c r="J12" s="272"/>
      <c r="K12" s="66"/>
      <c r="L12" s="274" t="str">
        <f t="shared" si="1"/>
        <v>C</v>
      </c>
      <c r="M12" s="274">
        <f t="shared" si="2"/>
        <v>2</v>
      </c>
      <c r="O12" s="323" t="s">
        <v>341</v>
      </c>
      <c r="P12" s="324" t="s">
        <v>96</v>
      </c>
      <c r="R12" s="279">
        <v>12</v>
      </c>
      <c r="S12" s="317" t="s">
        <v>26</v>
      </c>
      <c r="T12" s="321" t="s">
        <v>327</v>
      </c>
      <c r="U12" s="317" t="s">
        <v>26</v>
      </c>
      <c r="W12" s="193"/>
      <c r="X12" s="190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190"/>
    </row>
    <row r="13" spans="1:43" ht="18.75">
      <c r="A13" s="374">
        <v>13</v>
      </c>
      <c r="B13" s="335" t="str">
        <f t="shared" si="3"/>
        <v>B6</v>
      </c>
      <c r="C13" s="268" t="s">
        <v>284</v>
      </c>
      <c r="D13" s="340" t="s">
        <v>443</v>
      </c>
      <c r="E13" s="323" t="s">
        <v>332</v>
      </c>
      <c r="F13" s="269" t="s">
        <v>269</v>
      </c>
      <c r="G13" s="212" t="s">
        <v>96</v>
      </c>
      <c r="H13" s="270" t="str">
        <f t="shared" si="0"/>
        <v>BT13</v>
      </c>
      <c r="I13" s="213"/>
      <c r="J13" s="272"/>
      <c r="K13" s="66"/>
      <c r="L13" s="274" t="str">
        <f t="shared" si="1"/>
        <v>B</v>
      </c>
      <c r="M13" s="274">
        <f t="shared" si="2"/>
        <v>1</v>
      </c>
      <c r="O13" s="323" t="s">
        <v>332</v>
      </c>
      <c r="P13" s="324" t="s">
        <v>96</v>
      </c>
      <c r="R13" s="279">
        <v>13</v>
      </c>
      <c r="S13" s="317" t="s">
        <v>44</v>
      </c>
      <c r="T13" s="319" t="s">
        <v>328</v>
      </c>
      <c r="U13" s="317" t="s">
        <v>44</v>
      </c>
      <c r="W13" s="193"/>
      <c r="X13" s="190"/>
      <c r="Y13" s="196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0"/>
    </row>
    <row r="14" spans="1:43" ht="18.75">
      <c r="A14" s="374">
        <v>14</v>
      </c>
      <c r="B14" s="335" t="str">
        <f t="shared" si="3"/>
        <v>C8</v>
      </c>
      <c r="C14" s="268" t="s">
        <v>285</v>
      </c>
      <c r="D14" s="338" t="s">
        <v>444</v>
      </c>
      <c r="E14" s="323" t="s">
        <v>287</v>
      </c>
      <c r="F14" s="269" t="s">
        <v>288</v>
      </c>
      <c r="G14" s="212" t="s">
        <v>96</v>
      </c>
      <c r="H14" s="270" t="str">
        <f t="shared" si="0"/>
        <v>BT14</v>
      </c>
      <c r="I14" s="213"/>
      <c r="J14" s="272"/>
      <c r="K14" s="66"/>
      <c r="L14" s="274" t="str">
        <f t="shared" si="1"/>
        <v>C</v>
      </c>
      <c r="M14" s="274">
        <f t="shared" si="2"/>
        <v>2</v>
      </c>
      <c r="O14" s="323" t="s">
        <v>287</v>
      </c>
      <c r="P14" s="324" t="s">
        <v>96</v>
      </c>
      <c r="R14" s="279">
        <v>14</v>
      </c>
      <c r="S14" s="317" t="s">
        <v>45</v>
      </c>
      <c r="T14" s="319" t="s">
        <v>329</v>
      </c>
      <c r="U14" s="317" t="s">
        <v>45</v>
      </c>
      <c r="W14" s="190"/>
      <c r="X14" s="190"/>
      <c r="Y14" s="196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0"/>
    </row>
    <row r="15" spans="1:43" ht="18.75">
      <c r="A15" s="374">
        <v>15</v>
      </c>
      <c r="B15" s="335" t="str">
        <f t="shared" si="3"/>
        <v/>
      </c>
      <c r="C15" s="212" t="s">
        <v>190</v>
      </c>
      <c r="D15" s="338" t="s">
        <v>463</v>
      </c>
      <c r="E15" s="323" t="s">
        <v>349</v>
      </c>
      <c r="F15" s="269" t="s">
        <v>130</v>
      </c>
      <c r="G15" s="212" t="s">
        <v>119</v>
      </c>
      <c r="H15" s="270" t="str">
        <f t="shared" si="0"/>
        <v>BL01</v>
      </c>
      <c r="I15" s="213"/>
      <c r="J15" s="272"/>
      <c r="K15" s="66"/>
      <c r="L15" s="274" t="str">
        <f t="shared" si="1"/>
        <v/>
      </c>
      <c r="M15" s="274">
        <f t="shared" si="2"/>
        <v>0</v>
      </c>
      <c r="O15" s="323" t="s">
        <v>349</v>
      </c>
      <c r="P15" s="324" t="s">
        <v>119</v>
      </c>
      <c r="R15" s="279">
        <v>15</v>
      </c>
      <c r="S15" s="317" t="s">
        <v>46</v>
      </c>
      <c r="T15" s="319" t="s">
        <v>330</v>
      </c>
      <c r="U15" s="317" t="s">
        <v>46</v>
      </c>
      <c r="W15" s="193"/>
      <c r="X15" s="190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0"/>
    </row>
    <row r="16" spans="1:43" ht="18.75">
      <c r="A16" s="374">
        <v>16</v>
      </c>
      <c r="B16" s="335" t="str">
        <f t="shared" si="3"/>
        <v/>
      </c>
      <c r="C16" s="212" t="s">
        <v>191</v>
      </c>
      <c r="D16" s="339" t="s">
        <v>507</v>
      </c>
      <c r="E16" s="323" t="s">
        <v>350</v>
      </c>
      <c r="F16" s="269" t="s">
        <v>136</v>
      </c>
      <c r="G16" s="212" t="s">
        <v>119</v>
      </c>
      <c r="H16" s="270" t="str">
        <f t="shared" si="0"/>
        <v>BL02</v>
      </c>
      <c r="I16" s="213"/>
      <c r="J16" s="272"/>
      <c r="K16" s="66"/>
      <c r="L16" s="274" t="str">
        <f t="shared" si="1"/>
        <v/>
      </c>
      <c r="M16" s="274">
        <f t="shared" si="2"/>
        <v>0</v>
      </c>
      <c r="O16" s="323" t="s">
        <v>350</v>
      </c>
      <c r="P16" s="324" t="s">
        <v>119</v>
      </c>
      <c r="R16" s="279">
        <v>16</v>
      </c>
      <c r="S16" s="317" t="s">
        <v>47</v>
      </c>
      <c r="T16" s="318" t="s">
        <v>302</v>
      </c>
      <c r="U16" s="317" t="s">
        <v>47</v>
      </c>
      <c r="W16" s="190"/>
      <c r="X16" s="190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0"/>
    </row>
    <row r="17" spans="1:43" ht="18.75">
      <c r="A17" s="374">
        <v>17</v>
      </c>
      <c r="B17" s="335" t="str">
        <f t="shared" si="3"/>
        <v/>
      </c>
      <c r="C17" s="212" t="s">
        <v>192</v>
      </c>
      <c r="D17" s="337" t="s">
        <v>445</v>
      </c>
      <c r="E17" s="323" t="s">
        <v>351</v>
      </c>
      <c r="F17" s="269" t="s">
        <v>162</v>
      </c>
      <c r="G17" s="212" t="s">
        <v>119</v>
      </c>
      <c r="H17" s="270" t="str">
        <f t="shared" si="0"/>
        <v>BL03</v>
      </c>
      <c r="I17" s="213"/>
      <c r="J17" s="272"/>
      <c r="K17" s="66"/>
      <c r="L17" s="274" t="str">
        <f t="shared" si="1"/>
        <v/>
      </c>
      <c r="M17" s="274">
        <f t="shared" si="2"/>
        <v>0</v>
      </c>
      <c r="O17" s="323" t="s">
        <v>351</v>
      </c>
      <c r="P17" s="324" t="s">
        <v>119</v>
      </c>
      <c r="R17" s="279">
        <v>17</v>
      </c>
      <c r="S17" s="317" t="s">
        <v>48</v>
      </c>
      <c r="T17" s="319" t="s">
        <v>331</v>
      </c>
      <c r="U17" s="317" t="s">
        <v>48</v>
      </c>
      <c r="W17" s="190"/>
      <c r="X17" s="190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0"/>
    </row>
    <row r="18" spans="1:43" ht="18.75">
      <c r="A18" s="374">
        <v>18</v>
      </c>
      <c r="B18" s="335" t="str">
        <f t="shared" si="3"/>
        <v/>
      </c>
      <c r="C18" s="212" t="s">
        <v>193</v>
      </c>
      <c r="D18" s="341" t="s">
        <v>486</v>
      </c>
      <c r="E18" s="323" t="s">
        <v>352</v>
      </c>
      <c r="F18" s="269" t="s">
        <v>159</v>
      </c>
      <c r="G18" s="212" t="s">
        <v>119</v>
      </c>
      <c r="H18" s="270" t="str">
        <f t="shared" si="0"/>
        <v>BL04</v>
      </c>
      <c r="I18" s="214"/>
      <c r="J18" s="272"/>
      <c r="K18" s="66"/>
      <c r="L18" s="274" t="str">
        <f t="shared" si="1"/>
        <v/>
      </c>
      <c r="M18" s="274">
        <f t="shared" si="2"/>
        <v>0</v>
      </c>
      <c r="O18" s="323" t="s">
        <v>352</v>
      </c>
      <c r="P18" s="324" t="s">
        <v>119</v>
      </c>
      <c r="R18" s="279">
        <v>18</v>
      </c>
      <c r="S18" s="317" t="s">
        <v>49</v>
      </c>
      <c r="T18" s="321" t="s">
        <v>332</v>
      </c>
      <c r="U18" s="317" t="s">
        <v>49</v>
      </c>
      <c r="W18" s="190"/>
      <c r="X18" s="190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0"/>
    </row>
    <row r="19" spans="1:43" ht="18.75">
      <c r="A19" s="374">
        <v>19</v>
      </c>
      <c r="B19" s="335" t="str">
        <f t="shared" si="3"/>
        <v/>
      </c>
      <c r="C19" s="212" t="s">
        <v>194</v>
      </c>
      <c r="D19" s="338" t="s">
        <v>495</v>
      </c>
      <c r="E19" s="323" t="s">
        <v>353</v>
      </c>
      <c r="F19" s="269" t="s">
        <v>141</v>
      </c>
      <c r="G19" s="212" t="s">
        <v>119</v>
      </c>
      <c r="H19" s="270" t="str">
        <f t="shared" si="0"/>
        <v>BL05</v>
      </c>
      <c r="I19" s="214"/>
      <c r="J19" s="272"/>
      <c r="K19" s="66"/>
      <c r="L19" s="274" t="str">
        <f t="shared" si="1"/>
        <v/>
      </c>
      <c r="M19" s="274">
        <f t="shared" si="2"/>
        <v>0</v>
      </c>
      <c r="O19" s="323" t="s">
        <v>353</v>
      </c>
      <c r="P19" s="324" t="s">
        <v>119</v>
      </c>
      <c r="R19" s="279">
        <v>19</v>
      </c>
      <c r="S19" s="317" t="s">
        <v>51</v>
      </c>
      <c r="T19" s="320" t="s">
        <v>333</v>
      </c>
      <c r="U19" s="317" t="s">
        <v>51</v>
      </c>
      <c r="W19" s="193"/>
      <c r="X19" s="190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0"/>
    </row>
    <row r="20" spans="1:43" ht="18.75">
      <c r="A20" s="374">
        <v>20</v>
      </c>
      <c r="B20" s="335" t="str">
        <f t="shared" si="3"/>
        <v/>
      </c>
      <c r="C20" s="212" t="s">
        <v>195</v>
      </c>
      <c r="D20" s="338" t="s">
        <v>475</v>
      </c>
      <c r="E20" s="323" t="s">
        <v>354</v>
      </c>
      <c r="F20" s="269" t="s">
        <v>147</v>
      </c>
      <c r="G20" s="212" t="s">
        <v>119</v>
      </c>
      <c r="H20" s="270" t="str">
        <f t="shared" si="0"/>
        <v>BL06</v>
      </c>
      <c r="I20" s="214"/>
      <c r="J20" s="272"/>
      <c r="K20" s="66"/>
      <c r="L20" s="274" t="str">
        <f t="shared" si="1"/>
        <v/>
      </c>
      <c r="M20" s="274">
        <f t="shared" si="2"/>
        <v>0</v>
      </c>
      <c r="O20" s="323" t="s">
        <v>354</v>
      </c>
      <c r="P20" s="324" t="s">
        <v>119</v>
      </c>
      <c r="R20" s="279">
        <v>20</v>
      </c>
      <c r="S20" s="317" t="s">
        <v>52</v>
      </c>
      <c r="T20" s="319" t="s">
        <v>175</v>
      </c>
      <c r="U20" s="317" t="s">
        <v>52</v>
      </c>
      <c r="W20" s="190"/>
      <c r="X20" s="190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0"/>
    </row>
    <row r="21" spans="1:43" ht="18.75">
      <c r="A21" s="374">
        <v>21</v>
      </c>
      <c r="B21" s="335" t="str">
        <f t="shared" si="3"/>
        <v/>
      </c>
      <c r="C21" s="212" t="s">
        <v>196</v>
      </c>
      <c r="D21" s="341" t="s">
        <v>492</v>
      </c>
      <c r="E21" s="323" t="s">
        <v>309</v>
      </c>
      <c r="F21" s="269" t="s">
        <v>158</v>
      </c>
      <c r="G21" s="212" t="s">
        <v>119</v>
      </c>
      <c r="H21" s="270" t="str">
        <f t="shared" si="0"/>
        <v>BL07</v>
      </c>
      <c r="I21" s="214"/>
      <c r="J21" s="272"/>
      <c r="K21" s="66"/>
      <c r="L21" s="274" t="str">
        <f t="shared" si="1"/>
        <v/>
      </c>
      <c r="M21" s="274">
        <f t="shared" si="2"/>
        <v>0</v>
      </c>
      <c r="O21" s="323" t="s">
        <v>309</v>
      </c>
      <c r="P21" s="324" t="s">
        <v>119</v>
      </c>
      <c r="R21" s="279">
        <v>21</v>
      </c>
      <c r="S21" s="317" t="s">
        <v>60</v>
      </c>
      <c r="T21" s="319" t="s">
        <v>334</v>
      </c>
      <c r="U21" s="317" t="s">
        <v>60</v>
      </c>
      <c r="W21" s="193"/>
      <c r="X21" s="190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0"/>
    </row>
    <row r="22" spans="1:43" ht="18.75">
      <c r="A22" s="374">
        <v>22</v>
      </c>
      <c r="B22" s="335" t="str">
        <f t="shared" si="3"/>
        <v>A11</v>
      </c>
      <c r="C22" s="212" t="s">
        <v>197</v>
      </c>
      <c r="D22" s="347" t="s">
        <v>456</v>
      </c>
      <c r="E22" s="323" t="s">
        <v>326</v>
      </c>
      <c r="F22" s="269" t="s">
        <v>161</v>
      </c>
      <c r="G22" s="212" t="s">
        <v>119</v>
      </c>
      <c r="H22" s="270" t="str">
        <f t="shared" si="0"/>
        <v>BL08</v>
      </c>
      <c r="I22" s="214"/>
      <c r="J22" s="272"/>
      <c r="K22" s="66"/>
      <c r="L22" s="274" t="str">
        <f t="shared" si="1"/>
        <v>A</v>
      </c>
      <c r="M22" s="274">
        <f t="shared" si="2"/>
        <v>1</v>
      </c>
      <c r="O22" s="323" t="s">
        <v>326</v>
      </c>
      <c r="P22" s="324" t="s">
        <v>119</v>
      </c>
      <c r="R22" s="279">
        <v>22</v>
      </c>
      <c r="S22" s="317" t="s">
        <v>61</v>
      </c>
      <c r="T22" s="319" t="s">
        <v>335</v>
      </c>
      <c r="U22" s="317" t="s">
        <v>61</v>
      </c>
      <c r="W22" s="190"/>
      <c r="X22" s="190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0"/>
    </row>
    <row r="23" spans="1:43" ht="18.75">
      <c r="A23" s="374">
        <v>23</v>
      </c>
      <c r="B23" s="335" t="str">
        <f t="shared" si="3"/>
        <v>B11</v>
      </c>
      <c r="C23" s="212" t="s">
        <v>198</v>
      </c>
      <c r="D23" s="348" t="s">
        <v>465</v>
      </c>
      <c r="E23" s="323" t="s">
        <v>308</v>
      </c>
      <c r="F23" s="269" t="s">
        <v>160</v>
      </c>
      <c r="G23" s="212" t="s">
        <v>119</v>
      </c>
      <c r="H23" s="270" t="str">
        <f t="shared" si="0"/>
        <v>BL09</v>
      </c>
      <c r="I23" s="214"/>
      <c r="J23" s="272"/>
      <c r="K23" s="66"/>
      <c r="L23" s="274" t="str">
        <f t="shared" si="1"/>
        <v>B</v>
      </c>
      <c r="M23" s="274">
        <f t="shared" si="2"/>
        <v>1</v>
      </c>
      <c r="O23" s="323" t="s">
        <v>308</v>
      </c>
      <c r="P23" s="324" t="s">
        <v>119</v>
      </c>
      <c r="R23" s="279">
        <v>23</v>
      </c>
      <c r="S23" s="317" t="s">
        <v>62</v>
      </c>
      <c r="T23" s="318" t="s">
        <v>308</v>
      </c>
      <c r="U23" s="317" t="s">
        <v>62</v>
      </c>
      <c r="W23" s="193"/>
      <c r="X23" s="190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0"/>
    </row>
    <row r="24" spans="1:43" ht="18.75">
      <c r="A24" s="374">
        <v>24</v>
      </c>
      <c r="B24" s="335" t="str">
        <f t="shared" si="3"/>
        <v/>
      </c>
      <c r="C24" s="212" t="s">
        <v>199</v>
      </c>
      <c r="D24" s="341" t="s">
        <v>489</v>
      </c>
      <c r="E24" s="269" t="s">
        <v>517</v>
      </c>
      <c r="F24" s="269" t="s">
        <v>519</v>
      </c>
      <c r="G24" s="268" t="s">
        <v>119</v>
      </c>
      <c r="H24" s="270" t="str">
        <f t="shared" si="0"/>
        <v>BL10</v>
      </c>
      <c r="I24" s="214"/>
      <c r="J24" s="272"/>
      <c r="L24" s="274" t="str">
        <f t="shared" si="1"/>
        <v/>
      </c>
      <c r="M24" s="274">
        <f t="shared" si="2"/>
        <v>0</v>
      </c>
      <c r="O24" s="323" t="s">
        <v>358</v>
      </c>
      <c r="P24" s="324" t="s">
        <v>356</v>
      </c>
      <c r="R24" s="279">
        <v>24</v>
      </c>
      <c r="S24" s="317" t="s">
        <v>63</v>
      </c>
      <c r="T24" s="319" t="s">
        <v>336</v>
      </c>
      <c r="U24" s="317" t="s">
        <v>63</v>
      </c>
      <c r="W24" s="190"/>
      <c r="X24" s="190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0"/>
    </row>
    <row r="25" spans="1:43" ht="18.75">
      <c r="A25" s="374">
        <v>25</v>
      </c>
      <c r="B25" s="335" t="str">
        <f t="shared" si="3"/>
        <v/>
      </c>
      <c r="C25" s="268" t="s">
        <v>208</v>
      </c>
      <c r="D25" s="336" t="s">
        <v>511</v>
      </c>
      <c r="E25" s="323" t="s">
        <v>355</v>
      </c>
      <c r="F25" s="269" t="s">
        <v>165</v>
      </c>
      <c r="G25" s="268" t="s">
        <v>120</v>
      </c>
      <c r="H25" s="270" t="str">
        <f t="shared" si="0"/>
        <v>BH01</v>
      </c>
      <c r="I25" s="214"/>
      <c r="J25" s="272"/>
      <c r="K25" s="66"/>
      <c r="L25" s="274" t="str">
        <f t="shared" si="1"/>
        <v/>
      </c>
      <c r="M25" s="274">
        <f t="shared" si="2"/>
        <v>0</v>
      </c>
      <c r="O25" s="323" t="s">
        <v>359</v>
      </c>
      <c r="P25" s="324" t="s">
        <v>356</v>
      </c>
      <c r="R25" s="279">
        <v>25</v>
      </c>
      <c r="S25" s="317" t="s">
        <v>64</v>
      </c>
      <c r="T25" s="318" t="s">
        <v>337</v>
      </c>
      <c r="U25" s="317" t="s">
        <v>64</v>
      </c>
      <c r="W25" s="193"/>
      <c r="X25" s="190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0"/>
    </row>
    <row r="26" spans="1:43" ht="18.75">
      <c r="A26" s="374">
        <v>26</v>
      </c>
      <c r="B26" s="335" t="str">
        <f t="shared" si="3"/>
        <v/>
      </c>
      <c r="C26" s="268" t="s">
        <v>209</v>
      </c>
      <c r="D26" s="341" t="s">
        <v>466</v>
      </c>
      <c r="E26" s="323" t="s">
        <v>357</v>
      </c>
      <c r="F26" s="269" t="s">
        <v>164</v>
      </c>
      <c r="G26" s="268" t="s">
        <v>120</v>
      </c>
      <c r="H26" s="270" t="str">
        <f t="shared" si="0"/>
        <v>BH02</v>
      </c>
      <c r="I26" s="214"/>
      <c r="J26" s="272"/>
      <c r="K26" s="66"/>
      <c r="L26" s="274" t="str">
        <f t="shared" si="1"/>
        <v/>
      </c>
      <c r="M26" s="274">
        <f t="shared" si="2"/>
        <v>0</v>
      </c>
      <c r="O26" s="323" t="s">
        <v>319</v>
      </c>
      <c r="P26" s="324" t="s">
        <v>356</v>
      </c>
      <c r="R26" s="279">
        <v>26</v>
      </c>
      <c r="S26" s="317" t="s">
        <v>65</v>
      </c>
      <c r="T26" s="321" t="s">
        <v>338</v>
      </c>
      <c r="U26" s="317" t="s">
        <v>65</v>
      </c>
      <c r="W26" s="190"/>
      <c r="X26" s="190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0"/>
    </row>
    <row r="27" spans="1:43" ht="18.75">
      <c r="A27" s="374">
        <v>27</v>
      </c>
      <c r="B27" s="335" t="str">
        <f t="shared" si="3"/>
        <v/>
      </c>
      <c r="C27" s="268" t="s">
        <v>210</v>
      </c>
      <c r="D27" s="343" t="s">
        <v>459</v>
      </c>
      <c r="E27" s="323" t="s">
        <v>358</v>
      </c>
      <c r="F27" s="269" t="s">
        <v>168</v>
      </c>
      <c r="G27" s="268" t="s">
        <v>120</v>
      </c>
      <c r="H27" s="270" t="str">
        <f t="shared" si="0"/>
        <v>BH03</v>
      </c>
      <c r="I27" s="214"/>
      <c r="J27" s="272"/>
      <c r="K27" s="66"/>
      <c r="L27" s="274" t="str">
        <f t="shared" si="1"/>
        <v/>
      </c>
      <c r="M27" s="274">
        <f t="shared" si="2"/>
        <v>0</v>
      </c>
      <c r="O27" s="323" t="s">
        <v>360</v>
      </c>
      <c r="P27" s="324" t="s">
        <v>356</v>
      </c>
      <c r="R27" s="279">
        <v>27</v>
      </c>
      <c r="S27" s="317" t="s">
        <v>28</v>
      </c>
      <c r="T27" s="323" t="s">
        <v>390</v>
      </c>
      <c r="U27" s="317" t="s">
        <v>28</v>
      </c>
      <c r="W27" s="193"/>
      <c r="X27" s="190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0"/>
    </row>
    <row r="28" spans="1:43" s="267" customFormat="1" ht="18.75">
      <c r="A28" s="374">
        <v>28</v>
      </c>
      <c r="B28" s="335" t="str">
        <f t="shared" si="3"/>
        <v/>
      </c>
      <c r="C28" s="268" t="s">
        <v>211</v>
      </c>
      <c r="D28" s="338" t="s">
        <v>496</v>
      </c>
      <c r="E28" s="323" t="s">
        <v>359</v>
      </c>
      <c r="F28" s="269" t="s">
        <v>166</v>
      </c>
      <c r="G28" s="268" t="s">
        <v>120</v>
      </c>
      <c r="H28" s="270" t="str">
        <f t="shared" si="0"/>
        <v>BH04</v>
      </c>
      <c r="I28" s="214"/>
      <c r="J28" s="272"/>
      <c r="K28" s="66"/>
      <c r="L28" s="274" t="str">
        <f t="shared" si="1"/>
        <v/>
      </c>
      <c r="M28" s="274">
        <f t="shared" si="2"/>
        <v>0</v>
      </c>
      <c r="N28" s="275"/>
      <c r="O28" s="323" t="s">
        <v>361</v>
      </c>
      <c r="P28" s="324" t="s">
        <v>356</v>
      </c>
      <c r="Q28" s="275"/>
      <c r="R28" s="279">
        <v>28</v>
      </c>
      <c r="S28" s="317" t="s">
        <v>31</v>
      </c>
      <c r="T28" s="319" t="s">
        <v>174</v>
      </c>
      <c r="U28" s="317" t="s">
        <v>31</v>
      </c>
      <c r="V28" s="3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</row>
    <row r="29" spans="1:43" s="267" customFormat="1" ht="18.75">
      <c r="A29" s="374">
        <v>29</v>
      </c>
      <c r="B29" s="335" t="str">
        <f t="shared" si="3"/>
        <v>A2</v>
      </c>
      <c r="C29" s="268" t="s">
        <v>212</v>
      </c>
      <c r="D29" s="338" t="s">
        <v>446</v>
      </c>
      <c r="E29" s="323" t="s">
        <v>319</v>
      </c>
      <c r="F29" s="269" t="s">
        <v>167</v>
      </c>
      <c r="G29" s="268" t="s">
        <v>120</v>
      </c>
      <c r="H29" s="270" t="str">
        <f t="shared" si="0"/>
        <v>BH05</v>
      </c>
      <c r="I29" s="214"/>
      <c r="J29" s="272"/>
      <c r="K29" s="273"/>
      <c r="L29" s="274" t="str">
        <f t="shared" si="1"/>
        <v>A</v>
      </c>
      <c r="M29" s="274">
        <f t="shared" si="2"/>
        <v>1</v>
      </c>
      <c r="N29" s="275"/>
      <c r="O29" s="325" t="s">
        <v>362</v>
      </c>
      <c r="P29" s="324" t="s">
        <v>356</v>
      </c>
      <c r="Q29" s="275"/>
      <c r="R29" s="279">
        <v>29</v>
      </c>
      <c r="S29" s="317" t="s">
        <v>29</v>
      </c>
      <c r="T29" s="322" t="s">
        <v>340</v>
      </c>
      <c r="U29" s="317" t="s">
        <v>29</v>
      </c>
      <c r="V29" s="3"/>
      <c r="W29" s="282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</row>
    <row r="30" spans="1:43" s="267" customFormat="1" ht="18.75">
      <c r="A30" s="374">
        <v>30</v>
      </c>
      <c r="B30" s="335" t="str">
        <f t="shared" si="3"/>
        <v/>
      </c>
      <c r="C30" s="268" t="s">
        <v>213</v>
      </c>
      <c r="D30" s="338" t="s">
        <v>505</v>
      </c>
      <c r="E30" s="323" t="s">
        <v>360</v>
      </c>
      <c r="F30" s="269" t="s">
        <v>399</v>
      </c>
      <c r="G30" s="268" t="s">
        <v>120</v>
      </c>
      <c r="H30" s="270" t="str">
        <f t="shared" si="0"/>
        <v>BH06</v>
      </c>
      <c r="I30" s="214"/>
      <c r="J30" s="272"/>
      <c r="K30" s="273"/>
      <c r="L30" s="274" t="str">
        <f t="shared" si="1"/>
        <v/>
      </c>
      <c r="M30" s="274">
        <f t="shared" si="2"/>
        <v>0</v>
      </c>
      <c r="N30" s="275"/>
      <c r="O30" s="323" t="s">
        <v>330</v>
      </c>
      <c r="P30" s="324" t="s">
        <v>121</v>
      </c>
      <c r="Q30" s="275"/>
      <c r="R30" s="279">
        <v>30</v>
      </c>
      <c r="S30" s="317" t="s">
        <v>50</v>
      </c>
      <c r="T30" s="322" t="s">
        <v>315</v>
      </c>
      <c r="U30" s="317" t="s">
        <v>50</v>
      </c>
      <c r="V30" s="3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</row>
    <row r="31" spans="1:43" s="267" customFormat="1" ht="18.75">
      <c r="A31" s="374">
        <v>31</v>
      </c>
      <c r="B31" s="335" t="str">
        <f t="shared" si="3"/>
        <v/>
      </c>
      <c r="C31" s="268" t="s">
        <v>214</v>
      </c>
      <c r="D31" s="338" t="s">
        <v>508</v>
      </c>
      <c r="E31" s="323" t="s">
        <v>361</v>
      </c>
      <c r="F31" s="269" t="s">
        <v>169</v>
      </c>
      <c r="G31" s="268" t="s">
        <v>120</v>
      </c>
      <c r="H31" s="270" t="str">
        <f t="shared" si="0"/>
        <v>BH07</v>
      </c>
      <c r="I31" s="214"/>
      <c r="J31" s="272"/>
      <c r="K31" s="273"/>
      <c r="L31" s="274" t="str">
        <f t="shared" si="1"/>
        <v/>
      </c>
      <c r="M31" s="274">
        <f t="shared" si="2"/>
        <v>0</v>
      </c>
      <c r="N31" s="275"/>
      <c r="O31" s="323" t="s">
        <v>363</v>
      </c>
      <c r="P31" s="324" t="s">
        <v>121</v>
      </c>
      <c r="Q31" s="275"/>
      <c r="R31" s="279">
        <v>31</v>
      </c>
      <c r="S31" s="317" t="s">
        <v>30</v>
      </c>
      <c r="T31" s="319" t="s">
        <v>301</v>
      </c>
      <c r="U31" s="317" t="s">
        <v>30</v>
      </c>
      <c r="V31" s="3"/>
      <c r="W31" s="282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</row>
    <row r="32" spans="1:43" s="267" customFormat="1" ht="18.75">
      <c r="A32" s="374">
        <v>32</v>
      </c>
      <c r="B32" s="335" t="str">
        <f t="shared" si="3"/>
        <v/>
      </c>
      <c r="C32" s="268" t="s">
        <v>215</v>
      </c>
      <c r="D32" s="338" t="s">
        <v>467</v>
      </c>
      <c r="E32" s="325" t="s">
        <v>362</v>
      </c>
      <c r="F32" s="269" t="s">
        <v>149</v>
      </c>
      <c r="G32" s="268" t="s">
        <v>120</v>
      </c>
      <c r="H32" s="270" t="str">
        <f t="shared" si="0"/>
        <v>BH08</v>
      </c>
      <c r="I32" s="214"/>
      <c r="J32" s="272"/>
      <c r="K32" s="273"/>
      <c r="L32" s="274" t="str">
        <f t="shared" si="1"/>
        <v/>
      </c>
      <c r="M32" s="274">
        <f t="shared" si="2"/>
        <v>0</v>
      </c>
      <c r="N32" s="275"/>
      <c r="O32" s="325" t="s">
        <v>364</v>
      </c>
      <c r="P32" s="324" t="s">
        <v>121</v>
      </c>
      <c r="Q32" s="275"/>
      <c r="R32" s="279">
        <v>32</v>
      </c>
      <c r="S32" s="317" t="s">
        <v>35</v>
      </c>
      <c r="T32" s="319" t="s">
        <v>341</v>
      </c>
      <c r="U32" s="317" t="s">
        <v>35</v>
      </c>
      <c r="V32" s="3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</row>
    <row r="33" spans="1:43" s="267" customFormat="1" ht="18.75">
      <c r="A33" s="374">
        <v>33</v>
      </c>
      <c r="B33" s="335" t="str">
        <f t="shared" si="3"/>
        <v>B3</v>
      </c>
      <c r="C33" s="268" t="s">
        <v>216</v>
      </c>
      <c r="D33" s="338" t="s">
        <v>458</v>
      </c>
      <c r="E33" s="323" t="s">
        <v>330</v>
      </c>
      <c r="F33" s="269" t="s">
        <v>170</v>
      </c>
      <c r="G33" s="268" t="s">
        <v>121</v>
      </c>
      <c r="H33" s="270" t="str">
        <f t="shared" si="0"/>
        <v>BS01</v>
      </c>
      <c r="I33" s="214"/>
      <c r="J33" s="272"/>
      <c r="K33" s="273"/>
      <c r="L33" s="274" t="str">
        <f t="shared" si="1"/>
        <v>B</v>
      </c>
      <c r="M33" s="274">
        <f t="shared" ref="M33:M64" si="4">I33*HLOOKUP(MID(C33,2,1),$Z$4:$AN$7,2,0)+J33*HLOOKUP(MID(C33,2,1),$Z$4:$AN$7,3,0)+K33*HLOOKUP(MID(C33,2,1),$Z$4:$AN$7,4,0)+IF(OR(L33="a",L33="b"),1,IF(L33="c",2,0))</f>
        <v>1</v>
      </c>
      <c r="N33" s="275"/>
      <c r="O33" s="325" t="s">
        <v>316</v>
      </c>
      <c r="P33" s="324" t="s">
        <v>121</v>
      </c>
      <c r="Q33" s="275"/>
      <c r="R33" s="279">
        <v>33</v>
      </c>
      <c r="S33" s="317" t="s">
        <v>32</v>
      </c>
      <c r="T33" s="319" t="s">
        <v>342</v>
      </c>
      <c r="U33" s="317" t="s">
        <v>32</v>
      </c>
      <c r="V33" s="3"/>
      <c r="W33" s="282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</row>
    <row r="34" spans="1:43" s="267" customFormat="1" ht="18.75">
      <c r="A34" s="374">
        <v>34</v>
      </c>
      <c r="B34" s="335" t="str">
        <f t="shared" si="3"/>
        <v/>
      </c>
      <c r="C34" s="268" t="s">
        <v>217</v>
      </c>
      <c r="D34" s="341" t="s">
        <v>490</v>
      </c>
      <c r="E34" s="323" t="s">
        <v>363</v>
      </c>
      <c r="F34" s="269" t="s">
        <v>518</v>
      </c>
      <c r="G34" s="268" t="s">
        <v>121</v>
      </c>
      <c r="H34" s="270" t="str">
        <f t="shared" si="0"/>
        <v>BS02</v>
      </c>
      <c r="I34" s="214"/>
      <c r="J34" s="272"/>
      <c r="K34" s="273"/>
      <c r="L34" s="274" t="str">
        <f t="shared" si="1"/>
        <v/>
      </c>
      <c r="M34" s="274">
        <f t="shared" si="4"/>
        <v>0</v>
      </c>
      <c r="N34" s="275"/>
      <c r="O34" s="325" t="s">
        <v>339</v>
      </c>
      <c r="P34" s="324" t="s">
        <v>121</v>
      </c>
      <c r="Q34" s="275"/>
      <c r="R34" s="279">
        <v>34</v>
      </c>
      <c r="S34" s="317" t="s">
        <v>113</v>
      </c>
      <c r="T34" s="320" t="s">
        <v>287</v>
      </c>
      <c r="U34" s="317" t="s">
        <v>113</v>
      </c>
      <c r="V34" s="3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</row>
    <row r="35" spans="1:43" s="267" customFormat="1" ht="18.75">
      <c r="A35" s="374">
        <v>35</v>
      </c>
      <c r="B35" s="335" t="str">
        <f t="shared" si="3"/>
        <v>C11</v>
      </c>
      <c r="C35" s="268" t="s">
        <v>520</v>
      </c>
      <c r="D35" s="344" t="s">
        <v>487</v>
      </c>
      <c r="E35" s="325" t="s">
        <v>316</v>
      </c>
      <c r="F35" s="269" t="s">
        <v>400</v>
      </c>
      <c r="G35" s="268" t="s">
        <v>121</v>
      </c>
      <c r="H35" s="270" t="str">
        <f t="shared" si="0"/>
        <v>BS03</v>
      </c>
      <c r="I35" s="214"/>
      <c r="J35" s="272"/>
      <c r="K35" s="273"/>
      <c r="L35" s="274" t="str">
        <f t="shared" si="1"/>
        <v>C</v>
      </c>
      <c r="M35" s="274">
        <f t="shared" si="4"/>
        <v>2</v>
      </c>
      <c r="N35" s="275"/>
      <c r="O35" s="326" t="s">
        <v>344</v>
      </c>
      <c r="P35" s="324" t="s">
        <v>121</v>
      </c>
      <c r="Q35" s="275"/>
      <c r="R35" s="279">
        <v>35</v>
      </c>
      <c r="S35" s="317" t="s">
        <v>53</v>
      </c>
      <c r="T35" s="325" t="s">
        <v>384</v>
      </c>
      <c r="U35" s="317" t="s">
        <v>53</v>
      </c>
      <c r="V35" s="3"/>
      <c r="W35" s="282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</row>
    <row r="36" spans="1:43" s="267" customFormat="1" ht="18.75">
      <c r="A36" s="374">
        <v>36</v>
      </c>
      <c r="B36" s="335" t="str">
        <f t="shared" si="3"/>
        <v/>
      </c>
      <c r="C36" s="268" t="s">
        <v>218</v>
      </c>
      <c r="D36" s="336" t="s">
        <v>464</v>
      </c>
      <c r="E36" s="325" t="s">
        <v>339</v>
      </c>
      <c r="F36" s="269" t="s">
        <v>401</v>
      </c>
      <c r="G36" s="268" t="s">
        <v>121</v>
      </c>
      <c r="H36" s="270" t="str">
        <f t="shared" si="0"/>
        <v>BS04</v>
      </c>
      <c r="I36" s="214"/>
      <c r="J36" s="272"/>
      <c r="K36" s="273"/>
      <c r="L36" s="274" t="str">
        <f t="shared" si="1"/>
        <v/>
      </c>
      <c r="M36" s="274">
        <f t="shared" si="4"/>
        <v>0</v>
      </c>
      <c r="N36" s="275"/>
      <c r="O36" s="323" t="s">
        <v>365</v>
      </c>
      <c r="P36" s="324" t="s">
        <v>366</v>
      </c>
      <c r="Q36" s="275"/>
      <c r="R36" s="279">
        <v>36</v>
      </c>
      <c r="S36" s="317" t="s">
        <v>33</v>
      </c>
      <c r="T36" s="323" t="s">
        <v>389</v>
      </c>
      <c r="U36" s="317" t="s">
        <v>33</v>
      </c>
      <c r="V36" s="3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</row>
    <row r="37" spans="1:43" s="267" customFormat="1" ht="18.75">
      <c r="A37" s="374">
        <v>37</v>
      </c>
      <c r="B37" s="335" t="str">
        <f t="shared" si="3"/>
        <v>C14</v>
      </c>
      <c r="C37" s="268" t="s">
        <v>219</v>
      </c>
      <c r="D37" s="338" t="s">
        <v>503</v>
      </c>
      <c r="E37" s="326" t="s">
        <v>344</v>
      </c>
      <c r="F37" s="269" t="s">
        <v>424</v>
      </c>
      <c r="G37" s="268" t="s">
        <v>121</v>
      </c>
      <c r="H37" s="270" t="str">
        <f t="shared" si="0"/>
        <v>BS05</v>
      </c>
      <c r="I37" s="214"/>
      <c r="J37" s="272"/>
      <c r="K37" s="273"/>
      <c r="L37" s="274" t="str">
        <f t="shared" si="1"/>
        <v>C</v>
      </c>
      <c r="M37" s="274">
        <f t="shared" si="4"/>
        <v>2</v>
      </c>
      <c r="N37" s="275"/>
      <c r="O37" s="323" t="s">
        <v>367</v>
      </c>
      <c r="P37" s="324" t="s">
        <v>366</v>
      </c>
      <c r="Q37" s="275"/>
      <c r="R37" s="279">
        <v>37</v>
      </c>
      <c r="S37" s="317" t="s">
        <v>34</v>
      </c>
      <c r="T37" s="319" t="s">
        <v>316</v>
      </c>
      <c r="U37" s="317" t="s">
        <v>34</v>
      </c>
      <c r="V37" s="3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</row>
    <row r="38" spans="1:43" s="267" customFormat="1" ht="18.75">
      <c r="A38" s="374">
        <v>38</v>
      </c>
      <c r="B38" s="335" t="str">
        <f t="shared" si="3"/>
        <v/>
      </c>
      <c r="C38" s="212" t="s">
        <v>289</v>
      </c>
      <c r="D38" s="338" t="s">
        <v>472</v>
      </c>
      <c r="E38" s="323" t="s">
        <v>369</v>
      </c>
      <c r="F38" s="269" t="s">
        <v>133</v>
      </c>
      <c r="G38" s="324" t="s">
        <v>370</v>
      </c>
      <c r="H38" s="270" t="str">
        <f t="shared" si="0"/>
        <v>BI01</v>
      </c>
      <c r="I38" s="214"/>
      <c r="J38" s="272"/>
      <c r="K38" s="273"/>
      <c r="L38" s="274" t="str">
        <f t="shared" si="1"/>
        <v/>
      </c>
      <c r="M38" s="274">
        <f t="shared" si="4"/>
        <v>0</v>
      </c>
      <c r="N38" s="275"/>
      <c r="O38" s="323" t="s">
        <v>172</v>
      </c>
      <c r="P38" s="324" t="s">
        <v>366</v>
      </c>
      <c r="Q38" s="275"/>
      <c r="R38" s="279">
        <v>38</v>
      </c>
      <c r="S38" s="317" t="s">
        <v>54</v>
      </c>
      <c r="T38" s="320" t="s">
        <v>343</v>
      </c>
      <c r="U38" s="317" t="s">
        <v>54</v>
      </c>
      <c r="V38" s="3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</row>
    <row r="39" spans="1:43" s="267" customFormat="1" ht="18.75">
      <c r="A39" s="374">
        <v>39</v>
      </c>
      <c r="B39" s="335" t="str">
        <f t="shared" si="3"/>
        <v/>
      </c>
      <c r="C39" s="212" t="s">
        <v>292</v>
      </c>
      <c r="D39" s="341" t="s">
        <v>500</v>
      </c>
      <c r="E39" s="323" t="s">
        <v>371</v>
      </c>
      <c r="F39" s="269" t="s">
        <v>270</v>
      </c>
      <c r="G39" s="324" t="s">
        <v>370</v>
      </c>
      <c r="H39" s="270" t="str">
        <f t="shared" si="0"/>
        <v>BI02</v>
      </c>
      <c r="I39" s="214"/>
      <c r="J39" s="272"/>
      <c r="K39" s="273"/>
      <c r="L39" s="274" t="str">
        <f t="shared" si="1"/>
        <v/>
      </c>
      <c r="M39" s="274">
        <f t="shared" si="4"/>
        <v>0</v>
      </c>
      <c r="N39" s="275"/>
      <c r="O39" s="323" t="s">
        <v>368</v>
      </c>
      <c r="P39" s="324" t="s">
        <v>366</v>
      </c>
      <c r="Q39" s="275"/>
      <c r="R39" s="279">
        <v>39</v>
      </c>
      <c r="S39" s="317" t="s">
        <v>55</v>
      </c>
      <c r="T39" s="320" t="s">
        <v>306</v>
      </c>
      <c r="U39" s="317" t="s">
        <v>55</v>
      </c>
      <c r="V39" s="284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</row>
    <row r="40" spans="1:43" ht="18.75">
      <c r="A40" s="374">
        <v>40</v>
      </c>
      <c r="B40" s="335" t="str">
        <f t="shared" si="3"/>
        <v/>
      </c>
      <c r="C40" s="212" t="s">
        <v>220</v>
      </c>
      <c r="D40" s="337" t="s">
        <v>471</v>
      </c>
      <c r="E40" s="323" t="s">
        <v>293</v>
      </c>
      <c r="F40" s="269" t="s">
        <v>146</v>
      </c>
      <c r="G40" s="324" t="s">
        <v>370</v>
      </c>
      <c r="H40" s="270" t="str">
        <f t="shared" si="0"/>
        <v>BI03</v>
      </c>
      <c r="I40" s="214"/>
      <c r="J40" s="272"/>
      <c r="K40" s="66"/>
      <c r="L40" s="274" t="str">
        <f t="shared" si="1"/>
        <v/>
      </c>
      <c r="M40" s="274">
        <f t="shared" si="4"/>
        <v>0</v>
      </c>
      <c r="O40" s="323" t="s">
        <v>369</v>
      </c>
      <c r="P40" s="324" t="s">
        <v>370</v>
      </c>
      <c r="R40" s="334">
        <v>40</v>
      </c>
      <c r="S40" s="317" t="s">
        <v>56</v>
      </c>
      <c r="T40" s="320" t="s">
        <v>344</v>
      </c>
      <c r="U40" s="317" t="s">
        <v>56</v>
      </c>
      <c r="V40" s="281"/>
      <c r="W40" s="193"/>
      <c r="X40" s="190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0"/>
    </row>
    <row r="41" spans="1:43" ht="15.75">
      <c r="A41" s="374">
        <v>41</v>
      </c>
      <c r="B41" s="335" t="str">
        <f t="shared" si="3"/>
        <v/>
      </c>
      <c r="C41" s="212" t="s">
        <v>294</v>
      </c>
      <c r="D41" s="338" t="s">
        <v>506</v>
      </c>
      <c r="E41" s="325" t="s">
        <v>372</v>
      </c>
      <c r="F41" s="269" t="s">
        <v>295</v>
      </c>
      <c r="G41" s="324" t="s">
        <v>370</v>
      </c>
      <c r="H41" s="270" t="str">
        <f t="shared" si="0"/>
        <v>BI04</v>
      </c>
      <c r="I41" s="214"/>
      <c r="J41" s="272"/>
      <c r="K41" s="66"/>
      <c r="L41" s="274" t="str">
        <f t="shared" si="1"/>
        <v/>
      </c>
      <c r="M41" s="274">
        <f t="shared" si="4"/>
        <v>0</v>
      </c>
      <c r="O41" s="323" t="s">
        <v>371</v>
      </c>
      <c r="P41" s="324" t="s">
        <v>370</v>
      </c>
      <c r="R41" s="332"/>
      <c r="S41" s="332"/>
      <c r="T41" s="190"/>
      <c r="U41" s="30"/>
      <c r="V41" s="192"/>
      <c r="W41" s="190"/>
      <c r="X41" s="190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0"/>
    </row>
    <row r="42" spans="1:43" ht="15.75">
      <c r="A42" s="374">
        <v>42</v>
      </c>
      <c r="B42" s="335" t="str">
        <f t="shared" si="3"/>
        <v/>
      </c>
      <c r="C42" s="212" t="s">
        <v>221</v>
      </c>
      <c r="D42" s="336" t="s">
        <v>504</v>
      </c>
      <c r="E42" s="327" t="s">
        <v>290</v>
      </c>
      <c r="F42" s="269" t="s">
        <v>291</v>
      </c>
      <c r="G42" s="324" t="s">
        <v>370</v>
      </c>
      <c r="H42" s="270" t="str">
        <f t="shared" si="0"/>
        <v>BI05</v>
      </c>
      <c r="I42" s="214"/>
      <c r="J42" s="272"/>
      <c r="K42" s="66"/>
      <c r="L42" s="274" t="str">
        <f t="shared" si="1"/>
        <v/>
      </c>
      <c r="M42" s="274">
        <f t="shared" si="4"/>
        <v>0</v>
      </c>
      <c r="O42" s="323" t="s">
        <v>293</v>
      </c>
      <c r="P42" s="324" t="s">
        <v>370</v>
      </c>
      <c r="R42" s="332"/>
      <c r="S42" s="332"/>
      <c r="T42" s="190"/>
      <c r="U42" s="30"/>
      <c r="V42" s="192"/>
      <c r="W42" s="193"/>
      <c r="X42" s="190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0"/>
    </row>
    <row r="43" spans="1:43" ht="15.75">
      <c r="A43" s="374">
        <v>43</v>
      </c>
      <c r="B43" s="335" t="str">
        <f t="shared" si="3"/>
        <v/>
      </c>
      <c r="C43" s="212" t="s">
        <v>222</v>
      </c>
      <c r="D43" s="336" t="s">
        <v>535</v>
      </c>
      <c r="E43" s="323" t="s">
        <v>373</v>
      </c>
      <c r="F43" s="269" t="s">
        <v>171</v>
      </c>
      <c r="G43" s="324" t="s">
        <v>545</v>
      </c>
      <c r="H43" s="270" t="str">
        <f t="shared" si="0"/>
        <v>BE01</v>
      </c>
      <c r="I43" s="214"/>
      <c r="J43" s="272"/>
      <c r="K43" s="66"/>
      <c r="L43" s="274" t="str">
        <f t="shared" si="1"/>
        <v/>
      </c>
      <c r="M43" s="274">
        <f t="shared" si="4"/>
        <v>0</v>
      </c>
      <c r="O43" s="325" t="s">
        <v>372</v>
      </c>
      <c r="P43" s="324" t="s">
        <v>370</v>
      </c>
      <c r="R43" s="332"/>
      <c r="S43" s="332"/>
      <c r="T43" s="190"/>
      <c r="U43" s="30"/>
      <c r="V43" s="192"/>
      <c r="W43" s="190"/>
      <c r="X43" s="190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0"/>
    </row>
    <row r="44" spans="1:43" ht="15.75">
      <c r="A44" s="374">
        <v>44</v>
      </c>
      <c r="B44" s="335" t="str">
        <f t="shared" si="3"/>
        <v/>
      </c>
      <c r="C44" s="212" t="s">
        <v>223</v>
      </c>
      <c r="D44" s="336" t="s">
        <v>536</v>
      </c>
      <c r="E44" s="323" t="s">
        <v>375</v>
      </c>
      <c r="F44" s="269" t="s">
        <v>151</v>
      </c>
      <c r="G44" s="324" t="s">
        <v>545</v>
      </c>
      <c r="H44" s="270" t="str">
        <f t="shared" si="0"/>
        <v>BE02</v>
      </c>
      <c r="I44" s="214"/>
      <c r="J44" s="272"/>
      <c r="K44" s="66"/>
      <c r="L44" s="274" t="str">
        <f t="shared" si="1"/>
        <v/>
      </c>
      <c r="M44" s="274">
        <f t="shared" si="4"/>
        <v>0</v>
      </c>
      <c r="O44" s="327" t="s">
        <v>290</v>
      </c>
      <c r="P44" s="324" t="s">
        <v>370</v>
      </c>
      <c r="R44" s="332"/>
      <c r="S44" s="332"/>
      <c r="T44" s="190"/>
      <c r="U44" s="30"/>
      <c r="V44" s="192"/>
      <c r="W44" s="193"/>
      <c r="X44" s="190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0"/>
    </row>
    <row r="45" spans="1:43" ht="15.75">
      <c r="A45" s="374">
        <v>45</v>
      </c>
      <c r="B45" s="335" t="str">
        <f t="shared" si="3"/>
        <v/>
      </c>
      <c r="C45" s="212" t="s">
        <v>224</v>
      </c>
      <c r="D45" s="336" t="s">
        <v>537</v>
      </c>
      <c r="E45" s="323" t="s">
        <v>376</v>
      </c>
      <c r="F45" s="269" t="s">
        <v>176</v>
      </c>
      <c r="G45" s="324" t="s">
        <v>545</v>
      </c>
      <c r="H45" s="270" t="str">
        <f t="shared" si="0"/>
        <v>BE03</v>
      </c>
      <c r="I45" s="214"/>
      <c r="J45" s="272"/>
      <c r="K45" s="66"/>
      <c r="L45" s="274" t="str">
        <f t="shared" si="1"/>
        <v/>
      </c>
      <c r="M45" s="274">
        <f t="shared" si="4"/>
        <v>0</v>
      </c>
      <c r="O45" s="323" t="s">
        <v>373</v>
      </c>
      <c r="P45" s="324" t="s">
        <v>374</v>
      </c>
      <c r="R45" s="332"/>
      <c r="S45" s="332"/>
      <c r="T45" s="190"/>
      <c r="U45" s="30"/>
      <c r="V45" s="192"/>
      <c r="W45" s="190"/>
      <c r="X45" s="190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0"/>
    </row>
    <row r="46" spans="1:43" ht="15.75">
      <c r="A46" s="374">
        <v>46</v>
      </c>
      <c r="B46" s="335" t="str">
        <f t="shared" si="3"/>
        <v/>
      </c>
      <c r="C46" s="212" t="s">
        <v>225</v>
      </c>
      <c r="D46" s="336" t="s">
        <v>538</v>
      </c>
      <c r="E46" s="323" t="s">
        <v>377</v>
      </c>
      <c r="F46" s="269" t="s">
        <v>271</v>
      </c>
      <c r="G46" s="324" t="s">
        <v>545</v>
      </c>
      <c r="H46" s="270" t="str">
        <f t="shared" si="0"/>
        <v>BE04</v>
      </c>
      <c r="I46" s="214"/>
      <c r="J46" s="272"/>
      <c r="K46" s="66"/>
      <c r="L46" s="274" t="str">
        <f t="shared" si="1"/>
        <v/>
      </c>
      <c r="M46" s="274">
        <f t="shared" si="4"/>
        <v>0</v>
      </c>
      <c r="O46" s="323" t="s">
        <v>375</v>
      </c>
      <c r="P46" s="324" t="s">
        <v>374</v>
      </c>
      <c r="R46" s="332"/>
      <c r="S46" s="332"/>
      <c r="T46" s="190"/>
      <c r="U46" s="30"/>
      <c r="V46" s="192"/>
      <c r="W46" s="193"/>
      <c r="X46" s="190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0"/>
    </row>
    <row r="47" spans="1:43" ht="15.75">
      <c r="A47" s="374">
        <v>47</v>
      </c>
      <c r="B47" s="335" t="str">
        <f t="shared" si="3"/>
        <v/>
      </c>
      <c r="C47" s="212" t="s">
        <v>226</v>
      </c>
      <c r="D47" s="336" t="s">
        <v>539</v>
      </c>
      <c r="E47" s="323" t="s">
        <v>298</v>
      </c>
      <c r="F47" s="269" t="s">
        <v>402</v>
      </c>
      <c r="G47" s="324" t="s">
        <v>545</v>
      </c>
      <c r="H47" s="270" t="str">
        <f t="shared" si="0"/>
        <v>BE05</v>
      </c>
      <c r="I47" s="214"/>
      <c r="J47" s="272"/>
      <c r="K47" s="66"/>
      <c r="L47" s="274" t="str">
        <f t="shared" si="1"/>
        <v/>
      </c>
      <c r="M47" s="274">
        <f t="shared" si="4"/>
        <v>0</v>
      </c>
      <c r="O47" s="323" t="s">
        <v>376</v>
      </c>
      <c r="P47" s="324" t="s">
        <v>374</v>
      </c>
      <c r="R47" s="332"/>
      <c r="S47" s="332"/>
      <c r="T47" s="190"/>
      <c r="U47" s="30"/>
      <c r="V47" s="192"/>
      <c r="W47" s="190"/>
      <c r="X47" s="190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0"/>
    </row>
    <row r="48" spans="1:43" ht="15.75">
      <c r="A48" s="374">
        <v>48</v>
      </c>
      <c r="B48" s="335" t="str">
        <f t="shared" si="3"/>
        <v/>
      </c>
      <c r="C48" s="212" t="s">
        <v>296</v>
      </c>
      <c r="D48" s="336" t="s">
        <v>540</v>
      </c>
      <c r="E48" s="325" t="s">
        <v>317</v>
      </c>
      <c r="F48" s="269" t="s">
        <v>403</v>
      </c>
      <c r="G48" s="324" t="s">
        <v>545</v>
      </c>
      <c r="H48" s="270" t="str">
        <f t="shared" si="0"/>
        <v>BE06</v>
      </c>
      <c r="I48" s="214"/>
      <c r="J48" s="272"/>
      <c r="K48" s="208"/>
      <c r="L48" s="274" t="str">
        <f t="shared" si="1"/>
        <v/>
      </c>
      <c r="M48" s="274">
        <f t="shared" si="4"/>
        <v>0</v>
      </c>
      <c r="O48" s="323" t="s">
        <v>377</v>
      </c>
      <c r="P48" s="324" t="s">
        <v>374</v>
      </c>
      <c r="R48" s="191"/>
      <c r="S48" s="191"/>
      <c r="T48" s="190"/>
      <c r="U48" s="30"/>
      <c r="V48" s="192"/>
      <c r="W48" s="190"/>
      <c r="X48" s="190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0"/>
    </row>
    <row r="49" spans="1:43" ht="15.75">
      <c r="A49" s="374">
        <v>49</v>
      </c>
      <c r="B49" s="335" t="str">
        <f t="shared" si="3"/>
        <v/>
      </c>
      <c r="C49" s="212" t="s">
        <v>297</v>
      </c>
      <c r="D49" s="336" t="s">
        <v>541</v>
      </c>
      <c r="E49" s="326" t="s">
        <v>378</v>
      </c>
      <c r="F49" s="269" t="s">
        <v>404</v>
      </c>
      <c r="G49" s="324" t="s">
        <v>545</v>
      </c>
      <c r="H49" s="270" t="str">
        <f t="shared" si="0"/>
        <v>BE07</v>
      </c>
      <c r="I49" s="214"/>
      <c r="J49" s="272"/>
      <c r="K49" s="209"/>
      <c r="L49" s="274" t="str">
        <f t="shared" si="1"/>
        <v/>
      </c>
      <c r="M49" s="274">
        <f t="shared" si="4"/>
        <v>0</v>
      </c>
      <c r="O49" s="323" t="s">
        <v>298</v>
      </c>
      <c r="P49" s="324" t="s">
        <v>374</v>
      </c>
      <c r="R49" s="332"/>
      <c r="S49" s="332"/>
      <c r="T49" s="190"/>
      <c r="U49" s="30"/>
      <c r="V49" s="190"/>
      <c r="W49" s="190"/>
      <c r="X49" s="190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0"/>
    </row>
    <row r="50" spans="1:43" ht="15.75">
      <c r="A50" s="374">
        <v>50</v>
      </c>
      <c r="B50" s="335" t="str">
        <f t="shared" si="3"/>
        <v/>
      </c>
      <c r="C50" s="107" t="s">
        <v>267</v>
      </c>
      <c r="D50" s="388" t="s">
        <v>542</v>
      </c>
      <c r="E50" s="323" t="s">
        <v>379</v>
      </c>
      <c r="F50" s="269" t="s">
        <v>165</v>
      </c>
      <c r="G50" s="324" t="s">
        <v>124</v>
      </c>
      <c r="H50" s="270" t="str">
        <f t="shared" si="0"/>
        <v>BQ01</v>
      </c>
      <c r="I50" s="214"/>
      <c r="J50" s="272"/>
      <c r="K50" s="209"/>
      <c r="L50" s="274" t="str">
        <f t="shared" si="1"/>
        <v/>
      </c>
      <c r="M50" s="274">
        <f t="shared" si="4"/>
        <v>0</v>
      </c>
      <c r="O50" s="325" t="s">
        <v>317</v>
      </c>
      <c r="P50" s="324" t="s">
        <v>374</v>
      </c>
      <c r="R50" s="332"/>
      <c r="S50" s="332"/>
      <c r="T50" s="190"/>
      <c r="U50" s="30"/>
      <c r="V50" s="190"/>
      <c r="W50" s="190"/>
      <c r="X50" s="190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0"/>
    </row>
    <row r="51" spans="1:43" ht="15.75">
      <c r="A51" s="374">
        <v>51</v>
      </c>
      <c r="B51" s="335" t="str">
        <f t="shared" si="3"/>
        <v/>
      </c>
      <c r="C51" s="107" t="s">
        <v>405</v>
      </c>
      <c r="D51" s="388" t="s">
        <v>543</v>
      </c>
      <c r="E51" s="323" t="s">
        <v>299</v>
      </c>
      <c r="F51" s="269" t="s">
        <v>406</v>
      </c>
      <c r="G51" s="324" t="s">
        <v>124</v>
      </c>
      <c r="H51" s="270" t="str">
        <f t="shared" si="0"/>
        <v>BQ02</v>
      </c>
      <c r="I51" s="214"/>
      <c r="J51" s="272"/>
      <c r="K51" s="209"/>
      <c r="L51" s="274" t="str">
        <f t="shared" si="1"/>
        <v/>
      </c>
      <c r="M51" s="274">
        <f t="shared" si="4"/>
        <v>0</v>
      </c>
      <c r="O51" s="326" t="s">
        <v>378</v>
      </c>
      <c r="P51" s="324" t="s">
        <v>374</v>
      </c>
      <c r="R51" s="332"/>
      <c r="S51" s="332"/>
      <c r="T51" s="190"/>
      <c r="U51" s="30"/>
      <c r="V51" s="190"/>
      <c r="W51" s="190"/>
      <c r="X51" s="190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0"/>
    </row>
    <row r="52" spans="1:43" ht="15.75">
      <c r="A52" s="374">
        <v>52</v>
      </c>
      <c r="B52" s="335" t="str">
        <f t="shared" si="3"/>
        <v/>
      </c>
      <c r="C52" s="107" t="s">
        <v>546</v>
      </c>
      <c r="D52" s="388" t="s">
        <v>544</v>
      </c>
      <c r="E52" s="323" t="s">
        <v>380</v>
      </c>
      <c r="F52" s="269" t="s">
        <v>272</v>
      </c>
      <c r="G52" s="324" t="s">
        <v>124</v>
      </c>
      <c r="H52" s="270" t="str">
        <f t="shared" si="0"/>
        <v>BQ03</v>
      </c>
      <c r="I52" s="214"/>
      <c r="J52" s="272"/>
      <c r="K52" s="209"/>
      <c r="L52" s="274" t="str">
        <f t="shared" si="1"/>
        <v/>
      </c>
      <c r="M52" s="274">
        <f t="shared" si="4"/>
        <v>0</v>
      </c>
      <c r="O52" s="323" t="s">
        <v>379</v>
      </c>
      <c r="P52" s="324" t="s">
        <v>124</v>
      </c>
      <c r="R52" s="332"/>
      <c r="S52" s="332"/>
      <c r="T52" s="190"/>
      <c r="U52" s="30"/>
      <c r="V52" s="190"/>
      <c r="W52" s="190"/>
      <c r="X52" s="190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0"/>
    </row>
    <row r="53" spans="1:43" ht="15.75">
      <c r="A53" s="374">
        <v>53</v>
      </c>
      <c r="B53" s="335" t="str">
        <f t="shared" si="3"/>
        <v/>
      </c>
      <c r="C53" s="212" t="s">
        <v>227</v>
      </c>
      <c r="D53" s="343" t="s">
        <v>457</v>
      </c>
      <c r="E53" s="323" t="s">
        <v>381</v>
      </c>
      <c r="F53" s="269" t="s">
        <v>129</v>
      </c>
      <c r="G53" s="212" t="s">
        <v>122</v>
      </c>
      <c r="H53" s="270" t="str">
        <f t="shared" si="0"/>
        <v>BV01</v>
      </c>
      <c r="I53" s="214"/>
      <c r="J53" s="272"/>
      <c r="K53" s="209"/>
      <c r="L53" s="274" t="str">
        <f t="shared" si="1"/>
        <v/>
      </c>
      <c r="M53" s="274">
        <f t="shared" si="4"/>
        <v>0</v>
      </c>
      <c r="O53" s="323" t="s">
        <v>299</v>
      </c>
      <c r="P53" s="324" t="s">
        <v>124</v>
      </c>
      <c r="R53" s="332"/>
      <c r="S53" s="332"/>
      <c r="T53" s="190"/>
      <c r="U53" s="30"/>
      <c r="V53" s="190"/>
      <c r="W53" s="190"/>
      <c r="X53" s="190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0"/>
    </row>
    <row r="54" spans="1:43" ht="15.75">
      <c r="A54" s="374">
        <v>54</v>
      </c>
      <c r="B54" s="335" t="str">
        <f t="shared" si="3"/>
        <v/>
      </c>
      <c r="C54" s="212" t="s">
        <v>228</v>
      </c>
      <c r="D54" s="338" t="s">
        <v>462</v>
      </c>
      <c r="E54" s="323" t="s">
        <v>382</v>
      </c>
      <c r="F54" s="269" t="s">
        <v>408</v>
      </c>
      <c r="G54" s="212" t="s">
        <v>122</v>
      </c>
      <c r="H54" s="270" t="str">
        <f t="shared" si="0"/>
        <v>BV02</v>
      </c>
      <c r="I54" s="214"/>
      <c r="J54" s="272"/>
      <c r="K54" s="209"/>
      <c r="L54" s="274" t="str">
        <f t="shared" si="1"/>
        <v/>
      </c>
      <c r="M54" s="274">
        <f t="shared" si="4"/>
        <v>0</v>
      </c>
      <c r="O54" s="323" t="s">
        <v>380</v>
      </c>
      <c r="P54" s="324" t="s">
        <v>124</v>
      </c>
      <c r="R54" s="332"/>
      <c r="S54" s="332"/>
      <c r="T54" s="190"/>
      <c r="U54" s="30"/>
      <c r="V54" s="190"/>
      <c r="W54" s="190"/>
      <c r="X54" s="190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0"/>
    </row>
    <row r="55" spans="1:43" ht="15.75">
      <c r="A55" s="374">
        <v>55</v>
      </c>
      <c r="B55" s="335" t="str">
        <f t="shared" si="3"/>
        <v>B2</v>
      </c>
      <c r="C55" s="212" t="s">
        <v>229</v>
      </c>
      <c r="D55" s="338" t="s">
        <v>478</v>
      </c>
      <c r="E55" s="323" t="s">
        <v>329</v>
      </c>
      <c r="F55" s="269" t="s">
        <v>131</v>
      </c>
      <c r="G55" s="212" t="s">
        <v>132</v>
      </c>
      <c r="H55" s="270" t="str">
        <f t="shared" si="0"/>
        <v>BV03</v>
      </c>
      <c r="I55" s="214"/>
      <c r="J55" s="272"/>
      <c r="K55" s="314"/>
      <c r="L55" s="274" t="str">
        <f t="shared" si="1"/>
        <v>B</v>
      </c>
      <c r="M55" s="274">
        <f t="shared" si="4"/>
        <v>1</v>
      </c>
      <c r="O55" s="323" t="s">
        <v>381</v>
      </c>
      <c r="P55" s="324" t="s">
        <v>122</v>
      </c>
      <c r="R55" s="332"/>
      <c r="S55" s="332"/>
      <c r="T55" s="190"/>
      <c r="U55" s="30"/>
      <c r="V55" s="190"/>
      <c r="W55" s="190"/>
      <c r="X55" s="190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0"/>
    </row>
    <row r="56" spans="1:43" s="190" customFormat="1" ht="15.75">
      <c r="A56" s="374">
        <v>56</v>
      </c>
      <c r="B56" s="335" t="str">
        <f t="shared" si="3"/>
        <v>A5</v>
      </c>
      <c r="C56" s="212" t="s">
        <v>230</v>
      </c>
      <c r="D56" s="338" t="s">
        <v>452</v>
      </c>
      <c r="E56" s="323" t="s">
        <v>321</v>
      </c>
      <c r="F56" s="269" t="s">
        <v>133</v>
      </c>
      <c r="G56" s="212" t="s">
        <v>132</v>
      </c>
      <c r="H56" s="270" t="str">
        <f t="shared" si="0"/>
        <v>BV04</v>
      </c>
      <c r="I56" s="214"/>
      <c r="J56" s="272"/>
      <c r="K56" s="314"/>
      <c r="L56" s="274" t="str">
        <f t="shared" si="1"/>
        <v>A</v>
      </c>
      <c r="M56" s="274">
        <f t="shared" si="4"/>
        <v>1</v>
      </c>
      <c r="N56" s="275"/>
      <c r="O56" s="323" t="s">
        <v>382</v>
      </c>
      <c r="P56" s="324" t="s">
        <v>122</v>
      </c>
      <c r="Q56" s="191"/>
      <c r="R56" s="332"/>
      <c r="S56" s="332"/>
      <c r="U56" s="30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</row>
    <row r="57" spans="1:43" ht="15.75">
      <c r="A57" s="374">
        <v>57</v>
      </c>
      <c r="B57" s="335" t="str">
        <f t="shared" si="3"/>
        <v>A12</v>
      </c>
      <c r="C57" s="212" t="s">
        <v>231</v>
      </c>
      <c r="D57" s="338" t="s">
        <v>454</v>
      </c>
      <c r="E57" s="323" t="s">
        <v>327</v>
      </c>
      <c r="F57" s="269" t="s">
        <v>134</v>
      </c>
      <c r="G57" s="212" t="s">
        <v>132</v>
      </c>
      <c r="H57" s="270" t="str">
        <f t="shared" si="0"/>
        <v>BV05</v>
      </c>
      <c r="I57" s="214"/>
      <c r="J57" s="272"/>
      <c r="K57" s="314"/>
      <c r="L57" s="274" t="str">
        <f t="shared" si="1"/>
        <v>A</v>
      </c>
      <c r="M57" s="274">
        <f t="shared" si="4"/>
        <v>1</v>
      </c>
      <c r="O57" s="323" t="s">
        <v>329</v>
      </c>
      <c r="P57" s="324" t="s">
        <v>122</v>
      </c>
      <c r="R57" s="332"/>
      <c r="S57" s="332"/>
      <c r="T57" s="190"/>
      <c r="U57" s="30"/>
      <c r="V57" s="190"/>
      <c r="W57" s="190"/>
      <c r="X57" s="190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0"/>
    </row>
    <row r="58" spans="1:43" ht="15.75">
      <c r="A58" s="374">
        <v>58</v>
      </c>
      <c r="B58" s="335" t="str">
        <f t="shared" si="3"/>
        <v>C2</v>
      </c>
      <c r="C58" s="212" t="s">
        <v>232</v>
      </c>
      <c r="D58" s="341" t="s">
        <v>484</v>
      </c>
      <c r="E58" s="323" t="s">
        <v>174</v>
      </c>
      <c r="F58" s="269" t="s">
        <v>409</v>
      </c>
      <c r="G58" s="212" t="s">
        <v>122</v>
      </c>
      <c r="H58" s="270" t="str">
        <f t="shared" si="0"/>
        <v>BV06</v>
      </c>
      <c r="I58" s="214"/>
      <c r="J58" s="272"/>
      <c r="K58" s="209"/>
      <c r="L58" s="274" t="str">
        <f t="shared" si="1"/>
        <v>C</v>
      </c>
      <c r="M58" s="274">
        <f t="shared" si="4"/>
        <v>2</v>
      </c>
      <c r="O58" s="323" t="s">
        <v>321</v>
      </c>
      <c r="P58" s="324" t="s">
        <v>122</v>
      </c>
      <c r="R58" s="332"/>
      <c r="S58" s="332"/>
      <c r="T58" s="190"/>
      <c r="U58" s="30"/>
      <c r="V58" s="190"/>
      <c r="W58" s="190"/>
      <c r="X58" s="190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0"/>
    </row>
    <row r="59" spans="1:43" ht="15.75">
      <c r="A59" s="374">
        <v>59</v>
      </c>
      <c r="B59" s="335" t="str">
        <f t="shared" si="3"/>
        <v>A3</v>
      </c>
      <c r="C59" s="212" t="s">
        <v>233</v>
      </c>
      <c r="D59" s="338" t="s">
        <v>450</v>
      </c>
      <c r="E59" s="323" t="s">
        <v>273</v>
      </c>
      <c r="F59" s="269" t="s">
        <v>274</v>
      </c>
      <c r="G59" s="212" t="s">
        <v>132</v>
      </c>
      <c r="H59" s="270" t="str">
        <f t="shared" si="0"/>
        <v>BV07</v>
      </c>
      <c r="I59" s="214"/>
      <c r="J59" s="272"/>
      <c r="K59" s="209"/>
      <c r="L59" s="274" t="str">
        <f t="shared" si="1"/>
        <v>A</v>
      </c>
      <c r="M59" s="274">
        <f t="shared" si="4"/>
        <v>1</v>
      </c>
      <c r="O59" s="323" t="s">
        <v>327</v>
      </c>
      <c r="P59" s="324" t="s">
        <v>122</v>
      </c>
      <c r="R59" s="332"/>
      <c r="S59" s="332"/>
      <c r="T59" s="190"/>
      <c r="U59" s="30"/>
      <c r="V59" s="190"/>
      <c r="W59" s="190"/>
      <c r="X59" s="190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0"/>
    </row>
    <row r="60" spans="1:43" ht="15.75">
      <c r="A60" s="374">
        <v>60</v>
      </c>
      <c r="B60" s="335" t="str">
        <f t="shared" si="3"/>
        <v>B14</v>
      </c>
      <c r="C60" s="212" t="s">
        <v>234</v>
      </c>
      <c r="D60" s="339" t="s">
        <v>482</v>
      </c>
      <c r="E60" s="323" t="s">
        <v>338</v>
      </c>
      <c r="F60" s="269" t="s">
        <v>275</v>
      </c>
      <c r="G60" s="212" t="s">
        <v>132</v>
      </c>
      <c r="H60" s="270" t="str">
        <f t="shared" si="0"/>
        <v>BV08</v>
      </c>
      <c r="I60" s="214"/>
      <c r="J60" s="272"/>
      <c r="K60" s="210"/>
      <c r="L60" s="274" t="str">
        <f t="shared" si="1"/>
        <v>B</v>
      </c>
      <c r="M60" s="274">
        <f t="shared" si="4"/>
        <v>1</v>
      </c>
      <c r="O60" s="323" t="s">
        <v>173</v>
      </c>
      <c r="P60" s="324" t="s">
        <v>122</v>
      </c>
      <c r="R60" s="332"/>
      <c r="S60" s="332"/>
      <c r="T60" s="190"/>
      <c r="U60" s="30"/>
      <c r="V60" s="190"/>
      <c r="W60" s="190"/>
      <c r="X60" s="190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0"/>
    </row>
    <row r="61" spans="1:43" ht="15.75">
      <c r="A61" s="374">
        <v>61</v>
      </c>
      <c r="B61" s="335" t="str">
        <f t="shared" si="3"/>
        <v>C5</v>
      </c>
      <c r="C61" s="212" t="s">
        <v>235</v>
      </c>
      <c r="D61" s="341" t="s">
        <v>485</v>
      </c>
      <c r="E61" s="323" t="s">
        <v>301</v>
      </c>
      <c r="F61" s="269" t="s">
        <v>410</v>
      </c>
      <c r="G61" s="212" t="s">
        <v>132</v>
      </c>
      <c r="H61" s="270" t="str">
        <f t="shared" si="0"/>
        <v>BV09</v>
      </c>
      <c r="I61" s="214"/>
      <c r="J61" s="272"/>
      <c r="K61" s="210"/>
      <c r="L61" s="274" t="str">
        <f t="shared" si="1"/>
        <v>C</v>
      </c>
      <c r="M61" s="274">
        <f t="shared" si="4"/>
        <v>2</v>
      </c>
      <c r="O61" s="323" t="s">
        <v>174</v>
      </c>
      <c r="P61" s="324" t="s">
        <v>122</v>
      </c>
      <c r="R61" s="332"/>
      <c r="S61" s="332"/>
      <c r="T61" s="190"/>
      <c r="U61" s="30"/>
      <c r="V61" s="190"/>
      <c r="W61" s="190"/>
      <c r="X61" s="190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0"/>
    </row>
    <row r="62" spans="1:43" ht="15.75">
      <c r="A62" s="374">
        <v>62</v>
      </c>
      <c r="B62" s="335" t="str">
        <f t="shared" si="3"/>
        <v>B4</v>
      </c>
      <c r="C62" s="212" t="s">
        <v>236</v>
      </c>
      <c r="D62" s="344" t="s">
        <v>483</v>
      </c>
      <c r="E62" s="323" t="s">
        <v>302</v>
      </c>
      <c r="F62" s="269" t="s">
        <v>412</v>
      </c>
      <c r="G62" s="212" t="s">
        <v>132</v>
      </c>
      <c r="H62" s="270" t="str">
        <f t="shared" si="0"/>
        <v>BV10</v>
      </c>
      <c r="I62" s="214"/>
      <c r="J62" s="272"/>
      <c r="K62" s="210"/>
      <c r="L62" s="274" t="str">
        <f t="shared" si="1"/>
        <v>B</v>
      </c>
      <c r="M62" s="274">
        <f t="shared" si="4"/>
        <v>1</v>
      </c>
      <c r="O62" s="323" t="s">
        <v>273</v>
      </c>
      <c r="P62" s="324" t="s">
        <v>122</v>
      </c>
      <c r="R62" s="332"/>
      <c r="S62" s="332"/>
      <c r="T62" s="190"/>
      <c r="U62" s="30"/>
      <c r="V62" s="190"/>
      <c r="W62" s="190"/>
      <c r="X62" s="190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0"/>
    </row>
    <row r="63" spans="1:43" ht="15.75">
      <c r="A63" s="374">
        <v>63</v>
      </c>
      <c r="B63" s="335" t="str">
        <f t="shared" si="3"/>
        <v>C4</v>
      </c>
      <c r="C63" s="212" t="s">
        <v>411</v>
      </c>
      <c r="D63" s="338" t="s">
        <v>479</v>
      </c>
      <c r="E63" s="323" t="s">
        <v>315</v>
      </c>
      <c r="F63" s="269" t="s">
        <v>413</v>
      </c>
      <c r="G63" s="212" t="s">
        <v>132</v>
      </c>
      <c r="H63" s="270" t="str">
        <f t="shared" si="0"/>
        <v>BV11</v>
      </c>
      <c r="I63" s="214"/>
      <c r="J63" s="272"/>
      <c r="K63" s="66"/>
      <c r="L63" s="274" t="str">
        <f t="shared" si="1"/>
        <v>C</v>
      </c>
      <c r="M63" s="274">
        <f t="shared" si="4"/>
        <v>2</v>
      </c>
      <c r="O63" s="323" t="s">
        <v>338</v>
      </c>
      <c r="P63" s="324" t="s">
        <v>122</v>
      </c>
      <c r="R63" s="191"/>
      <c r="S63" s="191"/>
      <c r="T63" s="190"/>
      <c r="U63" s="30"/>
      <c r="V63" s="190"/>
      <c r="W63" s="190"/>
      <c r="X63" s="190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0"/>
    </row>
    <row r="64" spans="1:43" ht="15.75">
      <c r="A64" s="374">
        <v>64</v>
      </c>
      <c r="B64" s="335" t="str">
        <f t="shared" si="3"/>
        <v/>
      </c>
      <c r="C64" s="212" t="s">
        <v>300</v>
      </c>
      <c r="D64" s="379" t="s">
        <v>587</v>
      </c>
      <c r="E64" s="323" t="s">
        <v>407</v>
      </c>
      <c r="F64" s="269" t="s">
        <v>414</v>
      </c>
      <c r="G64" s="212" t="s">
        <v>122</v>
      </c>
      <c r="H64" s="270" t="str">
        <f t="shared" si="0"/>
        <v>BV12</v>
      </c>
      <c r="I64" s="214"/>
      <c r="J64" s="272"/>
      <c r="K64" s="66"/>
      <c r="L64" s="274" t="str">
        <f t="shared" si="1"/>
        <v/>
      </c>
      <c r="M64" s="274">
        <f t="shared" si="4"/>
        <v>0</v>
      </c>
      <c r="O64" s="323" t="s">
        <v>301</v>
      </c>
      <c r="P64" s="324" t="s">
        <v>122</v>
      </c>
      <c r="R64" s="332"/>
      <c r="S64" s="332"/>
      <c r="T64" s="190"/>
      <c r="U64" s="30"/>
      <c r="V64" s="190"/>
      <c r="W64" s="190"/>
      <c r="X64" s="190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0"/>
    </row>
    <row r="65" spans="1:43" ht="15.75">
      <c r="A65" s="374">
        <v>65</v>
      </c>
      <c r="B65" s="335" t="str">
        <f t="shared" si="3"/>
        <v/>
      </c>
      <c r="C65" s="212" t="s">
        <v>237</v>
      </c>
      <c r="D65" s="338" t="s">
        <v>509</v>
      </c>
      <c r="E65" s="323" t="s">
        <v>383</v>
      </c>
      <c r="F65" s="269" t="s">
        <v>416</v>
      </c>
      <c r="G65" s="212" t="s">
        <v>123</v>
      </c>
      <c r="H65" s="270" t="str">
        <f t="shared" ref="H65:H114" si="5">C65</f>
        <v>BU01</v>
      </c>
      <c r="I65" s="214"/>
      <c r="J65" s="272"/>
      <c r="K65" s="66"/>
      <c r="L65" s="274" t="str">
        <f t="shared" ref="L65:L119" si="6">LEFT(B65)</f>
        <v/>
      </c>
      <c r="M65" s="274">
        <f t="shared" ref="M65:M119" si="7">I65*HLOOKUP(MID(C65,2,1),$Z$4:$AN$7,2,0)+J65*HLOOKUP(MID(C65,2,1),$Z$4:$AN$7,3,0)+K65*HLOOKUP(MID(C65,2,1),$Z$4:$AN$7,4,0)+IF(OR(L65="a",L65="b"),1,IF(L65="c",2,0))</f>
        <v>0</v>
      </c>
      <c r="O65" s="323" t="s">
        <v>302</v>
      </c>
      <c r="P65" s="324" t="s">
        <v>122</v>
      </c>
      <c r="R65" s="332"/>
      <c r="S65" s="332"/>
      <c r="T65" s="190"/>
      <c r="U65" s="30"/>
      <c r="V65" s="190"/>
      <c r="W65" s="190"/>
      <c r="X65" s="190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0"/>
    </row>
    <row r="66" spans="1:43" ht="15.75">
      <c r="A66" s="374">
        <v>66</v>
      </c>
      <c r="B66" s="335" t="str">
        <f t="shared" ref="B66:B91" si="8">IFERROR(VLOOKUP(E66,$T$1:$V$109,2,0),"")</f>
        <v>C9</v>
      </c>
      <c r="C66" s="212" t="s">
        <v>238</v>
      </c>
      <c r="D66" s="338" t="s">
        <v>470</v>
      </c>
      <c r="E66" s="325" t="s">
        <v>384</v>
      </c>
      <c r="F66" s="269" t="s">
        <v>135</v>
      </c>
      <c r="G66" s="212" t="s">
        <v>123</v>
      </c>
      <c r="H66" s="270" t="str">
        <f t="shared" si="5"/>
        <v>BU02</v>
      </c>
      <c r="I66" s="214"/>
      <c r="J66" s="272"/>
      <c r="K66" s="66"/>
      <c r="L66" s="274" t="str">
        <f t="shared" si="6"/>
        <v>C</v>
      </c>
      <c r="M66" s="274">
        <f t="shared" si="7"/>
        <v>2</v>
      </c>
      <c r="O66" s="323" t="s">
        <v>315</v>
      </c>
      <c r="P66" s="324" t="s">
        <v>122</v>
      </c>
      <c r="R66" s="332"/>
      <c r="S66" s="332"/>
      <c r="T66" s="190"/>
      <c r="U66" s="30"/>
      <c r="V66" s="190"/>
      <c r="W66" s="190"/>
      <c r="X66" s="190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0"/>
    </row>
    <row r="67" spans="1:43" ht="15.75">
      <c r="A67" s="374">
        <v>67</v>
      </c>
      <c r="B67" s="335" t="str">
        <f t="shared" si="8"/>
        <v>B5</v>
      </c>
      <c r="C67" s="212" t="s">
        <v>239</v>
      </c>
      <c r="D67" s="338" t="s">
        <v>453</v>
      </c>
      <c r="E67" s="323" t="s">
        <v>331</v>
      </c>
      <c r="F67" s="269" t="s">
        <v>137</v>
      </c>
      <c r="G67" s="212" t="s">
        <v>123</v>
      </c>
      <c r="H67" s="270" t="str">
        <f t="shared" si="5"/>
        <v>BU03</v>
      </c>
      <c r="I67" s="214"/>
      <c r="J67" s="272"/>
      <c r="K67" s="66"/>
      <c r="L67" s="274" t="str">
        <f t="shared" si="6"/>
        <v>B</v>
      </c>
      <c r="M67" s="274">
        <f t="shared" si="7"/>
        <v>1</v>
      </c>
      <c r="O67" s="323" t="s">
        <v>407</v>
      </c>
      <c r="P67" s="324" t="s">
        <v>122</v>
      </c>
      <c r="R67" s="191"/>
      <c r="S67" s="191"/>
      <c r="T67" s="190"/>
      <c r="U67" s="30"/>
      <c r="V67" s="190"/>
      <c r="W67" s="190"/>
      <c r="X67" s="190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0"/>
    </row>
    <row r="68" spans="1:43" ht="15.75">
      <c r="A68" s="374">
        <v>68</v>
      </c>
      <c r="B68" s="335" t="str">
        <f t="shared" si="8"/>
        <v>B9</v>
      </c>
      <c r="C68" s="212" t="s">
        <v>240</v>
      </c>
      <c r="D68" s="338" t="s">
        <v>455</v>
      </c>
      <c r="E68" s="323" t="s">
        <v>334</v>
      </c>
      <c r="F68" s="269" t="s">
        <v>138</v>
      </c>
      <c r="G68" s="212" t="s">
        <v>123</v>
      </c>
      <c r="H68" s="270" t="str">
        <f t="shared" si="5"/>
        <v>BU04</v>
      </c>
      <c r="I68" s="214"/>
      <c r="J68" s="272"/>
      <c r="K68" s="66"/>
      <c r="L68" s="274" t="str">
        <f t="shared" si="6"/>
        <v>B</v>
      </c>
      <c r="M68" s="274">
        <f t="shared" si="7"/>
        <v>1</v>
      </c>
      <c r="O68" s="323" t="s">
        <v>383</v>
      </c>
      <c r="P68" s="324" t="s">
        <v>123</v>
      </c>
      <c r="R68" s="332"/>
      <c r="S68" s="332"/>
      <c r="T68" s="190"/>
      <c r="U68" s="30"/>
      <c r="V68" s="190"/>
      <c r="W68" s="190"/>
      <c r="X68" s="190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0"/>
    </row>
    <row r="69" spans="1:43" ht="15.75">
      <c r="A69" s="374">
        <v>69</v>
      </c>
      <c r="B69" s="335" t="str">
        <f t="shared" si="8"/>
        <v>C12</v>
      </c>
      <c r="C69" s="212" t="s">
        <v>303</v>
      </c>
      <c r="D69" s="341" t="s">
        <v>473</v>
      </c>
      <c r="E69" s="323" t="s">
        <v>343</v>
      </c>
      <c r="F69" s="269" t="s">
        <v>157</v>
      </c>
      <c r="G69" s="212" t="s">
        <v>123</v>
      </c>
      <c r="H69" s="270" t="str">
        <f t="shared" si="5"/>
        <v>BU05</v>
      </c>
      <c r="I69" s="214"/>
      <c r="J69" s="272"/>
      <c r="K69" s="66"/>
      <c r="L69" s="274" t="str">
        <f t="shared" si="6"/>
        <v>C</v>
      </c>
      <c r="M69" s="274">
        <f t="shared" si="7"/>
        <v>2</v>
      </c>
      <c r="O69" s="325" t="s">
        <v>384</v>
      </c>
      <c r="P69" s="324" t="s">
        <v>123</v>
      </c>
      <c r="R69" s="332"/>
      <c r="S69" s="332"/>
      <c r="T69" s="190"/>
      <c r="U69" s="30"/>
      <c r="V69" s="190"/>
      <c r="W69" s="190"/>
      <c r="X69" s="190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0"/>
    </row>
    <row r="70" spans="1:43" ht="15.75">
      <c r="A70" s="374">
        <v>70</v>
      </c>
      <c r="B70" s="335" t="str">
        <f t="shared" si="8"/>
        <v/>
      </c>
      <c r="C70" s="212" t="s">
        <v>415</v>
      </c>
      <c r="D70" s="496" t="s">
        <v>550</v>
      </c>
      <c r="E70" s="323" t="s">
        <v>304</v>
      </c>
      <c r="F70" s="269" t="s">
        <v>177</v>
      </c>
      <c r="G70" s="212" t="s">
        <v>123</v>
      </c>
      <c r="H70" s="270" t="str">
        <f t="shared" si="5"/>
        <v>BU06</v>
      </c>
      <c r="I70" s="214"/>
      <c r="J70" s="272"/>
      <c r="K70" s="66"/>
      <c r="L70" s="274" t="str">
        <f t="shared" si="6"/>
        <v/>
      </c>
      <c r="M70" s="274">
        <f t="shared" si="7"/>
        <v>0</v>
      </c>
      <c r="O70" s="323" t="s">
        <v>331</v>
      </c>
      <c r="P70" s="324" t="s">
        <v>123</v>
      </c>
      <c r="R70" s="332"/>
      <c r="S70" s="332"/>
      <c r="T70" s="190"/>
      <c r="U70" s="30"/>
      <c r="V70" s="190"/>
      <c r="W70" s="190"/>
      <c r="X70" s="190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0"/>
    </row>
    <row r="71" spans="1:43" ht="15.75">
      <c r="A71" s="374">
        <v>71</v>
      </c>
      <c r="B71" s="335" t="str">
        <f t="shared" si="8"/>
        <v/>
      </c>
      <c r="C71" s="212" t="s">
        <v>241</v>
      </c>
      <c r="D71" s="338" t="s">
        <v>474</v>
      </c>
      <c r="E71" s="323" t="s">
        <v>385</v>
      </c>
      <c r="F71" s="269" t="s">
        <v>139</v>
      </c>
      <c r="G71" s="324" t="s">
        <v>386</v>
      </c>
      <c r="H71" s="270" t="str">
        <f t="shared" si="5"/>
        <v>BD01</v>
      </c>
      <c r="I71" s="214"/>
      <c r="J71" s="272"/>
      <c r="K71" s="66"/>
      <c r="L71" s="274" t="str">
        <f t="shared" si="6"/>
        <v/>
      </c>
      <c r="M71" s="274">
        <f t="shared" si="7"/>
        <v>0</v>
      </c>
      <c r="O71" s="323" t="s">
        <v>334</v>
      </c>
      <c r="P71" s="324" t="s">
        <v>123</v>
      </c>
      <c r="R71" s="332"/>
      <c r="S71" s="332"/>
      <c r="T71" s="190"/>
      <c r="U71" s="30"/>
      <c r="V71" s="190"/>
      <c r="W71" s="190"/>
      <c r="X71" s="190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0"/>
    </row>
    <row r="72" spans="1:43" ht="15.75">
      <c r="A72" s="374">
        <v>72</v>
      </c>
      <c r="B72" s="335" t="str">
        <f t="shared" si="8"/>
        <v/>
      </c>
      <c r="C72" s="212" t="s">
        <v>242</v>
      </c>
      <c r="D72" s="338" t="s">
        <v>477</v>
      </c>
      <c r="E72" s="323" t="s">
        <v>387</v>
      </c>
      <c r="F72" s="269" t="s">
        <v>140</v>
      </c>
      <c r="G72" s="324" t="s">
        <v>386</v>
      </c>
      <c r="H72" s="270" t="str">
        <f t="shared" si="5"/>
        <v>BD02</v>
      </c>
      <c r="I72" s="214"/>
      <c r="J72" s="272"/>
      <c r="K72" s="66"/>
      <c r="L72" s="274" t="str">
        <f t="shared" si="6"/>
        <v/>
      </c>
      <c r="M72" s="274">
        <f t="shared" si="7"/>
        <v>0</v>
      </c>
      <c r="O72" s="323" t="s">
        <v>343</v>
      </c>
      <c r="P72" s="324" t="s">
        <v>123</v>
      </c>
      <c r="R72" s="332"/>
      <c r="S72" s="332"/>
      <c r="T72" s="190"/>
      <c r="U72" s="30"/>
      <c r="V72" s="190"/>
      <c r="W72" s="190"/>
      <c r="X72" s="190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0"/>
    </row>
    <row r="73" spans="1:43" ht="15.75">
      <c r="A73" s="374">
        <v>73</v>
      </c>
      <c r="B73" s="335" t="str">
        <f t="shared" si="8"/>
        <v/>
      </c>
      <c r="C73" s="212" t="s">
        <v>243</v>
      </c>
      <c r="D73" s="338" t="s">
        <v>501</v>
      </c>
      <c r="E73" s="323" t="s">
        <v>388</v>
      </c>
      <c r="F73" s="269" t="s">
        <v>141</v>
      </c>
      <c r="G73" s="324" t="s">
        <v>386</v>
      </c>
      <c r="H73" s="270" t="str">
        <f t="shared" si="5"/>
        <v>BD03</v>
      </c>
      <c r="I73" s="214"/>
      <c r="J73" s="272"/>
      <c r="K73" s="66"/>
      <c r="L73" s="274" t="str">
        <f t="shared" si="6"/>
        <v/>
      </c>
      <c r="M73" s="274">
        <f t="shared" si="7"/>
        <v>0</v>
      </c>
      <c r="O73" s="323" t="s">
        <v>304</v>
      </c>
      <c r="P73" s="324" t="s">
        <v>123</v>
      </c>
      <c r="R73" s="191"/>
      <c r="S73" s="191"/>
      <c r="T73" s="190"/>
      <c r="U73" s="30"/>
      <c r="V73" s="190"/>
      <c r="W73" s="190"/>
      <c r="X73" s="190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0"/>
    </row>
    <row r="74" spans="1:43" ht="15.75">
      <c r="A74" s="374">
        <v>74</v>
      </c>
      <c r="B74" s="335" t="str">
        <f t="shared" si="8"/>
        <v>C13</v>
      </c>
      <c r="C74" s="212" t="s">
        <v>305</v>
      </c>
      <c r="D74" s="336" t="s">
        <v>476</v>
      </c>
      <c r="E74" s="323" t="s">
        <v>306</v>
      </c>
      <c r="F74" s="269" t="s">
        <v>427</v>
      </c>
      <c r="G74" s="324" t="s">
        <v>386</v>
      </c>
      <c r="H74" s="270" t="str">
        <f t="shared" si="5"/>
        <v>BD04</v>
      </c>
      <c r="I74" s="214"/>
      <c r="J74" s="272"/>
      <c r="K74" s="66"/>
      <c r="L74" s="274" t="str">
        <f t="shared" si="6"/>
        <v>C</v>
      </c>
      <c r="M74" s="274">
        <f t="shared" si="7"/>
        <v>2</v>
      </c>
      <c r="O74" s="323" t="s">
        <v>385</v>
      </c>
      <c r="P74" s="324" t="s">
        <v>386</v>
      </c>
      <c r="R74" s="332"/>
      <c r="S74" s="332"/>
      <c r="T74" s="190"/>
      <c r="U74" s="30"/>
      <c r="V74" s="190"/>
      <c r="W74" s="190"/>
      <c r="X74" s="190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0"/>
    </row>
    <row r="75" spans="1:43" ht="15.75">
      <c r="A75" s="374">
        <v>75</v>
      </c>
      <c r="B75" s="335" t="str">
        <f t="shared" si="8"/>
        <v>C10</v>
      </c>
      <c r="C75" s="212" t="s">
        <v>417</v>
      </c>
      <c r="D75" s="338" t="s">
        <v>502</v>
      </c>
      <c r="E75" s="323" t="s">
        <v>389</v>
      </c>
      <c r="F75" s="269" t="s">
        <v>418</v>
      </c>
      <c r="G75" s="324" t="s">
        <v>386</v>
      </c>
      <c r="H75" s="270" t="str">
        <f t="shared" si="5"/>
        <v>BD05</v>
      </c>
      <c r="I75" s="214"/>
      <c r="J75" s="272"/>
      <c r="K75" s="66"/>
      <c r="L75" s="274" t="str">
        <f t="shared" si="6"/>
        <v>C</v>
      </c>
      <c r="M75" s="274">
        <f t="shared" si="7"/>
        <v>2</v>
      </c>
      <c r="O75" s="323" t="s">
        <v>387</v>
      </c>
      <c r="P75" s="324" t="s">
        <v>386</v>
      </c>
      <c r="R75" s="332"/>
      <c r="S75" s="332"/>
      <c r="T75" s="190"/>
      <c r="U75" s="30"/>
      <c r="V75" s="190"/>
      <c r="W75" s="190"/>
      <c r="X75" s="190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0"/>
    </row>
    <row r="76" spans="1:43" ht="18.75">
      <c r="A76" s="374">
        <v>76</v>
      </c>
      <c r="B76" s="317" t="s">
        <v>28</v>
      </c>
      <c r="C76" s="212" t="s">
        <v>244</v>
      </c>
      <c r="D76" s="336" t="s">
        <v>460</v>
      </c>
      <c r="E76" s="323" t="s">
        <v>390</v>
      </c>
      <c r="F76" s="269" t="s">
        <v>147</v>
      </c>
      <c r="G76" s="268" t="s">
        <v>143</v>
      </c>
      <c r="H76" s="270" t="str">
        <f t="shared" si="5"/>
        <v>BA01</v>
      </c>
      <c r="I76" s="214"/>
      <c r="J76" s="272"/>
      <c r="K76" s="66"/>
      <c r="L76" s="274" t="str">
        <f t="shared" si="6"/>
        <v>C</v>
      </c>
      <c r="M76" s="274">
        <f t="shared" si="7"/>
        <v>2</v>
      </c>
      <c r="O76" s="323" t="s">
        <v>388</v>
      </c>
      <c r="P76" s="324" t="s">
        <v>386</v>
      </c>
      <c r="R76" s="332"/>
      <c r="S76" s="332"/>
      <c r="T76" s="190"/>
      <c r="U76" s="30"/>
      <c r="V76" s="190"/>
      <c r="W76" s="190"/>
      <c r="X76" s="190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0"/>
    </row>
    <row r="77" spans="1:43" ht="15.75">
      <c r="A77" s="374">
        <v>77</v>
      </c>
      <c r="B77" s="335" t="str">
        <f t="shared" si="8"/>
        <v>A8</v>
      </c>
      <c r="C77" s="212" t="s">
        <v>245</v>
      </c>
      <c r="D77" s="338" t="s">
        <v>448</v>
      </c>
      <c r="E77" s="323" t="s">
        <v>323</v>
      </c>
      <c r="F77" s="269" t="s">
        <v>145</v>
      </c>
      <c r="G77" s="268" t="s">
        <v>143</v>
      </c>
      <c r="H77" s="270" t="str">
        <f t="shared" si="5"/>
        <v>BA02</v>
      </c>
      <c r="I77" s="214"/>
      <c r="J77" s="272"/>
      <c r="K77" s="66"/>
      <c r="L77" s="274" t="str">
        <f t="shared" si="6"/>
        <v>A</v>
      </c>
      <c r="M77" s="274">
        <f t="shared" si="7"/>
        <v>1</v>
      </c>
      <c r="O77" s="323" t="s">
        <v>306</v>
      </c>
      <c r="P77" s="324" t="s">
        <v>386</v>
      </c>
      <c r="R77" s="191"/>
      <c r="S77" s="191"/>
      <c r="T77" s="190"/>
      <c r="U77" s="30"/>
      <c r="V77" s="190"/>
      <c r="W77" s="190"/>
      <c r="X77" s="190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0"/>
    </row>
    <row r="78" spans="1:43" ht="15.75">
      <c r="A78" s="374">
        <v>78</v>
      </c>
      <c r="B78" s="335" t="str">
        <f t="shared" si="8"/>
        <v/>
      </c>
      <c r="C78" s="212" t="s">
        <v>246</v>
      </c>
      <c r="D78" s="338" t="s">
        <v>494</v>
      </c>
      <c r="E78" s="323" t="s">
        <v>392</v>
      </c>
      <c r="F78" s="269" t="s">
        <v>144</v>
      </c>
      <c r="G78" s="268" t="s">
        <v>143</v>
      </c>
      <c r="H78" s="270" t="str">
        <f t="shared" si="5"/>
        <v>BA03</v>
      </c>
      <c r="I78" s="214"/>
      <c r="J78" s="272"/>
      <c r="K78" s="66"/>
      <c r="L78" s="274" t="str">
        <f t="shared" si="6"/>
        <v/>
      </c>
      <c r="M78" s="274">
        <f t="shared" si="7"/>
        <v>0</v>
      </c>
      <c r="O78" s="323" t="s">
        <v>389</v>
      </c>
      <c r="P78" s="324" t="s">
        <v>386</v>
      </c>
      <c r="R78" s="332"/>
      <c r="S78" s="332"/>
      <c r="T78" s="190"/>
      <c r="U78" s="30"/>
      <c r="V78" s="190"/>
      <c r="W78" s="190"/>
      <c r="X78" s="190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0"/>
    </row>
    <row r="79" spans="1:43" ht="15.75">
      <c r="A79" s="374">
        <v>79</v>
      </c>
      <c r="B79" s="335" t="str">
        <f t="shared" si="8"/>
        <v>A4</v>
      </c>
      <c r="C79" s="212" t="s">
        <v>247</v>
      </c>
      <c r="D79" s="338" t="s">
        <v>451</v>
      </c>
      <c r="E79" s="323" t="s">
        <v>320</v>
      </c>
      <c r="F79" s="269" t="s">
        <v>149</v>
      </c>
      <c r="G79" s="268" t="s">
        <v>143</v>
      </c>
      <c r="H79" s="270" t="str">
        <f t="shared" si="5"/>
        <v>BA04</v>
      </c>
      <c r="I79" s="214"/>
      <c r="J79" s="272"/>
      <c r="K79" s="66"/>
      <c r="L79" s="274" t="str">
        <f t="shared" si="6"/>
        <v>A</v>
      </c>
      <c r="M79" s="274">
        <f t="shared" si="7"/>
        <v>1</v>
      </c>
      <c r="O79" s="323" t="s">
        <v>390</v>
      </c>
      <c r="P79" s="324" t="s">
        <v>391</v>
      </c>
      <c r="R79" s="332"/>
      <c r="S79" s="332"/>
      <c r="T79" s="190"/>
      <c r="U79" s="30"/>
      <c r="V79" s="190"/>
      <c r="W79" s="190"/>
      <c r="X79" s="190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0"/>
    </row>
    <row r="80" spans="1:43" ht="15.75">
      <c r="A80" s="374">
        <v>80</v>
      </c>
      <c r="B80" s="335" t="str">
        <f t="shared" si="8"/>
        <v>B1</v>
      </c>
      <c r="C80" s="212" t="s">
        <v>248</v>
      </c>
      <c r="D80" s="339" t="s">
        <v>480</v>
      </c>
      <c r="E80" s="323" t="s">
        <v>328</v>
      </c>
      <c r="F80" s="269" t="s">
        <v>146</v>
      </c>
      <c r="G80" s="268" t="s">
        <v>143</v>
      </c>
      <c r="H80" s="270" t="str">
        <f t="shared" si="5"/>
        <v>BA05</v>
      </c>
      <c r="I80" s="214"/>
      <c r="J80" s="272"/>
      <c r="K80" s="66"/>
      <c r="L80" s="274" t="str">
        <f t="shared" si="6"/>
        <v>B</v>
      </c>
      <c r="M80" s="274">
        <f t="shared" si="7"/>
        <v>1</v>
      </c>
      <c r="O80" s="323" t="s">
        <v>323</v>
      </c>
      <c r="P80" s="324" t="s">
        <v>391</v>
      </c>
      <c r="R80" s="332"/>
      <c r="S80" s="332"/>
      <c r="T80" s="190"/>
      <c r="U80" s="30"/>
      <c r="V80" s="190"/>
      <c r="W80" s="190"/>
      <c r="X80" s="190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0"/>
    </row>
    <row r="81" spans="1:43" ht="15.75">
      <c r="A81" s="374">
        <v>81</v>
      </c>
      <c r="B81" s="335" t="str">
        <f t="shared" si="8"/>
        <v/>
      </c>
      <c r="C81" s="212" t="s">
        <v>249</v>
      </c>
      <c r="D81" s="338" t="s">
        <v>461</v>
      </c>
      <c r="E81" s="323" t="s">
        <v>393</v>
      </c>
      <c r="F81" s="269" t="s">
        <v>137</v>
      </c>
      <c r="G81" s="268" t="s">
        <v>143</v>
      </c>
      <c r="H81" s="270" t="str">
        <f t="shared" si="5"/>
        <v>BA06</v>
      </c>
      <c r="I81" s="214"/>
      <c r="J81" s="272"/>
      <c r="K81" s="66"/>
      <c r="L81" s="274" t="str">
        <f t="shared" si="6"/>
        <v/>
      </c>
      <c r="M81" s="274">
        <f t="shared" si="7"/>
        <v>0</v>
      </c>
      <c r="O81" s="323" t="s">
        <v>392</v>
      </c>
      <c r="P81" s="324" t="s">
        <v>391</v>
      </c>
      <c r="R81" s="332"/>
      <c r="S81" s="332"/>
      <c r="T81" s="190"/>
      <c r="U81" s="30"/>
      <c r="V81" s="190"/>
      <c r="W81" s="190"/>
      <c r="X81" s="190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0"/>
    </row>
    <row r="82" spans="1:43" ht="15.75">
      <c r="A82" s="374">
        <v>82</v>
      </c>
      <c r="B82" s="335" t="str">
        <f t="shared" si="8"/>
        <v>C3</v>
      </c>
      <c r="C82" s="212" t="s">
        <v>250</v>
      </c>
      <c r="D82" s="341" t="s">
        <v>498</v>
      </c>
      <c r="E82" s="323" t="s">
        <v>340</v>
      </c>
      <c r="F82" s="269" t="s">
        <v>140</v>
      </c>
      <c r="G82" s="268" t="s">
        <v>143</v>
      </c>
      <c r="H82" s="270" t="str">
        <f t="shared" si="5"/>
        <v>BA07</v>
      </c>
      <c r="I82" s="214"/>
      <c r="J82" s="272"/>
      <c r="K82" s="66"/>
      <c r="L82" s="274" t="str">
        <f t="shared" si="6"/>
        <v>C</v>
      </c>
      <c r="M82" s="274">
        <f t="shared" si="7"/>
        <v>2</v>
      </c>
      <c r="O82" s="323" t="s">
        <v>320</v>
      </c>
      <c r="P82" s="324" t="s">
        <v>391</v>
      </c>
      <c r="R82" s="332"/>
      <c r="S82" s="332"/>
      <c r="T82" s="190"/>
      <c r="U82" s="30"/>
      <c r="V82" s="190"/>
      <c r="W82" s="190"/>
      <c r="X82" s="190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0"/>
    </row>
    <row r="83" spans="1:43" ht="15.75">
      <c r="A83" s="374">
        <v>83</v>
      </c>
      <c r="B83" s="335" t="str">
        <f t="shared" si="8"/>
        <v>B13</v>
      </c>
      <c r="C83" s="212" t="s">
        <v>251</v>
      </c>
      <c r="D83" s="338" t="s">
        <v>481</v>
      </c>
      <c r="E83" s="323" t="s">
        <v>337</v>
      </c>
      <c r="F83" s="269" t="s">
        <v>134</v>
      </c>
      <c r="G83" s="268" t="s">
        <v>143</v>
      </c>
      <c r="H83" s="270" t="str">
        <f t="shared" si="5"/>
        <v>BA08</v>
      </c>
      <c r="I83" s="214"/>
      <c r="J83" s="272"/>
      <c r="K83" s="66"/>
      <c r="L83" s="274" t="str">
        <f t="shared" si="6"/>
        <v>B</v>
      </c>
      <c r="M83" s="274">
        <f t="shared" si="7"/>
        <v>1</v>
      </c>
      <c r="O83" s="323" t="s">
        <v>328</v>
      </c>
      <c r="P83" s="324" t="s">
        <v>391</v>
      </c>
      <c r="R83" s="332"/>
      <c r="S83" s="332"/>
      <c r="T83" s="190"/>
      <c r="U83" s="30"/>
      <c r="V83" s="190"/>
      <c r="W83" s="190"/>
      <c r="X83" s="190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0"/>
    </row>
    <row r="84" spans="1:43" ht="15.75">
      <c r="A84" s="374">
        <v>84</v>
      </c>
      <c r="B84" s="335" t="str">
        <f t="shared" si="8"/>
        <v>A9</v>
      </c>
      <c r="C84" s="212" t="s">
        <v>252</v>
      </c>
      <c r="D84" s="338" t="s">
        <v>447</v>
      </c>
      <c r="E84" s="323" t="s">
        <v>324</v>
      </c>
      <c r="F84" s="269" t="s">
        <v>148</v>
      </c>
      <c r="G84" s="268" t="s">
        <v>143</v>
      </c>
      <c r="H84" s="270" t="str">
        <f t="shared" si="5"/>
        <v>BA09</v>
      </c>
      <c r="I84" s="214"/>
      <c r="J84" s="272"/>
      <c r="K84" s="66"/>
      <c r="L84" s="274" t="str">
        <f t="shared" si="6"/>
        <v>A</v>
      </c>
      <c r="M84" s="274">
        <f t="shared" si="7"/>
        <v>1</v>
      </c>
      <c r="O84" s="323" t="s">
        <v>393</v>
      </c>
      <c r="P84" s="324" t="s">
        <v>391</v>
      </c>
      <c r="R84" s="332"/>
      <c r="S84" s="332"/>
      <c r="T84" s="190"/>
      <c r="U84" s="30"/>
      <c r="V84" s="190"/>
      <c r="W84" s="190"/>
      <c r="X84" s="190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0"/>
    </row>
    <row r="85" spans="1:43" ht="15.75">
      <c r="A85" s="374">
        <v>85</v>
      </c>
      <c r="B85" s="335"/>
      <c r="C85" s="212" t="s">
        <v>253</v>
      </c>
      <c r="D85" s="341" t="s">
        <v>491</v>
      </c>
      <c r="E85" s="323" t="s">
        <v>394</v>
      </c>
      <c r="F85" s="269" t="s">
        <v>150</v>
      </c>
      <c r="G85" s="268" t="s">
        <v>143</v>
      </c>
      <c r="H85" s="270" t="str">
        <f t="shared" si="5"/>
        <v>BA10</v>
      </c>
      <c r="I85" s="214"/>
      <c r="J85" s="272"/>
      <c r="K85" s="66"/>
      <c r="L85" s="274" t="str">
        <f t="shared" si="6"/>
        <v/>
      </c>
      <c r="M85" s="274">
        <f t="shared" si="7"/>
        <v>0</v>
      </c>
      <c r="O85" s="323" t="s">
        <v>340</v>
      </c>
      <c r="P85" s="324" t="s">
        <v>391</v>
      </c>
      <c r="R85" s="332"/>
      <c r="S85" s="332"/>
      <c r="T85" s="190"/>
      <c r="U85" s="30"/>
      <c r="V85" s="190"/>
      <c r="W85" s="190"/>
      <c r="X85" s="190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0"/>
    </row>
    <row r="86" spans="1:43" ht="15.75">
      <c r="A86" s="374">
        <v>86</v>
      </c>
      <c r="B86" s="335" t="str">
        <f t="shared" si="8"/>
        <v/>
      </c>
      <c r="C86" s="212" t="s">
        <v>254</v>
      </c>
      <c r="D86" s="338" t="s">
        <v>493</v>
      </c>
      <c r="E86" s="323" t="s">
        <v>395</v>
      </c>
      <c r="F86" s="269" t="s">
        <v>161</v>
      </c>
      <c r="G86" s="268" t="s">
        <v>143</v>
      </c>
      <c r="H86" s="270" t="str">
        <f t="shared" si="5"/>
        <v>BA11</v>
      </c>
      <c r="I86" s="214"/>
      <c r="J86" s="272"/>
      <c r="K86" s="66"/>
      <c r="L86" s="274" t="str">
        <f t="shared" si="6"/>
        <v/>
      </c>
      <c r="M86" s="274">
        <f t="shared" si="7"/>
        <v>0</v>
      </c>
      <c r="O86" s="323" t="s">
        <v>337</v>
      </c>
      <c r="P86" s="324" t="s">
        <v>391</v>
      </c>
      <c r="R86" s="332"/>
      <c r="S86" s="332"/>
      <c r="T86" s="190"/>
      <c r="U86" s="30"/>
      <c r="V86" s="190"/>
      <c r="W86" s="190"/>
      <c r="X86" s="190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0"/>
    </row>
    <row r="87" spans="1:43" ht="15.75">
      <c r="A87" s="374">
        <v>87</v>
      </c>
      <c r="B87" s="335" t="str">
        <f t="shared" si="8"/>
        <v/>
      </c>
      <c r="C87" s="212" t="s">
        <v>255</v>
      </c>
      <c r="D87" s="341" t="s">
        <v>499</v>
      </c>
      <c r="E87" s="323" t="s">
        <v>307</v>
      </c>
      <c r="F87" s="269" t="s">
        <v>428</v>
      </c>
      <c r="G87" s="268" t="s">
        <v>143</v>
      </c>
      <c r="H87" s="270" t="str">
        <f t="shared" si="5"/>
        <v>BA12</v>
      </c>
      <c r="I87" s="214"/>
      <c r="J87" s="272"/>
      <c r="K87" s="66"/>
      <c r="L87" s="274" t="str">
        <f t="shared" si="6"/>
        <v/>
      </c>
      <c r="M87" s="274">
        <f t="shared" si="7"/>
        <v>0</v>
      </c>
      <c r="O87" s="323" t="s">
        <v>324</v>
      </c>
      <c r="P87" s="324" t="s">
        <v>391</v>
      </c>
      <c r="R87" s="333"/>
      <c r="S87" s="333"/>
      <c r="T87" s="267"/>
      <c r="U87" s="280"/>
      <c r="V87" s="190"/>
      <c r="W87" s="190"/>
      <c r="X87" s="190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0"/>
    </row>
    <row r="88" spans="1:43" ht="15.75">
      <c r="A88" s="374">
        <v>88</v>
      </c>
      <c r="B88" s="335" t="str">
        <f t="shared" si="8"/>
        <v/>
      </c>
      <c r="C88" s="329" t="s">
        <v>256</v>
      </c>
      <c r="D88" s="338" t="s">
        <v>468</v>
      </c>
      <c r="E88" s="323" t="s">
        <v>396</v>
      </c>
      <c r="F88" s="269" t="s">
        <v>129</v>
      </c>
      <c r="G88" s="328" t="s">
        <v>142</v>
      </c>
      <c r="H88" s="270" t="str">
        <f t="shared" si="5"/>
        <v>BG01</v>
      </c>
      <c r="I88" s="214"/>
      <c r="J88" s="272"/>
      <c r="K88" s="66"/>
      <c r="L88" s="274" t="str">
        <f t="shared" si="6"/>
        <v/>
      </c>
      <c r="M88" s="274">
        <f t="shared" si="7"/>
        <v>0</v>
      </c>
      <c r="O88" s="323" t="s">
        <v>394</v>
      </c>
      <c r="P88" s="324" t="s">
        <v>391</v>
      </c>
      <c r="R88" s="275"/>
      <c r="S88" s="275"/>
      <c r="T88" s="267"/>
      <c r="U88" s="280"/>
      <c r="V88" s="190"/>
      <c r="W88" s="190"/>
      <c r="X88" s="190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0"/>
    </row>
    <row r="89" spans="1:43" s="267" customFormat="1" ht="15.75">
      <c r="A89" s="374">
        <v>89</v>
      </c>
      <c r="B89" s="335" t="str">
        <f t="shared" si="8"/>
        <v/>
      </c>
      <c r="C89" s="329" t="s">
        <v>257</v>
      </c>
      <c r="D89" s="336" t="s">
        <v>469</v>
      </c>
      <c r="E89" s="323" t="s">
        <v>397</v>
      </c>
      <c r="F89" s="269" t="s">
        <v>130</v>
      </c>
      <c r="G89" s="328" t="s">
        <v>142</v>
      </c>
      <c r="H89" s="270" t="str">
        <f t="shared" si="5"/>
        <v>BG02</v>
      </c>
      <c r="I89" s="214"/>
      <c r="J89" s="272"/>
      <c r="K89" s="273"/>
      <c r="L89" s="274" t="str">
        <f t="shared" si="6"/>
        <v/>
      </c>
      <c r="M89" s="274">
        <f t="shared" si="7"/>
        <v>0</v>
      </c>
      <c r="N89" s="275"/>
      <c r="O89" s="323" t="s">
        <v>395</v>
      </c>
      <c r="P89" s="324" t="s">
        <v>391</v>
      </c>
      <c r="Q89" s="275"/>
      <c r="R89" s="275"/>
      <c r="S89" s="275"/>
      <c r="U89" s="280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</row>
    <row r="90" spans="1:43" s="267" customFormat="1" ht="15.75">
      <c r="A90" s="374">
        <v>90</v>
      </c>
      <c r="B90" s="335" t="str">
        <f t="shared" si="8"/>
        <v>B8</v>
      </c>
      <c r="C90" s="329" t="s">
        <v>258</v>
      </c>
      <c r="D90" s="338" t="s">
        <v>449</v>
      </c>
      <c r="E90" s="325" t="s">
        <v>175</v>
      </c>
      <c r="F90" s="269" t="s">
        <v>140</v>
      </c>
      <c r="G90" s="328" t="s">
        <v>142</v>
      </c>
      <c r="H90" s="270" t="str">
        <f t="shared" si="5"/>
        <v>BG03</v>
      </c>
      <c r="I90" s="214"/>
      <c r="J90" s="272"/>
      <c r="K90" s="273"/>
      <c r="L90" s="274" t="str">
        <f t="shared" si="6"/>
        <v>B</v>
      </c>
      <c r="M90" s="274">
        <f t="shared" si="7"/>
        <v>1</v>
      </c>
      <c r="N90" s="275"/>
      <c r="O90" s="323" t="s">
        <v>307</v>
      </c>
      <c r="P90" s="328" t="s">
        <v>391</v>
      </c>
      <c r="Q90" s="275"/>
      <c r="R90" s="333"/>
      <c r="S90" s="333"/>
      <c r="U90" s="280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</row>
    <row r="91" spans="1:43" s="267" customFormat="1" ht="15.75">
      <c r="A91" s="374">
        <v>91</v>
      </c>
      <c r="B91" s="335" t="str">
        <f t="shared" si="8"/>
        <v/>
      </c>
      <c r="C91" s="330" t="s">
        <v>200</v>
      </c>
      <c r="D91" s="338" t="s">
        <v>522</v>
      </c>
      <c r="E91" s="323" t="s">
        <v>349</v>
      </c>
      <c r="F91" s="269" t="s">
        <v>130</v>
      </c>
      <c r="G91" s="268" t="s">
        <v>366</v>
      </c>
      <c r="H91" s="270" t="str">
        <f t="shared" si="5"/>
        <v>BC01</v>
      </c>
      <c r="I91" s="214"/>
      <c r="J91" s="272"/>
      <c r="K91" s="273"/>
      <c r="L91" s="274" t="str">
        <f t="shared" si="6"/>
        <v/>
      </c>
      <c r="M91" s="274">
        <f t="shared" si="7"/>
        <v>0</v>
      </c>
      <c r="N91" s="275"/>
      <c r="O91" s="323" t="s">
        <v>396</v>
      </c>
      <c r="P91" s="328" t="s">
        <v>142</v>
      </c>
      <c r="Q91" s="275"/>
      <c r="R91" s="333"/>
      <c r="S91" s="333"/>
      <c r="U91" s="280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</row>
    <row r="92" spans="1:43" s="267" customFormat="1" ht="15.75">
      <c r="A92" s="374">
        <v>92</v>
      </c>
      <c r="B92" s="375"/>
      <c r="C92" s="330" t="s">
        <v>259</v>
      </c>
      <c r="D92" s="339" t="s">
        <v>523</v>
      </c>
      <c r="E92" s="323" t="s">
        <v>350</v>
      </c>
      <c r="F92" s="269" t="s">
        <v>136</v>
      </c>
      <c r="G92" s="268" t="s">
        <v>366</v>
      </c>
      <c r="H92" s="270" t="str">
        <f t="shared" si="5"/>
        <v>BC02</v>
      </c>
      <c r="I92" s="214"/>
      <c r="J92" s="272"/>
      <c r="K92" s="273"/>
      <c r="L92" s="274" t="str">
        <f t="shared" si="6"/>
        <v/>
      </c>
      <c r="M92" s="274">
        <f t="shared" si="7"/>
        <v>0</v>
      </c>
      <c r="N92" s="275"/>
      <c r="O92" s="323" t="s">
        <v>397</v>
      </c>
      <c r="P92" s="328" t="s">
        <v>142</v>
      </c>
      <c r="Q92" s="275"/>
      <c r="R92" s="333"/>
      <c r="S92" s="333"/>
      <c r="U92" s="280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</row>
    <row r="93" spans="1:43" s="267" customFormat="1" ht="15.75">
      <c r="A93" s="374">
        <v>93</v>
      </c>
      <c r="B93" s="375"/>
      <c r="C93" s="330" t="s">
        <v>260</v>
      </c>
      <c r="D93" s="337" t="s">
        <v>524</v>
      </c>
      <c r="E93" s="323" t="s">
        <v>351</v>
      </c>
      <c r="F93" s="269" t="s">
        <v>162</v>
      </c>
      <c r="G93" s="268" t="s">
        <v>366</v>
      </c>
      <c r="H93" s="270" t="str">
        <f t="shared" si="5"/>
        <v>BC03</v>
      </c>
      <c r="I93" s="214"/>
      <c r="J93" s="272"/>
      <c r="K93" s="273"/>
      <c r="L93" s="274" t="str">
        <f t="shared" si="6"/>
        <v/>
      </c>
      <c r="M93" s="274">
        <f t="shared" si="7"/>
        <v>0</v>
      </c>
      <c r="N93" s="275"/>
      <c r="O93" s="325" t="s">
        <v>175</v>
      </c>
      <c r="P93" s="328" t="s">
        <v>142</v>
      </c>
      <c r="Q93" s="275"/>
      <c r="R93" s="333"/>
      <c r="S93" s="333"/>
      <c r="U93" s="280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</row>
    <row r="94" spans="1:43" s="267" customFormat="1" ht="15.75">
      <c r="A94" s="374">
        <v>94</v>
      </c>
      <c r="B94" s="375"/>
      <c r="C94" s="330" t="s">
        <v>261</v>
      </c>
      <c r="D94" s="341" t="s">
        <v>525</v>
      </c>
      <c r="E94" s="323" t="s">
        <v>352</v>
      </c>
      <c r="F94" s="269" t="s">
        <v>159</v>
      </c>
      <c r="G94" s="268" t="s">
        <v>366</v>
      </c>
      <c r="H94" s="270" t="str">
        <f t="shared" si="5"/>
        <v>BC04</v>
      </c>
      <c r="I94" s="214"/>
      <c r="J94" s="272"/>
      <c r="K94" s="273"/>
      <c r="L94" s="274" t="str">
        <f t="shared" si="6"/>
        <v/>
      </c>
      <c r="M94" s="274">
        <f t="shared" si="7"/>
        <v>0</v>
      </c>
      <c r="N94" s="275"/>
      <c r="O94" s="275"/>
      <c r="P94" s="275"/>
      <c r="Q94" s="275"/>
      <c r="R94" s="333"/>
      <c r="S94" s="333"/>
      <c r="U94" s="277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</row>
    <row r="95" spans="1:43" s="267" customFormat="1" ht="15.75">
      <c r="A95" s="374">
        <v>95</v>
      </c>
      <c r="B95" s="375"/>
      <c r="C95" s="330" t="s">
        <v>262</v>
      </c>
      <c r="D95" s="338" t="s">
        <v>526</v>
      </c>
      <c r="E95" s="323" t="s">
        <v>353</v>
      </c>
      <c r="F95" s="269" t="s">
        <v>141</v>
      </c>
      <c r="G95" s="268" t="s">
        <v>366</v>
      </c>
      <c r="H95" s="270" t="str">
        <f t="shared" si="5"/>
        <v>BC05</v>
      </c>
      <c r="I95" s="214"/>
      <c r="J95" s="272"/>
      <c r="K95" s="273"/>
      <c r="L95" s="274" t="str">
        <f t="shared" si="6"/>
        <v/>
      </c>
      <c r="M95" s="274">
        <f t="shared" si="7"/>
        <v>0</v>
      </c>
      <c r="N95" s="275"/>
      <c r="O95" s="275"/>
      <c r="P95" s="275"/>
      <c r="Q95" s="275"/>
      <c r="R95" s="275"/>
      <c r="S95" s="275"/>
      <c r="U95" s="277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</row>
    <row r="96" spans="1:43" s="267" customFormat="1" ht="15.75">
      <c r="A96" s="374">
        <v>96</v>
      </c>
      <c r="B96" s="375"/>
      <c r="C96" s="330" t="s">
        <v>263</v>
      </c>
      <c r="D96" s="338" t="s">
        <v>527</v>
      </c>
      <c r="E96" s="323" t="s">
        <v>354</v>
      </c>
      <c r="F96" s="269" t="s">
        <v>147</v>
      </c>
      <c r="G96" s="268" t="s">
        <v>366</v>
      </c>
      <c r="H96" s="270" t="str">
        <f t="shared" si="5"/>
        <v>BC06</v>
      </c>
      <c r="I96" s="214"/>
      <c r="J96" s="272"/>
      <c r="K96" s="273"/>
      <c r="L96" s="274" t="str">
        <f t="shared" si="6"/>
        <v/>
      </c>
      <c r="M96" s="274">
        <f t="shared" si="7"/>
        <v>0</v>
      </c>
      <c r="N96" s="275"/>
      <c r="O96" s="275"/>
      <c r="P96" s="275"/>
      <c r="Q96" s="275"/>
      <c r="R96" s="276"/>
      <c r="S96" s="276"/>
      <c r="U96" s="277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</row>
    <row r="97" spans="1:43" s="267" customFormat="1" ht="15.75">
      <c r="A97" s="374">
        <v>97</v>
      </c>
      <c r="B97" s="375"/>
      <c r="C97" s="330" t="s">
        <v>266</v>
      </c>
      <c r="D97" s="341" t="s">
        <v>528</v>
      </c>
      <c r="E97" s="323" t="s">
        <v>309</v>
      </c>
      <c r="F97" s="269" t="s">
        <v>158</v>
      </c>
      <c r="G97" s="268" t="s">
        <v>366</v>
      </c>
      <c r="H97" s="270" t="str">
        <f t="shared" si="5"/>
        <v>BC07</v>
      </c>
      <c r="I97" s="214"/>
      <c r="J97" s="272"/>
      <c r="K97" s="273"/>
      <c r="L97" s="274" t="str">
        <f t="shared" si="6"/>
        <v/>
      </c>
      <c r="M97" s="274">
        <f t="shared" si="7"/>
        <v>0</v>
      </c>
      <c r="N97" s="275"/>
      <c r="O97" s="275"/>
      <c r="P97" s="275"/>
      <c r="Q97" s="275"/>
      <c r="R97" s="275"/>
      <c r="S97" s="275"/>
      <c r="U97" s="277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</row>
    <row r="98" spans="1:43" s="267" customFormat="1" ht="15.75">
      <c r="A98" s="374">
        <v>98</v>
      </c>
      <c r="B98" s="375"/>
      <c r="C98" s="330" t="s">
        <v>264</v>
      </c>
      <c r="D98" s="347" t="s">
        <v>529</v>
      </c>
      <c r="E98" s="323" t="s">
        <v>326</v>
      </c>
      <c r="F98" s="269" t="s">
        <v>161</v>
      </c>
      <c r="G98" s="268" t="s">
        <v>366</v>
      </c>
      <c r="H98" s="270" t="str">
        <f t="shared" si="5"/>
        <v>BC08</v>
      </c>
      <c r="I98" s="214"/>
      <c r="J98" s="272"/>
      <c r="K98" s="273"/>
      <c r="L98" s="274" t="str">
        <f t="shared" si="6"/>
        <v/>
      </c>
      <c r="M98" s="274">
        <f t="shared" si="7"/>
        <v>0</v>
      </c>
      <c r="N98" s="275"/>
      <c r="O98" s="275"/>
      <c r="P98" s="275"/>
      <c r="Q98" s="275"/>
      <c r="R98" s="276"/>
      <c r="S98" s="276"/>
      <c r="U98" s="277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</row>
    <row r="99" spans="1:43" s="267" customFormat="1" ht="15.75">
      <c r="A99" s="374">
        <v>99</v>
      </c>
      <c r="B99" s="376"/>
      <c r="C99" s="330" t="s">
        <v>265</v>
      </c>
      <c r="D99" s="348" t="s">
        <v>530</v>
      </c>
      <c r="E99" s="323" t="s">
        <v>308</v>
      </c>
      <c r="F99" s="269" t="s">
        <v>160</v>
      </c>
      <c r="G99" s="268" t="s">
        <v>366</v>
      </c>
      <c r="H99" s="270" t="str">
        <f t="shared" si="5"/>
        <v>BC09</v>
      </c>
      <c r="I99" s="214"/>
      <c r="J99" s="272"/>
      <c r="K99" s="315"/>
      <c r="L99" s="274" t="str">
        <f t="shared" si="6"/>
        <v/>
      </c>
      <c r="M99" s="274">
        <f t="shared" si="7"/>
        <v>0</v>
      </c>
      <c r="N99" s="275"/>
      <c r="O99" s="275"/>
      <c r="P99" s="275"/>
      <c r="Q99" s="275"/>
      <c r="R99" s="276"/>
      <c r="S99" s="276"/>
      <c r="U99" s="277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</row>
    <row r="100" spans="1:43" s="267" customFormat="1" ht="15.75">
      <c r="A100" s="374">
        <v>100</v>
      </c>
      <c r="B100" s="376"/>
      <c r="C100" s="330" t="s">
        <v>419</v>
      </c>
      <c r="D100" s="338" t="s">
        <v>488</v>
      </c>
      <c r="E100" s="323" t="s">
        <v>172</v>
      </c>
      <c r="F100" s="269" t="s">
        <v>276</v>
      </c>
      <c r="G100" s="268" t="s">
        <v>366</v>
      </c>
      <c r="H100" s="270" t="str">
        <f t="shared" si="5"/>
        <v>BC10</v>
      </c>
      <c r="I100" s="214"/>
      <c r="J100" s="272"/>
      <c r="K100" s="315"/>
      <c r="L100" s="274" t="str">
        <f t="shared" si="6"/>
        <v/>
      </c>
      <c r="M100" s="274">
        <f t="shared" si="7"/>
        <v>0</v>
      </c>
      <c r="N100" s="275"/>
      <c r="O100" s="275"/>
      <c r="P100" s="275"/>
      <c r="Q100" s="275"/>
      <c r="R100" s="276"/>
      <c r="S100" s="276"/>
      <c r="U100" s="277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</row>
    <row r="101" spans="1:43" s="267" customFormat="1" ht="15.75">
      <c r="A101" s="374">
        <v>101</v>
      </c>
      <c r="B101" s="376"/>
      <c r="C101" s="442" t="s">
        <v>548</v>
      </c>
      <c r="D101" s="443" t="s">
        <v>583</v>
      </c>
      <c r="E101" s="440" t="s">
        <v>124</v>
      </c>
      <c r="F101" s="440"/>
      <c r="G101" s="440" t="s">
        <v>124</v>
      </c>
      <c r="H101" s="441" t="str">
        <f t="shared" si="5"/>
        <v>BQ04</v>
      </c>
      <c r="I101" s="444"/>
      <c r="J101" s="272"/>
      <c r="K101" s="315"/>
      <c r="L101" s="274" t="str">
        <f t="shared" si="6"/>
        <v/>
      </c>
      <c r="M101" s="274">
        <f t="shared" si="7"/>
        <v>0</v>
      </c>
      <c r="N101" s="275"/>
      <c r="O101" s="275"/>
      <c r="P101" s="275"/>
      <c r="Q101" s="275"/>
      <c r="R101" s="276"/>
      <c r="S101" s="276"/>
      <c r="U101" s="277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</row>
    <row r="102" spans="1:43" s="267" customFormat="1" ht="15.75">
      <c r="A102" s="374">
        <v>102</v>
      </c>
      <c r="B102" s="376"/>
      <c r="C102" s="330" t="s">
        <v>202</v>
      </c>
      <c r="D102" s="338"/>
      <c r="E102" s="323" t="s">
        <v>365</v>
      </c>
      <c r="F102" s="269" t="s">
        <v>152</v>
      </c>
      <c r="G102" s="268" t="s">
        <v>366</v>
      </c>
      <c r="H102" s="270" t="str">
        <f t="shared" si="5"/>
        <v>BC12</v>
      </c>
      <c r="I102" s="214"/>
      <c r="J102" s="272"/>
      <c r="K102" s="315"/>
      <c r="L102" s="274" t="str">
        <f t="shared" si="6"/>
        <v/>
      </c>
      <c r="M102" s="274">
        <f t="shared" si="7"/>
        <v>0</v>
      </c>
      <c r="N102" s="275"/>
      <c r="O102" s="275"/>
      <c r="P102" s="275"/>
      <c r="Q102" s="275"/>
      <c r="R102" s="276"/>
      <c r="S102" s="276"/>
      <c r="U102" s="277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</row>
    <row r="103" spans="1:43" s="267" customFormat="1" ht="15.75">
      <c r="A103" s="374">
        <v>103</v>
      </c>
      <c r="B103" s="376"/>
      <c r="C103" s="330" t="s">
        <v>203</v>
      </c>
      <c r="D103" s="337" t="s">
        <v>510</v>
      </c>
      <c r="E103" s="323" t="s">
        <v>367</v>
      </c>
      <c r="F103" s="305" t="s">
        <v>420</v>
      </c>
      <c r="G103" s="268" t="s">
        <v>421</v>
      </c>
      <c r="H103" s="270" t="str">
        <f t="shared" si="5"/>
        <v>BC13</v>
      </c>
      <c r="I103" s="214"/>
      <c r="J103" s="272"/>
      <c r="K103" s="315"/>
      <c r="L103" s="274" t="str">
        <f t="shared" si="6"/>
        <v/>
      </c>
      <c r="M103" s="274">
        <f t="shared" si="7"/>
        <v>0</v>
      </c>
      <c r="N103" s="275"/>
      <c r="O103" s="275"/>
      <c r="P103" s="275"/>
      <c r="Q103" s="275"/>
      <c r="R103" s="276"/>
      <c r="S103" s="276"/>
      <c r="U103" s="277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</row>
    <row r="104" spans="1:43" s="267" customFormat="1" ht="15.75">
      <c r="A104" s="374">
        <v>104</v>
      </c>
      <c r="B104" s="376"/>
      <c r="C104" s="330" t="s">
        <v>201</v>
      </c>
      <c r="D104" s="269"/>
      <c r="E104" s="323" t="s">
        <v>330</v>
      </c>
      <c r="F104" s="269" t="s">
        <v>170</v>
      </c>
      <c r="G104" s="268" t="s">
        <v>421</v>
      </c>
      <c r="H104" s="270" t="str">
        <f t="shared" si="5"/>
        <v>BC14</v>
      </c>
      <c r="I104" s="214"/>
      <c r="J104" s="272"/>
      <c r="K104" s="315"/>
      <c r="L104" s="274" t="str">
        <f t="shared" si="6"/>
        <v/>
      </c>
      <c r="M104" s="274">
        <f t="shared" si="7"/>
        <v>0</v>
      </c>
      <c r="N104" s="275"/>
      <c r="O104" s="275"/>
      <c r="P104" s="275"/>
      <c r="Q104" s="275"/>
      <c r="R104" s="276"/>
      <c r="S104" s="276"/>
      <c r="U104" s="277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</row>
    <row r="105" spans="1:43" s="267" customFormat="1" ht="15.75">
      <c r="A105" s="374">
        <v>105</v>
      </c>
      <c r="B105" s="377"/>
      <c r="C105" s="330" t="s">
        <v>310</v>
      </c>
      <c r="D105" s="529" t="s">
        <v>585</v>
      </c>
      <c r="E105" s="323" t="s">
        <v>363</v>
      </c>
      <c r="F105" s="269" t="s">
        <v>518</v>
      </c>
      <c r="G105" s="268" t="s">
        <v>421</v>
      </c>
      <c r="H105" s="270" t="str">
        <f t="shared" si="5"/>
        <v>BC15</v>
      </c>
      <c r="I105" s="214"/>
      <c r="J105" s="272"/>
      <c r="K105" s="315"/>
      <c r="L105" s="274" t="str">
        <f t="shared" si="6"/>
        <v/>
      </c>
      <c r="M105" s="274">
        <f t="shared" si="7"/>
        <v>0</v>
      </c>
      <c r="N105" s="275"/>
      <c r="O105" s="275"/>
      <c r="P105" s="275"/>
      <c r="Q105" s="275"/>
      <c r="R105" s="275"/>
      <c r="S105" s="275"/>
      <c r="U105" s="277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</row>
    <row r="106" spans="1:43" s="267" customFormat="1" ht="15.75">
      <c r="A106" s="374">
        <v>106</v>
      </c>
      <c r="B106" s="377"/>
      <c r="C106" s="439" t="s">
        <v>547</v>
      </c>
      <c r="D106" s="524" t="s">
        <v>584</v>
      </c>
      <c r="E106" s="440" t="s">
        <v>545</v>
      </c>
      <c r="F106" s="440"/>
      <c r="G106" s="440" t="s">
        <v>545</v>
      </c>
      <c r="H106" s="441" t="str">
        <f t="shared" si="5"/>
        <v>BE08</v>
      </c>
      <c r="I106" s="214"/>
      <c r="J106" s="272"/>
      <c r="K106" s="315"/>
      <c r="L106" s="274" t="str">
        <f t="shared" si="6"/>
        <v/>
      </c>
      <c r="M106" s="274">
        <f t="shared" si="7"/>
        <v>0</v>
      </c>
      <c r="N106" s="275"/>
      <c r="O106" s="275"/>
      <c r="P106" s="275"/>
      <c r="Q106" s="275"/>
      <c r="R106" s="276"/>
      <c r="S106" s="276"/>
      <c r="U106" s="277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</row>
    <row r="107" spans="1:43" ht="15.75">
      <c r="A107" s="374">
        <v>107</v>
      </c>
      <c r="B107" s="376"/>
      <c r="C107" s="330" t="s">
        <v>592</v>
      </c>
      <c r="D107" s="433" t="s">
        <v>591</v>
      </c>
      <c r="E107" s="325" t="s">
        <v>316</v>
      </c>
      <c r="F107" s="269" t="s">
        <v>400</v>
      </c>
      <c r="G107" s="268" t="s">
        <v>421</v>
      </c>
      <c r="H107" s="270" t="str">
        <f t="shared" si="5"/>
        <v>BC17</v>
      </c>
      <c r="I107" s="214"/>
      <c r="J107" s="272"/>
      <c r="K107" s="266"/>
      <c r="L107" s="274" t="str">
        <f t="shared" si="6"/>
        <v/>
      </c>
      <c r="M107" s="274">
        <f t="shared" si="7"/>
        <v>0</v>
      </c>
      <c r="R107" s="199"/>
      <c r="S107" s="199"/>
      <c r="T107" s="190"/>
      <c r="U107" s="198"/>
      <c r="V107" s="190"/>
      <c r="W107" s="190"/>
      <c r="X107" s="190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0"/>
    </row>
    <row r="108" spans="1:43" ht="15.75">
      <c r="A108" s="374">
        <v>108</v>
      </c>
      <c r="B108" s="376"/>
      <c r="C108" s="330" t="s">
        <v>422</v>
      </c>
      <c r="D108" s="269"/>
      <c r="E108" s="325" t="s">
        <v>339</v>
      </c>
      <c r="F108" s="269" t="s">
        <v>401</v>
      </c>
      <c r="G108" s="268" t="s">
        <v>421</v>
      </c>
      <c r="H108" s="270" t="str">
        <f t="shared" si="5"/>
        <v>BC18</v>
      </c>
      <c r="I108" s="214"/>
      <c r="J108" s="272"/>
      <c r="K108" s="265"/>
      <c r="L108" s="274" t="str">
        <f t="shared" si="6"/>
        <v/>
      </c>
      <c r="M108" s="274">
        <f t="shared" si="7"/>
        <v>0</v>
      </c>
    </row>
    <row r="109" spans="1:43" s="267" customFormat="1" ht="15.75">
      <c r="A109" s="374">
        <v>109</v>
      </c>
      <c r="B109" s="376"/>
      <c r="C109" s="330" t="s">
        <v>423</v>
      </c>
      <c r="D109" s="269"/>
      <c r="E109" s="326" t="s">
        <v>344</v>
      </c>
      <c r="F109" s="269" t="s">
        <v>424</v>
      </c>
      <c r="G109" s="268" t="s">
        <v>421</v>
      </c>
      <c r="H109" s="270" t="str">
        <f t="shared" si="5"/>
        <v>BC19</v>
      </c>
      <c r="I109" s="214"/>
      <c r="J109" s="272"/>
      <c r="K109" s="316"/>
      <c r="L109" s="274" t="str">
        <f t="shared" si="6"/>
        <v/>
      </c>
      <c r="M109" s="274">
        <f t="shared" si="7"/>
        <v>0</v>
      </c>
      <c r="N109" s="275"/>
      <c r="O109" s="275"/>
      <c r="P109" s="275"/>
      <c r="Q109" s="275"/>
      <c r="R109" s="276"/>
      <c r="S109" s="276"/>
      <c r="U109" s="277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</row>
    <row r="110" spans="1:43" s="267" customFormat="1" ht="15.75">
      <c r="A110" s="374">
        <v>110</v>
      </c>
      <c r="B110" s="376"/>
      <c r="C110" s="331" t="s">
        <v>311</v>
      </c>
      <c r="D110" s="338" t="s">
        <v>515</v>
      </c>
      <c r="E110" s="323" t="s">
        <v>371</v>
      </c>
      <c r="F110" s="269" t="s">
        <v>270</v>
      </c>
      <c r="G110" s="331" t="s">
        <v>429</v>
      </c>
      <c r="H110" s="270" t="str">
        <f t="shared" si="5"/>
        <v>BN01</v>
      </c>
      <c r="I110" s="214"/>
      <c r="J110" s="272"/>
      <c r="K110" s="316"/>
      <c r="L110" s="274" t="str">
        <f t="shared" si="6"/>
        <v/>
      </c>
      <c r="M110" s="274">
        <f t="shared" si="7"/>
        <v>0</v>
      </c>
      <c r="N110" s="275"/>
      <c r="O110" s="275"/>
      <c r="P110" s="275"/>
      <c r="Q110" s="275"/>
      <c r="R110" s="276"/>
      <c r="S110" s="276"/>
      <c r="U110" s="277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</row>
    <row r="111" spans="1:43" s="267" customFormat="1" ht="15.75">
      <c r="A111" s="374">
        <v>111</v>
      </c>
      <c r="B111" s="376"/>
      <c r="C111" s="331" t="s">
        <v>205</v>
      </c>
      <c r="D111" s="338" t="s">
        <v>512</v>
      </c>
      <c r="E111" s="327" t="s">
        <v>290</v>
      </c>
      <c r="F111" s="269" t="s">
        <v>291</v>
      </c>
      <c r="G111" s="331" t="s">
        <v>429</v>
      </c>
      <c r="H111" s="270" t="str">
        <f t="shared" si="5"/>
        <v>BN02</v>
      </c>
      <c r="I111" s="214"/>
      <c r="J111" s="272"/>
      <c r="K111" s="315"/>
      <c r="L111" s="274" t="str">
        <f t="shared" si="6"/>
        <v/>
      </c>
      <c r="M111" s="274">
        <f t="shared" si="7"/>
        <v>0</v>
      </c>
      <c r="N111" s="275"/>
      <c r="O111" s="275"/>
      <c r="P111" s="275"/>
      <c r="Q111" s="275"/>
      <c r="R111" s="276"/>
      <c r="S111" s="276"/>
      <c r="U111" s="277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</row>
    <row r="112" spans="1:43" s="267" customFormat="1" ht="15.75">
      <c r="A112" s="374">
        <v>112</v>
      </c>
      <c r="B112" s="376"/>
      <c r="C112" s="331" t="s">
        <v>204</v>
      </c>
      <c r="D112" s="338" t="s">
        <v>514</v>
      </c>
      <c r="E112" s="323" t="s">
        <v>309</v>
      </c>
      <c r="F112" s="269" t="s">
        <v>158</v>
      </c>
      <c r="G112" s="331" t="s">
        <v>430</v>
      </c>
      <c r="H112" s="270" t="str">
        <f t="shared" si="5"/>
        <v>BN03</v>
      </c>
      <c r="I112" s="214"/>
      <c r="J112" s="272"/>
      <c r="K112" s="315"/>
      <c r="L112" s="274" t="str">
        <f t="shared" si="6"/>
        <v/>
      </c>
      <c r="M112" s="274">
        <f t="shared" si="7"/>
        <v>0</v>
      </c>
      <c r="N112" s="275"/>
      <c r="O112" s="275"/>
      <c r="P112" s="275"/>
      <c r="Q112" s="275"/>
      <c r="R112" s="276"/>
      <c r="S112" s="276"/>
      <c r="U112" s="277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</row>
    <row r="113" spans="1:42" s="267" customFormat="1" ht="15.75">
      <c r="A113" s="374">
        <v>113</v>
      </c>
      <c r="B113" s="376"/>
      <c r="C113" s="331" t="s">
        <v>277</v>
      </c>
      <c r="D113" s="338" t="s">
        <v>513</v>
      </c>
      <c r="E113" s="323" t="s">
        <v>368</v>
      </c>
      <c r="F113" s="269" t="s">
        <v>163</v>
      </c>
      <c r="G113" s="331" t="s">
        <v>430</v>
      </c>
      <c r="H113" s="270" t="str">
        <f t="shared" ref="H113" si="9">C113</f>
        <v>BN04</v>
      </c>
      <c r="I113" s="214"/>
      <c r="J113" s="272"/>
      <c r="K113" s="315"/>
      <c r="L113" s="274"/>
      <c r="M113" s="274">
        <f t="shared" si="7"/>
        <v>0</v>
      </c>
      <c r="N113" s="275"/>
      <c r="O113" s="275"/>
      <c r="P113" s="275"/>
      <c r="Q113" s="275"/>
      <c r="R113" s="276"/>
      <c r="S113" s="276"/>
      <c r="U113" s="277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</row>
    <row r="114" spans="1:42" s="267" customFormat="1" ht="15.75">
      <c r="A114" s="374">
        <v>114</v>
      </c>
      <c r="B114" s="376"/>
      <c r="C114" s="331" t="s">
        <v>312</v>
      </c>
      <c r="D114" s="338" t="s">
        <v>516</v>
      </c>
      <c r="E114" s="323" t="s">
        <v>308</v>
      </c>
      <c r="F114" s="269" t="s">
        <v>160</v>
      </c>
      <c r="G114" s="331" t="s">
        <v>430</v>
      </c>
      <c r="H114" s="270" t="str">
        <f t="shared" si="5"/>
        <v>BN05</v>
      </c>
      <c r="I114" s="214"/>
      <c r="J114" s="272"/>
      <c r="K114" s="315"/>
      <c r="L114" s="274" t="str">
        <f t="shared" si="6"/>
        <v/>
      </c>
      <c r="M114" s="274">
        <f t="shared" si="7"/>
        <v>0</v>
      </c>
      <c r="N114" s="275"/>
      <c r="O114" s="275"/>
      <c r="P114" s="275"/>
      <c r="Q114" s="275"/>
      <c r="R114" s="276"/>
      <c r="S114" s="276"/>
      <c r="U114" s="277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</row>
    <row r="115" spans="1:42" s="267" customFormat="1" ht="15.75">
      <c r="A115" s="374">
        <v>115</v>
      </c>
      <c r="B115" s="376"/>
      <c r="C115" s="212" t="s">
        <v>561</v>
      </c>
      <c r="D115" s="495" t="s">
        <v>558</v>
      </c>
      <c r="E115" s="495" t="s">
        <v>589</v>
      </c>
      <c r="F115" s="323"/>
      <c r="G115" s="323" t="s">
        <v>582</v>
      </c>
      <c r="H115" s="270" t="str">
        <f t="shared" ref="H115:H129" si="10">C115</f>
        <v>BZ13</v>
      </c>
      <c r="I115" s="214"/>
      <c r="J115" s="272"/>
      <c r="K115" s="315"/>
      <c r="L115" s="274" t="str">
        <f t="shared" si="6"/>
        <v/>
      </c>
      <c r="M115" s="274">
        <f t="shared" si="7"/>
        <v>0</v>
      </c>
      <c r="N115" s="275"/>
      <c r="O115" s="275"/>
      <c r="P115" s="275"/>
      <c r="Q115" s="275"/>
      <c r="R115" s="276"/>
      <c r="S115" s="276"/>
      <c r="U115" s="277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</row>
    <row r="116" spans="1:42" s="267" customFormat="1" ht="15.75">
      <c r="A116" s="374">
        <v>116</v>
      </c>
      <c r="B116" s="376"/>
      <c r="C116" s="212" t="s">
        <v>562</v>
      </c>
      <c r="D116" s="495" t="s">
        <v>572</v>
      </c>
      <c r="E116" s="495" t="s">
        <v>590</v>
      </c>
      <c r="F116" s="323"/>
      <c r="G116" s="323" t="s">
        <v>582</v>
      </c>
      <c r="H116" s="270" t="str">
        <f t="shared" si="10"/>
        <v>BZ14</v>
      </c>
      <c r="I116" s="214"/>
      <c r="J116" s="272"/>
      <c r="K116" s="315"/>
      <c r="L116" s="274" t="str">
        <f t="shared" si="6"/>
        <v/>
      </c>
      <c r="M116" s="274">
        <f t="shared" si="7"/>
        <v>0</v>
      </c>
      <c r="Q116" s="275"/>
      <c r="R116" s="276"/>
      <c r="S116" s="276"/>
      <c r="U116" s="277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</row>
    <row r="117" spans="1:42" s="267" customFormat="1" ht="15.75">
      <c r="A117" s="374">
        <v>117</v>
      </c>
      <c r="B117" s="376"/>
      <c r="C117" s="212" t="s">
        <v>563</v>
      </c>
      <c r="D117" s="495" t="s">
        <v>552</v>
      </c>
      <c r="E117" s="495" t="s">
        <v>552</v>
      </c>
      <c r="F117" s="323"/>
      <c r="G117" s="323" t="s">
        <v>582</v>
      </c>
      <c r="H117" s="270" t="str">
        <f t="shared" si="10"/>
        <v>BZ15</v>
      </c>
      <c r="I117" s="214"/>
      <c r="J117" s="272"/>
      <c r="K117" s="315"/>
      <c r="L117" s="274" t="str">
        <f t="shared" si="6"/>
        <v/>
      </c>
      <c r="M117" s="274">
        <f t="shared" si="7"/>
        <v>0</v>
      </c>
      <c r="N117" s="275"/>
      <c r="O117" s="275"/>
      <c r="P117" s="275"/>
      <c r="Q117" s="275"/>
      <c r="R117" s="276"/>
      <c r="S117" s="276"/>
      <c r="U117" s="277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</row>
    <row r="118" spans="1:42" s="267" customFormat="1" ht="15.75">
      <c r="A118" s="374">
        <v>118</v>
      </c>
      <c r="B118" s="376"/>
      <c r="C118" s="212" t="s">
        <v>564</v>
      </c>
      <c r="D118" s="495" t="s">
        <v>551</v>
      </c>
      <c r="E118" s="495" t="s">
        <v>551</v>
      </c>
      <c r="F118" s="323"/>
      <c r="G118" s="323" t="s">
        <v>582</v>
      </c>
      <c r="H118" s="270" t="str">
        <f t="shared" si="10"/>
        <v>BZ16</v>
      </c>
      <c r="I118" s="214"/>
      <c r="J118" s="272"/>
      <c r="K118" s="315"/>
      <c r="L118" s="274" t="str">
        <f t="shared" si="6"/>
        <v/>
      </c>
      <c r="M118" s="274">
        <f t="shared" si="7"/>
        <v>0</v>
      </c>
      <c r="N118" s="275"/>
      <c r="O118" s="275"/>
      <c r="P118" s="275"/>
      <c r="Q118" s="275"/>
      <c r="R118" s="276"/>
      <c r="S118" s="276"/>
      <c r="U118" s="277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</row>
    <row r="119" spans="1:42" s="267" customFormat="1" ht="15.75">
      <c r="A119" s="374">
        <v>119</v>
      </c>
      <c r="B119" s="376"/>
      <c r="C119" s="212" t="s">
        <v>565</v>
      </c>
      <c r="D119" s="495" t="s">
        <v>553</v>
      </c>
      <c r="E119" s="495" t="s">
        <v>553</v>
      </c>
      <c r="F119" s="323"/>
      <c r="G119" s="323" t="s">
        <v>582</v>
      </c>
      <c r="H119" s="270" t="str">
        <f t="shared" si="10"/>
        <v>BZ17</v>
      </c>
      <c r="I119" s="214"/>
      <c r="J119" s="272"/>
      <c r="K119" s="315"/>
      <c r="L119" s="274" t="str">
        <f t="shared" si="6"/>
        <v/>
      </c>
      <c r="M119" s="274">
        <f t="shared" si="7"/>
        <v>0</v>
      </c>
      <c r="N119" s="275"/>
      <c r="O119" s="275"/>
      <c r="P119" s="275"/>
      <c r="Q119" s="275"/>
      <c r="R119" s="276"/>
      <c r="S119" s="276"/>
      <c r="U119" s="277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</row>
    <row r="120" spans="1:42" s="267" customFormat="1" ht="15.75">
      <c r="A120" s="374">
        <v>120</v>
      </c>
      <c r="B120" s="376"/>
      <c r="C120" s="212" t="s">
        <v>566</v>
      </c>
      <c r="D120" s="495" t="s">
        <v>554</v>
      </c>
      <c r="E120" s="495" t="s">
        <v>554</v>
      </c>
      <c r="F120" s="323"/>
      <c r="G120" s="323" t="s">
        <v>582</v>
      </c>
      <c r="H120" s="270" t="str">
        <f t="shared" si="10"/>
        <v>BZ18</v>
      </c>
      <c r="I120" s="214"/>
      <c r="J120" s="272"/>
      <c r="K120" s="315"/>
      <c r="L120" s="274"/>
      <c r="M120" s="275"/>
      <c r="N120" s="275"/>
      <c r="O120" s="275"/>
      <c r="P120" s="275"/>
      <c r="Q120" s="275"/>
      <c r="R120" s="276"/>
      <c r="S120" s="276"/>
      <c r="U120" s="277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</row>
    <row r="121" spans="1:42" ht="15.75">
      <c r="A121" s="374">
        <v>121</v>
      </c>
      <c r="B121" s="376"/>
      <c r="C121" s="212" t="s">
        <v>567</v>
      </c>
      <c r="D121" s="495" t="s">
        <v>555</v>
      </c>
      <c r="E121" s="495" t="s">
        <v>555</v>
      </c>
      <c r="F121" s="323"/>
      <c r="G121" s="323" t="s">
        <v>582</v>
      </c>
      <c r="H121" s="270" t="str">
        <f t="shared" si="10"/>
        <v>BZ19</v>
      </c>
      <c r="I121" s="214"/>
      <c r="J121" s="272"/>
      <c r="K121" s="315"/>
    </row>
    <row r="122" spans="1:42" ht="15.75">
      <c r="A122" s="374">
        <v>122</v>
      </c>
      <c r="B122" s="376"/>
      <c r="C122" s="212" t="s">
        <v>568</v>
      </c>
      <c r="D122" s="495" t="s">
        <v>556</v>
      </c>
      <c r="E122" s="495" t="s">
        <v>556</v>
      </c>
      <c r="F122" s="323"/>
      <c r="G122" s="323" t="s">
        <v>582</v>
      </c>
      <c r="H122" s="270" t="str">
        <f t="shared" si="10"/>
        <v>BZ20</v>
      </c>
      <c r="I122" s="214"/>
      <c r="J122" s="272"/>
      <c r="K122" s="315"/>
    </row>
    <row r="123" spans="1:42" ht="15.75">
      <c r="A123" s="374">
        <v>123</v>
      </c>
      <c r="B123" s="376"/>
      <c r="C123" s="212" t="s">
        <v>569</v>
      </c>
      <c r="D123" s="495" t="s">
        <v>557</v>
      </c>
      <c r="E123" s="495" t="s">
        <v>557</v>
      </c>
      <c r="F123" s="323"/>
      <c r="G123" s="323" t="s">
        <v>582</v>
      </c>
      <c r="H123" s="270" t="str">
        <f t="shared" si="10"/>
        <v>BZ21</v>
      </c>
      <c r="I123" s="214"/>
      <c r="J123" s="272"/>
      <c r="K123" s="315"/>
    </row>
    <row r="124" spans="1:42" ht="15.75">
      <c r="A124" s="374">
        <v>124</v>
      </c>
      <c r="B124" s="376"/>
      <c r="C124" s="212" t="s">
        <v>570</v>
      </c>
      <c r="D124" s="495" t="s">
        <v>558</v>
      </c>
      <c r="E124" s="495" t="s">
        <v>558</v>
      </c>
      <c r="F124" s="323"/>
      <c r="G124" s="323" t="s">
        <v>582</v>
      </c>
      <c r="H124" s="270" t="str">
        <f t="shared" si="10"/>
        <v>BZ22</v>
      </c>
      <c r="I124" s="214"/>
      <c r="J124" s="272"/>
      <c r="K124" s="315"/>
    </row>
    <row r="125" spans="1:42" ht="15.75">
      <c r="A125" s="374">
        <v>125</v>
      </c>
      <c r="B125" s="376"/>
      <c r="C125" s="212" t="s">
        <v>577</v>
      </c>
      <c r="D125" s="495" t="s">
        <v>572</v>
      </c>
      <c r="E125" s="495" t="s">
        <v>572</v>
      </c>
      <c r="F125" s="323"/>
      <c r="G125" s="323" t="s">
        <v>582</v>
      </c>
      <c r="H125" s="270" t="str">
        <f t="shared" si="10"/>
        <v>BZ23</v>
      </c>
      <c r="I125" s="214"/>
      <c r="J125" s="272"/>
      <c r="K125" s="315"/>
    </row>
    <row r="126" spans="1:42" ht="15.75">
      <c r="A126" s="374">
        <v>126</v>
      </c>
      <c r="B126" s="376"/>
      <c r="C126" s="212" t="s">
        <v>578</v>
      </c>
      <c r="D126" s="495" t="s">
        <v>573</v>
      </c>
      <c r="E126" s="495" t="s">
        <v>573</v>
      </c>
      <c r="F126" s="323"/>
      <c r="G126" s="323" t="s">
        <v>582</v>
      </c>
      <c r="H126" s="270" t="str">
        <f t="shared" si="10"/>
        <v>BZ24</v>
      </c>
      <c r="I126" s="214"/>
      <c r="J126" s="272"/>
      <c r="K126" s="315"/>
    </row>
    <row r="127" spans="1:42" ht="15.75">
      <c r="A127" s="374">
        <v>127</v>
      </c>
      <c r="B127" s="376"/>
      <c r="C127" s="212" t="s">
        <v>579</v>
      </c>
      <c r="D127" s="495" t="s">
        <v>574</v>
      </c>
      <c r="E127" s="495" t="s">
        <v>574</v>
      </c>
      <c r="F127" s="323"/>
      <c r="G127" s="323" t="s">
        <v>582</v>
      </c>
      <c r="H127" s="270" t="str">
        <f t="shared" si="10"/>
        <v>BZ25</v>
      </c>
      <c r="I127" s="214"/>
      <c r="J127" s="272"/>
      <c r="K127" s="315"/>
    </row>
    <row r="128" spans="1:42" ht="15.75">
      <c r="A128" s="374">
        <v>128</v>
      </c>
      <c r="B128" s="376"/>
      <c r="C128" s="212" t="s">
        <v>580</v>
      </c>
      <c r="D128" s="495" t="s">
        <v>575</v>
      </c>
      <c r="E128" s="495" t="s">
        <v>575</v>
      </c>
      <c r="F128" s="323"/>
      <c r="G128" s="323" t="s">
        <v>582</v>
      </c>
      <c r="H128" s="270" t="str">
        <f t="shared" si="10"/>
        <v>BZ26</v>
      </c>
      <c r="I128" s="214"/>
      <c r="J128" s="272"/>
      <c r="K128" s="315"/>
    </row>
    <row r="129" spans="1:11" ht="15.75">
      <c r="A129" s="374">
        <v>129</v>
      </c>
      <c r="B129" s="376"/>
      <c r="C129" s="212" t="s">
        <v>581</v>
      </c>
      <c r="D129" s="495" t="s">
        <v>576</v>
      </c>
      <c r="E129" s="495" t="s">
        <v>576</v>
      </c>
      <c r="F129" s="323"/>
      <c r="G129" s="323" t="s">
        <v>582</v>
      </c>
      <c r="H129" s="270" t="str">
        <f t="shared" si="10"/>
        <v>BZ27</v>
      </c>
      <c r="I129" s="214"/>
      <c r="J129" s="272"/>
      <c r="K129" s="315"/>
    </row>
  </sheetData>
  <sheetProtection formatColumns="0" formatRows="0" insertColumns="0" insertRows="0" insertHyperlinks="0" deleteColumns="0" deleteRows="0"/>
  <autoFilter ref="A1:AU129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69"/>
  <sheetViews>
    <sheetView topLeftCell="AE32" zoomScale="115" zoomScaleNormal="115" zoomScaleSheetLayoutView="110" workbookViewId="0">
      <selection activeCell="E2" sqref="E2"/>
    </sheetView>
  </sheetViews>
  <sheetFormatPr defaultColWidth="7.625" defaultRowHeight="15.75" customHeight="1"/>
  <cols>
    <col min="1" max="1" width="3.375" style="33" customWidth="1"/>
    <col min="2" max="2" width="4.25" style="33" bestFit="1" customWidth="1"/>
    <col min="3" max="3" width="7" style="224" customWidth="1"/>
    <col min="4" max="4" width="6.75" style="224" customWidth="1"/>
    <col min="5" max="5" width="7.125" style="224" customWidth="1"/>
    <col min="6" max="6" width="8.625" style="224" customWidth="1"/>
    <col min="7" max="7" width="7" style="224" customWidth="1"/>
    <col min="8" max="10" width="6.75" style="224" customWidth="1"/>
    <col min="11" max="12" width="6.625" style="224" customWidth="1"/>
    <col min="13" max="13" width="7.25" style="224" customWidth="1"/>
    <col min="14" max="14" width="7.75" style="224" customWidth="1"/>
    <col min="15" max="15" width="5.625" style="224" customWidth="1"/>
    <col min="16" max="17" width="6.75" style="224" customWidth="1"/>
    <col min="18" max="18" width="5.75" style="35" customWidth="1"/>
    <col min="19" max="19" width="8.625" style="35" customWidth="1"/>
    <col min="20" max="30" width="6.75" style="35" customWidth="1"/>
    <col min="31" max="31" width="7" style="35" customWidth="1"/>
    <col min="32" max="32" width="6.75" style="35" customWidth="1"/>
    <col min="33" max="34" width="7" style="35" customWidth="1"/>
    <col min="35" max="35" width="7.75" style="35" customWidth="1"/>
    <col min="36" max="41" width="6.75" style="35" customWidth="1"/>
    <col min="42" max="42" width="6.625" style="35" customWidth="1"/>
    <col min="43" max="43" width="6.75" style="35" customWidth="1"/>
    <col min="44" max="44" width="10.125" style="35" customWidth="1"/>
    <col min="45" max="45" width="7.375" style="35" customWidth="1"/>
    <col min="46" max="46" width="7.5" style="33" customWidth="1"/>
    <col min="47" max="47" width="6.75" style="33" customWidth="1"/>
    <col min="48" max="52" width="6.75" style="33" hidden="1" customWidth="1"/>
    <col min="53" max="54" width="4.125" style="113" customWidth="1"/>
    <col min="55" max="107" width="2.625" style="33" customWidth="1"/>
    <col min="108" max="130" width="7.625" style="33" customWidth="1"/>
    <col min="131" max="16384" width="7.625" style="33"/>
  </cols>
  <sheetData>
    <row r="1" spans="1:107" ht="18.75" customHeight="1">
      <c r="A1" s="32" t="s">
        <v>68</v>
      </c>
      <c r="C1" s="220"/>
      <c r="D1" s="221"/>
      <c r="E1" s="472" t="str">
        <f ca="1">MID(CELL("filename"),SEARCH("[",CELL("filename"))+1,SEARCH(".",CELL("filename"))-1-SEARCH("[",CELL("filename")))</f>
        <v>tkb_khoi12_hk2_ngay04-05-2020</v>
      </c>
      <c r="F1" s="222"/>
      <c r="G1" s="223"/>
      <c r="K1" s="223"/>
      <c r="M1" s="225"/>
      <c r="N1" s="226"/>
      <c r="S1" s="2"/>
      <c r="T1" s="2"/>
      <c r="U1" s="2"/>
      <c r="AC1" s="35" t="s">
        <v>97</v>
      </c>
    </row>
    <row r="2" spans="1:107" s="36" customFormat="1" ht="15.75" customHeight="1">
      <c r="C2" s="227"/>
      <c r="D2" s="227"/>
      <c r="E2" s="227"/>
      <c r="F2" s="37"/>
      <c r="G2" s="302"/>
      <c r="H2" s="302"/>
      <c r="I2" s="37"/>
      <c r="J2" s="302"/>
      <c r="K2" s="37"/>
      <c r="L2" s="37"/>
      <c r="M2" s="37"/>
      <c r="N2" s="302"/>
      <c r="O2" s="302"/>
      <c r="P2" s="37"/>
      <c r="Q2" s="227"/>
      <c r="S2" s="301"/>
      <c r="T2" s="112"/>
      <c r="U2" s="301"/>
      <c r="AI2" s="36">
        <v>33</v>
      </c>
      <c r="AJ2" s="36">
        <v>34</v>
      </c>
      <c r="AK2" s="36">
        <v>35</v>
      </c>
      <c r="AL2" s="36">
        <v>36</v>
      </c>
      <c r="AM2" s="36">
        <v>37</v>
      </c>
      <c r="AN2" s="36">
        <v>38</v>
      </c>
      <c r="AO2" s="36">
        <v>39</v>
      </c>
      <c r="AP2" s="36">
        <v>40</v>
      </c>
      <c r="AQ2" s="36">
        <v>41</v>
      </c>
      <c r="AR2" s="36">
        <v>42</v>
      </c>
      <c r="AS2" s="36">
        <v>43</v>
      </c>
      <c r="AT2" s="36">
        <v>44</v>
      </c>
      <c r="AU2" s="36">
        <v>45</v>
      </c>
      <c r="AV2" s="36">
        <v>46</v>
      </c>
      <c r="AW2" s="36">
        <v>47</v>
      </c>
      <c r="AX2" s="36">
        <v>48</v>
      </c>
      <c r="AY2" s="36">
        <v>49</v>
      </c>
      <c r="AZ2" s="36">
        <v>50</v>
      </c>
      <c r="BA2" s="114">
        <v>51</v>
      </c>
      <c r="BB2" s="114">
        <v>52</v>
      </c>
      <c r="BC2" s="36">
        <v>1</v>
      </c>
      <c r="BD2" s="36">
        <v>2</v>
      </c>
      <c r="BE2" s="36">
        <v>3</v>
      </c>
      <c r="BF2" s="36">
        <v>4</v>
      </c>
      <c r="BG2" s="36">
        <v>5</v>
      </c>
      <c r="BH2" s="36">
        <v>6</v>
      </c>
      <c r="BI2" s="36">
        <v>7</v>
      </c>
      <c r="BJ2" s="36">
        <v>8</v>
      </c>
      <c r="BK2" s="36">
        <v>9</v>
      </c>
      <c r="BL2" s="36">
        <v>10</v>
      </c>
      <c r="BM2" s="36">
        <v>11</v>
      </c>
      <c r="BN2" s="36">
        <v>12</v>
      </c>
      <c r="BO2" s="36">
        <v>13</v>
      </c>
      <c r="BP2" s="36">
        <v>14</v>
      </c>
      <c r="BQ2" s="36">
        <v>15</v>
      </c>
      <c r="BR2" s="36">
        <v>16</v>
      </c>
      <c r="BS2" s="36">
        <v>17</v>
      </c>
      <c r="BT2" s="36">
        <v>18</v>
      </c>
      <c r="BU2" s="36">
        <v>19</v>
      </c>
      <c r="BV2" s="36">
        <v>20</v>
      </c>
      <c r="BW2" s="36">
        <v>21</v>
      </c>
      <c r="BX2" s="36">
        <v>22</v>
      </c>
      <c r="BY2" s="36">
        <v>23</v>
      </c>
      <c r="BZ2" s="36">
        <v>24</v>
      </c>
      <c r="CA2" s="36">
        <v>25</v>
      </c>
      <c r="CB2" s="36">
        <v>26</v>
      </c>
      <c r="CC2" s="36">
        <v>27</v>
      </c>
      <c r="CD2" s="36">
        <v>28</v>
      </c>
      <c r="CE2" s="36">
        <v>29</v>
      </c>
      <c r="CF2" s="36">
        <v>30</v>
      </c>
      <c r="CG2" s="36">
        <v>31</v>
      </c>
      <c r="CH2" s="36">
        <v>32</v>
      </c>
      <c r="CI2" s="36">
        <v>33</v>
      </c>
      <c r="CJ2" s="36">
        <v>34</v>
      </c>
      <c r="CK2" s="36">
        <v>35</v>
      </c>
      <c r="CL2" s="36">
        <v>36</v>
      </c>
      <c r="CM2" s="36">
        <v>37</v>
      </c>
      <c r="CN2" s="36">
        <v>38</v>
      </c>
      <c r="CO2" s="36">
        <v>39</v>
      </c>
      <c r="CP2" s="36">
        <v>40</v>
      </c>
      <c r="CQ2" s="36">
        <v>41</v>
      </c>
      <c r="CR2" s="36">
        <v>42</v>
      </c>
      <c r="CS2" s="36">
        <v>43</v>
      </c>
      <c r="CT2" s="36">
        <v>44</v>
      </c>
      <c r="CU2" s="36">
        <v>45</v>
      </c>
      <c r="CV2" s="36">
        <v>46</v>
      </c>
      <c r="CW2" s="36">
        <v>47</v>
      </c>
      <c r="CX2" s="36">
        <v>48</v>
      </c>
      <c r="CY2" s="36">
        <v>49</v>
      </c>
      <c r="CZ2" s="36">
        <v>50</v>
      </c>
      <c r="DA2" s="36">
        <v>51</v>
      </c>
      <c r="DB2" s="36">
        <v>52</v>
      </c>
    </row>
    <row r="3" spans="1:107" ht="15.75" customHeight="1" thickBot="1">
      <c r="A3" s="38" t="s">
        <v>41</v>
      </c>
      <c r="B3" s="39" t="s">
        <v>42</v>
      </c>
      <c r="C3" s="303" t="s">
        <v>27</v>
      </c>
      <c r="D3" s="303" t="s">
        <v>0</v>
      </c>
      <c r="E3" s="303" t="s">
        <v>1</v>
      </c>
      <c r="F3" s="303" t="s">
        <v>2</v>
      </c>
      <c r="G3" s="303" t="s">
        <v>3</v>
      </c>
      <c r="H3" s="303" t="s">
        <v>4</v>
      </c>
      <c r="I3" s="303" t="s">
        <v>19</v>
      </c>
      <c r="J3" s="303" t="s">
        <v>5</v>
      </c>
      <c r="K3" s="303" t="s">
        <v>6</v>
      </c>
      <c r="L3" s="303" t="s">
        <v>7</v>
      </c>
      <c r="M3" s="303" t="s">
        <v>18</v>
      </c>
      <c r="N3" s="303" t="s">
        <v>26</v>
      </c>
      <c r="O3" s="303"/>
      <c r="P3" s="303"/>
      <c r="Q3" s="304" t="s">
        <v>44</v>
      </c>
      <c r="R3" s="304" t="s">
        <v>45</v>
      </c>
      <c r="S3" s="304" t="s">
        <v>46</v>
      </c>
      <c r="T3" s="304" t="s">
        <v>47</v>
      </c>
      <c r="U3" s="304" t="s">
        <v>48</v>
      </c>
      <c r="V3" s="304" t="s">
        <v>49</v>
      </c>
      <c r="W3" s="304" t="s">
        <v>51</v>
      </c>
      <c r="X3" s="304" t="s">
        <v>52</v>
      </c>
      <c r="Y3" s="304" t="s">
        <v>60</v>
      </c>
      <c r="Z3" s="304" t="s">
        <v>61</v>
      </c>
      <c r="AA3" s="304" t="s">
        <v>62</v>
      </c>
      <c r="AB3" s="304" t="s">
        <v>63</v>
      </c>
      <c r="AC3" s="304" t="s">
        <v>64</v>
      </c>
      <c r="AD3" s="304" t="s">
        <v>65</v>
      </c>
      <c r="AE3" s="304"/>
      <c r="AF3" s="304"/>
      <c r="AG3" s="304"/>
      <c r="AH3" s="304" t="s">
        <v>28</v>
      </c>
      <c r="AI3" s="304" t="s">
        <v>31</v>
      </c>
      <c r="AJ3" s="304" t="s">
        <v>29</v>
      </c>
      <c r="AK3" s="304" t="s">
        <v>50</v>
      </c>
      <c r="AL3" s="304" t="s">
        <v>30</v>
      </c>
      <c r="AM3" s="304" t="s">
        <v>35</v>
      </c>
      <c r="AN3" s="304" t="s">
        <v>32</v>
      </c>
      <c r="AO3" s="304" t="s">
        <v>113</v>
      </c>
      <c r="AP3" s="304" t="s">
        <v>53</v>
      </c>
      <c r="AQ3" s="304" t="s">
        <v>33</v>
      </c>
      <c r="AR3" s="304" t="s">
        <v>34</v>
      </c>
      <c r="AS3" s="304" t="s">
        <v>54</v>
      </c>
      <c r="AT3" s="304" t="s">
        <v>55</v>
      </c>
      <c r="AU3" s="304" t="s">
        <v>56</v>
      </c>
      <c r="AV3" s="304" t="s">
        <v>57</v>
      </c>
      <c r="AW3" s="304" t="s">
        <v>58</v>
      </c>
      <c r="AX3" s="304" t="s">
        <v>59</v>
      </c>
      <c r="AY3" s="40"/>
      <c r="AZ3" s="40"/>
      <c r="BA3" s="113" t="s">
        <v>83</v>
      </c>
      <c r="BB3" s="113" t="s">
        <v>84</v>
      </c>
      <c r="BC3" s="54" t="str">
        <f t="shared" ref="BC3:BQ3" si="0">C3</f>
        <v>A1</v>
      </c>
      <c r="BD3" s="54" t="str">
        <f t="shared" si="0"/>
        <v>A2</v>
      </c>
      <c r="BE3" s="54" t="str">
        <f t="shared" si="0"/>
        <v>A3</v>
      </c>
      <c r="BF3" s="54" t="str">
        <f t="shared" si="0"/>
        <v>A4</v>
      </c>
      <c r="BG3" s="54" t="str">
        <f t="shared" si="0"/>
        <v>A5</v>
      </c>
      <c r="BH3" s="54" t="str">
        <f t="shared" si="0"/>
        <v>A6</v>
      </c>
      <c r="BI3" s="54" t="str">
        <f t="shared" si="0"/>
        <v>A7</v>
      </c>
      <c r="BJ3" s="54" t="str">
        <f t="shared" si="0"/>
        <v>A8</v>
      </c>
      <c r="BK3" s="54" t="str">
        <f t="shared" si="0"/>
        <v>A9</v>
      </c>
      <c r="BL3" s="54" t="str">
        <f t="shared" si="0"/>
        <v>A10</v>
      </c>
      <c r="BM3" s="54" t="str">
        <f t="shared" si="0"/>
        <v>A11</v>
      </c>
      <c r="BN3" s="54" t="str">
        <f t="shared" si="0"/>
        <v>A12</v>
      </c>
      <c r="BO3" s="54">
        <f t="shared" si="0"/>
        <v>0</v>
      </c>
      <c r="BP3" s="54">
        <f t="shared" si="0"/>
        <v>0</v>
      </c>
      <c r="BQ3" s="54" t="str">
        <f t="shared" si="0"/>
        <v>B1</v>
      </c>
      <c r="BR3" s="54" t="str">
        <f t="shared" ref="BR3:CZ3" si="1">R3</f>
        <v>B2</v>
      </c>
      <c r="BS3" s="54" t="str">
        <f t="shared" si="1"/>
        <v>B3</v>
      </c>
      <c r="BT3" s="54" t="str">
        <f t="shared" si="1"/>
        <v>B4</v>
      </c>
      <c r="BU3" s="54" t="str">
        <f t="shared" si="1"/>
        <v>B5</v>
      </c>
      <c r="BV3" s="54" t="str">
        <f t="shared" si="1"/>
        <v>B6</v>
      </c>
      <c r="BW3" s="54" t="str">
        <f t="shared" si="1"/>
        <v>B7</v>
      </c>
      <c r="BX3" s="54" t="str">
        <f t="shared" si="1"/>
        <v>B8</v>
      </c>
      <c r="BY3" s="54" t="str">
        <f t="shared" si="1"/>
        <v>B9</v>
      </c>
      <c r="BZ3" s="54" t="str">
        <f t="shared" si="1"/>
        <v>B10</v>
      </c>
      <c r="CA3" s="54" t="str">
        <f t="shared" si="1"/>
        <v>B11</v>
      </c>
      <c r="CB3" s="54" t="str">
        <f t="shared" si="1"/>
        <v>B12</v>
      </c>
      <c r="CC3" s="54" t="str">
        <f t="shared" si="1"/>
        <v>B13</v>
      </c>
      <c r="CD3" s="54" t="str">
        <f t="shared" si="1"/>
        <v>B14</v>
      </c>
      <c r="CE3" s="54">
        <f t="shared" si="1"/>
        <v>0</v>
      </c>
      <c r="CF3" s="54">
        <f t="shared" si="1"/>
        <v>0</v>
      </c>
      <c r="CG3" s="54">
        <f t="shared" si="1"/>
        <v>0</v>
      </c>
      <c r="CH3" s="54" t="str">
        <f t="shared" si="1"/>
        <v>C1</v>
      </c>
      <c r="CI3" s="54" t="str">
        <f t="shared" si="1"/>
        <v>C2</v>
      </c>
      <c r="CJ3" s="54" t="str">
        <f t="shared" si="1"/>
        <v>C3</v>
      </c>
      <c r="CK3" s="54" t="str">
        <f t="shared" si="1"/>
        <v>C4</v>
      </c>
      <c r="CL3" s="54" t="str">
        <f t="shared" si="1"/>
        <v>C5</v>
      </c>
      <c r="CM3" s="54" t="str">
        <f t="shared" si="1"/>
        <v>C6</v>
      </c>
      <c r="CN3" s="54" t="str">
        <f t="shared" si="1"/>
        <v>C7</v>
      </c>
      <c r="CO3" s="54" t="str">
        <f t="shared" si="1"/>
        <v>C8</v>
      </c>
      <c r="CP3" s="54" t="str">
        <f t="shared" si="1"/>
        <v>C9</v>
      </c>
      <c r="CQ3" s="54" t="str">
        <f t="shared" si="1"/>
        <v>C10</v>
      </c>
      <c r="CR3" s="54" t="str">
        <f t="shared" si="1"/>
        <v>C11</v>
      </c>
      <c r="CS3" s="54" t="str">
        <f t="shared" si="1"/>
        <v>C12</v>
      </c>
      <c r="CT3" s="54" t="str">
        <f t="shared" si="1"/>
        <v>C13</v>
      </c>
      <c r="CU3" s="54" t="str">
        <f t="shared" si="1"/>
        <v>C14</v>
      </c>
      <c r="CV3" s="54" t="str">
        <f t="shared" si="1"/>
        <v>C15</v>
      </c>
      <c r="CW3" s="54" t="str">
        <f t="shared" si="1"/>
        <v>C16</v>
      </c>
      <c r="CX3" s="54" t="str">
        <f t="shared" si="1"/>
        <v>C17</v>
      </c>
      <c r="CY3" s="54">
        <f t="shared" si="1"/>
        <v>0</v>
      </c>
      <c r="CZ3" s="54">
        <f t="shared" si="1"/>
        <v>0</v>
      </c>
      <c r="DA3" s="41"/>
      <c r="DB3" s="41"/>
      <c r="DC3" s="41"/>
    </row>
    <row r="4" spans="1:107" s="42" customFormat="1" ht="15.75" customHeight="1" thickTop="1">
      <c r="A4" s="557" t="s">
        <v>9</v>
      </c>
      <c r="B4" s="481">
        <f>IF(AZ4&gt;0,0,1)</f>
        <v>1</v>
      </c>
      <c r="C4" s="433" t="s">
        <v>432</v>
      </c>
      <c r="D4" s="433" t="s">
        <v>446</v>
      </c>
      <c r="E4" s="433" t="s">
        <v>450</v>
      </c>
      <c r="F4" s="433" t="s">
        <v>451</v>
      </c>
      <c r="G4" s="433" t="s">
        <v>452</v>
      </c>
      <c r="H4" s="433" t="s">
        <v>435</v>
      </c>
      <c r="I4" s="433" t="s">
        <v>440</v>
      </c>
      <c r="J4" s="433" t="s">
        <v>448</v>
      </c>
      <c r="K4" s="433" t="s">
        <v>447</v>
      </c>
      <c r="L4" s="433" t="s">
        <v>437</v>
      </c>
      <c r="M4" s="433" t="s">
        <v>456</v>
      </c>
      <c r="N4" s="433" t="s">
        <v>454</v>
      </c>
      <c r="O4" s="306"/>
      <c r="P4" s="445"/>
      <c r="Q4" s="379" t="s">
        <v>480</v>
      </c>
      <c r="R4" s="379" t="s">
        <v>478</v>
      </c>
      <c r="S4" s="379" t="s">
        <v>458</v>
      </c>
      <c r="T4" s="379" t="s">
        <v>483</v>
      </c>
      <c r="U4" s="379" t="s">
        <v>453</v>
      </c>
      <c r="V4" s="379" t="s">
        <v>443</v>
      </c>
      <c r="W4" s="379" t="s">
        <v>441</v>
      </c>
      <c r="X4" s="379" t="s">
        <v>449</v>
      </c>
      <c r="Y4" s="379" t="s">
        <v>455</v>
      </c>
      <c r="Z4" s="379" t="s">
        <v>434</v>
      </c>
      <c r="AA4" s="379" t="s">
        <v>465</v>
      </c>
      <c r="AB4" s="379" t="s">
        <v>438</v>
      </c>
      <c r="AC4" s="379" t="s">
        <v>481</v>
      </c>
      <c r="AD4" s="379" t="s">
        <v>482</v>
      </c>
      <c r="AE4" s="306"/>
      <c r="AF4" s="229"/>
      <c r="AG4" s="447"/>
      <c r="AH4" s="435" t="s">
        <v>433</v>
      </c>
      <c r="AI4" s="379" t="s">
        <v>494</v>
      </c>
      <c r="AJ4" s="495" t="s">
        <v>558</v>
      </c>
      <c r="AK4" s="432" t="s">
        <v>586</v>
      </c>
      <c r="AL4" s="379" t="s">
        <v>485</v>
      </c>
      <c r="AM4" s="544" t="s">
        <v>461</v>
      </c>
      <c r="AN4" s="432" t="s">
        <v>496</v>
      </c>
      <c r="AO4" s="435" t="s">
        <v>444</v>
      </c>
      <c r="AP4" s="435" t="s">
        <v>507</v>
      </c>
      <c r="AQ4" s="435" t="s">
        <v>463</v>
      </c>
      <c r="AR4" s="435" t="s">
        <v>492</v>
      </c>
      <c r="AS4" s="495" t="s">
        <v>558</v>
      </c>
      <c r="AT4" s="435"/>
      <c r="AU4" s="482"/>
      <c r="AV4" s="511"/>
      <c r="AW4" s="511"/>
      <c r="AX4" s="512"/>
      <c r="AY4" s="508"/>
      <c r="AZ4" s="57"/>
      <c r="BA4" s="115"/>
      <c r="BB4" s="115"/>
      <c r="BC4" s="53">
        <f t="shared" ref="BC4:BC33" si="2">COUNTIF($C4:$BB4,C4)</f>
        <v>1</v>
      </c>
      <c r="BD4" s="44">
        <f t="shared" ref="BD4:BD33" si="3">COUNTIF($C4:$BB4,D4)</f>
        <v>1</v>
      </c>
      <c r="BE4" s="44">
        <f t="shared" ref="BE4:BE33" si="4">COUNTIF($C4:$BB4,E4)</f>
        <v>1</v>
      </c>
      <c r="BF4" s="44">
        <f t="shared" ref="BF4:BF33" si="5">COUNTIF($C4:$BB4,F4)</f>
        <v>1</v>
      </c>
      <c r="BG4" s="44">
        <f t="shared" ref="BG4:BG33" si="6">COUNTIF($C4:$BB4,G4)</f>
        <v>1</v>
      </c>
      <c r="BH4" s="44">
        <f t="shared" ref="BH4:BH33" si="7">COUNTIF($C4:$BB4,H4)</f>
        <v>1</v>
      </c>
      <c r="BI4" s="44">
        <f t="shared" ref="BI4:BI33" si="8">COUNTIF($C4:$BB4,I4)</f>
        <v>1</v>
      </c>
      <c r="BJ4" s="44">
        <f t="shared" ref="BJ4:BJ33" si="9">COUNTIF($C4:$BB4,J4)</f>
        <v>1</v>
      </c>
      <c r="BK4" s="44">
        <f t="shared" ref="BK4:BK33" si="10">COUNTIF($C4:$BB4,K4)</f>
        <v>1</v>
      </c>
      <c r="BL4" s="44">
        <f t="shared" ref="BL4:BL33" si="11">COUNTIF($C4:$BB4,L4)</f>
        <v>1</v>
      </c>
      <c r="BM4" s="44">
        <f t="shared" ref="BM4:BM33" si="12">COUNTIF($C4:$BB4,M4)</f>
        <v>1</v>
      </c>
      <c r="BN4" s="44">
        <f t="shared" ref="BN4:BN33" si="13">COUNTIF($C4:$BB4,N4)</f>
        <v>1</v>
      </c>
      <c r="BO4" s="44">
        <f t="shared" ref="BO4:BO33" si="14">COUNTIF($C4:$BB4,O4)</f>
        <v>0</v>
      </c>
      <c r="BP4" s="44">
        <f t="shared" ref="BP4:BP33" si="15">COUNTIF($C4:$BB4,P4)</f>
        <v>0</v>
      </c>
      <c r="BQ4" s="44">
        <f t="shared" ref="BQ4:BQ33" si="16">COUNTIF($C4:$BB4,Q4)</f>
        <v>1</v>
      </c>
      <c r="BR4" s="44">
        <f t="shared" ref="BR4:BR33" si="17">COUNTIF($C4:$BB4,R4)</f>
        <v>1</v>
      </c>
      <c r="BS4" s="44">
        <f t="shared" ref="BS4:BS33" si="18">COUNTIF($C4:$BB4,S4)</f>
        <v>1</v>
      </c>
      <c r="BT4" s="44">
        <f t="shared" ref="BT4:BT33" si="19">COUNTIF($C4:$BB4,T4)</f>
        <v>1</v>
      </c>
      <c r="BU4" s="44">
        <f t="shared" ref="BU4:BU33" si="20">COUNTIF($C4:$BB4,U4)</f>
        <v>1</v>
      </c>
      <c r="BV4" s="44">
        <f t="shared" ref="BV4:BV33" si="21">COUNTIF($C4:$BB4,V4)</f>
        <v>1</v>
      </c>
      <c r="BW4" s="44">
        <f t="shared" ref="BW4:BW33" si="22">COUNTIF($C4:$BB4,W4)</f>
        <v>1</v>
      </c>
      <c r="BX4" s="44">
        <f t="shared" ref="BX4:BX33" si="23">COUNTIF($C4:$BB4,X4)</f>
        <v>1</v>
      </c>
      <c r="BY4" s="44">
        <f t="shared" ref="BY4:BY33" si="24">COUNTIF($C4:$BB4,Y4)</f>
        <v>1</v>
      </c>
      <c r="BZ4" s="44">
        <f t="shared" ref="BZ4:BZ33" si="25">COUNTIF($C4:$BB4,Z4)</f>
        <v>1</v>
      </c>
      <c r="CA4" s="44">
        <f t="shared" ref="CA4:CA33" si="26">COUNTIF($C4:$BB4,AA4)</f>
        <v>1</v>
      </c>
      <c r="CB4" s="44">
        <f t="shared" ref="CB4:CB33" si="27">COUNTIF($C4:$BB4,AB4)</f>
        <v>1</v>
      </c>
      <c r="CC4" s="44">
        <f t="shared" ref="CC4:CC33" si="28">COUNTIF($C4:$BB4,AC4)</f>
        <v>1</v>
      </c>
      <c r="CD4" s="44">
        <f t="shared" ref="CD4:CD33" si="29">COUNTIF($C4:$BB4,AD4)</f>
        <v>1</v>
      </c>
      <c r="CE4" s="44">
        <f t="shared" ref="CE4:CE33" si="30">COUNTIF($C4:$BB4,AE4)</f>
        <v>0</v>
      </c>
      <c r="CF4" s="44">
        <f t="shared" ref="CF4:CF33" si="31">COUNTIF($C4:$BB4,AF4)</f>
        <v>0</v>
      </c>
      <c r="CG4" s="44">
        <f t="shared" ref="CG4:CG33" si="32">COUNTIF($C4:$BB4,AG4)</f>
        <v>0</v>
      </c>
      <c r="CH4" s="44">
        <f t="shared" ref="CH4:CH33" si="33">COUNTIF($C4:$BB4,AH4)</f>
        <v>1</v>
      </c>
      <c r="CI4" s="44">
        <f>COUNTIF($C4:$BB4,AI4)</f>
        <v>1</v>
      </c>
      <c r="CJ4" s="44">
        <f t="shared" ref="CJ4:CJ33" si="34">COUNTIF($C4:$BB4,AJ4)</f>
        <v>2</v>
      </c>
      <c r="CK4" s="44">
        <f t="shared" ref="CK4:CK33" si="35">COUNTIF($C4:$BB4,AK4)</f>
        <v>15</v>
      </c>
      <c r="CL4" s="44">
        <f t="shared" ref="CL4:CL33" si="36">COUNTIF($C4:$BB4,AL4)</f>
        <v>1</v>
      </c>
      <c r="CM4" s="44">
        <f t="shared" ref="CM4:CM33" si="37">COUNTIF($C4:$BB4,AM4)</f>
        <v>1</v>
      </c>
      <c r="CN4" s="44">
        <f t="shared" ref="CN4:CN33" si="38">COUNTIF($C4:$BB4,AN4)</f>
        <v>1</v>
      </c>
      <c r="CO4" s="44">
        <f t="shared" ref="CO4:CO33" si="39">COUNTIF($C4:$BB4,AO4)</f>
        <v>1</v>
      </c>
      <c r="CP4" s="44">
        <f t="shared" ref="CP4:CP33" si="40">COUNTIF($C4:$BB4,AP4)</f>
        <v>1</v>
      </c>
      <c r="CQ4" s="44">
        <f t="shared" ref="CQ4:CQ33" si="41">COUNTIF($C4:$BB4,AQ4)</f>
        <v>1</v>
      </c>
      <c r="CR4" s="44">
        <f t="shared" ref="CR4:CR33" si="42">COUNTIF($C4:$BB4,AR4)</f>
        <v>1</v>
      </c>
      <c r="CS4" s="44">
        <f t="shared" ref="CS4:CS33" si="43">COUNTIF($C4:$BB4,AS4)</f>
        <v>2</v>
      </c>
      <c r="CT4" s="44">
        <f t="shared" ref="CT4:CT33" si="44">COUNTIF($C4:$BB4,AT4)</f>
        <v>0</v>
      </c>
      <c r="CU4" s="44">
        <f t="shared" ref="CU4:CU33" si="45">COUNTIF($C4:$BB4,AU4)</f>
        <v>0</v>
      </c>
      <c r="CV4" s="44">
        <f t="shared" ref="CV4:CV33" si="46">COUNTIF($C4:$BB4,AV4)</f>
        <v>0</v>
      </c>
      <c r="CW4" s="44">
        <f t="shared" ref="CW4:CW33" si="47">COUNTIF($C4:$BB4,AW4)</f>
        <v>0</v>
      </c>
      <c r="CX4" s="44">
        <f t="shared" ref="CX4:CX33" si="48">COUNTIF($C4:$BB4,AX4)</f>
        <v>0</v>
      </c>
      <c r="CY4" s="44">
        <f t="shared" ref="CY4:CY33" si="49">COUNTIF($C4:$BB4,AY4)</f>
        <v>0</v>
      </c>
      <c r="CZ4" s="45">
        <f t="shared" ref="CZ4:CZ33" si="50">COUNTIF($C4:$BB4,AZ4)</f>
        <v>0</v>
      </c>
      <c r="DA4" s="46">
        <f t="shared" ref="DA4:DA33" si="51">COUNTIF($C4:$BB4,BA4)</f>
        <v>0</v>
      </c>
      <c r="DB4" s="46">
        <f t="shared" ref="DB4:DB33" si="52">COUNTIF($C4:$BB4,BB4)</f>
        <v>0</v>
      </c>
      <c r="DC4" s="46">
        <f t="shared" ref="DC4:DC33" si="53">COUNTIF($C4:$BB4,BC4)</f>
        <v>0</v>
      </c>
    </row>
    <row r="5" spans="1:107" s="42" customFormat="1" ht="15.75" customHeight="1">
      <c r="A5" s="557"/>
      <c r="B5" s="63">
        <f>IF(AZ5&gt;0,0,2)</f>
        <v>2</v>
      </c>
      <c r="C5" s="433" t="s">
        <v>432</v>
      </c>
      <c r="D5" s="433" t="s">
        <v>446</v>
      </c>
      <c r="E5" s="433" t="s">
        <v>450</v>
      </c>
      <c r="F5" s="433" t="s">
        <v>451</v>
      </c>
      <c r="G5" s="433" t="s">
        <v>452</v>
      </c>
      <c r="H5" s="433" t="s">
        <v>435</v>
      </c>
      <c r="I5" s="433" t="s">
        <v>440</v>
      </c>
      <c r="J5" s="433" t="s">
        <v>448</v>
      </c>
      <c r="K5" s="433" t="s">
        <v>447</v>
      </c>
      <c r="L5" s="433" t="s">
        <v>437</v>
      </c>
      <c r="M5" s="433" t="s">
        <v>456</v>
      </c>
      <c r="N5" s="433" t="s">
        <v>454</v>
      </c>
      <c r="O5" s="307"/>
      <c r="P5" s="345"/>
      <c r="Q5" s="379" t="s">
        <v>480</v>
      </c>
      <c r="R5" s="379" t="s">
        <v>478</v>
      </c>
      <c r="S5" s="379" t="s">
        <v>458</v>
      </c>
      <c r="T5" s="379" t="s">
        <v>483</v>
      </c>
      <c r="U5" s="379" t="s">
        <v>453</v>
      </c>
      <c r="V5" s="379" t="s">
        <v>443</v>
      </c>
      <c r="W5" s="379" t="s">
        <v>441</v>
      </c>
      <c r="X5" s="379" t="s">
        <v>449</v>
      </c>
      <c r="Y5" s="379" t="s">
        <v>455</v>
      </c>
      <c r="Z5" s="379" t="s">
        <v>434</v>
      </c>
      <c r="AA5" s="379" t="s">
        <v>465</v>
      </c>
      <c r="AB5" s="379" t="s">
        <v>438</v>
      </c>
      <c r="AC5" s="379" t="s">
        <v>481</v>
      </c>
      <c r="AD5" s="379" t="s">
        <v>482</v>
      </c>
      <c r="AE5" s="307"/>
      <c r="AF5" s="230"/>
      <c r="AG5" s="448"/>
      <c r="AH5" s="432" t="s">
        <v>433</v>
      </c>
      <c r="AI5" s="379" t="s">
        <v>494</v>
      </c>
      <c r="AJ5" s="495" t="s">
        <v>558</v>
      </c>
      <c r="AK5" s="432" t="s">
        <v>586</v>
      </c>
      <c r="AL5" s="379" t="s">
        <v>485</v>
      </c>
      <c r="AM5" s="434" t="s">
        <v>461</v>
      </c>
      <c r="AN5" s="432" t="s">
        <v>496</v>
      </c>
      <c r="AO5" s="432" t="s">
        <v>444</v>
      </c>
      <c r="AP5" s="432" t="s">
        <v>507</v>
      </c>
      <c r="AQ5" s="432" t="s">
        <v>463</v>
      </c>
      <c r="AR5" s="432" t="s">
        <v>492</v>
      </c>
      <c r="AS5" s="495" t="s">
        <v>558</v>
      </c>
      <c r="AT5" s="432"/>
      <c r="AU5" s="482"/>
      <c r="AV5" s="357"/>
      <c r="AW5" s="357"/>
      <c r="AX5" s="513"/>
      <c r="AY5" s="509"/>
      <c r="AZ5" s="59"/>
      <c r="BA5" s="115"/>
      <c r="BB5" s="115"/>
      <c r="BC5" s="47">
        <f t="shared" si="2"/>
        <v>1</v>
      </c>
      <c r="BD5" s="48">
        <f t="shared" si="3"/>
        <v>1</v>
      </c>
      <c r="BE5" s="48">
        <f t="shared" si="4"/>
        <v>1</v>
      </c>
      <c r="BF5" s="48">
        <f t="shared" si="5"/>
        <v>1</v>
      </c>
      <c r="BG5" s="48">
        <f t="shared" si="6"/>
        <v>1</v>
      </c>
      <c r="BH5" s="48">
        <f t="shared" si="7"/>
        <v>1</v>
      </c>
      <c r="BI5" s="48">
        <f t="shared" si="8"/>
        <v>1</v>
      </c>
      <c r="BJ5" s="48">
        <f t="shared" si="9"/>
        <v>1</v>
      </c>
      <c r="BK5" s="48">
        <f t="shared" si="10"/>
        <v>1</v>
      </c>
      <c r="BL5" s="48">
        <f t="shared" si="11"/>
        <v>1</v>
      </c>
      <c r="BM5" s="48">
        <f t="shared" si="12"/>
        <v>1</v>
      </c>
      <c r="BN5" s="48">
        <f t="shared" si="13"/>
        <v>1</v>
      </c>
      <c r="BO5" s="48">
        <f t="shared" si="14"/>
        <v>0</v>
      </c>
      <c r="BP5" s="48">
        <f t="shared" si="15"/>
        <v>0</v>
      </c>
      <c r="BQ5" s="48">
        <f t="shared" si="16"/>
        <v>1</v>
      </c>
      <c r="BR5" s="48">
        <f t="shared" si="17"/>
        <v>1</v>
      </c>
      <c r="BS5" s="48">
        <f t="shared" si="18"/>
        <v>1</v>
      </c>
      <c r="BT5" s="48">
        <f t="shared" si="19"/>
        <v>1</v>
      </c>
      <c r="BU5" s="48">
        <f t="shared" si="20"/>
        <v>1</v>
      </c>
      <c r="BV5" s="48">
        <f t="shared" si="21"/>
        <v>1</v>
      </c>
      <c r="BW5" s="48">
        <f t="shared" si="22"/>
        <v>1</v>
      </c>
      <c r="BX5" s="48">
        <f t="shared" si="23"/>
        <v>1</v>
      </c>
      <c r="BY5" s="48">
        <f t="shared" si="24"/>
        <v>1</v>
      </c>
      <c r="BZ5" s="48">
        <f t="shared" si="25"/>
        <v>1</v>
      </c>
      <c r="CA5" s="48">
        <f t="shared" si="26"/>
        <v>1</v>
      </c>
      <c r="CB5" s="48">
        <f t="shared" si="27"/>
        <v>1</v>
      </c>
      <c r="CC5" s="48">
        <f t="shared" si="28"/>
        <v>1</v>
      </c>
      <c r="CD5" s="48">
        <f t="shared" si="29"/>
        <v>1</v>
      </c>
      <c r="CE5" s="48">
        <f t="shared" si="30"/>
        <v>0</v>
      </c>
      <c r="CF5" s="48">
        <f t="shared" si="31"/>
        <v>0</v>
      </c>
      <c r="CG5" s="48">
        <f t="shared" si="32"/>
        <v>0</v>
      </c>
      <c r="CH5" s="48">
        <f t="shared" si="33"/>
        <v>1</v>
      </c>
      <c r="CI5" s="48">
        <f t="shared" ref="CI5:CI33" si="54">COUNTIF($C5:$BB5,AI5)</f>
        <v>1</v>
      </c>
      <c r="CJ5" s="48">
        <f t="shared" si="34"/>
        <v>2</v>
      </c>
      <c r="CK5" s="48">
        <f t="shared" si="35"/>
        <v>15</v>
      </c>
      <c r="CL5" s="48">
        <f t="shared" si="36"/>
        <v>1</v>
      </c>
      <c r="CM5" s="48">
        <f t="shared" si="37"/>
        <v>1</v>
      </c>
      <c r="CN5" s="48">
        <f t="shared" si="38"/>
        <v>1</v>
      </c>
      <c r="CO5" s="48">
        <f t="shared" si="39"/>
        <v>1</v>
      </c>
      <c r="CP5" s="48">
        <f t="shared" si="40"/>
        <v>1</v>
      </c>
      <c r="CQ5" s="48">
        <f t="shared" si="41"/>
        <v>1</v>
      </c>
      <c r="CR5" s="48">
        <f t="shared" si="42"/>
        <v>1</v>
      </c>
      <c r="CS5" s="48">
        <f t="shared" si="43"/>
        <v>2</v>
      </c>
      <c r="CT5" s="48">
        <f t="shared" si="44"/>
        <v>0</v>
      </c>
      <c r="CU5" s="48">
        <f t="shared" si="45"/>
        <v>0</v>
      </c>
      <c r="CV5" s="48">
        <f t="shared" si="46"/>
        <v>0</v>
      </c>
      <c r="CW5" s="48">
        <f t="shared" si="47"/>
        <v>0</v>
      </c>
      <c r="CX5" s="48">
        <f t="shared" si="48"/>
        <v>0</v>
      </c>
      <c r="CY5" s="48">
        <f t="shared" si="49"/>
        <v>0</v>
      </c>
      <c r="CZ5" s="49">
        <f t="shared" si="50"/>
        <v>0</v>
      </c>
      <c r="DA5" s="46">
        <f t="shared" si="51"/>
        <v>0</v>
      </c>
      <c r="DB5" s="46">
        <f t="shared" si="52"/>
        <v>0</v>
      </c>
      <c r="DC5" s="46">
        <f t="shared" si="53"/>
        <v>0</v>
      </c>
    </row>
    <row r="6" spans="1:107" s="42" customFormat="1" ht="15.75" customHeight="1">
      <c r="A6" s="557"/>
      <c r="B6" s="63">
        <f>IF(AZ6&gt;0,0,3)</f>
        <v>3</v>
      </c>
      <c r="C6" s="534" t="s">
        <v>432</v>
      </c>
      <c r="D6" s="379" t="s">
        <v>449</v>
      </c>
      <c r="E6" s="379" t="s">
        <v>466</v>
      </c>
      <c r="F6" s="379" t="s">
        <v>451</v>
      </c>
      <c r="G6" s="379" t="s">
        <v>474</v>
      </c>
      <c r="H6" s="379" t="s">
        <v>458</v>
      </c>
      <c r="I6" s="379" t="s">
        <v>440</v>
      </c>
      <c r="J6" s="379" t="s">
        <v>448</v>
      </c>
      <c r="K6" s="379" t="s">
        <v>447</v>
      </c>
      <c r="L6" s="432" t="s">
        <v>471</v>
      </c>
      <c r="M6" s="379" t="s">
        <v>477</v>
      </c>
      <c r="N6" s="535" t="s">
        <v>454</v>
      </c>
      <c r="O6" s="307"/>
      <c r="P6" s="345"/>
      <c r="Q6" s="540" t="s">
        <v>480</v>
      </c>
      <c r="R6" s="379" t="s">
        <v>453</v>
      </c>
      <c r="S6" s="536" t="s">
        <v>445</v>
      </c>
      <c r="T6" s="379" t="s">
        <v>465</v>
      </c>
      <c r="U6" s="379" t="s">
        <v>444</v>
      </c>
      <c r="V6" s="379" t="s">
        <v>443</v>
      </c>
      <c r="W6" s="379" t="s">
        <v>488</v>
      </c>
      <c r="X6" s="432" t="s">
        <v>455</v>
      </c>
      <c r="Y6" s="432" t="s">
        <v>441</v>
      </c>
      <c r="Z6" s="379" t="s">
        <v>434</v>
      </c>
      <c r="AA6" s="379" t="s">
        <v>433</v>
      </c>
      <c r="AB6" s="379" t="s">
        <v>438</v>
      </c>
      <c r="AC6" s="379" t="s">
        <v>481</v>
      </c>
      <c r="AD6" s="432" t="s">
        <v>482</v>
      </c>
      <c r="AE6" s="307"/>
      <c r="AF6" s="230"/>
      <c r="AG6" s="448"/>
      <c r="AH6" s="524" t="s">
        <v>584</v>
      </c>
      <c r="AI6" s="379" t="s">
        <v>446</v>
      </c>
      <c r="AJ6" s="432" t="s">
        <v>586</v>
      </c>
      <c r="AK6" s="495" t="s">
        <v>558</v>
      </c>
      <c r="AL6" s="432" t="s">
        <v>492</v>
      </c>
      <c r="AM6" s="379" t="s">
        <v>463</v>
      </c>
      <c r="AN6" s="524" t="s">
        <v>584</v>
      </c>
      <c r="AO6" s="524" t="s">
        <v>584</v>
      </c>
      <c r="AP6" s="524" t="s">
        <v>584</v>
      </c>
      <c r="AQ6" s="434" t="s">
        <v>461</v>
      </c>
      <c r="AR6" s="432" t="s">
        <v>496</v>
      </c>
      <c r="AS6" s="432"/>
      <c r="AT6" s="495" t="s">
        <v>558</v>
      </c>
      <c r="AU6" s="495" t="s">
        <v>558</v>
      </c>
      <c r="AV6" s="357"/>
      <c r="AW6" s="357"/>
      <c r="AX6" s="513"/>
      <c r="AY6" s="509"/>
      <c r="AZ6" s="59"/>
      <c r="BA6" s="115"/>
      <c r="BB6" s="115"/>
      <c r="BC6" s="47">
        <f t="shared" si="2"/>
        <v>1</v>
      </c>
      <c r="BD6" s="48">
        <f t="shared" si="3"/>
        <v>1</v>
      </c>
      <c r="BE6" s="48">
        <f t="shared" si="4"/>
        <v>1</v>
      </c>
      <c r="BF6" s="48">
        <f t="shared" si="5"/>
        <v>1</v>
      </c>
      <c r="BG6" s="48">
        <f t="shared" si="6"/>
        <v>1</v>
      </c>
      <c r="BH6" s="48">
        <f t="shared" si="7"/>
        <v>1</v>
      </c>
      <c r="BI6" s="48">
        <f t="shared" si="8"/>
        <v>1</v>
      </c>
      <c r="BJ6" s="48">
        <f t="shared" si="9"/>
        <v>1</v>
      </c>
      <c r="BK6" s="48">
        <f t="shared" si="10"/>
        <v>1</v>
      </c>
      <c r="BL6" s="48">
        <f t="shared" si="11"/>
        <v>1</v>
      </c>
      <c r="BM6" s="48">
        <f t="shared" si="12"/>
        <v>1</v>
      </c>
      <c r="BN6" s="48">
        <f t="shared" si="13"/>
        <v>1</v>
      </c>
      <c r="BO6" s="48">
        <f t="shared" si="14"/>
        <v>0</v>
      </c>
      <c r="BP6" s="48">
        <f t="shared" si="15"/>
        <v>0</v>
      </c>
      <c r="BQ6" s="48">
        <f t="shared" si="16"/>
        <v>1</v>
      </c>
      <c r="BR6" s="48">
        <f t="shared" si="17"/>
        <v>1</v>
      </c>
      <c r="BS6" s="48">
        <f t="shared" si="18"/>
        <v>1</v>
      </c>
      <c r="BT6" s="48">
        <f t="shared" si="19"/>
        <v>1</v>
      </c>
      <c r="BU6" s="48">
        <f t="shared" si="20"/>
        <v>1</v>
      </c>
      <c r="BV6" s="48">
        <f t="shared" si="21"/>
        <v>1</v>
      </c>
      <c r="BW6" s="48">
        <f t="shared" si="22"/>
        <v>1</v>
      </c>
      <c r="BX6" s="48">
        <f t="shared" si="23"/>
        <v>1</v>
      </c>
      <c r="BY6" s="48">
        <f t="shared" si="24"/>
        <v>1</v>
      </c>
      <c r="BZ6" s="48">
        <f t="shared" si="25"/>
        <v>1</v>
      </c>
      <c r="CA6" s="48">
        <f t="shared" si="26"/>
        <v>1</v>
      </c>
      <c r="CB6" s="48">
        <f t="shared" si="27"/>
        <v>1</v>
      </c>
      <c r="CC6" s="48">
        <f t="shared" si="28"/>
        <v>1</v>
      </c>
      <c r="CD6" s="48">
        <f t="shared" si="29"/>
        <v>1</v>
      </c>
      <c r="CE6" s="48">
        <f t="shared" si="30"/>
        <v>0</v>
      </c>
      <c r="CF6" s="48">
        <f t="shared" si="31"/>
        <v>0</v>
      </c>
      <c r="CG6" s="48">
        <f t="shared" si="32"/>
        <v>0</v>
      </c>
      <c r="CH6" s="48">
        <f t="shared" si="33"/>
        <v>4</v>
      </c>
      <c r="CI6" s="48">
        <f t="shared" si="54"/>
        <v>1</v>
      </c>
      <c r="CJ6" s="48">
        <f t="shared" si="34"/>
        <v>14</v>
      </c>
      <c r="CK6" s="48">
        <f t="shared" si="35"/>
        <v>3</v>
      </c>
      <c r="CL6" s="48">
        <f t="shared" si="36"/>
        <v>1</v>
      </c>
      <c r="CM6" s="48">
        <f t="shared" si="37"/>
        <v>1</v>
      </c>
      <c r="CN6" s="48">
        <f t="shared" si="38"/>
        <v>4</v>
      </c>
      <c r="CO6" s="48">
        <f t="shared" si="39"/>
        <v>4</v>
      </c>
      <c r="CP6" s="48">
        <f t="shared" si="40"/>
        <v>4</v>
      </c>
      <c r="CQ6" s="48">
        <f t="shared" si="41"/>
        <v>1</v>
      </c>
      <c r="CR6" s="48">
        <f t="shared" si="42"/>
        <v>1</v>
      </c>
      <c r="CS6" s="48">
        <f t="shared" si="43"/>
        <v>0</v>
      </c>
      <c r="CT6" s="48">
        <f t="shared" si="44"/>
        <v>3</v>
      </c>
      <c r="CU6" s="48">
        <f t="shared" si="45"/>
        <v>3</v>
      </c>
      <c r="CV6" s="48">
        <f t="shared" si="46"/>
        <v>0</v>
      </c>
      <c r="CW6" s="48">
        <f t="shared" si="47"/>
        <v>0</v>
      </c>
      <c r="CX6" s="48">
        <f t="shared" si="48"/>
        <v>0</v>
      </c>
      <c r="CY6" s="48">
        <f t="shared" si="49"/>
        <v>0</v>
      </c>
      <c r="CZ6" s="49">
        <f t="shared" si="50"/>
        <v>0</v>
      </c>
      <c r="DA6" s="46">
        <f t="shared" si="51"/>
        <v>0</v>
      </c>
      <c r="DB6" s="46">
        <f t="shared" si="52"/>
        <v>0</v>
      </c>
      <c r="DC6" s="46">
        <f t="shared" si="53"/>
        <v>0</v>
      </c>
    </row>
    <row r="7" spans="1:107" s="42" customFormat="1" ht="15.75" customHeight="1">
      <c r="A7" s="557"/>
      <c r="B7" s="63">
        <f>IF(AZ7&gt;0,0,4)</f>
        <v>4</v>
      </c>
      <c r="C7" s="337" t="s">
        <v>524</v>
      </c>
      <c r="D7" s="379" t="s">
        <v>454</v>
      </c>
      <c r="E7" s="379" t="s">
        <v>450</v>
      </c>
      <c r="F7" s="536" t="s">
        <v>451</v>
      </c>
      <c r="G7" s="379" t="s">
        <v>471</v>
      </c>
      <c r="H7" s="379" t="s">
        <v>448</v>
      </c>
      <c r="I7" s="379" t="s">
        <v>440</v>
      </c>
      <c r="J7" s="432" t="s">
        <v>474</v>
      </c>
      <c r="K7" s="379" t="s">
        <v>435</v>
      </c>
      <c r="L7" s="347" t="s">
        <v>529</v>
      </c>
      <c r="M7" s="379" t="s">
        <v>477</v>
      </c>
      <c r="N7" s="535" t="s">
        <v>432</v>
      </c>
      <c r="O7" s="307"/>
      <c r="P7" s="345"/>
      <c r="Q7" s="540" t="s">
        <v>452</v>
      </c>
      <c r="R7" s="379" t="s">
        <v>504</v>
      </c>
      <c r="S7" s="379" t="s">
        <v>437</v>
      </c>
      <c r="T7" s="379" t="s">
        <v>483</v>
      </c>
      <c r="U7" s="379" t="s">
        <v>444</v>
      </c>
      <c r="V7" s="379" t="s">
        <v>490</v>
      </c>
      <c r="W7" s="379" t="s">
        <v>466</v>
      </c>
      <c r="X7" s="432" t="s">
        <v>494</v>
      </c>
      <c r="Y7" s="432" t="s">
        <v>455</v>
      </c>
      <c r="Z7" s="379" t="s">
        <v>434</v>
      </c>
      <c r="AA7" s="416" t="s">
        <v>433</v>
      </c>
      <c r="AB7" s="379" t="s">
        <v>438</v>
      </c>
      <c r="AC7" s="379" t="s">
        <v>443</v>
      </c>
      <c r="AD7" s="432" t="s">
        <v>482</v>
      </c>
      <c r="AE7" s="307"/>
      <c r="AF7" s="230"/>
      <c r="AG7" s="448"/>
      <c r="AH7" s="524" t="s">
        <v>584</v>
      </c>
      <c r="AI7" s="379" t="s">
        <v>446</v>
      </c>
      <c r="AJ7" s="432" t="s">
        <v>586</v>
      </c>
      <c r="AK7" s="495" t="s">
        <v>558</v>
      </c>
      <c r="AL7" s="432" t="s">
        <v>492</v>
      </c>
      <c r="AM7" s="379" t="s">
        <v>463</v>
      </c>
      <c r="AN7" s="524" t="s">
        <v>584</v>
      </c>
      <c r="AO7" s="524" t="s">
        <v>584</v>
      </c>
      <c r="AP7" s="524" t="s">
        <v>584</v>
      </c>
      <c r="AQ7" s="434" t="s">
        <v>461</v>
      </c>
      <c r="AR7" s="432" t="s">
        <v>496</v>
      </c>
      <c r="AS7" s="432"/>
      <c r="AT7" s="495" t="s">
        <v>558</v>
      </c>
      <c r="AU7" s="495" t="s">
        <v>558</v>
      </c>
      <c r="AV7" s="357"/>
      <c r="AW7" s="357"/>
      <c r="AX7" s="513"/>
      <c r="AY7" s="509"/>
      <c r="AZ7" s="59"/>
      <c r="BA7" s="115"/>
      <c r="BB7" s="115"/>
      <c r="BC7" s="47">
        <f t="shared" si="2"/>
        <v>1</v>
      </c>
      <c r="BD7" s="48">
        <f t="shared" si="3"/>
        <v>1</v>
      </c>
      <c r="BE7" s="48">
        <f t="shared" si="4"/>
        <v>1</v>
      </c>
      <c r="BF7" s="48">
        <f t="shared" si="5"/>
        <v>1</v>
      </c>
      <c r="BG7" s="48">
        <f t="shared" si="6"/>
        <v>1</v>
      </c>
      <c r="BH7" s="48">
        <f t="shared" si="7"/>
        <v>1</v>
      </c>
      <c r="BI7" s="48">
        <f t="shared" si="8"/>
        <v>1</v>
      </c>
      <c r="BJ7" s="48">
        <f t="shared" si="9"/>
        <v>1</v>
      </c>
      <c r="BK7" s="48">
        <f t="shared" si="10"/>
        <v>1</v>
      </c>
      <c r="BL7" s="48">
        <f t="shared" si="11"/>
        <v>1</v>
      </c>
      <c r="BM7" s="48">
        <f t="shared" si="12"/>
        <v>1</v>
      </c>
      <c r="BN7" s="48">
        <f t="shared" si="13"/>
        <v>1</v>
      </c>
      <c r="BO7" s="48">
        <f t="shared" si="14"/>
        <v>0</v>
      </c>
      <c r="BP7" s="48">
        <f t="shared" si="15"/>
        <v>0</v>
      </c>
      <c r="BQ7" s="48">
        <f t="shared" si="16"/>
        <v>1</v>
      </c>
      <c r="BR7" s="48">
        <f t="shared" si="17"/>
        <v>1</v>
      </c>
      <c r="BS7" s="48">
        <f t="shared" si="18"/>
        <v>1</v>
      </c>
      <c r="BT7" s="48">
        <f t="shared" si="19"/>
        <v>1</v>
      </c>
      <c r="BU7" s="48">
        <f t="shared" si="20"/>
        <v>1</v>
      </c>
      <c r="BV7" s="48">
        <f t="shared" si="21"/>
        <v>1</v>
      </c>
      <c r="BW7" s="48">
        <f t="shared" si="22"/>
        <v>1</v>
      </c>
      <c r="BX7" s="48">
        <f t="shared" si="23"/>
        <v>1</v>
      </c>
      <c r="BY7" s="48">
        <f t="shared" si="24"/>
        <v>1</v>
      </c>
      <c r="BZ7" s="48">
        <f t="shared" si="25"/>
        <v>1</v>
      </c>
      <c r="CA7" s="48">
        <f t="shared" si="26"/>
        <v>1</v>
      </c>
      <c r="CB7" s="48">
        <f t="shared" si="27"/>
        <v>1</v>
      </c>
      <c r="CC7" s="48">
        <f t="shared" si="28"/>
        <v>1</v>
      </c>
      <c r="CD7" s="48">
        <f t="shared" si="29"/>
        <v>1</v>
      </c>
      <c r="CE7" s="48">
        <f t="shared" si="30"/>
        <v>0</v>
      </c>
      <c r="CF7" s="48">
        <f t="shared" si="31"/>
        <v>0</v>
      </c>
      <c r="CG7" s="48">
        <f t="shared" si="32"/>
        <v>0</v>
      </c>
      <c r="CH7" s="48">
        <f t="shared" si="33"/>
        <v>4</v>
      </c>
      <c r="CI7" s="48">
        <f t="shared" si="54"/>
        <v>1</v>
      </c>
      <c r="CJ7" s="48">
        <f t="shared" si="34"/>
        <v>14</v>
      </c>
      <c r="CK7" s="48">
        <f t="shared" si="35"/>
        <v>3</v>
      </c>
      <c r="CL7" s="48">
        <f t="shared" si="36"/>
        <v>1</v>
      </c>
      <c r="CM7" s="48">
        <f t="shared" si="37"/>
        <v>1</v>
      </c>
      <c r="CN7" s="48">
        <f t="shared" si="38"/>
        <v>4</v>
      </c>
      <c r="CO7" s="48">
        <f t="shared" si="39"/>
        <v>4</v>
      </c>
      <c r="CP7" s="48">
        <f t="shared" si="40"/>
        <v>4</v>
      </c>
      <c r="CQ7" s="48">
        <f t="shared" si="41"/>
        <v>1</v>
      </c>
      <c r="CR7" s="48">
        <f t="shared" si="42"/>
        <v>1</v>
      </c>
      <c r="CS7" s="48">
        <f t="shared" si="43"/>
        <v>0</v>
      </c>
      <c r="CT7" s="48">
        <f t="shared" si="44"/>
        <v>3</v>
      </c>
      <c r="CU7" s="48">
        <f t="shared" si="45"/>
        <v>3</v>
      </c>
      <c r="CV7" s="48">
        <f t="shared" si="46"/>
        <v>0</v>
      </c>
      <c r="CW7" s="48">
        <f t="shared" si="47"/>
        <v>0</v>
      </c>
      <c r="CX7" s="48">
        <f t="shared" si="48"/>
        <v>0</v>
      </c>
      <c r="CY7" s="48">
        <f t="shared" si="49"/>
        <v>0</v>
      </c>
      <c r="CZ7" s="49">
        <f t="shared" si="50"/>
        <v>0</v>
      </c>
      <c r="DA7" s="46">
        <f t="shared" si="51"/>
        <v>0</v>
      </c>
      <c r="DB7" s="46">
        <f t="shared" si="52"/>
        <v>0</v>
      </c>
      <c r="DC7" s="46">
        <f t="shared" si="53"/>
        <v>0</v>
      </c>
    </row>
    <row r="8" spans="1:107" s="42" customFormat="1" ht="15.75" customHeight="1" thickBot="1">
      <c r="A8" s="558"/>
      <c r="B8" s="64">
        <f>IF(AZ8&gt;0,0,5)</f>
        <v>5</v>
      </c>
      <c r="C8" s="534" t="s">
        <v>471</v>
      </c>
      <c r="D8" s="379" t="s">
        <v>455</v>
      </c>
      <c r="E8" s="379" t="s">
        <v>450</v>
      </c>
      <c r="F8" s="536" t="s">
        <v>474</v>
      </c>
      <c r="G8" s="337" t="s">
        <v>524</v>
      </c>
      <c r="H8" s="379" t="s">
        <v>453</v>
      </c>
      <c r="I8" s="379" t="s">
        <v>452</v>
      </c>
      <c r="J8" s="338" t="s">
        <v>522</v>
      </c>
      <c r="K8" s="432" t="s">
        <v>435</v>
      </c>
      <c r="L8" s="432" t="s">
        <v>451</v>
      </c>
      <c r="M8" s="347" t="s">
        <v>529</v>
      </c>
      <c r="N8" s="535" t="s">
        <v>477</v>
      </c>
      <c r="O8" s="309"/>
      <c r="P8" s="446"/>
      <c r="Q8" s="540" t="s">
        <v>504</v>
      </c>
      <c r="R8" s="379" t="s">
        <v>434</v>
      </c>
      <c r="S8" s="379" t="s">
        <v>437</v>
      </c>
      <c r="T8" s="379" t="s">
        <v>483</v>
      </c>
      <c r="U8" s="379" t="s">
        <v>488</v>
      </c>
      <c r="V8" s="379" t="s">
        <v>466</v>
      </c>
      <c r="W8" s="379" t="s">
        <v>447</v>
      </c>
      <c r="X8" s="432" t="s">
        <v>494</v>
      </c>
      <c r="Y8" s="432" t="s">
        <v>480</v>
      </c>
      <c r="Z8" s="379" t="s">
        <v>449</v>
      </c>
      <c r="AA8" s="379" t="s">
        <v>465</v>
      </c>
      <c r="AB8" s="416" t="s">
        <v>490</v>
      </c>
      <c r="AC8" s="379" t="s">
        <v>443</v>
      </c>
      <c r="AD8" s="432" t="s">
        <v>492</v>
      </c>
      <c r="AE8" s="309"/>
      <c r="AF8" s="231"/>
      <c r="AG8" s="449"/>
      <c r="AH8" s="507"/>
      <c r="AI8" s="379"/>
      <c r="AJ8" s="525"/>
      <c r="AK8" s="525"/>
      <c r="AL8" s="379"/>
      <c r="AM8" s="379"/>
      <c r="AN8" s="532"/>
      <c r="AO8" s="532"/>
      <c r="AP8" s="532"/>
      <c r="AQ8" s="379"/>
      <c r="AR8" s="379"/>
      <c r="AS8" s="379"/>
      <c r="AT8" s="379"/>
      <c r="AU8" s="379"/>
      <c r="AV8" s="514"/>
      <c r="AW8" s="514"/>
      <c r="AX8" s="515"/>
      <c r="AY8" s="510"/>
      <c r="AZ8" s="61"/>
      <c r="BA8" s="115"/>
      <c r="BB8" s="115"/>
      <c r="BC8" s="50">
        <f t="shared" si="2"/>
        <v>1</v>
      </c>
      <c r="BD8" s="51">
        <f t="shared" si="3"/>
        <v>1</v>
      </c>
      <c r="BE8" s="51">
        <f t="shared" si="4"/>
        <v>1</v>
      </c>
      <c r="BF8" s="51">
        <f t="shared" si="5"/>
        <v>1</v>
      </c>
      <c r="BG8" s="51">
        <f t="shared" si="6"/>
        <v>1</v>
      </c>
      <c r="BH8" s="51">
        <f t="shared" si="7"/>
        <v>1</v>
      </c>
      <c r="BI8" s="51">
        <f t="shared" si="8"/>
        <v>1</v>
      </c>
      <c r="BJ8" s="51">
        <f t="shared" si="9"/>
        <v>1</v>
      </c>
      <c r="BK8" s="51">
        <f t="shared" si="10"/>
        <v>1</v>
      </c>
      <c r="BL8" s="51">
        <f t="shared" si="11"/>
        <v>1</v>
      </c>
      <c r="BM8" s="51">
        <f t="shared" si="12"/>
        <v>1</v>
      </c>
      <c r="BN8" s="51">
        <f t="shared" si="13"/>
        <v>1</v>
      </c>
      <c r="BO8" s="51">
        <f t="shared" si="14"/>
        <v>0</v>
      </c>
      <c r="BP8" s="51">
        <f t="shared" si="15"/>
        <v>0</v>
      </c>
      <c r="BQ8" s="51">
        <f t="shared" si="16"/>
        <v>1</v>
      </c>
      <c r="BR8" s="51">
        <f t="shared" si="17"/>
        <v>1</v>
      </c>
      <c r="BS8" s="51">
        <f t="shared" si="18"/>
        <v>1</v>
      </c>
      <c r="BT8" s="51">
        <f t="shared" si="19"/>
        <v>1</v>
      </c>
      <c r="BU8" s="51">
        <f t="shared" si="20"/>
        <v>1</v>
      </c>
      <c r="BV8" s="51">
        <f t="shared" si="21"/>
        <v>1</v>
      </c>
      <c r="BW8" s="51">
        <f t="shared" si="22"/>
        <v>1</v>
      </c>
      <c r="BX8" s="51">
        <f t="shared" si="23"/>
        <v>1</v>
      </c>
      <c r="BY8" s="51">
        <f t="shared" si="24"/>
        <v>1</v>
      </c>
      <c r="BZ8" s="51">
        <f t="shared" si="25"/>
        <v>1</v>
      </c>
      <c r="CA8" s="51">
        <f t="shared" si="26"/>
        <v>1</v>
      </c>
      <c r="CB8" s="51">
        <f t="shared" si="27"/>
        <v>1</v>
      </c>
      <c r="CC8" s="51">
        <f t="shared" si="28"/>
        <v>1</v>
      </c>
      <c r="CD8" s="51">
        <f t="shared" si="29"/>
        <v>1</v>
      </c>
      <c r="CE8" s="51">
        <f t="shared" si="30"/>
        <v>0</v>
      </c>
      <c r="CF8" s="51">
        <f t="shared" si="31"/>
        <v>0</v>
      </c>
      <c r="CG8" s="51">
        <f t="shared" si="32"/>
        <v>0</v>
      </c>
      <c r="CH8" s="51">
        <f t="shared" si="33"/>
        <v>0</v>
      </c>
      <c r="CI8" s="51">
        <f t="shared" si="54"/>
        <v>0</v>
      </c>
      <c r="CJ8" s="51">
        <f t="shared" si="34"/>
        <v>0</v>
      </c>
      <c r="CK8" s="51">
        <f t="shared" si="35"/>
        <v>0</v>
      </c>
      <c r="CL8" s="51">
        <f t="shared" si="36"/>
        <v>0</v>
      </c>
      <c r="CM8" s="51">
        <f t="shared" si="37"/>
        <v>0</v>
      </c>
      <c r="CN8" s="51">
        <f t="shared" si="38"/>
        <v>0</v>
      </c>
      <c r="CO8" s="51">
        <f t="shared" si="39"/>
        <v>0</v>
      </c>
      <c r="CP8" s="51">
        <f t="shared" si="40"/>
        <v>0</v>
      </c>
      <c r="CQ8" s="51">
        <f t="shared" si="41"/>
        <v>0</v>
      </c>
      <c r="CR8" s="51">
        <f t="shared" si="42"/>
        <v>0</v>
      </c>
      <c r="CS8" s="51">
        <f t="shared" si="43"/>
        <v>0</v>
      </c>
      <c r="CT8" s="51">
        <f t="shared" si="44"/>
        <v>0</v>
      </c>
      <c r="CU8" s="51">
        <f t="shared" si="45"/>
        <v>0</v>
      </c>
      <c r="CV8" s="51">
        <f t="shared" si="46"/>
        <v>0</v>
      </c>
      <c r="CW8" s="51">
        <f t="shared" si="47"/>
        <v>0</v>
      </c>
      <c r="CX8" s="51">
        <f t="shared" si="48"/>
        <v>0</v>
      </c>
      <c r="CY8" s="51">
        <f t="shared" si="49"/>
        <v>0</v>
      </c>
      <c r="CZ8" s="52">
        <f t="shared" si="50"/>
        <v>0</v>
      </c>
      <c r="DA8" s="46">
        <f t="shared" si="51"/>
        <v>0</v>
      </c>
      <c r="DB8" s="46">
        <f t="shared" si="52"/>
        <v>0</v>
      </c>
      <c r="DC8" s="46">
        <f t="shared" si="53"/>
        <v>0</v>
      </c>
    </row>
    <row r="9" spans="1:107" s="42" customFormat="1" ht="15.75" customHeight="1" thickTop="1">
      <c r="A9" s="559" t="s">
        <v>10</v>
      </c>
      <c r="B9" s="62">
        <f>IF(AZ9&gt;0,0,1)</f>
        <v>1</v>
      </c>
      <c r="C9" s="537" t="s">
        <v>445</v>
      </c>
      <c r="D9" s="379" t="s">
        <v>454</v>
      </c>
      <c r="E9" s="379" t="s">
        <v>466</v>
      </c>
      <c r="F9" s="536" t="s">
        <v>462</v>
      </c>
      <c r="G9" s="379" t="s">
        <v>461</v>
      </c>
      <c r="H9" s="338" t="s">
        <v>527</v>
      </c>
      <c r="I9" s="536" t="s">
        <v>447</v>
      </c>
      <c r="J9" s="536" t="s">
        <v>487</v>
      </c>
      <c r="K9" s="536" t="s">
        <v>450</v>
      </c>
      <c r="L9" s="538" t="s">
        <v>456</v>
      </c>
      <c r="M9" s="536" t="s">
        <v>457</v>
      </c>
      <c r="N9" s="539" t="s">
        <v>460</v>
      </c>
      <c r="O9" s="483"/>
      <c r="P9" s="447"/>
      <c r="Q9" s="540" t="s">
        <v>480</v>
      </c>
      <c r="R9" s="536" t="s">
        <v>492</v>
      </c>
      <c r="S9" s="379" t="s">
        <v>485</v>
      </c>
      <c r="T9" s="536" t="s">
        <v>483</v>
      </c>
      <c r="U9" s="536" t="s">
        <v>489</v>
      </c>
      <c r="V9" s="339" t="s">
        <v>523</v>
      </c>
      <c r="W9" s="379" t="s">
        <v>452</v>
      </c>
      <c r="X9" s="432" t="s">
        <v>505</v>
      </c>
      <c r="Y9" s="538" t="s">
        <v>467</v>
      </c>
      <c r="Z9" s="378" t="s">
        <v>499</v>
      </c>
      <c r="AA9" s="378" t="s">
        <v>488</v>
      </c>
      <c r="AB9" s="378" t="s">
        <v>490</v>
      </c>
      <c r="AC9" s="379" t="s">
        <v>481</v>
      </c>
      <c r="AD9" s="432" t="s">
        <v>448</v>
      </c>
      <c r="AE9" s="306"/>
      <c r="AF9" s="229"/>
      <c r="AG9" s="447"/>
      <c r="AH9" s="379"/>
      <c r="AI9" s="378"/>
      <c r="AJ9" s="432" t="s">
        <v>486</v>
      </c>
      <c r="AK9" s="379" t="s">
        <v>479</v>
      </c>
      <c r="AL9" s="378" t="s">
        <v>496</v>
      </c>
      <c r="AM9" s="524" t="s">
        <v>584</v>
      </c>
      <c r="AN9" s="433" t="s">
        <v>586</v>
      </c>
      <c r="AO9" s="432" t="s">
        <v>459</v>
      </c>
      <c r="AP9" s="432" t="s">
        <v>446</v>
      </c>
      <c r="AQ9" s="434" t="s">
        <v>508</v>
      </c>
      <c r="AR9" s="435" t="s">
        <v>482</v>
      </c>
      <c r="AS9" s="545" t="s">
        <v>587</v>
      </c>
      <c r="AT9" s="435"/>
      <c r="AU9" s="486"/>
      <c r="AV9" s="511"/>
      <c r="AW9" s="511"/>
      <c r="AX9" s="512"/>
      <c r="AY9" s="508"/>
      <c r="AZ9" s="57"/>
      <c r="BA9" s="115"/>
      <c r="BB9" s="115"/>
      <c r="BC9" s="43">
        <f t="shared" si="2"/>
        <v>1</v>
      </c>
      <c r="BD9" s="44">
        <f t="shared" si="3"/>
        <v>1</v>
      </c>
      <c r="BE9" s="44">
        <f t="shared" si="4"/>
        <v>1</v>
      </c>
      <c r="BF9" s="44">
        <f t="shared" si="5"/>
        <v>1</v>
      </c>
      <c r="BG9" s="44">
        <f t="shared" si="6"/>
        <v>1</v>
      </c>
      <c r="BH9" s="44">
        <f t="shared" si="7"/>
        <v>1</v>
      </c>
      <c r="BI9" s="44">
        <f t="shared" si="8"/>
        <v>1</v>
      </c>
      <c r="BJ9" s="44">
        <f t="shared" si="9"/>
        <v>1</v>
      </c>
      <c r="BK9" s="44">
        <f t="shared" si="10"/>
        <v>1</v>
      </c>
      <c r="BL9" s="44">
        <f t="shared" si="11"/>
        <v>1</v>
      </c>
      <c r="BM9" s="44">
        <f t="shared" si="12"/>
        <v>1</v>
      </c>
      <c r="BN9" s="44">
        <f t="shared" si="13"/>
        <v>1</v>
      </c>
      <c r="BO9" s="44">
        <f t="shared" si="14"/>
        <v>0</v>
      </c>
      <c r="BP9" s="44">
        <f t="shared" si="15"/>
        <v>0</v>
      </c>
      <c r="BQ9" s="44">
        <f t="shared" si="16"/>
        <v>1</v>
      </c>
      <c r="BR9" s="44">
        <f t="shared" si="17"/>
        <v>1</v>
      </c>
      <c r="BS9" s="44">
        <f t="shared" si="18"/>
        <v>1</v>
      </c>
      <c r="BT9" s="44">
        <f t="shared" si="19"/>
        <v>1</v>
      </c>
      <c r="BU9" s="44">
        <f t="shared" si="20"/>
        <v>1</v>
      </c>
      <c r="BV9" s="44">
        <f t="shared" si="21"/>
        <v>1</v>
      </c>
      <c r="BW9" s="44">
        <f t="shared" si="22"/>
        <v>1</v>
      </c>
      <c r="BX9" s="44">
        <f t="shared" si="23"/>
        <v>1</v>
      </c>
      <c r="BY9" s="44">
        <f t="shared" si="24"/>
        <v>1</v>
      </c>
      <c r="BZ9" s="44">
        <f t="shared" si="25"/>
        <v>1</v>
      </c>
      <c r="CA9" s="44">
        <f t="shared" si="26"/>
        <v>1</v>
      </c>
      <c r="CB9" s="44">
        <f t="shared" si="27"/>
        <v>1</v>
      </c>
      <c r="CC9" s="44">
        <f t="shared" si="28"/>
        <v>1</v>
      </c>
      <c r="CD9" s="44">
        <f t="shared" si="29"/>
        <v>1</v>
      </c>
      <c r="CE9" s="44">
        <f t="shared" si="30"/>
        <v>0</v>
      </c>
      <c r="CF9" s="44">
        <f t="shared" si="31"/>
        <v>0</v>
      </c>
      <c r="CG9" s="44">
        <f t="shared" si="32"/>
        <v>0</v>
      </c>
      <c r="CH9" s="44">
        <f t="shared" si="33"/>
        <v>0</v>
      </c>
      <c r="CI9" s="44">
        <f t="shared" si="54"/>
        <v>0</v>
      </c>
      <c r="CJ9" s="44">
        <f t="shared" si="34"/>
        <v>1</v>
      </c>
      <c r="CK9" s="44">
        <f t="shared" si="35"/>
        <v>1</v>
      </c>
      <c r="CL9" s="44">
        <f t="shared" si="36"/>
        <v>1</v>
      </c>
      <c r="CM9" s="44">
        <f t="shared" si="37"/>
        <v>1</v>
      </c>
      <c r="CN9" s="44">
        <f t="shared" si="38"/>
        <v>17</v>
      </c>
      <c r="CO9" s="44">
        <f t="shared" si="39"/>
        <v>1</v>
      </c>
      <c r="CP9" s="44">
        <f t="shared" si="40"/>
        <v>1</v>
      </c>
      <c r="CQ9" s="44">
        <f t="shared" si="41"/>
        <v>1</v>
      </c>
      <c r="CR9" s="44">
        <f t="shared" si="42"/>
        <v>1</v>
      </c>
      <c r="CS9" s="44">
        <f t="shared" si="43"/>
        <v>1</v>
      </c>
      <c r="CT9" s="44">
        <f t="shared" si="44"/>
        <v>0</v>
      </c>
      <c r="CU9" s="44">
        <f t="shared" si="45"/>
        <v>0</v>
      </c>
      <c r="CV9" s="44">
        <f t="shared" si="46"/>
        <v>0</v>
      </c>
      <c r="CW9" s="44">
        <f t="shared" si="47"/>
        <v>0</v>
      </c>
      <c r="CX9" s="44">
        <f t="shared" si="48"/>
        <v>0</v>
      </c>
      <c r="CY9" s="44">
        <f t="shared" si="49"/>
        <v>0</v>
      </c>
      <c r="CZ9" s="45">
        <f t="shared" si="50"/>
        <v>0</v>
      </c>
      <c r="DA9" s="46">
        <f t="shared" si="51"/>
        <v>0</v>
      </c>
      <c r="DB9" s="46">
        <f t="shared" si="52"/>
        <v>0</v>
      </c>
      <c r="DC9" s="46">
        <f t="shared" si="53"/>
        <v>0</v>
      </c>
    </row>
    <row r="10" spans="1:107" s="42" customFormat="1" ht="15.75" customHeight="1">
      <c r="A10" s="557" t="s">
        <v>8</v>
      </c>
      <c r="B10" s="63">
        <f>IF(AZ10&gt;0,0,2)</f>
        <v>2</v>
      </c>
      <c r="C10" s="540" t="s">
        <v>487</v>
      </c>
      <c r="D10" s="379" t="s">
        <v>454</v>
      </c>
      <c r="E10" s="536" t="s">
        <v>450</v>
      </c>
      <c r="F10" s="379" t="s">
        <v>451</v>
      </c>
      <c r="G10" s="379" t="s">
        <v>461</v>
      </c>
      <c r="H10" s="379" t="s">
        <v>462</v>
      </c>
      <c r="I10" s="379" t="s">
        <v>447</v>
      </c>
      <c r="J10" s="379" t="s">
        <v>467</v>
      </c>
      <c r="K10" s="337" t="s">
        <v>524</v>
      </c>
      <c r="L10" s="432" t="s">
        <v>456</v>
      </c>
      <c r="M10" s="379" t="s">
        <v>457</v>
      </c>
      <c r="N10" s="535" t="s">
        <v>460</v>
      </c>
      <c r="O10" s="484"/>
      <c r="P10" s="448"/>
      <c r="Q10" s="540" t="s">
        <v>480</v>
      </c>
      <c r="R10" s="379" t="s">
        <v>492</v>
      </c>
      <c r="S10" s="379" t="s">
        <v>493</v>
      </c>
      <c r="T10" s="536" t="s">
        <v>503</v>
      </c>
      <c r="U10" s="536" t="s">
        <v>489</v>
      </c>
      <c r="V10" s="339" t="s">
        <v>523</v>
      </c>
      <c r="W10" s="379" t="s">
        <v>452</v>
      </c>
      <c r="X10" s="432" t="s">
        <v>490</v>
      </c>
      <c r="Y10" s="432" t="s">
        <v>483</v>
      </c>
      <c r="Z10" s="379" t="s">
        <v>499</v>
      </c>
      <c r="AA10" s="379" t="s">
        <v>488</v>
      </c>
      <c r="AB10" s="379" t="s">
        <v>498</v>
      </c>
      <c r="AC10" s="379" t="s">
        <v>481</v>
      </c>
      <c r="AD10" s="432" t="s">
        <v>448</v>
      </c>
      <c r="AE10" s="307"/>
      <c r="AF10" s="230"/>
      <c r="AG10" s="448"/>
      <c r="AH10" s="379"/>
      <c r="AI10" s="379"/>
      <c r="AJ10" s="432" t="s">
        <v>486</v>
      </c>
      <c r="AK10" s="379" t="s">
        <v>479</v>
      </c>
      <c r="AL10" s="379" t="s">
        <v>496</v>
      </c>
      <c r="AM10" s="524" t="s">
        <v>584</v>
      </c>
      <c r="AN10" s="433" t="s">
        <v>586</v>
      </c>
      <c r="AO10" s="432" t="s">
        <v>459</v>
      </c>
      <c r="AP10" s="432" t="s">
        <v>446</v>
      </c>
      <c r="AQ10" s="434" t="s">
        <v>508</v>
      </c>
      <c r="AR10" s="432" t="s">
        <v>482</v>
      </c>
      <c r="AS10" s="379" t="s">
        <v>587</v>
      </c>
      <c r="AT10" s="432"/>
      <c r="AU10" s="482"/>
      <c r="AV10" s="357"/>
      <c r="AW10" s="357"/>
      <c r="AX10" s="513"/>
      <c r="AY10" s="509"/>
      <c r="AZ10" s="59"/>
      <c r="BA10" s="115"/>
      <c r="BB10" s="115"/>
      <c r="BC10" s="47">
        <f t="shared" si="2"/>
        <v>1</v>
      </c>
      <c r="BD10" s="48">
        <f t="shared" si="3"/>
        <v>1</v>
      </c>
      <c r="BE10" s="48">
        <f t="shared" si="4"/>
        <v>1</v>
      </c>
      <c r="BF10" s="48">
        <f t="shared" si="5"/>
        <v>1</v>
      </c>
      <c r="BG10" s="48">
        <f t="shared" si="6"/>
        <v>1</v>
      </c>
      <c r="BH10" s="48">
        <f t="shared" si="7"/>
        <v>1</v>
      </c>
      <c r="BI10" s="48">
        <f t="shared" si="8"/>
        <v>1</v>
      </c>
      <c r="BJ10" s="48">
        <f t="shared" si="9"/>
        <v>1</v>
      </c>
      <c r="BK10" s="48">
        <f t="shared" si="10"/>
        <v>1</v>
      </c>
      <c r="BL10" s="48">
        <f t="shared" si="11"/>
        <v>1</v>
      </c>
      <c r="BM10" s="48">
        <f t="shared" si="12"/>
        <v>1</v>
      </c>
      <c r="BN10" s="48">
        <f t="shared" si="13"/>
        <v>1</v>
      </c>
      <c r="BO10" s="48">
        <f t="shared" si="14"/>
        <v>0</v>
      </c>
      <c r="BP10" s="48">
        <f t="shared" si="15"/>
        <v>0</v>
      </c>
      <c r="BQ10" s="48">
        <f t="shared" si="16"/>
        <v>1</v>
      </c>
      <c r="BR10" s="48">
        <f t="shared" si="17"/>
        <v>1</v>
      </c>
      <c r="BS10" s="48">
        <f t="shared" si="18"/>
        <v>1</v>
      </c>
      <c r="BT10" s="48">
        <f t="shared" si="19"/>
        <v>1</v>
      </c>
      <c r="BU10" s="48">
        <f t="shared" si="20"/>
        <v>1</v>
      </c>
      <c r="BV10" s="48">
        <f t="shared" si="21"/>
        <v>1</v>
      </c>
      <c r="BW10" s="48">
        <f t="shared" si="22"/>
        <v>1</v>
      </c>
      <c r="BX10" s="48">
        <f t="shared" si="23"/>
        <v>1</v>
      </c>
      <c r="BY10" s="48">
        <f t="shared" si="24"/>
        <v>1</v>
      </c>
      <c r="BZ10" s="48">
        <f t="shared" si="25"/>
        <v>1</v>
      </c>
      <c r="CA10" s="48">
        <f t="shared" si="26"/>
        <v>1</v>
      </c>
      <c r="CB10" s="48">
        <f t="shared" si="27"/>
        <v>1</v>
      </c>
      <c r="CC10" s="48">
        <f t="shared" si="28"/>
        <v>1</v>
      </c>
      <c r="CD10" s="48">
        <f t="shared" si="29"/>
        <v>1</v>
      </c>
      <c r="CE10" s="48">
        <f t="shared" si="30"/>
        <v>0</v>
      </c>
      <c r="CF10" s="48">
        <f t="shared" si="31"/>
        <v>0</v>
      </c>
      <c r="CG10" s="48">
        <f t="shared" si="32"/>
        <v>0</v>
      </c>
      <c r="CH10" s="48">
        <f t="shared" si="33"/>
        <v>0</v>
      </c>
      <c r="CI10" s="48">
        <f t="shared" si="54"/>
        <v>0</v>
      </c>
      <c r="CJ10" s="48">
        <f t="shared" si="34"/>
        <v>1</v>
      </c>
      <c r="CK10" s="48">
        <f t="shared" si="35"/>
        <v>1</v>
      </c>
      <c r="CL10" s="48">
        <f t="shared" si="36"/>
        <v>1</v>
      </c>
      <c r="CM10" s="48">
        <f t="shared" si="37"/>
        <v>1</v>
      </c>
      <c r="CN10" s="48">
        <f t="shared" si="38"/>
        <v>17</v>
      </c>
      <c r="CO10" s="48">
        <f t="shared" si="39"/>
        <v>1</v>
      </c>
      <c r="CP10" s="48">
        <f t="shared" si="40"/>
        <v>1</v>
      </c>
      <c r="CQ10" s="48">
        <f t="shared" si="41"/>
        <v>1</v>
      </c>
      <c r="CR10" s="48">
        <f t="shared" si="42"/>
        <v>1</v>
      </c>
      <c r="CS10" s="48">
        <f t="shared" si="43"/>
        <v>1</v>
      </c>
      <c r="CT10" s="48">
        <f t="shared" si="44"/>
        <v>0</v>
      </c>
      <c r="CU10" s="48">
        <f t="shared" si="45"/>
        <v>0</v>
      </c>
      <c r="CV10" s="48">
        <f t="shared" si="46"/>
        <v>0</v>
      </c>
      <c r="CW10" s="48">
        <f t="shared" si="47"/>
        <v>0</v>
      </c>
      <c r="CX10" s="48">
        <f t="shared" si="48"/>
        <v>0</v>
      </c>
      <c r="CY10" s="48">
        <f t="shared" si="49"/>
        <v>0</v>
      </c>
      <c r="CZ10" s="49">
        <f t="shared" si="50"/>
        <v>0</v>
      </c>
      <c r="DA10" s="46">
        <f t="shared" si="51"/>
        <v>0</v>
      </c>
      <c r="DB10" s="46">
        <f t="shared" si="52"/>
        <v>0</v>
      </c>
      <c r="DC10" s="46">
        <f t="shared" si="53"/>
        <v>0</v>
      </c>
    </row>
    <row r="11" spans="1:107" s="42" customFormat="1" ht="15.75" customHeight="1">
      <c r="A11" s="557" t="s">
        <v>10</v>
      </c>
      <c r="B11" s="63">
        <f>IF(AZ11&gt;0,0,3)</f>
        <v>3</v>
      </c>
      <c r="C11" s="540" t="s">
        <v>460</v>
      </c>
      <c r="D11" s="536" t="s">
        <v>446</v>
      </c>
      <c r="E11" s="379" t="s">
        <v>487</v>
      </c>
      <c r="F11" s="379" t="s">
        <v>456</v>
      </c>
      <c r="G11" s="379" t="s">
        <v>445</v>
      </c>
      <c r="H11" s="379" t="s">
        <v>462</v>
      </c>
      <c r="I11" s="379" t="s">
        <v>452</v>
      </c>
      <c r="J11" s="379" t="s">
        <v>448</v>
      </c>
      <c r="K11" s="379" t="s">
        <v>447</v>
      </c>
      <c r="L11" s="432" t="s">
        <v>457</v>
      </c>
      <c r="M11" s="379" t="s">
        <v>461</v>
      </c>
      <c r="N11" s="535" t="s">
        <v>465</v>
      </c>
      <c r="O11" s="484"/>
      <c r="P11" s="448"/>
      <c r="Q11" s="540" t="s">
        <v>496</v>
      </c>
      <c r="R11" s="379" t="s">
        <v>488</v>
      </c>
      <c r="S11" s="379" t="s">
        <v>493</v>
      </c>
      <c r="T11" s="536" t="s">
        <v>503</v>
      </c>
      <c r="U11" s="536" t="s">
        <v>479</v>
      </c>
      <c r="V11" s="379" t="s">
        <v>466</v>
      </c>
      <c r="W11" s="379" t="s">
        <v>489</v>
      </c>
      <c r="X11" s="432" t="s">
        <v>486</v>
      </c>
      <c r="Y11" s="432" t="s">
        <v>490</v>
      </c>
      <c r="Z11" s="379" t="s">
        <v>485</v>
      </c>
      <c r="AA11" s="379" t="s">
        <v>478</v>
      </c>
      <c r="AB11" s="379" t="s">
        <v>498</v>
      </c>
      <c r="AC11" s="379" t="s">
        <v>450</v>
      </c>
      <c r="AD11" s="432" t="s">
        <v>482</v>
      </c>
      <c r="AE11" s="307"/>
      <c r="AF11" s="230"/>
      <c r="AG11" s="448"/>
      <c r="AH11" s="379"/>
      <c r="AI11" s="379"/>
      <c r="AJ11" s="379" t="s">
        <v>587</v>
      </c>
      <c r="AK11" s="379" t="s">
        <v>505</v>
      </c>
      <c r="AL11" s="524" t="s">
        <v>584</v>
      </c>
      <c r="AM11" s="379" t="s">
        <v>483</v>
      </c>
      <c r="AN11" s="433" t="s">
        <v>586</v>
      </c>
      <c r="AO11" s="432" t="s">
        <v>475</v>
      </c>
      <c r="AP11" s="432" t="s">
        <v>484</v>
      </c>
      <c r="AQ11" s="524" t="s">
        <v>584</v>
      </c>
      <c r="AR11" s="433" t="s">
        <v>480</v>
      </c>
      <c r="AS11" s="432" t="s">
        <v>492</v>
      </c>
      <c r="AT11" s="432"/>
      <c r="AU11" s="482"/>
      <c r="AV11" s="357"/>
      <c r="AW11" s="357"/>
      <c r="AX11" s="513"/>
      <c r="AY11" s="509"/>
      <c r="AZ11" s="59"/>
      <c r="BA11" s="115"/>
      <c r="BB11" s="115"/>
      <c r="BC11" s="47">
        <f t="shared" si="2"/>
        <v>1</v>
      </c>
      <c r="BD11" s="48">
        <f t="shared" si="3"/>
        <v>1</v>
      </c>
      <c r="BE11" s="48">
        <f t="shared" si="4"/>
        <v>1</v>
      </c>
      <c r="BF11" s="48">
        <f t="shared" si="5"/>
        <v>1</v>
      </c>
      <c r="BG11" s="48">
        <f t="shared" si="6"/>
        <v>1</v>
      </c>
      <c r="BH11" s="48">
        <f t="shared" si="7"/>
        <v>1</v>
      </c>
      <c r="BI11" s="48">
        <f t="shared" si="8"/>
        <v>1</v>
      </c>
      <c r="BJ11" s="48">
        <f t="shared" si="9"/>
        <v>1</v>
      </c>
      <c r="BK11" s="48">
        <f t="shared" si="10"/>
        <v>1</v>
      </c>
      <c r="BL11" s="48">
        <f t="shared" si="11"/>
        <v>1</v>
      </c>
      <c r="BM11" s="48">
        <f t="shared" si="12"/>
        <v>1</v>
      </c>
      <c r="BN11" s="48">
        <f t="shared" si="13"/>
        <v>1</v>
      </c>
      <c r="BO11" s="48">
        <f t="shared" si="14"/>
        <v>0</v>
      </c>
      <c r="BP11" s="48">
        <f t="shared" si="15"/>
        <v>0</v>
      </c>
      <c r="BQ11" s="48">
        <f t="shared" si="16"/>
        <v>1</v>
      </c>
      <c r="BR11" s="48">
        <f t="shared" si="17"/>
        <v>1</v>
      </c>
      <c r="BS11" s="48">
        <f t="shared" si="18"/>
        <v>1</v>
      </c>
      <c r="BT11" s="48">
        <f t="shared" si="19"/>
        <v>1</v>
      </c>
      <c r="BU11" s="48">
        <f t="shared" si="20"/>
        <v>1</v>
      </c>
      <c r="BV11" s="48">
        <f t="shared" si="21"/>
        <v>1</v>
      </c>
      <c r="BW11" s="48">
        <f t="shared" si="22"/>
        <v>1</v>
      </c>
      <c r="BX11" s="48">
        <f t="shared" si="23"/>
        <v>1</v>
      </c>
      <c r="BY11" s="48">
        <f t="shared" si="24"/>
        <v>1</v>
      </c>
      <c r="BZ11" s="48">
        <f t="shared" si="25"/>
        <v>1</v>
      </c>
      <c r="CA11" s="48">
        <f t="shared" si="26"/>
        <v>1</v>
      </c>
      <c r="CB11" s="48">
        <f t="shared" si="27"/>
        <v>1</v>
      </c>
      <c r="CC11" s="48">
        <f t="shared" si="28"/>
        <v>1</v>
      </c>
      <c r="CD11" s="48">
        <f t="shared" si="29"/>
        <v>1</v>
      </c>
      <c r="CE11" s="48">
        <f t="shared" si="30"/>
        <v>0</v>
      </c>
      <c r="CF11" s="48">
        <f t="shared" si="31"/>
        <v>0</v>
      </c>
      <c r="CG11" s="48">
        <f t="shared" si="32"/>
        <v>0</v>
      </c>
      <c r="CH11" s="48">
        <f t="shared" si="33"/>
        <v>0</v>
      </c>
      <c r="CI11" s="48">
        <f t="shared" si="54"/>
        <v>0</v>
      </c>
      <c r="CJ11" s="48">
        <f t="shared" si="34"/>
        <v>1</v>
      </c>
      <c r="CK11" s="48">
        <f t="shared" si="35"/>
        <v>1</v>
      </c>
      <c r="CL11" s="48">
        <f t="shared" si="36"/>
        <v>2</v>
      </c>
      <c r="CM11" s="48">
        <f t="shared" si="37"/>
        <v>1</v>
      </c>
      <c r="CN11" s="48">
        <f t="shared" si="38"/>
        <v>17</v>
      </c>
      <c r="CO11" s="48">
        <f t="shared" si="39"/>
        <v>1</v>
      </c>
      <c r="CP11" s="48">
        <f t="shared" si="40"/>
        <v>1</v>
      </c>
      <c r="CQ11" s="48">
        <f t="shared" si="41"/>
        <v>2</v>
      </c>
      <c r="CR11" s="48">
        <f t="shared" si="42"/>
        <v>1</v>
      </c>
      <c r="CS11" s="48">
        <f t="shared" si="43"/>
        <v>1</v>
      </c>
      <c r="CT11" s="48">
        <f t="shared" si="44"/>
        <v>0</v>
      </c>
      <c r="CU11" s="48">
        <f t="shared" si="45"/>
        <v>0</v>
      </c>
      <c r="CV11" s="48">
        <f t="shared" si="46"/>
        <v>0</v>
      </c>
      <c r="CW11" s="48">
        <f t="shared" si="47"/>
        <v>0</v>
      </c>
      <c r="CX11" s="48">
        <f t="shared" si="48"/>
        <v>0</v>
      </c>
      <c r="CY11" s="48">
        <f t="shared" si="49"/>
        <v>0</v>
      </c>
      <c r="CZ11" s="49">
        <f t="shared" si="50"/>
        <v>0</v>
      </c>
      <c r="DA11" s="46">
        <f t="shared" si="51"/>
        <v>0</v>
      </c>
      <c r="DB11" s="46">
        <f t="shared" si="52"/>
        <v>0</v>
      </c>
      <c r="DC11" s="46">
        <f t="shared" si="53"/>
        <v>0</v>
      </c>
    </row>
    <row r="12" spans="1:107" s="42" customFormat="1" ht="15.75" customHeight="1">
      <c r="A12" s="557"/>
      <c r="B12" s="63">
        <f>IF(AZ12&gt;0,0,4)</f>
        <v>4</v>
      </c>
      <c r="C12" s="537" t="s">
        <v>457</v>
      </c>
      <c r="D12" s="348" t="s">
        <v>530</v>
      </c>
      <c r="E12" s="536" t="s">
        <v>460</v>
      </c>
      <c r="F12" s="379" t="s">
        <v>456</v>
      </c>
      <c r="G12" s="379" t="s">
        <v>459</v>
      </c>
      <c r="H12" s="379" t="s">
        <v>448</v>
      </c>
      <c r="I12" s="379" t="s">
        <v>452</v>
      </c>
      <c r="J12" s="379" t="s">
        <v>462</v>
      </c>
      <c r="K12" s="379" t="s">
        <v>447</v>
      </c>
      <c r="L12" s="432" t="s">
        <v>451</v>
      </c>
      <c r="M12" s="379" t="s">
        <v>461</v>
      </c>
      <c r="N12" s="535" t="s">
        <v>454</v>
      </c>
      <c r="O12" s="484"/>
      <c r="P12" s="448"/>
      <c r="Q12" s="540" t="s">
        <v>503</v>
      </c>
      <c r="R12" s="379" t="s">
        <v>467</v>
      </c>
      <c r="S12" s="536" t="s">
        <v>445</v>
      </c>
      <c r="T12" s="536" t="s">
        <v>498</v>
      </c>
      <c r="U12" s="536" t="s">
        <v>479</v>
      </c>
      <c r="V12" s="379" t="s">
        <v>493</v>
      </c>
      <c r="W12" s="379" t="s">
        <v>466</v>
      </c>
      <c r="X12" s="432" t="s">
        <v>486</v>
      </c>
      <c r="Y12" s="432" t="s">
        <v>490</v>
      </c>
      <c r="Z12" s="379" t="s">
        <v>485</v>
      </c>
      <c r="AA12" s="379" t="s">
        <v>478</v>
      </c>
      <c r="AB12" s="379" t="s">
        <v>488</v>
      </c>
      <c r="AC12" s="339" t="s">
        <v>523</v>
      </c>
      <c r="AD12" s="432" t="s">
        <v>508</v>
      </c>
      <c r="AE12" s="307"/>
      <c r="AF12" s="230"/>
      <c r="AG12" s="448"/>
      <c r="AH12" s="379"/>
      <c r="AI12" s="379"/>
      <c r="AJ12" s="379" t="s">
        <v>587</v>
      </c>
      <c r="AK12" s="379" t="s">
        <v>505</v>
      </c>
      <c r="AL12" s="524" t="s">
        <v>584</v>
      </c>
      <c r="AM12" s="379" t="s">
        <v>483</v>
      </c>
      <c r="AN12" s="433" t="s">
        <v>586</v>
      </c>
      <c r="AO12" s="432" t="s">
        <v>475</v>
      </c>
      <c r="AP12" s="432" t="s">
        <v>484</v>
      </c>
      <c r="AQ12" s="524" t="s">
        <v>584</v>
      </c>
      <c r="AR12" s="433" t="s">
        <v>480</v>
      </c>
      <c r="AS12" s="432" t="s">
        <v>492</v>
      </c>
      <c r="AT12" s="432"/>
      <c r="AU12" s="482"/>
      <c r="AV12" s="357"/>
      <c r="AW12" s="357"/>
      <c r="AX12" s="513"/>
      <c r="AY12" s="509"/>
      <c r="AZ12" s="59"/>
      <c r="BA12" s="115"/>
      <c r="BB12" s="115"/>
      <c r="BC12" s="47">
        <f t="shared" si="2"/>
        <v>1</v>
      </c>
      <c r="BD12" s="48">
        <f t="shared" si="3"/>
        <v>1</v>
      </c>
      <c r="BE12" s="48">
        <f t="shared" si="4"/>
        <v>1</v>
      </c>
      <c r="BF12" s="48">
        <f t="shared" si="5"/>
        <v>1</v>
      </c>
      <c r="BG12" s="48">
        <f t="shared" si="6"/>
        <v>1</v>
      </c>
      <c r="BH12" s="48">
        <f t="shared" si="7"/>
        <v>1</v>
      </c>
      <c r="BI12" s="48">
        <f t="shared" si="8"/>
        <v>1</v>
      </c>
      <c r="BJ12" s="48">
        <f t="shared" si="9"/>
        <v>1</v>
      </c>
      <c r="BK12" s="48">
        <f t="shared" si="10"/>
        <v>1</v>
      </c>
      <c r="BL12" s="48">
        <f t="shared" si="11"/>
        <v>1</v>
      </c>
      <c r="BM12" s="48">
        <f t="shared" si="12"/>
        <v>1</v>
      </c>
      <c r="BN12" s="48">
        <f t="shared" si="13"/>
        <v>1</v>
      </c>
      <c r="BO12" s="48">
        <f t="shared" si="14"/>
        <v>0</v>
      </c>
      <c r="BP12" s="48">
        <f t="shared" si="15"/>
        <v>0</v>
      </c>
      <c r="BQ12" s="48">
        <f t="shared" si="16"/>
        <v>1</v>
      </c>
      <c r="BR12" s="48">
        <f t="shared" si="17"/>
        <v>1</v>
      </c>
      <c r="BS12" s="48">
        <f t="shared" si="18"/>
        <v>1</v>
      </c>
      <c r="BT12" s="48">
        <f t="shared" si="19"/>
        <v>1</v>
      </c>
      <c r="BU12" s="48">
        <f t="shared" si="20"/>
        <v>1</v>
      </c>
      <c r="BV12" s="48">
        <f t="shared" si="21"/>
        <v>1</v>
      </c>
      <c r="BW12" s="48">
        <f t="shared" si="22"/>
        <v>1</v>
      </c>
      <c r="BX12" s="48">
        <f t="shared" si="23"/>
        <v>1</v>
      </c>
      <c r="BY12" s="48">
        <f t="shared" si="24"/>
        <v>1</v>
      </c>
      <c r="BZ12" s="48">
        <f t="shared" si="25"/>
        <v>1</v>
      </c>
      <c r="CA12" s="48">
        <f t="shared" si="26"/>
        <v>1</v>
      </c>
      <c r="CB12" s="48">
        <f t="shared" si="27"/>
        <v>1</v>
      </c>
      <c r="CC12" s="48">
        <f t="shared" si="28"/>
        <v>1</v>
      </c>
      <c r="CD12" s="48">
        <f t="shared" si="29"/>
        <v>1</v>
      </c>
      <c r="CE12" s="48">
        <f t="shared" si="30"/>
        <v>0</v>
      </c>
      <c r="CF12" s="48">
        <f t="shared" si="31"/>
        <v>0</v>
      </c>
      <c r="CG12" s="48">
        <f t="shared" si="32"/>
        <v>0</v>
      </c>
      <c r="CH12" s="48">
        <f t="shared" si="33"/>
        <v>0</v>
      </c>
      <c r="CI12" s="48">
        <f t="shared" si="54"/>
        <v>0</v>
      </c>
      <c r="CJ12" s="48">
        <f t="shared" si="34"/>
        <v>1</v>
      </c>
      <c r="CK12" s="48">
        <f t="shared" si="35"/>
        <v>1</v>
      </c>
      <c r="CL12" s="48">
        <f t="shared" si="36"/>
        <v>2</v>
      </c>
      <c r="CM12" s="48">
        <f t="shared" si="37"/>
        <v>1</v>
      </c>
      <c r="CN12" s="48">
        <f t="shared" si="38"/>
        <v>17</v>
      </c>
      <c r="CO12" s="48">
        <f t="shared" si="39"/>
        <v>1</v>
      </c>
      <c r="CP12" s="48">
        <f t="shared" si="40"/>
        <v>1</v>
      </c>
      <c r="CQ12" s="48">
        <f t="shared" si="41"/>
        <v>2</v>
      </c>
      <c r="CR12" s="48">
        <f t="shared" si="42"/>
        <v>1</v>
      </c>
      <c r="CS12" s="48">
        <f t="shared" si="43"/>
        <v>1</v>
      </c>
      <c r="CT12" s="48">
        <f t="shared" si="44"/>
        <v>0</v>
      </c>
      <c r="CU12" s="48">
        <f t="shared" si="45"/>
        <v>0</v>
      </c>
      <c r="CV12" s="48">
        <f t="shared" si="46"/>
        <v>0</v>
      </c>
      <c r="CW12" s="48">
        <f t="shared" si="47"/>
        <v>0</v>
      </c>
      <c r="CX12" s="48">
        <f t="shared" si="48"/>
        <v>0</v>
      </c>
      <c r="CY12" s="48">
        <f t="shared" si="49"/>
        <v>0</v>
      </c>
      <c r="CZ12" s="49">
        <f t="shared" si="50"/>
        <v>0</v>
      </c>
      <c r="DA12" s="46">
        <f t="shared" si="51"/>
        <v>0</v>
      </c>
      <c r="DB12" s="46">
        <f t="shared" si="52"/>
        <v>0</v>
      </c>
      <c r="DC12" s="46">
        <f t="shared" si="53"/>
        <v>0</v>
      </c>
    </row>
    <row r="13" spans="1:107" s="42" customFormat="1" ht="15.75" customHeight="1" thickBot="1">
      <c r="A13" s="558"/>
      <c r="B13" s="64">
        <f>IF(AZ13&gt;0,0,5)</f>
        <v>5</v>
      </c>
      <c r="C13" s="540" t="s">
        <v>457</v>
      </c>
      <c r="D13" s="536" t="s">
        <v>448</v>
      </c>
      <c r="E13" s="536" t="s">
        <v>460</v>
      </c>
      <c r="F13" s="379" t="s">
        <v>467</v>
      </c>
      <c r="G13" s="379" t="s">
        <v>452</v>
      </c>
      <c r="H13" s="379" t="s">
        <v>459</v>
      </c>
      <c r="I13" s="379" t="s">
        <v>466</v>
      </c>
      <c r="J13" s="379" t="s">
        <v>462</v>
      </c>
      <c r="K13" s="379" t="s">
        <v>487</v>
      </c>
      <c r="L13" s="432" t="s">
        <v>451</v>
      </c>
      <c r="M13" s="379" t="s">
        <v>446</v>
      </c>
      <c r="N13" s="535" t="s">
        <v>454</v>
      </c>
      <c r="O13" s="485"/>
      <c r="P13" s="449"/>
      <c r="Q13" s="540" t="s">
        <v>488</v>
      </c>
      <c r="R13" s="379" t="s">
        <v>478</v>
      </c>
      <c r="S13" s="536" t="s">
        <v>505</v>
      </c>
      <c r="T13" s="536" t="s">
        <v>498</v>
      </c>
      <c r="U13" s="536" t="s">
        <v>508</v>
      </c>
      <c r="V13" s="536" t="s">
        <v>484</v>
      </c>
      <c r="W13" s="379" t="s">
        <v>490</v>
      </c>
      <c r="X13" s="432" t="s">
        <v>482</v>
      </c>
      <c r="Y13" s="432" t="s">
        <v>489</v>
      </c>
      <c r="Z13" s="341" t="s">
        <v>525</v>
      </c>
      <c r="AA13" s="379" t="s">
        <v>465</v>
      </c>
      <c r="AB13" s="379" t="s">
        <v>445</v>
      </c>
      <c r="AC13" s="339" t="s">
        <v>523</v>
      </c>
      <c r="AD13" s="432" t="s">
        <v>492</v>
      </c>
      <c r="AE13" s="309"/>
      <c r="AF13" s="231"/>
      <c r="AG13" s="448"/>
      <c r="AH13" s="379"/>
      <c r="AI13" s="436"/>
      <c r="AJ13" s="436"/>
      <c r="AK13" s="436"/>
      <c r="AL13" s="436"/>
      <c r="AM13" s="451"/>
      <c r="AN13" s="451"/>
      <c r="AO13" s="436"/>
      <c r="AP13" s="451"/>
      <c r="AQ13" s="451"/>
      <c r="AR13" s="436"/>
      <c r="AS13" s="436"/>
      <c r="AT13" s="436"/>
      <c r="AU13" s="436"/>
      <c r="AV13" s="516"/>
      <c r="AW13" s="516"/>
      <c r="AX13" s="517"/>
      <c r="AY13" s="510"/>
      <c r="AZ13" s="61"/>
      <c r="BA13" s="115"/>
      <c r="BB13" s="115"/>
      <c r="BC13" s="50">
        <f t="shared" si="2"/>
        <v>1</v>
      </c>
      <c r="BD13" s="51">
        <f t="shared" si="3"/>
        <v>1</v>
      </c>
      <c r="BE13" s="51">
        <f t="shared" si="4"/>
        <v>1</v>
      </c>
      <c r="BF13" s="51">
        <f t="shared" si="5"/>
        <v>1</v>
      </c>
      <c r="BG13" s="51">
        <f t="shared" si="6"/>
        <v>1</v>
      </c>
      <c r="BH13" s="51">
        <f t="shared" si="7"/>
        <v>1</v>
      </c>
      <c r="BI13" s="51">
        <f t="shared" si="8"/>
        <v>1</v>
      </c>
      <c r="BJ13" s="51">
        <f t="shared" si="9"/>
        <v>1</v>
      </c>
      <c r="BK13" s="51">
        <f t="shared" si="10"/>
        <v>1</v>
      </c>
      <c r="BL13" s="51">
        <f t="shared" si="11"/>
        <v>1</v>
      </c>
      <c r="BM13" s="51">
        <f t="shared" si="12"/>
        <v>1</v>
      </c>
      <c r="BN13" s="51">
        <f t="shared" si="13"/>
        <v>1</v>
      </c>
      <c r="BO13" s="51">
        <f t="shared" si="14"/>
        <v>0</v>
      </c>
      <c r="BP13" s="51">
        <f t="shared" si="15"/>
        <v>0</v>
      </c>
      <c r="BQ13" s="51">
        <f t="shared" si="16"/>
        <v>1</v>
      </c>
      <c r="BR13" s="51">
        <f t="shared" si="17"/>
        <v>1</v>
      </c>
      <c r="BS13" s="51">
        <f t="shared" si="18"/>
        <v>1</v>
      </c>
      <c r="BT13" s="51">
        <f t="shared" si="19"/>
        <v>1</v>
      </c>
      <c r="BU13" s="51">
        <f t="shared" si="20"/>
        <v>1</v>
      </c>
      <c r="BV13" s="51">
        <f t="shared" si="21"/>
        <v>1</v>
      </c>
      <c r="BW13" s="51">
        <f t="shared" si="22"/>
        <v>1</v>
      </c>
      <c r="BX13" s="51">
        <f t="shared" si="23"/>
        <v>1</v>
      </c>
      <c r="BY13" s="51">
        <f t="shared" si="24"/>
        <v>1</v>
      </c>
      <c r="BZ13" s="51">
        <f t="shared" si="25"/>
        <v>1</v>
      </c>
      <c r="CA13" s="51">
        <f t="shared" si="26"/>
        <v>1</v>
      </c>
      <c r="CB13" s="51">
        <f t="shared" si="27"/>
        <v>1</v>
      </c>
      <c r="CC13" s="51">
        <f t="shared" si="28"/>
        <v>1</v>
      </c>
      <c r="CD13" s="51">
        <f t="shared" si="29"/>
        <v>1</v>
      </c>
      <c r="CE13" s="51">
        <f t="shared" si="30"/>
        <v>0</v>
      </c>
      <c r="CF13" s="51">
        <f t="shared" si="31"/>
        <v>0</v>
      </c>
      <c r="CG13" s="51">
        <f t="shared" si="32"/>
        <v>0</v>
      </c>
      <c r="CH13" s="51">
        <f t="shared" si="33"/>
        <v>0</v>
      </c>
      <c r="CI13" s="51">
        <f t="shared" si="54"/>
        <v>0</v>
      </c>
      <c r="CJ13" s="51">
        <f t="shared" si="34"/>
        <v>0</v>
      </c>
      <c r="CK13" s="51">
        <f t="shared" si="35"/>
        <v>0</v>
      </c>
      <c r="CL13" s="51">
        <f t="shared" si="36"/>
        <v>0</v>
      </c>
      <c r="CM13" s="51">
        <f t="shared" si="37"/>
        <v>0</v>
      </c>
      <c r="CN13" s="51">
        <f t="shared" si="38"/>
        <v>0</v>
      </c>
      <c r="CO13" s="51">
        <f t="shared" si="39"/>
        <v>0</v>
      </c>
      <c r="CP13" s="51">
        <f t="shared" si="40"/>
        <v>0</v>
      </c>
      <c r="CQ13" s="51">
        <f t="shared" si="41"/>
        <v>0</v>
      </c>
      <c r="CR13" s="51">
        <f t="shared" si="42"/>
        <v>0</v>
      </c>
      <c r="CS13" s="51">
        <f t="shared" si="43"/>
        <v>0</v>
      </c>
      <c r="CT13" s="51">
        <f t="shared" si="44"/>
        <v>0</v>
      </c>
      <c r="CU13" s="51">
        <f t="shared" si="45"/>
        <v>0</v>
      </c>
      <c r="CV13" s="51">
        <f t="shared" si="46"/>
        <v>0</v>
      </c>
      <c r="CW13" s="51">
        <f t="shared" si="47"/>
        <v>0</v>
      </c>
      <c r="CX13" s="51">
        <f t="shared" si="48"/>
        <v>0</v>
      </c>
      <c r="CY13" s="51">
        <f t="shared" si="49"/>
        <v>0</v>
      </c>
      <c r="CZ13" s="52">
        <f t="shared" si="50"/>
        <v>0</v>
      </c>
      <c r="DA13" s="46">
        <f t="shared" si="51"/>
        <v>0</v>
      </c>
      <c r="DB13" s="46">
        <f t="shared" si="52"/>
        <v>0</v>
      </c>
      <c r="DC13" s="46">
        <f t="shared" si="53"/>
        <v>0</v>
      </c>
    </row>
    <row r="14" spans="1:107" s="42" customFormat="1" ht="15.75" customHeight="1" thickTop="1">
      <c r="A14" s="559" t="s">
        <v>20</v>
      </c>
      <c r="B14" s="62">
        <v>1</v>
      </c>
      <c r="C14" s="540" t="s">
        <v>469</v>
      </c>
      <c r="D14" s="536" t="s">
        <v>431</v>
      </c>
      <c r="E14" s="379" t="s">
        <v>460</v>
      </c>
      <c r="F14" s="379" t="s">
        <v>440</v>
      </c>
      <c r="G14" s="379" t="s">
        <v>458</v>
      </c>
      <c r="H14" s="379" t="s">
        <v>471</v>
      </c>
      <c r="I14" s="379" t="s">
        <v>447</v>
      </c>
      <c r="J14" s="379" t="s">
        <v>439</v>
      </c>
      <c r="K14" s="379" t="s">
        <v>474</v>
      </c>
      <c r="L14" s="538" t="s">
        <v>437</v>
      </c>
      <c r="M14" s="378" t="s">
        <v>472</v>
      </c>
      <c r="N14" s="541" t="s">
        <v>432</v>
      </c>
      <c r="O14" s="483"/>
      <c r="P14" s="447"/>
      <c r="Q14" s="537" t="s">
        <v>503</v>
      </c>
      <c r="R14" s="379" t="s">
        <v>434</v>
      </c>
      <c r="S14" s="379" t="s">
        <v>493</v>
      </c>
      <c r="T14" s="379" t="s">
        <v>436</v>
      </c>
      <c r="U14" s="379" t="s">
        <v>453</v>
      </c>
      <c r="V14" s="536" t="s">
        <v>490</v>
      </c>
      <c r="W14" s="379" t="s">
        <v>500</v>
      </c>
      <c r="X14" s="538" t="s">
        <v>502</v>
      </c>
      <c r="Y14" s="432" t="s">
        <v>480</v>
      </c>
      <c r="Z14" s="379" t="s">
        <v>499</v>
      </c>
      <c r="AA14" s="379" t="s">
        <v>506</v>
      </c>
      <c r="AB14" s="378" t="s">
        <v>488</v>
      </c>
      <c r="AC14" s="378" t="s">
        <v>449</v>
      </c>
      <c r="AD14" s="435" t="s">
        <v>448</v>
      </c>
      <c r="AE14" s="306"/>
      <c r="AF14" s="229"/>
      <c r="AG14" s="452"/>
      <c r="AH14" s="495" t="s">
        <v>558</v>
      </c>
      <c r="AI14" s="495" t="s">
        <v>558</v>
      </c>
      <c r="AJ14" s="432" t="s">
        <v>498</v>
      </c>
      <c r="AK14" s="379" t="s">
        <v>435</v>
      </c>
      <c r="AL14" s="495" t="s">
        <v>558</v>
      </c>
      <c r="AM14" s="432"/>
      <c r="AN14" s="379" t="s">
        <v>586</v>
      </c>
      <c r="AO14" s="495" t="s">
        <v>558</v>
      </c>
      <c r="AP14" s="435" t="s">
        <v>451</v>
      </c>
      <c r="AQ14" s="434"/>
      <c r="AR14" s="530" t="s">
        <v>586</v>
      </c>
      <c r="AS14" s="435" t="s">
        <v>443</v>
      </c>
      <c r="AT14" s="435" t="s">
        <v>481</v>
      </c>
      <c r="AU14" s="486" t="s">
        <v>494</v>
      </c>
      <c r="AV14" s="511"/>
      <c r="AW14" s="511"/>
      <c r="AX14" s="512"/>
      <c r="AY14" s="508"/>
      <c r="AZ14" s="57"/>
      <c r="BA14" s="115"/>
      <c r="BB14" s="115"/>
      <c r="BC14" s="43">
        <f t="shared" si="2"/>
        <v>1</v>
      </c>
      <c r="BD14" s="44">
        <f t="shared" si="3"/>
        <v>1</v>
      </c>
      <c r="BE14" s="44">
        <f t="shared" si="4"/>
        <v>1</v>
      </c>
      <c r="BF14" s="44">
        <f t="shared" si="5"/>
        <v>1</v>
      </c>
      <c r="BG14" s="44">
        <f t="shared" si="6"/>
        <v>1</v>
      </c>
      <c r="BH14" s="44">
        <f t="shared" si="7"/>
        <v>1</v>
      </c>
      <c r="BI14" s="44">
        <f t="shared" si="8"/>
        <v>1</v>
      </c>
      <c r="BJ14" s="44">
        <f t="shared" si="9"/>
        <v>1</v>
      </c>
      <c r="BK14" s="44">
        <f t="shared" si="10"/>
        <v>1</v>
      </c>
      <c r="BL14" s="44">
        <f t="shared" si="11"/>
        <v>1</v>
      </c>
      <c r="BM14" s="44">
        <f t="shared" si="12"/>
        <v>1</v>
      </c>
      <c r="BN14" s="44">
        <f t="shared" si="13"/>
        <v>1</v>
      </c>
      <c r="BO14" s="44">
        <f t="shared" si="14"/>
        <v>0</v>
      </c>
      <c r="BP14" s="44">
        <f t="shared" si="15"/>
        <v>0</v>
      </c>
      <c r="BQ14" s="44">
        <f t="shared" si="16"/>
        <v>1</v>
      </c>
      <c r="BR14" s="44">
        <f t="shared" si="17"/>
        <v>1</v>
      </c>
      <c r="BS14" s="44">
        <f t="shared" si="18"/>
        <v>1</v>
      </c>
      <c r="BT14" s="44">
        <f t="shared" si="19"/>
        <v>1</v>
      </c>
      <c r="BU14" s="44">
        <f t="shared" si="20"/>
        <v>1</v>
      </c>
      <c r="BV14" s="44">
        <f t="shared" si="21"/>
        <v>1</v>
      </c>
      <c r="BW14" s="44">
        <f t="shared" si="22"/>
        <v>1</v>
      </c>
      <c r="BX14" s="44">
        <f t="shared" si="23"/>
        <v>1</v>
      </c>
      <c r="BY14" s="44">
        <f t="shared" si="24"/>
        <v>1</v>
      </c>
      <c r="BZ14" s="44">
        <f t="shared" si="25"/>
        <v>1</v>
      </c>
      <c r="CA14" s="44">
        <f t="shared" si="26"/>
        <v>1</v>
      </c>
      <c r="CB14" s="44">
        <f t="shared" si="27"/>
        <v>1</v>
      </c>
      <c r="CC14" s="44">
        <f t="shared" si="28"/>
        <v>1</v>
      </c>
      <c r="CD14" s="44">
        <f t="shared" si="29"/>
        <v>1</v>
      </c>
      <c r="CE14" s="44">
        <f t="shared" si="30"/>
        <v>0</v>
      </c>
      <c r="CF14" s="44">
        <f t="shared" si="31"/>
        <v>0</v>
      </c>
      <c r="CG14" s="44">
        <f t="shared" si="32"/>
        <v>0</v>
      </c>
      <c r="CH14" s="44">
        <f t="shared" si="33"/>
        <v>4</v>
      </c>
      <c r="CI14" s="44">
        <f t="shared" si="54"/>
        <v>4</v>
      </c>
      <c r="CJ14" s="44">
        <f t="shared" si="34"/>
        <v>1</v>
      </c>
      <c r="CK14" s="44">
        <f t="shared" si="35"/>
        <v>1</v>
      </c>
      <c r="CL14" s="44">
        <f t="shared" si="36"/>
        <v>4</v>
      </c>
      <c r="CM14" s="44">
        <f t="shared" si="37"/>
        <v>0</v>
      </c>
      <c r="CN14" s="44">
        <f t="shared" si="38"/>
        <v>16</v>
      </c>
      <c r="CO14" s="44">
        <f t="shared" si="39"/>
        <v>4</v>
      </c>
      <c r="CP14" s="44">
        <f t="shared" si="40"/>
        <v>1</v>
      </c>
      <c r="CQ14" s="44">
        <f t="shared" si="41"/>
        <v>0</v>
      </c>
      <c r="CR14" s="44">
        <f t="shared" si="42"/>
        <v>16</v>
      </c>
      <c r="CS14" s="44">
        <f t="shared" si="43"/>
        <v>1</v>
      </c>
      <c r="CT14" s="44">
        <f t="shared" si="44"/>
        <v>1</v>
      </c>
      <c r="CU14" s="44">
        <f t="shared" si="45"/>
        <v>1</v>
      </c>
      <c r="CV14" s="44">
        <f t="shared" si="46"/>
        <v>0</v>
      </c>
      <c r="CW14" s="44">
        <f t="shared" si="47"/>
        <v>0</v>
      </c>
      <c r="CX14" s="44">
        <f t="shared" si="48"/>
        <v>0</v>
      </c>
      <c r="CY14" s="44">
        <f t="shared" si="49"/>
        <v>0</v>
      </c>
      <c r="CZ14" s="45">
        <f t="shared" si="50"/>
        <v>0</v>
      </c>
      <c r="DA14" s="46">
        <f t="shared" si="51"/>
        <v>0</v>
      </c>
      <c r="DB14" s="46">
        <f t="shared" si="52"/>
        <v>0</v>
      </c>
      <c r="DC14" s="46">
        <f t="shared" si="53"/>
        <v>0</v>
      </c>
    </row>
    <row r="15" spans="1:107" s="42" customFormat="1" ht="15.75" customHeight="1">
      <c r="A15" s="557" t="s">
        <v>8</v>
      </c>
      <c r="B15" s="63">
        <v>2</v>
      </c>
      <c r="C15" s="534" t="s">
        <v>432</v>
      </c>
      <c r="D15" s="379" t="s">
        <v>431</v>
      </c>
      <c r="E15" s="379" t="s">
        <v>460</v>
      </c>
      <c r="F15" s="379" t="s">
        <v>440</v>
      </c>
      <c r="G15" s="379" t="s">
        <v>474</v>
      </c>
      <c r="H15" s="379" t="s">
        <v>471</v>
      </c>
      <c r="I15" s="379" t="s">
        <v>447</v>
      </c>
      <c r="J15" s="432" t="s">
        <v>469</v>
      </c>
      <c r="K15" s="432" t="s">
        <v>449</v>
      </c>
      <c r="L15" s="432" t="s">
        <v>437</v>
      </c>
      <c r="M15" s="379" t="s">
        <v>472</v>
      </c>
      <c r="N15" s="539" t="s">
        <v>477</v>
      </c>
      <c r="O15" s="484"/>
      <c r="P15" s="448"/>
      <c r="Q15" s="540" t="s">
        <v>453</v>
      </c>
      <c r="R15" s="379" t="s">
        <v>434</v>
      </c>
      <c r="S15" s="379" t="s">
        <v>458</v>
      </c>
      <c r="T15" s="379" t="s">
        <v>436</v>
      </c>
      <c r="U15" s="379" t="s">
        <v>499</v>
      </c>
      <c r="V15" s="379" t="s">
        <v>500</v>
      </c>
      <c r="W15" s="437" t="s">
        <v>509</v>
      </c>
      <c r="X15" s="432" t="s">
        <v>444</v>
      </c>
      <c r="Y15" s="432" t="s">
        <v>480</v>
      </c>
      <c r="Z15" s="379" t="s">
        <v>490</v>
      </c>
      <c r="AA15" s="379" t="s">
        <v>493</v>
      </c>
      <c r="AB15" s="379" t="s">
        <v>502</v>
      </c>
      <c r="AC15" s="379" t="s">
        <v>506</v>
      </c>
      <c r="AD15" s="432" t="s">
        <v>488</v>
      </c>
      <c r="AE15" s="307"/>
      <c r="AF15" s="230"/>
      <c r="AG15" s="453"/>
      <c r="AH15" s="495" t="s">
        <v>558</v>
      </c>
      <c r="AI15" s="495" t="s">
        <v>558</v>
      </c>
      <c r="AJ15" s="432" t="s">
        <v>498</v>
      </c>
      <c r="AK15" s="379" t="s">
        <v>435</v>
      </c>
      <c r="AL15" s="495" t="s">
        <v>558</v>
      </c>
      <c r="AM15" s="432"/>
      <c r="AN15" s="379" t="s">
        <v>586</v>
      </c>
      <c r="AO15" s="495" t="s">
        <v>558</v>
      </c>
      <c r="AP15" s="432" t="s">
        <v>451</v>
      </c>
      <c r="AQ15" s="434"/>
      <c r="AR15" s="526" t="s">
        <v>586</v>
      </c>
      <c r="AS15" s="432" t="s">
        <v>443</v>
      </c>
      <c r="AT15" s="432" t="s">
        <v>481</v>
      </c>
      <c r="AU15" s="482" t="s">
        <v>494</v>
      </c>
      <c r="AV15" s="357"/>
      <c r="AW15" s="357"/>
      <c r="AX15" s="513"/>
      <c r="AY15" s="509"/>
      <c r="AZ15" s="59"/>
      <c r="BA15" s="115"/>
      <c r="BB15" s="115"/>
      <c r="BC15" s="47">
        <f t="shared" si="2"/>
        <v>1</v>
      </c>
      <c r="BD15" s="48">
        <f t="shared" si="3"/>
        <v>1</v>
      </c>
      <c r="BE15" s="48">
        <f t="shared" si="4"/>
        <v>1</v>
      </c>
      <c r="BF15" s="48">
        <f t="shared" si="5"/>
        <v>1</v>
      </c>
      <c r="BG15" s="48">
        <f t="shared" si="6"/>
        <v>1</v>
      </c>
      <c r="BH15" s="48">
        <f t="shared" si="7"/>
        <v>1</v>
      </c>
      <c r="BI15" s="48">
        <f t="shared" si="8"/>
        <v>1</v>
      </c>
      <c r="BJ15" s="48">
        <f t="shared" si="9"/>
        <v>1</v>
      </c>
      <c r="BK15" s="48">
        <f t="shared" si="10"/>
        <v>1</v>
      </c>
      <c r="BL15" s="48">
        <f t="shared" si="11"/>
        <v>1</v>
      </c>
      <c r="BM15" s="48">
        <f t="shared" si="12"/>
        <v>1</v>
      </c>
      <c r="BN15" s="48">
        <f t="shared" si="13"/>
        <v>1</v>
      </c>
      <c r="BO15" s="48">
        <f t="shared" si="14"/>
        <v>0</v>
      </c>
      <c r="BP15" s="48">
        <f t="shared" si="15"/>
        <v>0</v>
      </c>
      <c r="BQ15" s="48">
        <f t="shared" si="16"/>
        <v>1</v>
      </c>
      <c r="BR15" s="48">
        <f t="shared" si="17"/>
        <v>1</v>
      </c>
      <c r="BS15" s="48">
        <f t="shared" si="18"/>
        <v>1</v>
      </c>
      <c r="BT15" s="48">
        <f t="shared" si="19"/>
        <v>1</v>
      </c>
      <c r="BU15" s="48">
        <f t="shared" si="20"/>
        <v>1</v>
      </c>
      <c r="BV15" s="48">
        <f t="shared" si="21"/>
        <v>1</v>
      </c>
      <c r="BW15" s="48">
        <f t="shared" si="22"/>
        <v>1</v>
      </c>
      <c r="BX15" s="48">
        <f t="shared" si="23"/>
        <v>1</v>
      </c>
      <c r="BY15" s="48">
        <f t="shared" si="24"/>
        <v>1</v>
      </c>
      <c r="BZ15" s="48">
        <f t="shared" si="25"/>
        <v>1</v>
      </c>
      <c r="CA15" s="48">
        <f t="shared" si="26"/>
        <v>1</v>
      </c>
      <c r="CB15" s="48">
        <f t="shared" si="27"/>
        <v>1</v>
      </c>
      <c r="CC15" s="48">
        <f t="shared" si="28"/>
        <v>1</v>
      </c>
      <c r="CD15" s="48">
        <f t="shared" si="29"/>
        <v>1</v>
      </c>
      <c r="CE15" s="48">
        <f t="shared" si="30"/>
        <v>0</v>
      </c>
      <c r="CF15" s="48">
        <f t="shared" si="31"/>
        <v>0</v>
      </c>
      <c r="CG15" s="48">
        <f t="shared" si="32"/>
        <v>0</v>
      </c>
      <c r="CH15" s="48">
        <f t="shared" si="33"/>
        <v>4</v>
      </c>
      <c r="CI15" s="48">
        <f t="shared" si="54"/>
        <v>4</v>
      </c>
      <c r="CJ15" s="48">
        <f t="shared" si="34"/>
        <v>1</v>
      </c>
      <c r="CK15" s="48">
        <f t="shared" si="35"/>
        <v>1</v>
      </c>
      <c r="CL15" s="48">
        <f t="shared" si="36"/>
        <v>4</v>
      </c>
      <c r="CM15" s="48">
        <f t="shared" si="37"/>
        <v>0</v>
      </c>
      <c r="CN15" s="48">
        <f t="shared" si="38"/>
        <v>16</v>
      </c>
      <c r="CO15" s="48">
        <f t="shared" si="39"/>
        <v>4</v>
      </c>
      <c r="CP15" s="48">
        <f t="shared" si="40"/>
        <v>1</v>
      </c>
      <c r="CQ15" s="48">
        <f t="shared" si="41"/>
        <v>0</v>
      </c>
      <c r="CR15" s="48">
        <f t="shared" si="42"/>
        <v>16</v>
      </c>
      <c r="CS15" s="48">
        <f t="shared" si="43"/>
        <v>1</v>
      </c>
      <c r="CT15" s="48">
        <f t="shared" si="44"/>
        <v>1</v>
      </c>
      <c r="CU15" s="48">
        <f t="shared" si="45"/>
        <v>1</v>
      </c>
      <c r="CV15" s="48">
        <f t="shared" si="46"/>
        <v>0</v>
      </c>
      <c r="CW15" s="48">
        <f t="shared" si="47"/>
        <v>0</v>
      </c>
      <c r="CX15" s="48">
        <f t="shared" si="48"/>
        <v>0</v>
      </c>
      <c r="CY15" s="48">
        <f t="shared" si="49"/>
        <v>0</v>
      </c>
      <c r="CZ15" s="49">
        <f t="shared" si="50"/>
        <v>0</v>
      </c>
      <c r="DA15" s="46">
        <f t="shared" si="51"/>
        <v>0</v>
      </c>
      <c r="DB15" s="46">
        <f t="shared" si="52"/>
        <v>0</v>
      </c>
      <c r="DC15" s="46">
        <f t="shared" si="53"/>
        <v>0</v>
      </c>
    </row>
    <row r="16" spans="1:107" s="42" customFormat="1" ht="15.75" customHeight="1">
      <c r="A16" s="557" t="s">
        <v>11</v>
      </c>
      <c r="B16" s="63">
        <v>3</v>
      </c>
      <c r="C16" s="540" t="s">
        <v>460</v>
      </c>
      <c r="D16" s="379" t="s">
        <v>448</v>
      </c>
      <c r="E16" s="379" t="s">
        <v>439</v>
      </c>
      <c r="F16" s="379" t="s">
        <v>458</v>
      </c>
      <c r="G16" s="379" t="s">
        <v>437</v>
      </c>
      <c r="H16" s="379" t="s">
        <v>435</v>
      </c>
      <c r="I16" s="379" t="s">
        <v>474</v>
      </c>
      <c r="J16" s="432" t="s">
        <v>472</v>
      </c>
      <c r="K16" s="379" t="s">
        <v>471</v>
      </c>
      <c r="L16" s="432" t="s">
        <v>473</v>
      </c>
      <c r="M16" s="379" t="s">
        <v>453</v>
      </c>
      <c r="N16" s="539" t="s">
        <v>469</v>
      </c>
      <c r="O16" s="484"/>
      <c r="P16" s="448"/>
      <c r="Q16" s="540" t="s">
        <v>468</v>
      </c>
      <c r="R16" s="536" t="s">
        <v>494</v>
      </c>
      <c r="S16" s="379" t="s">
        <v>488</v>
      </c>
      <c r="T16" s="379" t="s">
        <v>498</v>
      </c>
      <c r="U16" s="379" t="s">
        <v>490</v>
      </c>
      <c r="V16" s="379" t="s">
        <v>443</v>
      </c>
      <c r="W16" s="379" t="s">
        <v>447</v>
      </c>
      <c r="X16" s="432" t="s">
        <v>444</v>
      </c>
      <c r="Y16" s="432" t="s">
        <v>502</v>
      </c>
      <c r="Z16" s="379" t="s">
        <v>434</v>
      </c>
      <c r="AA16" s="379" t="s">
        <v>493</v>
      </c>
      <c r="AB16" s="379" t="s">
        <v>506</v>
      </c>
      <c r="AC16" s="379" t="s">
        <v>503</v>
      </c>
      <c r="AD16" s="432" t="s">
        <v>449</v>
      </c>
      <c r="AE16" s="307"/>
      <c r="AF16" s="230"/>
      <c r="AG16" s="453"/>
      <c r="AH16" s="433"/>
      <c r="AI16" s="379"/>
      <c r="AJ16" s="524" t="s">
        <v>584</v>
      </c>
      <c r="AK16" s="379" t="s">
        <v>481</v>
      </c>
      <c r="AL16" s="379" t="s">
        <v>586</v>
      </c>
      <c r="AM16" s="495" t="s">
        <v>558</v>
      </c>
      <c r="AN16" s="495" t="s">
        <v>558</v>
      </c>
      <c r="AO16" s="379" t="s">
        <v>586</v>
      </c>
      <c r="AP16" s="379" t="s">
        <v>438</v>
      </c>
      <c r="AQ16" s="495" t="s">
        <v>558</v>
      </c>
      <c r="AR16" s="379" t="s">
        <v>586</v>
      </c>
      <c r="AS16" s="432" t="s">
        <v>499</v>
      </c>
      <c r="AT16" s="524" t="s">
        <v>584</v>
      </c>
      <c r="AU16" s="482" t="s">
        <v>440</v>
      </c>
      <c r="AV16" s="357"/>
      <c r="AW16" s="357"/>
      <c r="AX16" s="513"/>
      <c r="AY16" s="509"/>
      <c r="AZ16" s="59"/>
      <c r="BA16" s="115"/>
      <c r="BB16" s="115"/>
      <c r="BC16" s="47">
        <f t="shared" si="2"/>
        <v>1</v>
      </c>
      <c r="BD16" s="48">
        <f t="shared" si="3"/>
        <v>1</v>
      </c>
      <c r="BE16" s="48">
        <f t="shared" si="4"/>
        <v>1</v>
      </c>
      <c r="BF16" s="48">
        <f t="shared" si="5"/>
        <v>1</v>
      </c>
      <c r="BG16" s="48">
        <f t="shared" si="6"/>
        <v>1</v>
      </c>
      <c r="BH16" s="48">
        <f t="shared" si="7"/>
        <v>1</v>
      </c>
      <c r="BI16" s="48">
        <f t="shared" si="8"/>
        <v>1</v>
      </c>
      <c r="BJ16" s="48">
        <f t="shared" si="9"/>
        <v>1</v>
      </c>
      <c r="BK16" s="48">
        <f t="shared" si="10"/>
        <v>1</v>
      </c>
      <c r="BL16" s="48">
        <f t="shared" si="11"/>
        <v>1</v>
      </c>
      <c r="BM16" s="48">
        <f t="shared" si="12"/>
        <v>1</v>
      </c>
      <c r="BN16" s="48">
        <f t="shared" si="13"/>
        <v>1</v>
      </c>
      <c r="BO16" s="48">
        <f t="shared" si="14"/>
        <v>0</v>
      </c>
      <c r="BP16" s="48">
        <f t="shared" si="15"/>
        <v>0</v>
      </c>
      <c r="BQ16" s="48">
        <f t="shared" si="16"/>
        <v>1</v>
      </c>
      <c r="BR16" s="48">
        <f t="shared" si="17"/>
        <v>1</v>
      </c>
      <c r="BS16" s="48">
        <f t="shared" si="18"/>
        <v>1</v>
      </c>
      <c r="BT16" s="48">
        <f t="shared" si="19"/>
        <v>1</v>
      </c>
      <c r="BU16" s="48">
        <f t="shared" si="20"/>
        <v>1</v>
      </c>
      <c r="BV16" s="48">
        <f t="shared" si="21"/>
        <v>1</v>
      </c>
      <c r="BW16" s="48">
        <f t="shared" si="22"/>
        <v>1</v>
      </c>
      <c r="BX16" s="48">
        <f t="shared" si="23"/>
        <v>1</v>
      </c>
      <c r="BY16" s="48">
        <f t="shared" si="24"/>
        <v>1</v>
      </c>
      <c r="BZ16" s="48">
        <f t="shared" si="25"/>
        <v>1</v>
      </c>
      <c r="CA16" s="48">
        <f t="shared" si="26"/>
        <v>1</v>
      </c>
      <c r="CB16" s="48">
        <f t="shared" si="27"/>
        <v>1</v>
      </c>
      <c r="CC16" s="48">
        <f t="shared" si="28"/>
        <v>1</v>
      </c>
      <c r="CD16" s="48">
        <f t="shared" si="29"/>
        <v>1</v>
      </c>
      <c r="CE16" s="48">
        <f t="shared" si="30"/>
        <v>0</v>
      </c>
      <c r="CF16" s="48">
        <f t="shared" si="31"/>
        <v>0</v>
      </c>
      <c r="CG16" s="48">
        <f t="shared" si="32"/>
        <v>0</v>
      </c>
      <c r="CH16" s="48">
        <f t="shared" si="33"/>
        <v>0</v>
      </c>
      <c r="CI16" s="48">
        <f t="shared" si="54"/>
        <v>0</v>
      </c>
      <c r="CJ16" s="48">
        <f t="shared" si="34"/>
        <v>2</v>
      </c>
      <c r="CK16" s="48">
        <f t="shared" si="35"/>
        <v>1</v>
      </c>
      <c r="CL16" s="48">
        <f t="shared" si="36"/>
        <v>17</v>
      </c>
      <c r="CM16" s="48">
        <f t="shared" si="37"/>
        <v>3</v>
      </c>
      <c r="CN16" s="48">
        <f t="shared" si="38"/>
        <v>3</v>
      </c>
      <c r="CO16" s="48">
        <f t="shared" si="39"/>
        <v>17</v>
      </c>
      <c r="CP16" s="48">
        <f t="shared" si="40"/>
        <v>1</v>
      </c>
      <c r="CQ16" s="48">
        <f t="shared" si="41"/>
        <v>3</v>
      </c>
      <c r="CR16" s="48">
        <f t="shared" si="42"/>
        <v>17</v>
      </c>
      <c r="CS16" s="48">
        <f t="shared" si="43"/>
        <v>1</v>
      </c>
      <c r="CT16" s="48">
        <f t="shared" si="44"/>
        <v>2</v>
      </c>
      <c r="CU16" s="48">
        <f t="shared" si="45"/>
        <v>1</v>
      </c>
      <c r="CV16" s="48">
        <f t="shared" si="46"/>
        <v>0</v>
      </c>
      <c r="CW16" s="48">
        <f t="shared" si="47"/>
        <v>0</v>
      </c>
      <c r="CX16" s="48">
        <f t="shared" si="48"/>
        <v>0</v>
      </c>
      <c r="CY16" s="48">
        <f t="shared" si="49"/>
        <v>0</v>
      </c>
      <c r="CZ16" s="49">
        <f t="shared" si="50"/>
        <v>0</v>
      </c>
      <c r="DA16" s="46">
        <f t="shared" si="51"/>
        <v>0</v>
      </c>
      <c r="DB16" s="46">
        <f t="shared" si="52"/>
        <v>0</v>
      </c>
      <c r="DC16" s="46">
        <f t="shared" si="53"/>
        <v>0</v>
      </c>
    </row>
    <row r="17" spans="1:107" s="42" customFormat="1" ht="15.75" customHeight="1">
      <c r="A17" s="557"/>
      <c r="B17" s="63">
        <v>4</v>
      </c>
      <c r="C17" s="540" t="s">
        <v>460</v>
      </c>
      <c r="D17" s="379" t="s">
        <v>487</v>
      </c>
      <c r="E17" s="379" t="s">
        <v>477</v>
      </c>
      <c r="F17" s="536" t="s">
        <v>472</v>
      </c>
      <c r="G17" s="379" t="s">
        <v>437</v>
      </c>
      <c r="H17" s="379" t="s">
        <v>435</v>
      </c>
      <c r="I17" s="379" t="s">
        <v>449</v>
      </c>
      <c r="J17" s="432" t="s">
        <v>448</v>
      </c>
      <c r="K17" s="432" t="s">
        <v>471</v>
      </c>
      <c r="L17" s="432" t="s">
        <v>476</v>
      </c>
      <c r="M17" s="379" t="s">
        <v>458</v>
      </c>
      <c r="N17" s="539" t="s">
        <v>453</v>
      </c>
      <c r="O17" s="484"/>
      <c r="P17" s="448"/>
      <c r="Q17" s="540" t="s">
        <v>431</v>
      </c>
      <c r="R17" s="379" t="s">
        <v>494</v>
      </c>
      <c r="S17" s="379" t="s">
        <v>474</v>
      </c>
      <c r="T17" s="536" t="s">
        <v>488</v>
      </c>
      <c r="U17" s="379" t="s">
        <v>468</v>
      </c>
      <c r="V17" s="379" t="s">
        <v>443</v>
      </c>
      <c r="W17" s="379" t="s">
        <v>447</v>
      </c>
      <c r="X17" s="432" t="s">
        <v>490</v>
      </c>
      <c r="Y17" s="432" t="s">
        <v>500</v>
      </c>
      <c r="Z17" s="379" t="s">
        <v>434</v>
      </c>
      <c r="AA17" s="379" t="s">
        <v>502</v>
      </c>
      <c r="AB17" s="379" t="s">
        <v>498</v>
      </c>
      <c r="AC17" s="379" t="s">
        <v>503</v>
      </c>
      <c r="AD17" s="432" t="s">
        <v>506</v>
      </c>
      <c r="AE17" s="307"/>
      <c r="AF17" s="230"/>
      <c r="AG17" s="453"/>
      <c r="AH17" s="433"/>
      <c r="AI17" s="379"/>
      <c r="AJ17" s="524" t="s">
        <v>584</v>
      </c>
      <c r="AK17" s="432" t="s">
        <v>481</v>
      </c>
      <c r="AL17" s="432" t="s">
        <v>586</v>
      </c>
      <c r="AM17" s="495" t="s">
        <v>558</v>
      </c>
      <c r="AN17" s="495" t="s">
        <v>558</v>
      </c>
      <c r="AO17" s="379" t="s">
        <v>586</v>
      </c>
      <c r="AP17" s="379" t="s">
        <v>438</v>
      </c>
      <c r="AQ17" s="495" t="s">
        <v>558</v>
      </c>
      <c r="AR17" s="379" t="s">
        <v>586</v>
      </c>
      <c r="AS17" s="432" t="s">
        <v>499</v>
      </c>
      <c r="AT17" s="524" t="s">
        <v>584</v>
      </c>
      <c r="AU17" s="482" t="s">
        <v>440</v>
      </c>
      <c r="AV17" s="357"/>
      <c r="AW17" s="357"/>
      <c r="AX17" s="513"/>
      <c r="AY17" s="509"/>
      <c r="AZ17" s="59"/>
      <c r="BA17" s="115"/>
      <c r="BB17" s="115"/>
      <c r="BC17" s="47">
        <f t="shared" si="2"/>
        <v>1</v>
      </c>
      <c r="BD17" s="48">
        <f t="shared" si="3"/>
        <v>1</v>
      </c>
      <c r="BE17" s="48">
        <f t="shared" si="4"/>
        <v>1</v>
      </c>
      <c r="BF17" s="48">
        <f t="shared" si="5"/>
        <v>1</v>
      </c>
      <c r="BG17" s="48">
        <f t="shared" si="6"/>
        <v>1</v>
      </c>
      <c r="BH17" s="48">
        <f t="shared" si="7"/>
        <v>1</v>
      </c>
      <c r="BI17" s="48">
        <f t="shared" si="8"/>
        <v>1</v>
      </c>
      <c r="BJ17" s="48">
        <f t="shared" si="9"/>
        <v>1</v>
      </c>
      <c r="BK17" s="48">
        <f t="shared" si="10"/>
        <v>1</v>
      </c>
      <c r="BL17" s="48">
        <f t="shared" si="11"/>
        <v>1</v>
      </c>
      <c r="BM17" s="48">
        <f t="shared" si="12"/>
        <v>1</v>
      </c>
      <c r="BN17" s="48">
        <f t="shared" si="13"/>
        <v>1</v>
      </c>
      <c r="BO17" s="48">
        <f t="shared" si="14"/>
        <v>0</v>
      </c>
      <c r="BP17" s="48">
        <f t="shared" si="15"/>
        <v>0</v>
      </c>
      <c r="BQ17" s="48">
        <f t="shared" si="16"/>
        <v>1</v>
      </c>
      <c r="BR17" s="48">
        <f t="shared" si="17"/>
        <v>1</v>
      </c>
      <c r="BS17" s="48">
        <f t="shared" si="18"/>
        <v>1</v>
      </c>
      <c r="BT17" s="48">
        <f t="shared" si="19"/>
        <v>1</v>
      </c>
      <c r="BU17" s="48">
        <f t="shared" si="20"/>
        <v>1</v>
      </c>
      <c r="BV17" s="48">
        <f t="shared" si="21"/>
        <v>1</v>
      </c>
      <c r="BW17" s="48">
        <f t="shared" si="22"/>
        <v>1</v>
      </c>
      <c r="BX17" s="48">
        <f t="shared" si="23"/>
        <v>1</v>
      </c>
      <c r="BY17" s="48">
        <f t="shared" si="24"/>
        <v>1</v>
      </c>
      <c r="BZ17" s="48">
        <f t="shared" si="25"/>
        <v>1</v>
      </c>
      <c r="CA17" s="48">
        <f t="shared" si="26"/>
        <v>1</v>
      </c>
      <c r="CB17" s="48">
        <f t="shared" si="27"/>
        <v>1</v>
      </c>
      <c r="CC17" s="48">
        <f t="shared" si="28"/>
        <v>1</v>
      </c>
      <c r="CD17" s="48">
        <f t="shared" si="29"/>
        <v>1</v>
      </c>
      <c r="CE17" s="48">
        <f t="shared" si="30"/>
        <v>0</v>
      </c>
      <c r="CF17" s="48">
        <f t="shared" si="31"/>
        <v>0</v>
      </c>
      <c r="CG17" s="48">
        <f t="shared" si="32"/>
        <v>0</v>
      </c>
      <c r="CH17" s="48">
        <f t="shared" si="33"/>
        <v>0</v>
      </c>
      <c r="CI17" s="48">
        <f t="shared" si="54"/>
        <v>0</v>
      </c>
      <c r="CJ17" s="48">
        <f t="shared" si="34"/>
        <v>2</v>
      </c>
      <c r="CK17" s="48">
        <f t="shared" si="35"/>
        <v>1</v>
      </c>
      <c r="CL17" s="48">
        <f t="shared" si="36"/>
        <v>17</v>
      </c>
      <c r="CM17" s="48">
        <f t="shared" si="37"/>
        <v>3</v>
      </c>
      <c r="CN17" s="48">
        <f t="shared" si="38"/>
        <v>3</v>
      </c>
      <c r="CO17" s="48">
        <f t="shared" si="39"/>
        <v>17</v>
      </c>
      <c r="CP17" s="48">
        <f t="shared" si="40"/>
        <v>1</v>
      </c>
      <c r="CQ17" s="48">
        <f t="shared" si="41"/>
        <v>3</v>
      </c>
      <c r="CR17" s="48">
        <f t="shared" si="42"/>
        <v>17</v>
      </c>
      <c r="CS17" s="48">
        <f t="shared" si="43"/>
        <v>1</v>
      </c>
      <c r="CT17" s="48">
        <f t="shared" si="44"/>
        <v>2</v>
      </c>
      <c r="CU17" s="48">
        <f t="shared" si="45"/>
        <v>1</v>
      </c>
      <c r="CV17" s="48">
        <f t="shared" si="46"/>
        <v>0</v>
      </c>
      <c r="CW17" s="48">
        <f t="shared" si="47"/>
        <v>0</v>
      </c>
      <c r="CX17" s="48">
        <f t="shared" si="48"/>
        <v>0</v>
      </c>
      <c r="CY17" s="48">
        <f t="shared" si="49"/>
        <v>0</v>
      </c>
      <c r="CZ17" s="49">
        <f t="shared" si="50"/>
        <v>0</v>
      </c>
      <c r="DA17" s="46">
        <f t="shared" si="51"/>
        <v>0</v>
      </c>
      <c r="DB17" s="46">
        <f t="shared" si="52"/>
        <v>0</v>
      </c>
      <c r="DC17" s="46">
        <f t="shared" si="53"/>
        <v>0</v>
      </c>
    </row>
    <row r="18" spans="1:107" s="42" customFormat="1" ht="15.75" customHeight="1" thickBot="1">
      <c r="A18" s="558"/>
      <c r="B18" s="64">
        <v>5</v>
      </c>
      <c r="C18" s="534" t="s">
        <v>476</v>
      </c>
      <c r="D18" s="379" t="s">
        <v>471</v>
      </c>
      <c r="E18" s="379" t="s">
        <v>477</v>
      </c>
      <c r="F18" s="379" t="s">
        <v>473</v>
      </c>
      <c r="G18" s="379" t="s">
        <v>453</v>
      </c>
      <c r="H18" s="379" t="s">
        <v>474</v>
      </c>
      <c r="I18" s="379" t="s">
        <v>487</v>
      </c>
      <c r="J18" s="432" t="s">
        <v>448</v>
      </c>
      <c r="K18" s="432" t="s">
        <v>447</v>
      </c>
      <c r="L18" s="432" t="s">
        <v>449</v>
      </c>
      <c r="M18" s="379" t="s">
        <v>469</v>
      </c>
      <c r="N18" s="539" t="s">
        <v>458</v>
      </c>
      <c r="O18" s="485"/>
      <c r="P18" s="44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09"/>
      <c r="AF18" s="231"/>
      <c r="AG18" s="454"/>
      <c r="AH18" s="379"/>
      <c r="AI18" s="451"/>
      <c r="AJ18" s="379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516"/>
      <c r="AW18" s="516"/>
      <c r="AX18" s="517"/>
      <c r="AY18" s="510"/>
      <c r="AZ18" s="61"/>
      <c r="BA18" s="115"/>
      <c r="BB18" s="115"/>
      <c r="BC18" s="50">
        <f t="shared" si="2"/>
        <v>1</v>
      </c>
      <c r="BD18" s="51">
        <f t="shared" si="3"/>
        <v>1</v>
      </c>
      <c r="BE18" s="51">
        <f t="shared" si="4"/>
        <v>1</v>
      </c>
      <c r="BF18" s="51">
        <f t="shared" si="5"/>
        <v>1</v>
      </c>
      <c r="BG18" s="51">
        <f t="shared" si="6"/>
        <v>1</v>
      </c>
      <c r="BH18" s="51">
        <f t="shared" si="7"/>
        <v>1</v>
      </c>
      <c r="BI18" s="51">
        <f t="shared" si="8"/>
        <v>1</v>
      </c>
      <c r="BJ18" s="51">
        <f t="shared" si="9"/>
        <v>1</v>
      </c>
      <c r="BK18" s="51">
        <f t="shared" si="10"/>
        <v>1</v>
      </c>
      <c r="BL18" s="51">
        <f t="shared" si="11"/>
        <v>1</v>
      </c>
      <c r="BM18" s="51">
        <f t="shared" si="12"/>
        <v>1</v>
      </c>
      <c r="BN18" s="51">
        <f t="shared" si="13"/>
        <v>1</v>
      </c>
      <c r="BO18" s="51">
        <f t="shared" si="14"/>
        <v>0</v>
      </c>
      <c r="BP18" s="51">
        <f t="shared" si="15"/>
        <v>0</v>
      </c>
      <c r="BQ18" s="51">
        <f t="shared" si="16"/>
        <v>0</v>
      </c>
      <c r="BR18" s="51">
        <f t="shared" si="17"/>
        <v>0</v>
      </c>
      <c r="BS18" s="51">
        <f t="shared" si="18"/>
        <v>0</v>
      </c>
      <c r="BT18" s="51">
        <f t="shared" si="19"/>
        <v>0</v>
      </c>
      <c r="BU18" s="51">
        <f t="shared" si="20"/>
        <v>0</v>
      </c>
      <c r="BV18" s="51">
        <f t="shared" si="21"/>
        <v>0</v>
      </c>
      <c r="BW18" s="51">
        <f t="shared" si="22"/>
        <v>0</v>
      </c>
      <c r="BX18" s="51">
        <f t="shared" si="23"/>
        <v>0</v>
      </c>
      <c r="BY18" s="51">
        <f t="shared" si="24"/>
        <v>0</v>
      </c>
      <c r="BZ18" s="51">
        <f t="shared" si="25"/>
        <v>0</v>
      </c>
      <c r="CA18" s="51">
        <f t="shared" si="26"/>
        <v>0</v>
      </c>
      <c r="CB18" s="51">
        <f t="shared" si="27"/>
        <v>0</v>
      </c>
      <c r="CC18" s="51">
        <f t="shared" si="28"/>
        <v>0</v>
      </c>
      <c r="CD18" s="51">
        <f t="shared" si="29"/>
        <v>0</v>
      </c>
      <c r="CE18" s="51">
        <f t="shared" si="30"/>
        <v>0</v>
      </c>
      <c r="CF18" s="51">
        <f t="shared" si="31"/>
        <v>0</v>
      </c>
      <c r="CG18" s="51">
        <f t="shared" si="32"/>
        <v>0</v>
      </c>
      <c r="CH18" s="51">
        <f t="shared" si="33"/>
        <v>0</v>
      </c>
      <c r="CI18" s="51">
        <f t="shared" si="54"/>
        <v>0</v>
      </c>
      <c r="CJ18" s="51">
        <f t="shared" si="34"/>
        <v>0</v>
      </c>
      <c r="CK18" s="51">
        <f t="shared" si="35"/>
        <v>0</v>
      </c>
      <c r="CL18" s="51">
        <f t="shared" si="36"/>
        <v>0</v>
      </c>
      <c r="CM18" s="51">
        <f t="shared" si="37"/>
        <v>0</v>
      </c>
      <c r="CN18" s="51">
        <f t="shared" si="38"/>
        <v>0</v>
      </c>
      <c r="CO18" s="51">
        <f t="shared" si="39"/>
        <v>0</v>
      </c>
      <c r="CP18" s="51">
        <f t="shared" si="40"/>
        <v>0</v>
      </c>
      <c r="CQ18" s="51">
        <f t="shared" si="41"/>
        <v>0</v>
      </c>
      <c r="CR18" s="51">
        <f t="shared" si="42"/>
        <v>0</v>
      </c>
      <c r="CS18" s="51">
        <f t="shared" si="43"/>
        <v>0</v>
      </c>
      <c r="CT18" s="51">
        <f t="shared" si="44"/>
        <v>0</v>
      </c>
      <c r="CU18" s="51">
        <f t="shared" si="45"/>
        <v>0</v>
      </c>
      <c r="CV18" s="51">
        <f t="shared" si="46"/>
        <v>0</v>
      </c>
      <c r="CW18" s="51">
        <f t="shared" si="47"/>
        <v>0</v>
      </c>
      <c r="CX18" s="51">
        <f t="shared" si="48"/>
        <v>0</v>
      </c>
      <c r="CY18" s="51">
        <f t="shared" si="49"/>
        <v>0</v>
      </c>
      <c r="CZ18" s="52">
        <f t="shared" si="50"/>
        <v>0</v>
      </c>
      <c r="DA18" s="46">
        <f t="shared" si="51"/>
        <v>0</v>
      </c>
      <c r="DB18" s="46">
        <f t="shared" si="52"/>
        <v>0</v>
      </c>
      <c r="DC18" s="46">
        <f t="shared" si="53"/>
        <v>0</v>
      </c>
    </row>
    <row r="19" spans="1:107" s="42" customFormat="1" ht="15.75" customHeight="1" thickTop="1">
      <c r="A19" s="559" t="s">
        <v>21</v>
      </c>
      <c r="B19" s="62">
        <v>1</v>
      </c>
      <c r="C19" s="540" t="s">
        <v>432</v>
      </c>
      <c r="D19" s="379" t="s">
        <v>448</v>
      </c>
      <c r="E19" s="338" t="s">
        <v>522</v>
      </c>
      <c r="F19" s="379" t="s">
        <v>462</v>
      </c>
      <c r="G19" s="379" t="s">
        <v>437</v>
      </c>
      <c r="H19" s="379" t="s">
        <v>435</v>
      </c>
      <c r="I19" s="536" t="s">
        <v>474</v>
      </c>
      <c r="J19" s="379" t="s">
        <v>467</v>
      </c>
      <c r="K19" s="379" t="s">
        <v>450</v>
      </c>
      <c r="L19" s="432" t="s">
        <v>476</v>
      </c>
      <c r="M19" s="379" t="s">
        <v>461</v>
      </c>
      <c r="N19" s="535" t="s">
        <v>460</v>
      </c>
      <c r="O19" s="483"/>
      <c r="P19" s="447"/>
      <c r="Q19" s="540" t="s">
        <v>431</v>
      </c>
      <c r="R19" s="536" t="s">
        <v>503</v>
      </c>
      <c r="S19" s="379" t="s">
        <v>550</v>
      </c>
      <c r="T19" s="379" t="s">
        <v>488</v>
      </c>
      <c r="U19" s="379" t="s">
        <v>499</v>
      </c>
      <c r="V19" s="536" t="s">
        <v>468</v>
      </c>
      <c r="W19" s="379" t="s">
        <v>490</v>
      </c>
      <c r="X19" s="538" t="s">
        <v>494</v>
      </c>
      <c r="Y19" s="379" t="s">
        <v>449</v>
      </c>
      <c r="Z19" s="379" t="s">
        <v>486</v>
      </c>
      <c r="AA19" s="378" t="s">
        <v>493</v>
      </c>
      <c r="AB19" s="379" t="s">
        <v>457</v>
      </c>
      <c r="AC19" s="378" t="s">
        <v>507</v>
      </c>
      <c r="AD19" s="542" t="s">
        <v>509</v>
      </c>
      <c r="AE19" s="306"/>
      <c r="AF19" s="229"/>
      <c r="AG19" s="447"/>
      <c r="AH19" s="379" t="s">
        <v>489</v>
      </c>
      <c r="AI19" s="378" t="s">
        <v>484</v>
      </c>
      <c r="AJ19" s="546" t="s">
        <v>438</v>
      </c>
      <c r="AK19" s="379" t="s">
        <v>586</v>
      </c>
      <c r="AL19" s="378" t="s">
        <v>441</v>
      </c>
      <c r="AM19" s="434" t="s">
        <v>442</v>
      </c>
      <c r="AN19" s="435" t="s">
        <v>587</v>
      </c>
      <c r="AO19" s="432" t="s">
        <v>451</v>
      </c>
      <c r="AP19" s="495" t="s">
        <v>558</v>
      </c>
      <c r="AQ19" s="432"/>
      <c r="AR19" s="495" t="s">
        <v>558</v>
      </c>
      <c r="AS19" s="432"/>
      <c r="AT19" s="435" t="s">
        <v>505</v>
      </c>
      <c r="AU19" s="486" t="s">
        <v>479</v>
      </c>
      <c r="AV19" s="511"/>
      <c r="AW19" s="511"/>
      <c r="AX19" s="512"/>
      <c r="AY19" s="508"/>
      <c r="AZ19" s="57"/>
      <c r="BA19" s="115"/>
      <c r="BB19" s="115"/>
      <c r="BC19" s="43">
        <f t="shared" si="2"/>
        <v>1</v>
      </c>
      <c r="BD19" s="44">
        <f t="shared" si="3"/>
        <v>1</v>
      </c>
      <c r="BE19" s="44">
        <f t="shared" si="4"/>
        <v>1</v>
      </c>
      <c r="BF19" s="44">
        <f t="shared" si="5"/>
        <v>1</v>
      </c>
      <c r="BG19" s="44">
        <f t="shared" si="6"/>
        <v>1</v>
      </c>
      <c r="BH19" s="44">
        <f t="shared" si="7"/>
        <v>1</v>
      </c>
      <c r="BI19" s="44">
        <f t="shared" si="8"/>
        <v>1</v>
      </c>
      <c r="BJ19" s="44">
        <f t="shared" si="9"/>
        <v>1</v>
      </c>
      <c r="BK19" s="44">
        <f t="shared" si="10"/>
        <v>1</v>
      </c>
      <c r="BL19" s="44">
        <f t="shared" si="11"/>
        <v>1</v>
      </c>
      <c r="BM19" s="44">
        <f t="shared" si="12"/>
        <v>1</v>
      </c>
      <c r="BN19" s="44">
        <f t="shared" si="13"/>
        <v>1</v>
      </c>
      <c r="BO19" s="44">
        <f t="shared" si="14"/>
        <v>0</v>
      </c>
      <c r="BP19" s="44">
        <f t="shared" si="15"/>
        <v>0</v>
      </c>
      <c r="BQ19" s="44">
        <f t="shared" si="16"/>
        <v>1</v>
      </c>
      <c r="BR19" s="44">
        <f t="shared" si="17"/>
        <v>1</v>
      </c>
      <c r="BS19" s="44">
        <f t="shared" si="18"/>
        <v>1</v>
      </c>
      <c r="BT19" s="44">
        <f t="shared" si="19"/>
        <v>1</v>
      </c>
      <c r="BU19" s="44">
        <f t="shared" si="20"/>
        <v>1</v>
      </c>
      <c r="BV19" s="44">
        <f t="shared" si="21"/>
        <v>1</v>
      </c>
      <c r="BW19" s="44">
        <f t="shared" si="22"/>
        <v>1</v>
      </c>
      <c r="BX19" s="44">
        <f t="shared" si="23"/>
        <v>1</v>
      </c>
      <c r="BY19" s="44">
        <f t="shared" si="24"/>
        <v>1</v>
      </c>
      <c r="BZ19" s="44">
        <f t="shared" si="25"/>
        <v>1</v>
      </c>
      <c r="CA19" s="44">
        <f t="shared" si="26"/>
        <v>1</v>
      </c>
      <c r="CB19" s="44">
        <f t="shared" si="27"/>
        <v>1</v>
      </c>
      <c r="CC19" s="44">
        <f t="shared" si="28"/>
        <v>1</v>
      </c>
      <c r="CD19" s="44">
        <f t="shared" si="29"/>
        <v>1</v>
      </c>
      <c r="CE19" s="44">
        <f t="shared" si="30"/>
        <v>0</v>
      </c>
      <c r="CF19" s="44">
        <f t="shared" si="31"/>
        <v>0</v>
      </c>
      <c r="CG19" s="44">
        <f t="shared" si="32"/>
        <v>0</v>
      </c>
      <c r="CH19" s="44">
        <f t="shared" si="33"/>
        <v>1</v>
      </c>
      <c r="CI19" s="44">
        <f t="shared" si="54"/>
        <v>1</v>
      </c>
      <c r="CJ19" s="44">
        <f t="shared" si="34"/>
        <v>1</v>
      </c>
      <c r="CK19" s="44">
        <f t="shared" si="35"/>
        <v>15</v>
      </c>
      <c r="CL19" s="44">
        <f t="shared" si="36"/>
        <v>1</v>
      </c>
      <c r="CM19" s="44">
        <f t="shared" si="37"/>
        <v>1</v>
      </c>
      <c r="CN19" s="44">
        <f t="shared" si="38"/>
        <v>1</v>
      </c>
      <c r="CO19" s="44">
        <f t="shared" si="39"/>
        <v>1</v>
      </c>
      <c r="CP19" s="44">
        <f t="shared" si="40"/>
        <v>2</v>
      </c>
      <c r="CQ19" s="44">
        <f t="shared" si="41"/>
        <v>0</v>
      </c>
      <c r="CR19" s="44">
        <f t="shared" si="42"/>
        <v>2</v>
      </c>
      <c r="CS19" s="44">
        <f t="shared" si="43"/>
        <v>0</v>
      </c>
      <c r="CT19" s="44">
        <f t="shared" si="44"/>
        <v>1</v>
      </c>
      <c r="CU19" s="44">
        <f t="shared" si="45"/>
        <v>1</v>
      </c>
      <c r="CV19" s="44">
        <f t="shared" si="46"/>
        <v>0</v>
      </c>
      <c r="CW19" s="44">
        <f t="shared" si="47"/>
        <v>0</v>
      </c>
      <c r="CX19" s="44">
        <f t="shared" si="48"/>
        <v>0</v>
      </c>
      <c r="CY19" s="44">
        <f t="shared" si="49"/>
        <v>0</v>
      </c>
      <c r="CZ19" s="45">
        <f t="shared" si="50"/>
        <v>0</v>
      </c>
      <c r="DA19" s="46">
        <f t="shared" si="51"/>
        <v>0</v>
      </c>
      <c r="DB19" s="46">
        <f t="shared" si="52"/>
        <v>0</v>
      </c>
      <c r="DC19" s="46">
        <f t="shared" si="53"/>
        <v>0</v>
      </c>
    </row>
    <row r="20" spans="1:107" s="42" customFormat="1" ht="15.75" customHeight="1">
      <c r="A20" s="557" t="s">
        <v>8</v>
      </c>
      <c r="B20" s="63">
        <v>2</v>
      </c>
      <c r="C20" s="534" t="s">
        <v>432</v>
      </c>
      <c r="D20" s="379" t="s">
        <v>448</v>
      </c>
      <c r="E20" s="379" t="s">
        <v>439</v>
      </c>
      <c r="F20" s="379" t="s">
        <v>462</v>
      </c>
      <c r="G20" s="379" t="s">
        <v>437</v>
      </c>
      <c r="H20" s="379" t="s">
        <v>435</v>
      </c>
      <c r="I20" s="379" t="s">
        <v>463</v>
      </c>
      <c r="J20" s="379" t="s">
        <v>472</v>
      </c>
      <c r="K20" s="379" t="s">
        <v>450</v>
      </c>
      <c r="L20" s="432" t="s">
        <v>458</v>
      </c>
      <c r="M20" s="379" t="s">
        <v>461</v>
      </c>
      <c r="N20" s="535" t="s">
        <v>460</v>
      </c>
      <c r="O20" s="484"/>
      <c r="P20" s="448"/>
      <c r="Q20" s="540" t="s">
        <v>474</v>
      </c>
      <c r="R20" s="379" t="s">
        <v>503</v>
      </c>
      <c r="S20" s="379" t="s">
        <v>488</v>
      </c>
      <c r="T20" s="379" t="s">
        <v>550</v>
      </c>
      <c r="U20" s="379" t="s">
        <v>499</v>
      </c>
      <c r="V20" s="536" t="s">
        <v>493</v>
      </c>
      <c r="W20" s="379" t="s">
        <v>449</v>
      </c>
      <c r="X20" s="341" t="s">
        <v>525</v>
      </c>
      <c r="Y20" s="379" t="s">
        <v>467</v>
      </c>
      <c r="Z20" s="379" t="s">
        <v>485</v>
      </c>
      <c r="AA20" s="379" t="s">
        <v>490</v>
      </c>
      <c r="AB20" s="379" t="s">
        <v>457</v>
      </c>
      <c r="AC20" s="379" t="s">
        <v>507</v>
      </c>
      <c r="AD20" s="432" t="s">
        <v>436</v>
      </c>
      <c r="AE20" s="307"/>
      <c r="AF20" s="230"/>
      <c r="AG20" s="448"/>
      <c r="AH20" s="432" t="s">
        <v>489</v>
      </c>
      <c r="AI20" s="379" t="s">
        <v>484</v>
      </c>
      <c r="AJ20" s="546" t="s">
        <v>438</v>
      </c>
      <c r="AK20" s="379" t="s">
        <v>586</v>
      </c>
      <c r="AL20" s="379" t="s">
        <v>441</v>
      </c>
      <c r="AM20" s="433" t="s">
        <v>442</v>
      </c>
      <c r="AN20" s="432" t="s">
        <v>587</v>
      </c>
      <c r="AO20" s="432" t="s">
        <v>451</v>
      </c>
      <c r="AP20" s="495" t="s">
        <v>558</v>
      </c>
      <c r="AQ20" s="432"/>
      <c r="AR20" s="495" t="s">
        <v>558</v>
      </c>
      <c r="AS20" s="432"/>
      <c r="AT20" s="432" t="s">
        <v>505</v>
      </c>
      <c r="AU20" s="482" t="s">
        <v>479</v>
      </c>
      <c r="AV20" s="357"/>
      <c r="AW20" s="357"/>
      <c r="AX20" s="513"/>
      <c r="AY20" s="509"/>
      <c r="AZ20" s="59"/>
      <c r="BA20" s="115"/>
      <c r="BB20" s="115"/>
      <c r="BC20" s="47">
        <f t="shared" si="2"/>
        <v>1</v>
      </c>
      <c r="BD20" s="48">
        <f t="shared" si="3"/>
        <v>1</v>
      </c>
      <c r="BE20" s="48">
        <f t="shared" si="4"/>
        <v>1</v>
      </c>
      <c r="BF20" s="48">
        <f t="shared" si="5"/>
        <v>1</v>
      </c>
      <c r="BG20" s="48">
        <f t="shared" si="6"/>
        <v>1</v>
      </c>
      <c r="BH20" s="48">
        <f t="shared" si="7"/>
        <v>1</v>
      </c>
      <c r="BI20" s="48">
        <f t="shared" si="8"/>
        <v>1</v>
      </c>
      <c r="BJ20" s="48">
        <f t="shared" si="9"/>
        <v>1</v>
      </c>
      <c r="BK20" s="48">
        <f t="shared" si="10"/>
        <v>1</v>
      </c>
      <c r="BL20" s="48">
        <f t="shared" si="11"/>
        <v>1</v>
      </c>
      <c r="BM20" s="48">
        <f t="shared" si="12"/>
        <v>1</v>
      </c>
      <c r="BN20" s="48">
        <f t="shared" si="13"/>
        <v>1</v>
      </c>
      <c r="BO20" s="48">
        <f t="shared" si="14"/>
        <v>0</v>
      </c>
      <c r="BP20" s="48">
        <f t="shared" si="15"/>
        <v>0</v>
      </c>
      <c r="BQ20" s="48">
        <f t="shared" si="16"/>
        <v>1</v>
      </c>
      <c r="BR20" s="48">
        <f t="shared" si="17"/>
        <v>1</v>
      </c>
      <c r="BS20" s="48">
        <f t="shared" si="18"/>
        <v>1</v>
      </c>
      <c r="BT20" s="48">
        <f t="shared" si="19"/>
        <v>1</v>
      </c>
      <c r="BU20" s="48">
        <f t="shared" si="20"/>
        <v>1</v>
      </c>
      <c r="BV20" s="48">
        <f t="shared" si="21"/>
        <v>1</v>
      </c>
      <c r="BW20" s="48">
        <f t="shared" si="22"/>
        <v>1</v>
      </c>
      <c r="BX20" s="48">
        <f t="shared" si="23"/>
        <v>1</v>
      </c>
      <c r="BY20" s="48">
        <f t="shared" si="24"/>
        <v>1</v>
      </c>
      <c r="BZ20" s="48">
        <f t="shared" si="25"/>
        <v>1</v>
      </c>
      <c r="CA20" s="48">
        <f t="shared" si="26"/>
        <v>1</v>
      </c>
      <c r="CB20" s="48">
        <f t="shared" si="27"/>
        <v>1</v>
      </c>
      <c r="CC20" s="48">
        <f t="shared" si="28"/>
        <v>1</v>
      </c>
      <c r="CD20" s="48">
        <f t="shared" si="29"/>
        <v>1</v>
      </c>
      <c r="CE20" s="48">
        <f t="shared" si="30"/>
        <v>0</v>
      </c>
      <c r="CF20" s="48">
        <f t="shared" si="31"/>
        <v>0</v>
      </c>
      <c r="CG20" s="48">
        <f t="shared" si="32"/>
        <v>0</v>
      </c>
      <c r="CH20" s="48">
        <f t="shared" si="33"/>
        <v>1</v>
      </c>
      <c r="CI20" s="48">
        <f t="shared" si="54"/>
        <v>1</v>
      </c>
      <c r="CJ20" s="48">
        <f t="shared" si="34"/>
        <v>1</v>
      </c>
      <c r="CK20" s="48">
        <f t="shared" si="35"/>
        <v>15</v>
      </c>
      <c r="CL20" s="48">
        <f t="shared" si="36"/>
        <v>1</v>
      </c>
      <c r="CM20" s="48">
        <f t="shared" si="37"/>
        <v>1</v>
      </c>
      <c r="CN20" s="48">
        <f t="shared" si="38"/>
        <v>1</v>
      </c>
      <c r="CO20" s="48">
        <f t="shared" si="39"/>
        <v>1</v>
      </c>
      <c r="CP20" s="48">
        <f t="shared" si="40"/>
        <v>2</v>
      </c>
      <c r="CQ20" s="48">
        <f t="shared" si="41"/>
        <v>0</v>
      </c>
      <c r="CR20" s="48">
        <f t="shared" si="42"/>
        <v>2</v>
      </c>
      <c r="CS20" s="48">
        <f t="shared" si="43"/>
        <v>0</v>
      </c>
      <c r="CT20" s="48">
        <f t="shared" si="44"/>
        <v>1</v>
      </c>
      <c r="CU20" s="48">
        <f t="shared" si="45"/>
        <v>1</v>
      </c>
      <c r="CV20" s="48">
        <f t="shared" si="46"/>
        <v>0</v>
      </c>
      <c r="CW20" s="48">
        <f t="shared" si="47"/>
        <v>0</v>
      </c>
      <c r="CX20" s="48">
        <f t="shared" si="48"/>
        <v>0</v>
      </c>
      <c r="CY20" s="48">
        <f t="shared" si="49"/>
        <v>0</v>
      </c>
      <c r="CZ20" s="49">
        <f t="shared" si="50"/>
        <v>0</v>
      </c>
      <c r="DA20" s="46">
        <f t="shared" si="51"/>
        <v>0</v>
      </c>
      <c r="DB20" s="46">
        <f t="shared" si="52"/>
        <v>0</v>
      </c>
      <c r="DC20" s="46">
        <f t="shared" si="53"/>
        <v>0</v>
      </c>
    </row>
    <row r="21" spans="1:107" s="42" customFormat="1" ht="15.75" customHeight="1">
      <c r="A21" s="557" t="s">
        <v>12</v>
      </c>
      <c r="B21" s="63">
        <v>3</v>
      </c>
      <c r="C21" s="540" t="s">
        <v>476</v>
      </c>
      <c r="D21" s="379" t="s">
        <v>431</v>
      </c>
      <c r="E21" s="379" t="s">
        <v>439</v>
      </c>
      <c r="F21" s="379" t="s">
        <v>467</v>
      </c>
      <c r="G21" s="379" t="s">
        <v>461</v>
      </c>
      <c r="H21" s="379" t="s">
        <v>448</v>
      </c>
      <c r="I21" s="379" t="s">
        <v>463</v>
      </c>
      <c r="J21" s="379" t="s">
        <v>474</v>
      </c>
      <c r="K21" s="379" t="s">
        <v>435</v>
      </c>
      <c r="L21" s="379" t="s">
        <v>451</v>
      </c>
      <c r="M21" s="536" t="s">
        <v>457</v>
      </c>
      <c r="N21" s="535" t="s">
        <v>472</v>
      </c>
      <c r="O21" s="484"/>
      <c r="P21" s="448"/>
      <c r="Q21" s="540" t="s">
        <v>488</v>
      </c>
      <c r="R21" s="379" t="s">
        <v>494</v>
      </c>
      <c r="S21" s="379" t="s">
        <v>458</v>
      </c>
      <c r="T21" s="379" t="s">
        <v>468</v>
      </c>
      <c r="U21" s="379" t="s">
        <v>479</v>
      </c>
      <c r="V21" s="536" t="s">
        <v>484</v>
      </c>
      <c r="W21" s="379" t="s">
        <v>489</v>
      </c>
      <c r="X21" s="341" t="s">
        <v>525</v>
      </c>
      <c r="Y21" s="432" t="s">
        <v>441</v>
      </c>
      <c r="Z21" s="379" t="s">
        <v>500</v>
      </c>
      <c r="AA21" s="379" t="s">
        <v>490</v>
      </c>
      <c r="AB21" s="379" t="s">
        <v>449</v>
      </c>
      <c r="AC21" s="437" t="s">
        <v>509</v>
      </c>
      <c r="AD21" s="432" t="s">
        <v>436</v>
      </c>
      <c r="AE21" s="307"/>
      <c r="AF21" s="230"/>
      <c r="AG21" s="448"/>
      <c r="AH21" s="433" t="s">
        <v>460</v>
      </c>
      <c r="AI21" s="379" t="s">
        <v>507</v>
      </c>
      <c r="AJ21" s="527" t="s">
        <v>459</v>
      </c>
      <c r="AK21" s="379" t="s">
        <v>586</v>
      </c>
      <c r="AL21" s="432" t="s">
        <v>493</v>
      </c>
      <c r="AM21" s="433" t="s">
        <v>508</v>
      </c>
      <c r="AN21" s="432" t="s">
        <v>499</v>
      </c>
      <c r="AO21" s="432" t="s">
        <v>462</v>
      </c>
      <c r="AP21" s="432" t="s">
        <v>586</v>
      </c>
      <c r="AQ21" s="432"/>
      <c r="AR21" s="432"/>
      <c r="AS21" s="432"/>
      <c r="AT21" s="434" t="s">
        <v>442</v>
      </c>
      <c r="AU21" s="482" t="s">
        <v>505</v>
      </c>
      <c r="AV21" s="357"/>
      <c r="AW21" s="357"/>
      <c r="AX21" s="513"/>
      <c r="AY21" s="509"/>
      <c r="AZ21" s="59"/>
      <c r="BA21" s="115"/>
      <c r="BB21" s="115"/>
      <c r="BC21" s="47">
        <f t="shared" si="2"/>
        <v>1</v>
      </c>
      <c r="BD21" s="48">
        <f t="shared" si="3"/>
        <v>1</v>
      </c>
      <c r="BE21" s="48">
        <f t="shared" si="4"/>
        <v>1</v>
      </c>
      <c r="BF21" s="48">
        <f t="shared" si="5"/>
        <v>1</v>
      </c>
      <c r="BG21" s="48">
        <f t="shared" si="6"/>
        <v>1</v>
      </c>
      <c r="BH21" s="48">
        <f t="shared" si="7"/>
        <v>1</v>
      </c>
      <c r="BI21" s="48">
        <f t="shared" si="8"/>
        <v>1</v>
      </c>
      <c r="BJ21" s="48">
        <f t="shared" si="9"/>
        <v>1</v>
      </c>
      <c r="BK21" s="48">
        <f t="shared" si="10"/>
        <v>1</v>
      </c>
      <c r="BL21" s="48">
        <f t="shared" si="11"/>
        <v>1</v>
      </c>
      <c r="BM21" s="48">
        <f t="shared" si="12"/>
        <v>1</v>
      </c>
      <c r="BN21" s="48">
        <f t="shared" si="13"/>
        <v>1</v>
      </c>
      <c r="BO21" s="48">
        <f t="shared" si="14"/>
        <v>0</v>
      </c>
      <c r="BP21" s="48">
        <f t="shared" si="15"/>
        <v>0</v>
      </c>
      <c r="BQ21" s="48">
        <f t="shared" si="16"/>
        <v>1</v>
      </c>
      <c r="BR21" s="48">
        <f t="shared" si="17"/>
        <v>1</v>
      </c>
      <c r="BS21" s="48">
        <f t="shared" si="18"/>
        <v>1</v>
      </c>
      <c r="BT21" s="48">
        <f t="shared" si="19"/>
        <v>1</v>
      </c>
      <c r="BU21" s="48">
        <f t="shared" si="20"/>
        <v>1</v>
      </c>
      <c r="BV21" s="48">
        <f t="shared" si="21"/>
        <v>1</v>
      </c>
      <c r="BW21" s="48">
        <f t="shared" si="22"/>
        <v>1</v>
      </c>
      <c r="BX21" s="48">
        <f t="shared" si="23"/>
        <v>1</v>
      </c>
      <c r="BY21" s="48">
        <f t="shared" si="24"/>
        <v>1</v>
      </c>
      <c r="BZ21" s="48">
        <f t="shared" si="25"/>
        <v>1</v>
      </c>
      <c r="CA21" s="48">
        <f t="shared" si="26"/>
        <v>1</v>
      </c>
      <c r="CB21" s="48">
        <f t="shared" si="27"/>
        <v>1</v>
      </c>
      <c r="CC21" s="48">
        <f t="shared" si="28"/>
        <v>1</v>
      </c>
      <c r="CD21" s="48">
        <f t="shared" si="29"/>
        <v>1</v>
      </c>
      <c r="CE21" s="48">
        <f t="shared" si="30"/>
        <v>0</v>
      </c>
      <c r="CF21" s="48">
        <f t="shared" si="31"/>
        <v>0</v>
      </c>
      <c r="CG21" s="48">
        <f t="shared" si="32"/>
        <v>0</v>
      </c>
      <c r="CH21" s="48">
        <f t="shared" si="33"/>
        <v>1</v>
      </c>
      <c r="CI21" s="48">
        <f t="shared" si="54"/>
        <v>1</v>
      </c>
      <c r="CJ21" s="48">
        <f t="shared" si="34"/>
        <v>1</v>
      </c>
      <c r="CK21" s="48">
        <f t="shared" si="35"/>
        <v>17</v>
      </c>
      <c r="CL21" s="48">
        <f t="shared" si="36"/>
        <v>1</v>
      </c>
      <c r="CM21" s="48">
        <f t="shared" si="37"/>
        <v>1</v>
      </c>
      <c r="CN21" s="48">
        <f t="shared" si="38"/>
        <v>1</v>
      </c>
      <c r="CO21" s="48">
        <f t="shared" si="39"/>
        <v>1</v>
      </c>
      <c r="CP21" s="48">
        <f t="shared" si="40"/>
        <v>17</v>
      </c>
      <c r="CQ21" s="48">
        <f t="shared" si="41"/>
        <v>0</v>
      </c>
      <c r="CR21" s="48">
        <f t="shared" si="42"/>
        <v>0</v>
      </c>
      <c r="CS21" s="48">
        <f t="shared" si="43"/>
        <v>0</v>
      </c>
      <c r="CT21" s="48">
        <f t="shared" si="44"/>
        <v>1</v>
      </c>
      <c r="CU21" s="48">
        <f t="shared" si="45"/>
        <v>1</v>
      </c>
      <c r="CV21" s="48">
        <f t="shared" si="46"/>
        <v>0</v>
      </c>
      <c r="CW21" s="48">
        <f t="shared" si="47"/>
        <v>0</v>
      </c>
      <c r="CX21" s="48">
        <f t="shared" si="48"/>
        <v>0</v>
      </c>
      <c r="CY21" s="48">
        <f t="shared" si="49"/>
        <v>0</v>
      </c>
      <c r="CZ21" s="49">
        <f t="shared" si="50"/>
        <v>0</v>
      </c>
      <c r="DA21" s="46">
        <f t="shared" si="51"/>
        <v>0</v>
      </c>
      <c r="DB21" s="46">
        <f t="shared" si="52"/>
        <v>0</v>
      </c>
      <c r="DC21" s="46">
        <f t="shared" si="53"/>
        <v>0</v>
      </c>
    </row>
    <row r="22" spans="1:107" s="42" customFormat="1" ht="15.75" customHeight="1">
      <c r="A22" s="557"/>
      <c r="B22" s="63">
        <v>4</v>
      </c>
      <c r="C22" s="540" t="s">
        <v>457</v>
      </c>
      <c r="D22" s="379" t="s">
        <v>476</v>
      </c>
      <c r="E22" s="536" t="s">
        <v>463</v>
      </c>
      <c r="F22" s="379" t="s">
        <v>468</v>
      </c>
      <c r="G22" s="379" t="s">
        <v>461</v>
      </c>
      <c r="H22" s="379" t="s">
        <v>448</v>
      </c>
      <c r="I22" s="379" t="s">
        <v>472</v>
      </c>
      <c r="J22" s="379" t="s">
        <v>439</v>
      </c>
      <c r="K22" s="379" t="s">
        <v>435</v>
      </c>
      <c r="L22" s="379" t="s">
        <v>437</v>
      </c>
      <c r="M22" s="379" t="s">
        <v>431</v>
      </c>
      <c r="N22" s="539" t="s">
        <v>432</v>
      </c>
      <c r="O22" s="484"/>
      <c r="P22" s="448"/>
      <c r="Q22" s="540" t="s">
        <v>486</v>
      </c>
      <c r="R22" s="379" t="s">
        <v>474</v>
      </c>
      <c r="S22" s="379" t="s">
        <v>485</v>
      </c>
      <c r="T22" s="379" t="s">
        <v>436</v>
      </c>
      <c r="U22" s="379" t="s">
        <v>490</v>
      </c>
      <c r="V22" s="536" t="s">
        <v>484</v>
      </c>
      <c r="W22" s="379" t="s">
        <v>441</v>
      </c>
      <c r="X22" s="432" t="s">
        <v>500</v>
      </c>
      <c r="Y22" s="379" t="s">
        <v>488</v>
      </c>
      <c r="Z22" s="379" t="s">
        <v>550</v>
      </c>
      <c r="AA22" s="379" t="s">
        <v>449</v>
      </c>
      <c r="AB22" s="379" t="s">
        <v>438</v>
      </c>
      <c r="AC22" s="379" t="s">
        <v>450</v>
      </c>
      <c r="AD22" s="432" t="s">
        <v>503</v>
      </c>
      <c r="AE22" s="307"/>
      <c r="AF22" s="230"/>
      <c r="AG22" s="448"/>
      <c r="AH22" s="433" t="s">
        <v>460</v>
      </c>
      <c r="AI22" s="379" t="s">
        <v>507</v>
      </c>
      <c r="AJ22" s="527" t="s">
        <v>459</v>
      </c>
      <c r="AK22" s="379" t="s">
        <v>586</v>
      </c>
      <c r="AL22" s="432" t="s">
        <v>493</v>
      </c>
      <c r="AM22" s="433" t="s">
        <v>508</v>
      </c>
      <c r="AN22" s="432" t="s">
        <v>499</v>
      </c>
      <c r="AO22" s="432" t="s">
        <v>462</v>
      </c>
      <c r="AP22" s="432" t="s">
        <v>586</v>
      </c>
      <c r="AQ22" s="432"/>
      <c r="AR22" s="432"/>
      <c r="AS22" s="432"/>
      <c r="AT22" s="434" t="s">
        <v>442</v>
      </c>
      <c r="AU22" s="482" t="s">
        <v>505</v>
      </c>
      <c r="AV22" s="357"/>
      <c r="AW22" s="357"/>
      <c r="AX22" s="513"/>
      <c r="AY22" s="509"/>
      <c r="AZ22" s="59"/>
      <c r="BA22" s="115"/>
      <c r="BB22" s="115"/>
      <c r="BC22" s="47">
        <f t="shared" si="2"/>
        <v>1</v>
      </c>
      <c r="BD22" s="48">
        <f t="shared" si="3"/>
        <v>1</v>
      </c>
      <c r="BE22" s="48">
        <f t="shared" si="4"/>
        <v>1</v>
      </c>
      <c r="BF22" s="48">
        <f t="shared" si="5"/>
        <v>1</v>
      </c>
      <c r="BG22" s="48">
        <f t="shared" si="6"/>
        <v>1</v>
      </c>
      <c r="BH22" s="48">
        <f t="shared" si="7"/>
        <v>1</v>
      </c>
      <c r="BI22" s="48">
        <f t="shared" si="8"/>
        <v>1</v>
      </c>
      <c r="BJ22" s="48">
        <f t="shared" si="9"/>
        <v>1</v>
      </c>
      <c r="BK22" s="48">
        <f t="shared" si="10"/>
        <v>1</v>
      </c>
      <c r="BL22" s="48">
        <f t="shared" si="11"/>
        <v>1</v>
      </c>
      <c r="BM22" s="48">
        <f t="shared" si="12"/>
        <v>1</v>
      </c>
      <c r="BN22" s="48">
        <f t="shared" si="13"/>
        <v>1</v>
      </c>
      <c r="BO22" s="48">
        <f t="shared" si="14"/>
        <v>0</v>
      </c>
      <c r="BP22" s="48">
        <f t="shared" si="15"/>
        <v>0</v>
      </c>
      <c r="BQ22" s="48">
        <f t="shared" si="16"/>
        <v>1</v>
      </c>
      <c r="BR22" s="48">
        <f t="shared" si="17"/>
        <v>1</v>
      </c>
      <c r="BS22" s="48">
        <f t="shared" si="18"/>
        <v>1</v>
      </c>
      <c r="BT22" s="48">
        <f t="shared" si="19"/>
        <v>1</v>
      </c>
      <c r="BU22" s="48">
        <f t="shared" si="20"/>
        <v>1</v>
      </c>
      <c r="BV22" s="48">
        <f t="shared" si="21"/>
        <v>1</v>
      </c>
      <c r="BW22" s="48">
        <f t="shared" si="22"/>
        <v>1</v>
      </c>
      <c r="BX22" s="48">
        <f t="shared" si="23"/>
        <v>1</v>
      </c>
      <c r="BY22" s="48">
        <f t="shared" si="24"/>
        <v>1</v>
      </c>
      <c r="BZ22" s="48">
        <f t="shared" si="25"/>
        <v>1</v>
      </c>
      <c r="CA22" s="48">
        <f t="shared" si="26"/>
        <v>1</v>
      </c>
      <c r="CB22" s="48">
        <f t="shared" si="27"/>
        <v>1</v>
      </c>
      <c r="CC22" s="48">
        <f t="shared" si="28"/>
        <v>1</v>
      </c>
      <c r="CD22" s="48">
        <f t="shared" si="29"/>
        <v>1</v>
      </c>
      <c r="CE22" s="48">
        <f t="shared" si="30"/>
        <v>0</v>
      </c>
      <c r="CF22" s="48">
        <f t="shared" si="31"/>
        <v>0</v>
      </c>
      <c r="CG22" s="48">
        <f t="shared" si="32"/>
        <v>0</v>
      </c>
      <c r="CH22" s="48">
        <f t="shared" si="33"/>
        <v>1</v>
      </c>
      <c r="CI22" s="48">
        <f t="shared" si="54"/>
        <v>1</v>
      </c>
      <c r="CJ22" s="48">
        <f t="shared" si="34"/>
        <v>1</v>
      </c>
      <c r="CK22" s="48">
        <f t="shared" si="35"/>
        <v>17</v>
      </c>
      <c r="CL22" s="48">
        <f t="shared" si="36"/>
        <v>1</v>
      </c>
      <c r="CM22" s="48">
        <f t="shared" si="37"/>
        <v>1</v>
      </c>
      <c r="CN22" s="48">
        <f t="shared" si="38"/>
        <v>1</v>
      </c>
      <c r="CO22" s="48">
        <f t="shared" si="39"/>
        <v>1</v>
      </c>
      <c r="CP22" s="48">
        <f t="shared" si="40"/>
        <v>17</v>
      </c>
      <c r="CQ22" s="48">
        <f t="shared" si="41"/>
        <v>0</v>
      </c>
      <c r="CR22" s="48">
        <f t="shared" si="42"/>
        <v>0</v>
      </c>
      <c r="CS22" s="48">
        <f t="shared" si="43"/>
        <v>0</v>
      </c>
      <c r="CT22" s="48">
        <f t="shared" si="44"/>
        <v>1</v>
      </c>
      <c r="CU22" s="48">
        <f t="shared" si="45"/>
        <v>1</v>
      </c>
      <c r="CV22" s="48">
        <f t="shared" si="46"/>
        <v>0</v>
      </c>
      <c r="CW22" s="48">
        <f t="shared" si="47"/>
        <v>0</v>
      </c>
      <c r="CX22" s="48">
        <f t="shared" si="48"/>
        <v>0</v>
      </c>
      <c r="CY22" s="48">
        <f t="shared" si="49"/>
        <v>0</v>
      </c>
      <c r="CZ22" s="49">
        <f t="shared" si="50"/>
        <v>0</v>
      </c>
      <c r="DA22" s="46">
        <f t="shared" si="51"/>
        <v>0</v>
      </c>
      <c r="DB22" s="46">
        <f t="shared" si="52"/>
        <v>0</v>
      </c>
      <c r="DC22" s="46">
        <f t="shared" si="53"/>
        <v>0</v>
      </c>
    </row>
    <row r="23" spans="1:107" s="42" customFormat="1" ht="15.75" customHeight="1" thickBot="1">
      <c r="A23" s="558"/>
      <c r="B23" s="64">
        <v>5</v>
      </c>
      <c r="C23" s="540" t="s">
        <v>460</v>
      </c>
      <c r="D23" s="379" t="s">
        <v>476</v>
      </c>
      <c r="E23" s="379" t="s">
        <v>463</v>
      </c>
      <c r="F23" s="379" t="s">
        <v>451</v>
      </c>
      <c r="G23" s="379" t="s">
        <v>468</v>
      </c>
      <c r="H23" s="379" t="s">
        <v>459</v>
      </c>
      <c r="I23" s="379" t="s">
        <v>472</v>
      </c>
      <c r="J23" s="379" t="s">
        <v>439</v>
      </c>
      <c r="K23" s="379" t="s">
        <v>474</v>
      </c>
      <c r="L23" s="432" t="s">
        <v>437</v>
      </c>
      <c r="M23" s="379" t="s">
        <v>431</v>
      </c>
      <c r="N23" s="535" t="s">
        <v>432</v>
      </c>
      <c r="O23" s="485"/>
      <c r="P23" s="449"/>
      <c r="Q23" s="540" t="s">
        <v>486</v>
      </c>
      <c r="R23" s="379" t="s">
        <v>467</v>
      </c>
      <c r="S23" s="379" t="s">
        <v>485</v>
      </c>
      <c r="T23" s="379" t="s">
        <v>436</v>
      </c>
      <c r="U23" s="379" t="s">
        <v>500</v>
      </c>
      <c r="V23" s="379" t="s">
        <v>493</v>
      </c>
      <c r="W23" s="432" t="s">
        <v>441</v>
      </c>
      <c r="X23" s="432" t="s">
        <v>449</v>
      </c>
      <c r="Y23" s="379" t="s">
        <v>488</v>
      </c>
      <c r="Z23" s="379" t="s">
        <v>490</v>
      </c>
      <c r="AA23" s="379" t="s">
        <v>550</v>
      </c>
      <c r="AB23" s="379" t="s">
        <v>438</v>
      </c>
      <c r="AC23" s="379" t="s">
        <v>450</v>
      </c>
      <c r="AD23" s="432" t="s">
        <v>503</v>
      </c>
      <c r="AE23" s="351"/>
      <c r="AF23" s="498"/>
      <c r="AG23" s="49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433"/>
      <c r="AV23" s="516"/>
      <c r="AW23" s="516"/>
      <c r="AX23" s="517"/>
      <c r="AY23" s="510"/>
      <c r="AZ23" s="61"/>
      <c r="BA23" s="115"/>
      <c r="BB23" s="115"/>
      <c r="BC23" s="50">
        <f t="shared" si="2"/>
        <v>1</v>
      </c>
      <c r="BD23" s="51">
        <f t="shared" si="3"/>
        <v>1</v>
      </c>
      <c r="BE23" s="51">
        <f t="shared" si="4"/>
        <v>1</v>
      </c>
      <c r="BF23" s="51">
        <f t="shared" si="5"/>
        <v>1</v>
      </c>
      <c r="BG23" s="51">
        <f t="shared" si="6"/>
        <v>1</v>
      </c>
      <c r="BH23" s="51">
        <f t="shared" si="7"/>
        <v>1</v>
      </c>
      <c r="BI23" s="51">
        <f t="shared" si="8"/>
        <v>1</v>
      </c>
      <c r="BJ23" s="51">
        <f t="shared" si="9"/>
        <v>1</v>
      </c>
      <c r="BK23" s="51">
        <f t="shared" si="10"/>
        <v>1</v>
      </c>
      <c r="BL23" s="51">
        <f t="shared" si="11"/>
        <v>1</v>
      </c>
      <c r="BM23" s="51">
        <f t="shared" si="12"/>
        <v>1</v>
      </c>
      <c r="BN23" s="51">
        <f t="shared" si="13"/>
        <v>1</v>
      </c>
      <c r="BO23" s="51">
        <f t="shared" si="14"/>
        <v>0</v>
      </c>
      <c r="BP23" s="51">
        <f t="shared" si="15"/>
        <v>0</v>
      </c>
      <c r="BQ23" s="51">
        <f t="shared" si="16"/>
        <v>1</v>
      </c>
      <c r="BR23" s="51">
        <f t="shared" si="17"/>
        <v>1</v>
      </c>
      <c r="BS23" s="51">
        <f t="shared" si="18"/>
        <v>1</v>
      </c>
      <c r="BT23" s="51">
        <f t="shared" si="19"/>
        <v>1</v>
      </c>
      <c r="BU23" s="51">
        <f t="shared" si="20"/>
        <v>1</v>
      </c>
      <c r="BV23" s="51">
        <f t="shared" si="21"/>
        <v>1</v>
      </c>
      <c r="BW23" s="51">
        <f t="shared" si="22"/>
        <v>1</v>
      </c>
      <c r="BX23" s="51">
        <f t="shared" si="23"/>
        <v>1</v>
      </c>
      <c r="BY23" s="51">
        <f t="shared" si="24"/>
        <v>1</v>
      </c>
      <c r="BZ23" s="51">
        <f t="shared" si="25"/>
        <v>1</v>
      </c>
      <c r="CA23" s="51">
        <f t="shared" si="26"/>
        <v>1</v>
      </c>
      <c r="CB23" s="51">
        <f t="shared" si="27"/>
        <v>1</v>
      </c>
      <c r="CC23" s="51">
        <f t="shared" si="28"/>
        <v>1</v>
      </c>
      <c r="CD23" s="51">
        <f t="shared" si="29"/>
        <v>1</v>
      </c>
      <c r="CE23" s="51">
        <f t="shared" si="30"/>
        <v>0</v>
      </c>
      <c r="CF23" s="51">
        <f t="shared" si="31"/>
        <v>0</v>
      </c>
      <c r="CG23" s="51">
        <f t="shared" si="32"/>
        <v>0</v>
      </c>
      <c r="CH23" s="51">
        <f t="shared" si="33"/>
        <v>0</v>
      </c>
      <c r="CI23" s="51">
        <f t="shared" si="54"/>
        <v>0</v>
      </c>
      <c r="CJ23" s="51">
        <f t="shared" si="34"/>
        <v>0</v>
      </c>
      <c r="CK23" s="51">
        <f t="shared" si="35"/>
        <v>0</v>
      </c>
      <c r="CL23" s="51">
        <f t="shared" si="36"/>
        <v>0</v>
      </c>
      <c r="CM23" s="51">
        <f t="shared" si="37"/>
        <v>0</v>
      </c>
      <c r="CN23" s="51">
        <f t="shared" si="38"/>
        <v>0</v>
      </c>
      <c r="CO23" s="51">
        <f t="shared" si="39"/>
        <v>0</v>
      </c>
      <c r="CP23" s="51">
        <f t="shared" si="40"/>
        <v>0</v>
      </c>
      <c r="CQ23" s="51">
        <f t="shared" si="41"/>
        <v>0</v>
      </c>
      <c r="CR23" s="51">
        <f t="shared" si="42"/>
        <v>0</v>
      </c>
      <c r="CS23" s="51">
        <f t="shared" si="43"/>
        <v>0</v>
      </c>
      <c r="CT23" s="51">
        <f t="shared" si="44"/>
        <v>0</v>
      </c>
      <c r="CU23" s="51">
        <f t="shared" si="45"/>
        <v>0</v>
      </c>
      <c r="CV23" s="51">
        <f t="shared" si="46"/>
        <v>0</v>
      </c>
      <c r="CW23" s="51">
        <f t="shared" si="47"/>
        <v>0</v>
      </c>
      <c r="CX23" s="51">
        <f t="shared" si="48"/>
        <v>0</v>
      </c>
      <c r="CY23" s="51">
        <f t="shared" si="49"/>
        <v>0</v>
      </c>
      <c r="CZ23" s="52">
        <f t="shared" si="50"/>
        <v>0</v>
      </c>
      <c r="DA23" s="46">
        <f t="shared" si="51"/>
        <v>0</v>
      </c>
      <c r="DB23" s="46">
        <f t="shared" si="52"/>
        <v>0</v>
      </c>
      <c r="DC23" s="46">
        <f t="shared" si="53"/>
        <v>0</v>
      </c>
    </row>
    <row r="24" spans="1:107" s="42" customFormat="1" ht="15.75" customHeight="1" thickTop="1">
      <c r="A24" s="559" t="s">
        <v>22</v>
      </c>
      <c r="B24" s="62">
        <v>1</v>
      </c>
      <c r="C24" s="540" t="s">
        <v>455</v>
      </c>
      <c r="D24" s="379" t="s">
        <v>431</v>
      </c>
      <c r="E24" s="379" t="s">
        <v>470</v>
      </c>
      <c r="F24" s="536" t="s">
        <v>474</v>
      </c>
      <c r="G24" s="536" t="s">
        <v>471</v>
      </c>
      <c r="H24" s="379" t="s">
        <v>468</v>
      </c>
      <c r="I24" s="338" t="s">
        <v>522</v>
      </c>
      <c r="J24" s="379" t="s">
        <v>462</v>
      </c>
      <c r="K24" s="379" t="s">
        <v>466</v>
      </c>
      <c r="L24" s="538" t="s">
        <v>457</v>
      </c>
      <c r="M24" s="536" t="s">
        <v>446</v>
      </c>
      <c r="N24" s="539" t="s">
        <v>472</v>
      </c>
      <c r="O24" s="424"/>
      <c r="P24" s="346"/>
      <c r="Q24" s="540" t="s">
        <v>452</v>
      </c>
      <c r="R24" s="536" t="s">
        <v>488</v>
      </c>
      <c r="S24" s="379" t="s">
        <v>504</v>
      </c>
      <c r="T24" s="379" t="s">
        <v>465</v>
      </c>
      <c r="U24" s="379" t="s">
        <v>508</v>
      </c>
      <c r="V24" s="536" t="s">
        <v>507</v>
      </c>
      <c r="W24" s="379" t="s">
        <v>441</v>
      </c>
      <c r="X24" s="538" t="s">
        <v>444</v>
      </c>
      <c r="Y24" s="538" t="s">
        <v>483</v>
      </c>
      <c r="Z24" s="379" t="s">
        <v>496</v>
      </c>
      <c r="AA24" s="378" t="s">
        <v>433</v>
      </c>
      <c r="AB24" s="379" t="s">
        <v>445</v>
      </c>
      <c r="AC24" s="379" t="s">
        <v>505</v>
      </c>
      <c r="AD24" s="432" t="s">
        <v>502</v>
      </c>
      <c r="AE24" s="500"/>
      <c r="AF24" s="501"/>
      <c r="AG24" s="518"/>
      <c r="AH24" s="435" t="s">
        <v>587</v>
      </c>
      <c r="AI24" s="379" t="s">
        <v>436</v>
      </c>
      <c r="AJ24" s="378" t="s">
        <v>586</v>
      </c>
      <c r="AK24" s="435" t="s">
        <v>456</v>
      </c>
      <c r="AL24" s="378" t="s">
        <v>586</v>
      </c>
      <c r="AM24" s="435" t="s">
        <v>586</v>
      </c>
      <c r="AN24" s="435" t="s">
        <v>439</v>
      </c>
      <c r="AO24" s="547"/>
      <c r="AP24" s="435"/>
      <c r="AQ24" s="435" t="s">
        <v>478</v>
      </c>
      <c r="AR24" s="548" t="s">
        <v>443</v>
      </c>
      <c r="AS24" s="435" t="s">
        <v>511</v>
      </c>
      <c r="AT24" s="435" t="s">
        <v>486</v>
      </c>
      <c r="AU24" s="486" t="s">
        <v>489</v>
      </c>
      <c r="AV24" s="511"/>
      <c r="AW24" s="511"/>
      <c r="AX24" s="512"/>
      <c r="AY24" s="508"/>
      <c r="AZ24" s="57"/>
      <c r="BA24" s="115"/>
      <c r="BB24" s="115"/>
      <c r="BC24" s="43">
        <f t="shared" si="2"/>
        <v>1</v>
      </c>
      <c r="BD24" s="44">
        <f t="shared" si="3"/>
        <v>1</v>
      </c>
      <c r="BE24" s="44">
        <f t="shared" si="4"/>
        <v>1</v>
      </c>
      <c r="BF24" s="44">
        <f t="shared" si="5"/>
        <v>1</v>
      </c>
      <c r="BG24" s="44">
        <f t="shared" si="6"/>
        <v>1</v>
      </c>
      <c r="BH24" s="44">
        <f t="shared" si="7"/>
        <v>1</v>
      </c>
      <c r="BI24" s="44">
        <f t="shared" si="8"/>
        <v>1</v>
      </c>
      <c r="BJ24" s="44">
        <f t="shared" si="9"/>
        <v>1</v>
      </c>
      <c r="BK24" s="44">
        <f t="shared" si="10"/>
        <v>1</v>
      </c>
      <c r="BL24" s="44">
        <f t="shared" si="11"/>
        <v>1</v>
      </c>
      <c r="BM24" s="44">
        <f t="shared" si="12"/>
        <v>1</v>
      </c>
      <c r="BN24" s="44">
        <f t="shared" si="13"/>
        <v>1</v>
      </c>
      <c r="BO24" s="44">
        <f t="shared" si="14"/>
        <v>0</v>
      </c>
      <c r="BP24" s="44">
        <f t="shared" si="15"/>
        <v>0</v>
      </c>
      <c r="BQ24" s="44">
        <f t="shared" si="16"/>
        <v>1</v>
      </c>
      <c r="BR24" s="44">
        <f t="shared" si="17"/>
        <v>1</v>
      </c>
      <c r="BS24" s="44">
        <f t="shared" si="18"/>
        <v>1</v>
      </c>
      <c r="BT24" s="44">
        <f t="shared" si="19"/>
        <v>1</v>
      </c>
      <c r="BU24" s="44">
        <f t="shared" si="20"/>
        <v>1</v>
      </c>
      <c r="BV24" s="44">
        <f t="shared" si="21"/>
        <v>1</v>
      </c>
      <c r="BW24" s="44">
        <f t="shared" si="22"/>
        <v>1</v>
      </c>
      <c r="BX24" s="44">
        <f t="shared" si="23"/>
        <v>1</v>
      </c>
      <c r="BY24" s="44">
        <f t="shared" si="24"/>
        <v>1</v>
      </c>
      <c r="BZ24" s="44">
        <f t="shared" si="25"/>
        <v>1</v>
      </c>
      <c r="CA24" s="44">
        <f t="shared" si="26"/>
        <v>1</v>
      </c>
      <c r="CB24" s="44">
        <f t="shared" si="27"/>
        <v>1</v>
      </c>
      <c r="CC24" s="44">
        <f t="shared" si="28"/>
        <v>1</v>
      </c>
      <c r="CD24" s="44">
        <f t="shared" si="29"/>
        <v>1</v>
      </c>
      <c r="CE24" s="44">
        <f t="shared" si="30"/>
        <v>0</v>
      </c>
      <c r="CF24" s="44">
        <f t="shared" si="31"/>
        <v>0</v>
      </c>
      <c r="CG24" s="44">
        <f t="shared" si="32"/>
        <v>0</v>
      </c>
      <c r="CH24" s="44">
        <f t="shared" si="33"/>
        <v>1</v>
      </c>
      <c r="CI24" s="44">
        <f t="shared" si="54"/>
        <v>1</v>
      </c>
      <c r="CJ24" s="44">
        <f t="shared" si="34"/>
        <v>17</v>
      </c>
      <c r="CK24" s="44">
        <f t="shared" si="35"/>
        <v>1</v>
      </c>
      <c r="CL24" s="44">
        <f t="shared" si="36"/>
        <v>17</v>
      </c>
      <c r="CM24" s="44">
        <f t="shared" si="37"/>
        <v>17</v>
      </c>
      <c r="CN24" s="44">
        <f t="shared" si="38"/>
        <v>1</v>
      </c>
      <c r="CO24" s="44">
        <f t="shared" si="39"/>
        <v>0</v>
      </c>
      <c r="CP24" s="44">
        <f t="shared" si="40"/>
        <v>0</v>
      </c>
      <c r="CQ24" s="44">
        <f t="shared" si="41"/>
        <v>1</v>
      </c>
      <c r="CR24" s="44">
        <f t="shared" si="42"/>
        <v>1</v>
      </c>
      <c r="CS24" s="44">
        <f t="shared" si="43"/>
        <v>1</v>
      </c>
      <c r="CT24" s="44">
        <f t="shared" si="44"/>
        <v>1</v>
      </c>
      <c r="CU24" s="44">
        <f t="shared" si="45"/>
        <v>1</v>
      </c>
      <c r="CV24" s="44">
        <f t="shared" si="46"/>
        <v>0</v>
      </c>
      <c r="CW24" s="44">
        <f t="shared" si="47"/>
        <v>0</v>
      </c>
      <c r="CX24" s="44">
        <f t="shared" si="48"/>
        <v>0</v>
      </c>
      <c r="CY24" s="44">
        <f t="shared" si="49"/>
        <v>0</v>
      </c>
      <c r="CZ24" s="45">
        <f t="shared" si="50"/>
        <v>0</v>
      </c>
      <c r="DA24" s="46">
        <f t="shared" si="51"/>
        <v>0</v>
      </c>
      <c r="DB24" s="46">
        <f t="shared" si="52"/>
        <v>0</v>
      </c>
      <c r="DC24" s="46">
        <f t="shared" si="53"/>
        <v>0</v>
      </c>
    </row>
    <row r="25" spans="1:107" s="42" customFormat="1" ht="15.75" customHeight="1">
      <c r="A25" s="557" t="s">
        <v>8</v>
      </c>
      <c r="B25" s="63">
        <v>2</v>
      </c>
      <c r="C25" s="540" t="s">
        <v>471</v>
      </c>
      <c r="D25" s="379" t="s">
        <v>446</v>
      </c>
      <c r="E25" s="379" t="s">
        <v>468</v>
      </c>
      <c r="F25" s="379" t="s">
        <v>472</v>
      </c>
      <c r="G25" s="379" t="s">
        <v>445</v>
      </c>
      <c r="H25" s="379" t="s">
        <v>462</v>
      </c>
      <c r="I25" s="379" t="s">
        <v>440</v>
      </c>
      <c r="J25" s="379" t="s">
        <v>463</v>
      </c>
      <c r="K25" s="379" t="s">
        <v>466</v>
      </c>
      <c r="L25" s="432" t="s">
        <v>457</v>
      </c>
      <c r="M25" s="379" t="s">
        <v>431</v>
      </c>
      <c r="N25" s="348" t="s">
        <v>530</v>
      </c>
      <c r="O25" s="307"/>
      <c r="P25" s="345"/>
      <c r="Q25" s="540" t="s">
        <v>452</v>
      </c>
      <c r="R25" s="379" t="s">
        <v>434</v>
      </c>
      <c r="S25" s="379" t="s">
        <v>437</v>
      </c>
      <c r="T25" s="379" t="s">
        <v>504</v>
      </c>
      <c r="U25" s="379" t="s">
        <v>474</v>
      </c>
      <c r="V25" s="379" t="s">
        <v>507</v>
      </c>
      <c r="W25" s="379" t="s">
        <v>441</v>
      </c>
      <c r="X25" s="432" t="s">
        <v>444</v>
      </c>
      <c r="Y25" s="432" t="s">
        <v>483</v>
      </c>
      <c r="Z25" s="379" t="s">
        <v>496</v>
      </c>
      <c r="AA25" s="379" t="s">
        <v>433</v>
      </c>
      <c r="AB25" s="379" t="s">
        <v>455</v>
      </c>
      <c r="AC25" s="379" t="s">
        <v>505</v>
      </c>
      <c r="AD25" s="432" t="s">
        <v>488</v>
      </c>
      <c r="AE25" s="502"/>
      <c r="AF25" s="355"/>
      <c r="AG25" s="519"/>
      <c r="AH25" s="432" t="s">
        <v>587</v>
      </c>
      <c r="AI25" s="379" t="s">
        <v>436</v>
      </c>
      <c r="AJ25" s="379" t="s">
        <v>586</v>
      </c>
      <c r="AK25" s="432" t="s">
        <v>456</v>
      </c>
      <c r="AL25" s="379" t="s">
        <v>586</v>
      </c>
      <c r="AM25" s="432" t="s">
        <v>586</v>
      </c>
      <c r="AN25" s="432" t="s">
        <v>439</v>
      </c>
      <c r="AO25" s="379"/>
      <c r="AP25" s="432"/>
      <c r="AQ25" s="432" t="s">
        <v>478</v>
      </c>
      <c r="AR25" s="549" t="s">
        <v>443</v>
      </c>
      <c r="AS25" s="432" t="s">
        <v>511</v>
      </c>
      <c r="AT25" s="547" t="s">
        <v>486</v>
      </c>
      <c r="AU25" s="482" t="s">
        <v>489</v>
      </c>
      <c r="AV25" s="357"/>
      <c r="AW25" s="357"/>
      <c r="AX25" s="513"/>
      <c r="AY25" s="509"/>
      <c r="AZ25" s="59"/>
      <c r="BA25" s="115"/>
      <c r="BB25" s="115"/>
      <c r="BC25" s="47">
        <f t="shared" si="2"/>
        <v>1</v>
      </c>
      <c r="BD25" s="48">
        <f t="shared" si="3"/>
        <v>1</v>
      </c>
      <c r="BE25" s="48">
        <f t="shared" si="4"/>
        <v>1</v>
      </c>
      <c r="BF25" s="48">
        <f t="shared" si="5"/>
        <v>1</v>
      </c>
      <c r="BG25" s="48">
        <f t="shared" si="6"/>
        <v>1</v>
      </c>
      <c r="BH25" s="48">
        <f t="shared" si="7"/>
        <v>1</v>
      </c>
      <c r="BI25" s="48">
        <f t="shared" si="8"/>
        <v>1</v>
      </c>
      <c r="BJ25" s="48">
        <f t="shared" si="9"/>
        <v>1</v>
      </c>
      <c r="BK25" s="48">
        <f t="shared" si="10"/>
        <v>1</v>
      </c>
      <c r="BL25" s="48">
        <f t="shared" si="11"/>
        <v>1</v>
      </c>
      <c r="BM25" s="48">
        <f t="shared" si="12"/>
        <v>1</v>
      </c>
      <c r="BN25" s="48">
        <f t="shared" si="13"/>
        <v>1</v>
      </c>
      <c r="BO25" s="48">
        <f t="shared" si="14"/>
        <v>0</v>
      </c>
      <c r="BP25" s="48">
        <f t="shared" si="15"/>
        <v>0</v>
      </c>
      <c r="BQ25" s="48">
        <f t="shared" si="16"/>
        <v>1</v>
      </c>
      <c r="BR25" s="48">
        <f t="shared" si="17"/>
        <v>1</v>
      </c>
      <c r="BS25" s="48">
        <f t="shared" si="18"/>
        <v>1</v>
      </c>
      <c r="BT25" s="48">
        <f t="shared" si="19"/>
        <v>1</v>
      </c>
      <c r="BU25" s="48">
        <f t="shared" si="20"/>
        <v>1</v>
      </c>
      <c r="BV25" s="48">
        <f t="shared" si="21"/>
        <v>1</v>
      </c>
      <c r="BW25" s="48">
        <f t="shared" si="22"/>
        <v>1</v>
      </c>
      <c r="BX25" s="48">
        <f t="shared" si="23"/>
        <v>1</v>
      </c>
      <c r="BY25" s="48">
        <f t="shared" si="24"/>
        <v>1</v>
      </c>
      <c r="BZ25" s="48">
        <f t="shared" si="25"/>
        <v>1</v>
      </c>
      <c r="CA25" s="48">
        <f t="shared" si="26"/>
        <v>1</v>
      </c>
      <c r="CB25" s="48">
        <f t="shared" si="27"/>
        <v>1</v>
      </c>
      <c r="CC25" s="48">
        <f t="shared" si="28"/>
        <v>1</v>
      </c>
      <c r="CD25" s="48">
        <f t="shared" si="29"/>
        <v>1</v>
      </c>
      <c r="CE25" s="48">
        <f t="shared" si="30"/>
        <v>0</v>
      </c>
      <c r="CF25" s="48">
        <f t="shared" si="31"/>
        <v>0</v>
      </c>
      <c r="CG25" s="48">
        <f t="shared" si="32"/>
        <v>0</v>
      </c>
      <c r="CH25" s="48">
        <f t="shared" si="33"/>
        <v>1</v>
      </c>
      <c r="CI25" s="48">
        <f t="shared" si="54"/>
        <v>1</v>
      </c>
      <c r="CJ25" s="48">
        <f t="shared" si="34"/>
        <v>17</v>
      </c>
      <c r="CK25" s="48">
        <f t="shared" si="35"/>
        <v>1</v>
      </c>
      <c r="CL25" s="48">
        <f t="shared" si="36"/>
        <v>17</v>
      </c>
      <c r="CM25" s="48">
        <f t="shared" si="37"/>
        <v>17</v>
      </c>
      <c r="CN25" s="48">
        <f t="shared" si="38"/>
        <v>1</v>
      </c>
      <c r="CO25" s="48">
        <f t="shared" si="39"/>
        <v>0</v>
      </c>
      <c r="CP25" s="48">
        <f t="shared" si="40"/>
        <v>0</v>
      </c>
      <c r="CQ25" s="48">
        <f t="shared" si="41"/>
        <v>1</v>
      </c>
      <c r="CR25" s="48">
        <f t="shared" si="42"/>
        <v>1</v>
      </c>
      <c r="CS25" s="48">
        <f t="shared" si="43"/>
        <v>1</v>
      </c>
      <c r="CT25" s="48">
        <f t="shared" si="44"/>
        <v>1</v>
      </c>
      <c r="CU25" s="48">
        <f t="shared" si="45"/>
        <v>1</v>
      </c>
      <c r="CV25" s="48">
        <f t="shared" si="46"/>
        <v>0</v>
      </c>
      <c r="CW25" s="48">
        <f t="shared" si="47"/>
        <v>0</v>
      </c>
      <c r="CX25" s="48">
        <f t="shared" si="48"/>
        <v>0</v>
      </c>
      <c r="CY25" s="48">
        <f t="shared" si="49"/>
        <v>0</v>
      </c>
      <c r="CZ25" s="49">
        <f t="shared" si="50"/>
        <v>0</v>
      </c>
      <c r="DA25" s="46">
        <f t="shared" si="51"/>
        <v>0</v>
      </c>
      <c r="DB25" s="46">
        <f t="shared" si="52"/>
        <v>0</v>
      </c>
      <c r="DC25" s="46">
        <f t="shared" si="53"/>
        <v>0</v>
      </c>
    </row>
    <row r="26" spans="1:107" s="42" customFormat="1" ht="15.75" customHeight="1">
      <c r="A26" s="557" t="s">
        <v>13</v>
      </c>
      <c r="B26" s="63">
        <v>3</v>
      </c>
      <c r="C26" s="540" t="s">
        <v>445</v>
      </c>
      <c r="D26" s="379" t="s">
        <v>471</v>
      </c>
      <c r="E26" s="379" t="s">
        <v>439</v>
      </c>
      <c r="F26" s="347" t="s">
        <v>529</v>
      </c>
      <c r="G26" s="379" t="s">
        <v>459</v>
      </c>
      <c r="H26" s="379" t="s">
        <v>474</v>
      </c>
      <c r="I26" s="379" t="s">
        <v>440</v>
      </c>
      <c r="J26" s="379" t="s">
        <v>463</v>
      </c>
      <c r="K26" s="432" t="s">
        <v>470</v>
      </c>
      <c r="L26" s="379" t="s">
        <v>446</v>
      </c>
      <c r="M26" s="379" t="s">
        <v>431</v>
      </c>
      <c r="N26" s="539" t="s">
        <v>465</v>
      </c>
      <c r="O26" s="307"/>
      <c r="P26" s="345"/>
      <c r="Q26" s="540" t="s">
        <v>496</v>
      </c>
      <c r="R26" s="379" t="s">
        <v>478</v>
      </c>
      <c r="S26" s="432" t="s">
        <v>437</v>
      </c>
      <c r="T26" s="379" t="s">
        <v>466</v>
      </c>
      <c r="U26" s="379" t="s">
        <v>488</v>
      </c>
      <c r="V26" s="437" t="s">
        <v>509</v>
      </c>
      <c r="W26" s="379" t="s">
        <v>452</v>
      </c>
      <c r="X26" s="432" t="s">
        <v>505</v>
      </c>
      <c r="Y26" s="379" t="s">
        <v>489</v>
      </c>
      <c r="Z26" s="379" t="s">
        <v>502</v>
      </c>
      <c r="AA26" s="379" t="s">
        <v>508</v>
      </c>
      <c r="AB26" s="379" t="s">
        <v>457</v>
      </c>
      <c r="AC26" s="379" t="s">
        <v>443</v>
      </c>
      <c r="AD26" s="432" t="s">
        <v>436</v>
      </c>
      <c r="AE26" s="502"/>
      <c r="AF26" s="355"/>
      <c r="AG26" s="519"/>
      <c r="AH26" s="379" t="s">
        <v>511</v>
      </c>
      <c r="AI26" s="524" t="s">
        <v>584</v>
      </c>
      <c r="AJ26" s="379" t="s">
        <v>586</v>
      </c>
      <c r="AK26" s="524" t="s">
        <v>584</v>
      </c>
      <c r="AL26" s="379" t="s">
        <v>586</v>
      </c>
      <c r="AM26" s="432" t="s">
        <v>586</v>
      </c>
      <c r="AN26" s="432" t="s">
        <v>507</v>
      </c>
      <c r="AO26" s="432"/>
      <c r="AP26" s="432"/>
      <c r="AQ26" s="432" t="s">
        <v>434</v>
      </c>
      <c r="AR26" s="524" t="s">
        <v>584</v>
      </c>
      <c r="AS26" s="524" t="s">
        <v>584</v>
      </c>
      <c r="AT26" s="379" t="s">
        <v>454</v>
      </c>
      <c r="AU26" s="524" t="s">
        <v>584</v>
      </c>
      <c r="AV26" s="357"/>
      <c r="AW26" s="357"/>
      <c r="AX26" s="513"/>
      <c r="AY26" s="509"/>
      <c r="AZ26" s="59"/>
      <c r="BA26" s="115"/>
      <c r="BB26" s="115"/>
      <c r="BC26" s="47">
        <f t="shared" si="2"/>
        <v>1</v>
      </c>
      <c r="BD26" s="48">
        <f t="shared" si="3"/>
        <v>1</v>
      </c>
      <c r="BE26" s="48">
        <f t="shared" si="4"/>
        <v>1</v>
      </c>
      <c r="BF26" s="48">
        <f t="shared" si="5"/>
        <v>1</v>
      </c>
      <c r="BG26" s="48">
        <f t="shared" si="6"/>
        <v>1</v>
      </c>
      <c r="BH26" s="48">
        <f t="shared" si="7"/>
        <v>1</v>
      </c>
      <c r="BI26" s="48">
        <f t="shared" si="8"/>
        <v>1</v>
      </c>
      <c r="BJ26" s="48">
        <f t="shared" si="9"/>
        <v>1</v>
      </c>
      <c r="BK26" s="48">
        <f t="shared" si="10"/>
        <v>1</v>
      </c>
      <c r="BL26" s="48">
        <f t="shared" si="11"/>
        <v>1</v>
      </c>
      <c r="BM26" s="48">
        <f t="shared" si="12"/>
        <v>1</v>
      </c>
      <c r="BN26" s="48">
        <f t="shared" si="13"/>
        <v>1</v>
      </c>
      <c r="BO26" s="48">
        <f t="shared" si="14"/>
        <v>0</v>
      </c>
      <c r="BP26" s="48">
        <f t="shared" si="15"/>
        <v>0</v>
      </c>
      <c r="BQ26" s="48">
        <f t="shared" si="16"/>
        <v>1</v>
      </c>
      <c r="BR26" s="48">
        <f t="shared" si="17"/>
        <v>1</v>
      </c>
      <c r="BS26" s="48">
        <f t="shared" si="18"/>
        <v>1</v>
      </c>
      <c r="BT26" s="48">
        <f t="shared" si="19"/>
        <v>1</v>
      </c>
      <c r="BU26" s="48">
        <f t="shared" si="20"/>
        <v>1</v>
      </c>
      <c r="BV26" s="48">
        <f t="shared" si="21"/>
        <v>1</v>
      </c>
      <c r="BW26" s="48">
        <f t="shared" si="22"/>
        <v>1</v>
      </c>
      <c r="BX26" s="48">
        <f t="shared" si="23"/>
        <v>1</v>
      </c>
      <c r="BY26" s="48">
        <f t="shared" si="24"/>
        <v>1</v>
      </c>
      <c r="BZ26" s="48">
        <f t="shared" si="25"/>
        <v>1</v>
      </c>
      <c r="CA26" s="48">
        <f t="shared" si="26"/>
        <v>1</v>
      </c>
      <c r="CB26" s="48">
        <f t="shared" si="27"/>
        <v>1</v>
      </c>
      <c r="CC26" s="48">
        <f t="shared" si="28"/>
        <v>1</v>
      </c>
      <c r="CD26" s="48">
        <f t="shared" si="29"/>
        <v>1</v>
      </c>
      <c r="CE26" s="48">
        <f t="shared" si="30"/>
        <v>0</v>
      </c>
      <c r="CF26" s="48">
        <f t="shared" si="31"/>
        <v>0</v>
      </c>
      <c r="CG26" s="48">
        <f t="shared" si="32"/>
        <v>0</v>
      </c>
      <c r="CH26" s="48">
        <f t="shared" si="33"/>
        <v>1</v>
      </c>
      <c r="CI26" s="48">
        <f t="shared" si="54"/>
        <v>5</v>
      </c>
      <c r="CJ26" s="48">
        <f t="shared" si="34"/>
        <v>17</v>
      </c>
      <c r="CK26" s="48">
        <f t="shared" si="35"/>
        <v>5</v>
      </c>
      <c r="CL26" s="48">
        <f t="shared" si="36"/>
        <v>17</v>
      </c>
      <c r="CM26" s="48">
        <f t="shared" si="37"/>
        <v>17</v>
      </c>
      <c r="CN26" s="48">
        <f t="shared" si="38"/>
        <v>1</v>
      </c>
      <c r="CO26" s="48">
        <f t="shared" si="39"/>
        <v>0</v>
      </c>
      <c r="CP26" s="48">
        <f t="shared" si="40"/>
        <v>0</v>
      </c>
      <c r="CQ26" s="48">
        <f t="shared" si="41"/>
        <v>1</v>
      </c>
      <c r="CR26" s="48">
        <f t="shared" si="42"/>
        <v>5</v>
      </c>
      <c r="CS26" s="48">
        <f t="shared" si="43"/>
        <v>5</v>
      </c>
      <c r="CT26" s="48">
        <f t="shared" si="44"/>
        <v>1</v>
      </c>
      <c r="CU26" s="48">
        <f t="shared" si="45"/>
        <v>5</v>
      </c>
      <c r="CV26" s="48">
        <f t="shared" si="46"/>
        <v>0</v>
      </c>
      <c r="CW26" s="48">
        <f t="shared" si="47"/>
        <v>0</v>
      </c>
      <c r="CX26" s="48">
        <f t="shared" si="48"/>
        <v>0</v>
      </c>
      <c r="CY26" s="48">
        <f t="shared" si="49"/>
        <v>0</v>
      </c>
      <c r="CZ26" s="49">
        <f t="shared" si="50"/>
        <v>0</v>
      </c>
      <c r="DA26" s="46">
        <f t="shared" si="51"/>
        <v>0</v>
      </c>
      <c r="DB26" s="46">
        <f t="shared" si="52"/>
        <v>0</v>
      </c>
      <c r="DC26" s="46">
        <f t="shared" si="53"/>
        <v>0</v>
      </c>
    </row>
    <row r="27" spans="1:107" s="42" customFormat="1" ht="15.75" customHeight="1">
      <c r="A27" s="557"/>
      <c r="B27" s="63">
        <v>4</v>
      </c>
      <c r="C27" s="540" t="s">
        <v>459</v>
      </c>
      <c r="D27" s="536" t="s">
        <v>465</v>
      </c>
      <c r="E27" s="379" t="s">
        <v>472</v>
      </c>
      <c r="F27" s="379" t="s">
        <v>440</v>
      </c>
      <c r="G27" s="379" t="s">
        <v>452</v>
      </c>
      <c r="H27" s="379" t="s">
        <v>475</v>
      </c>
      <c r="I27" s="379" t="s">
        <v>455</v>
      </c>
      <c r="J27" s="379" t="s">
        <v>439</v>
      </c>
      <c r="K27" s="379" t="s">
        <v>445</v>
      </c>
      <c r="L27" s="432" t="s">
        <v>446</v>
      </c>
      <c r="M27" s="379" t="s">
        <v>456</v>
      </c>
      <c r="N27" s="541" t="s">
        <v>467</v>
      </c>
      <c r="O27" s="307"/>
      <c r="P27" s="345"/>
      <c r="Q27" s="540" t="s">
        <v>431</v>
      </c>
      <c r="R27" s="379" t="s">
        <v>478</v>
      </c>
      <c r="S27" s="379" t="s">
        <v>468</v>
      </c>
      <c r="T27" s="379" t="s">
        <v>466</v>
      </c>
      <c r="U27" s="379" t="s">
        <v>444</v>
      </c>
      <c r="V27" s="379" t="s">
        <v>474</v>
      </c>
      <c r="W27" s="379" t="s">
        <v>502</v>
      </c>
      <c r="X27" s="432" t="s">
        <v>482</v>
      </c>
      <c r="Y27" s="432" t="s">
        <v>441</v>
      </c>
      <c r="Z27" s="379" t="s">
        <v>486</v>
      </c>
      <c r="AA27" s="379" t="s">
        <v>508</v>
      </c>
      <c r="AB27" s="379" t="s">
        <v>496</v>
      </c>
      <c r="AC27" s="379" t="s">
        <v>443</v>
      </c>
      <c r="AD27" s="432" t="s">
        <v>436</v>
      </c>
      <c r="AE27" s="502"/>
      <c r="AF27" s="355"/>
      <c r="AG27" s="519"/>
      <c r="AH27" s="379" t="s">
        <v>511</v>
      </c>
      <c r="AI27" s="524" t="s">
        <v>584</v>
      </c>
      <c r="AJ27" s="379" t="s">
        <v>586</v>
      </c>
      <c r="AK27" s="524" t="s">
        <v>584</v>
      </c>
      <c r="AL27" s="379" t="s">
        <v>586</v>
      </c>
      <c r="AM27" s="432" t="s">
        <v>586</v>
      </c>
      <c r="AN27" s="432" t="s">
        <v>507</v>
      </c>
      <c r="AO27" s="432"/>
      <c r="AP27" s="432"/>
      <c r="AQ27" s="432" t="s">
        <v>434</v>
      </c>
      <c r="AR27" s="524" t="s">
        <v>584</v>
      </c>
      <c r="AS27" s="524" t="s">
        <v>584</v>
      </c>
      <c r="AT27" s="379" t="s">
        <v>454</v>
      </c>
      <c r="AU27" s="524" t="s">
        <v>584</v>
      </c>
      <c r="AV27" s="357"/>
      <c r="AW27" s="357"/>
      <c r="AX27" s="513"/>
      <c r="AY27" s="509"/>
      <c r="AZ27" s="59"/>
      <c r="BA27" s="115"/>
      <c r="BB27" s="115"/>
      <c r="BC27" s="47">
        <f t="shared" si="2"/>
        <v>1</v>
      </c>
      <c r="BD27" s="48">
        <f t="shared" si="3"/>
        <v>1</v>
      </c>
      <c r="BE27" s="48">
        <f t="shared" si="4"/>
        <v>1</v>
      </c>
      <c r="BF27" s="48">
        <f t="shared" si="5"/>
        <v>1</v>
      </c>
      <c r="BG27" s="48">
        <f t="shared" si="6"/>
        <v>1</v>
      </c>
      <c r="BH27" s="48">
        <f t="shared" si="7"/>
        <v>1</v>
      </c>
      <c r="BI27" s="48">
        <f t="shared" si="8"/>
        <v>1</v>
      </c>
      <c r="BJ27" s="48">
        <f t="shared" si="9"/>
        <v>1</v>
      </c>
      <c r="BK27" s="48">
        <f t="shared" si="10"/>
        <v>1</v>
      </c>
      <c r="BL27" s="48">
        <f t="shared" si="11"/>
        <v>1</v>
      </c>
      <c r="BM27" s="48">
        <f t="shared" si="12"/>
        <v>1</v>
      </c>
      <c r="BN27" s="48">
        <f t="shared" si="13"/>
        <v>1</v>
      </c>
      <c r="BO27" s="48">
        <f t="shared" si="14"/>
        <v>0</v>
      </c>
      <c r="BP27" s="48">
        <f t="shared" si="15"/>
        <v>0</v>
      </c>
      <c r="BQ27" s="48">
        <f t="shared" si="16"/>
        <v>1</v>
      </c>
      <c r="BR27" s="48">
        <f t="shared" si="17"/>
        <v>1</v>
      </c>
      <c r="BS27" s="48">
        <f t="shared" si="18"/>
        <v>1</v>
      </c>
      <c r="BT27" s="48">
        <f t="shared" si="19"/>
        <v>1</v>
      </c>
      <c r="BU27" s="48">
        <f t="shared" si="20"/>
        <v>1</v>
      </c>
      <c r="BV27" s="48">
        <f t="shared" si="21"/>
        <v>1</v>
      </c>
      <c r="BW27" s="48">
        <f t="shared" si="22"/>
        <v>1</v>
      </c>
      <c r="BX27" s="48">
        <f t="shared" si="23"/>
        <v>1</v>
      </c>
      <c r="BY27" s="48">
        <f t="shared" si="24"/>
        <v>1</v>
      </c>
      <c r="BZ27" s="48">
        <f t="shared" si="25"/>
        <v>1</v>
      </c>
      <c r="CA27" s="48">
        <f t="shared" si="26"/>
        <v>1</v>
      </c>
      <c r="CB27" s="48">
        <f t="shared" si="27"/>
        <v>1</v>
      </c>
      <c r="CC27" s="48">
        <f t="shared" si="28"/>
        <v>1</v>
      </c>
      <c r="CD27" s="48">
        <f t="shared" si="29"/>
        <v>1</v>
      </c>
      <c r="CE27" s="48">
        <f t="shared" si="30"/>
        <v>0</v>
      </c>
      <c r="CF27" s="48">
        <f t="shared" si="31"/>
        <v>0</v>
      </c>
      <c r="CG27" s="48">
        <f t="shared" si="32"/>
        <v>0</v>
      </c>
      <c r="CH27" s="48">
        <f t="shared" si="33"/>
        <v>1</v>
      </c>
      <c r="CI27" s="48">
        <f t="shared" si="54"/>
        <v>5</v>
      </c>
      <c r="CJ27" s="48">
        <f t="shared" si="34"/>
        <v>17</v>
      </c>
      <c r="CK27" s="48">
        <f t="shared" si="35"/>
        <v>5</v>
      </c>
      <c r="CL27" s="48">
        <f t="shared" si="36"/>
        <v>17</v>
      </c>
      <c r="CM27" s="48">
        <f t="shared" si="37"/>
        <v>17</v>
      </c>
      <c r="CN27" s="48">
        <f t="shared" si="38"/>
        <v>1</v>
      </c>
      <c r="CO27" s="48">
        <f t="shared" si="39"/>
        <v>0</v>
      </c>
      <c r="CP27" s="48">
        <f t="shared" si="40"/>
        <v>0</v>
      </c>
      <c r="CQ27" s="48">
        <f t="shared" si="41"/>
        <v>1</v>
      </c>
      <c r="CR27" s="48">
        <f t="shared" si="42"/>
        <v>5</v>
      </c>
      <c r="CS27" s="48">
        <f t="shared" si="43"/>
        <v>5</v>
      </c>
      <c r="CT27" s="48">
        <f t="shared" si="44"/>
        <v>1</v>
      </c>
      <c r="CU27" s="48">
        <f t="shared" si="45"/>
        <v>5</v>
      </c>
      <c r="CV27" s="48">
        <f t="shared" si="46"/>
        <v>0</v>
      </c>
      <c r="CW27" s="48">
        <f t="shared" si="47"/>
        <v>0</v>
      </c>
      <c r="CX27" s="48">
        <f t="shared" si="48"/>
        <v>0</v>
      </c>
      <c r="CY27" s="48">
        <f t="shared" si="49"/>
        <v>0</v>
      </c>
      <c r="CZ27" s="49">
        <f t="shared" si="50"/>
        <v>0</v>
      </c>
      <c r="DA27" s="46">
        <f t="shared" si="51"/>
        <v>0</v>
      </c>
      <c r="DB27" s="46">
        <f t="shared" si="52"/>
        <v>0</v>
      </c>
      <c r="DC27" s="46">
        <f t="shared" si="53"/>
        <v>0</v>
      </c>
    </row>
    <row r="28" spans="1:107" s="42" customFormat="1" ht="15.75" customHeight="1" thickBot="1">
      <c r="A28" s="558"/>
      <c r="B28" s="64">
        <v>5</v>
      </c>
      <c r="C28" s="540" t="s">
        <v>459</v>
      </c>
      <c r="D28" s="536" t="s">
        <v>465</v>
      </c>
      <c r="E28" s="379" t="s">
        <v>472</v>
      </c>
      <c r="F28" s="379" t="s">
        <v>440</v>
      </c>
      <c r="G28" s="379" t="s">
        <v>452</v>
      </c>
      <c r="H28" s="379" t="s">
        <v>475</v>
      </c>
      <c r="I28" s="379" t="s">
        <v>466</v>
      </c>
      <c r="J28" s="379" t="s">
        <v>455</v>
      </c>
      <c r="K28" s="379" t="s">
        <v>445</v>
      </c>
      <c r="L28" s="432" t="s">
        <v>471</v>
      </c>
      <c r="M28" s="379" t="s">
        <v>456</v>
      </c>
      <c r="N28" s="539" t="s">
        <v>467</v>
      </c>
      <c r="O28" s="351"/>
      <c r="P28" s="350"/>
      <c r="Q28" s="540" t="s">
        <v>431</v>
      </c>
      <c r="R28" s="379" t="s">
        <v>468</v>
      </c>
      <c r="S28" s="379" t="s">
        <v>505</v>
      </c>
      <c r="T28" s="379" t="s">
        <v>474</v>
      </c>
      <c r="U28" s="379" t="s">
        <v>444</v>
      </c>
      <c r="V28" s="379" t="s">
        <v>443</v>
      </c>
      <c r="W28" s="379" t="s">
        <v>488</v>
      </c>
      <c r="X28" s="432" t="s">
        <v>482</v>
      </c>
      <c r="Y28" s="432" t="s">
        <v>441</v>
      </c>
      <c r="Z28" s="341" t="s">
        <v>525</v>
      </c>
      <c r="AA28" s="379" t="s">
        <v>478</v>
      </c>
      <c r="AB28" s="379" t="s">
        <v>496</v>
      </c>
      <c r="AC28" s="379" t="s">
        <v>502</v>
      </c>
      <c r="AD28" s="432" t="s">
        <v>508</v>
      </c>
      <c r="AE28" s="503"/>
      <c r="AF28" s="504"/>
      <c r="AG28" s="520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516"/>
      <c r="AW28" s="516"/>
      <c r="AX28" s="517"/>
      <c r="AY28" s="521"/>
      <c r="AZ28" s="352"/>
      <c r="BA28" s="115"/>
      <c r="BB28" s="115"/>
      <c r="BC28" s="50">
        <f t="shared" si="2"/>
        <v>1</v>
      </c>
      <c r="BD28" s="51">
        <f t="shared" si="3"/>
        <v>1</v>
      </c>
      <c r="BE28" s="51">
        <f t="shared" si="4"/>
        <v>1</v>
      </c>
      <c r="BF28" s="51">
        <f t="shared" si="5"/>
        <v>1</v>
      </c>
      <c r="BG28" s="51">
        <f t="shared" si="6"/>
        <v>1</v>
      </c>
      <c r="BH28" s="51">
        <f t="shared" si="7"/>
        <v>1</v>
      </c>
      <c r="BI28" s="51">
        <f t="shared" si="8"/>
        <v>1</v>
      </c>
      <c r="BJ28" s="51">
        <f t="shared" si="9"/>
        <v>1</v>
      </c>
      <c r="BK28" s="51">
        <f t="shared" si="10"/>
        <v>1</v>
      </c>
      <c r="BL28" s="51">
        <f t="shared" si="11"/>
        <v>1</v>
      </c>
      <c r="BM28" s="51">
        <f t="shared" si="12"/>
        <v>1</v>
      </c>
      <c r="BN28" s="51">
        <f t="shared" si="13"/>
        <v>1</v>
      </c>
      <c r="BO28" s="51">
        <f t="shared" si="14"/>
        <v>0</v>
      </c>
      <c r="BP28" s="51">
        <f t="shared" si="15"/>
        <v>0</v>
      </c>
      <c r="BQ28" s="51">
        <f t="shared" si="16"/>
        <v>1</v>
      </c>
      <c r="BR28" s="51">
        <f t="shared" si="17"/>
        <v>1</v>
      </c>
      <c r="BS28" s="51">
        <f t="shared" si="18"/>
        <v>1</v>
      </c>
      <c r="BT28" s="51">
        <f t="shared" si="19"/>
        <v>1</v>
      </c>
      <c r="BU28" s="51">
        <f t="shared" si="20"/>
        <v>1</v>
      </c>
      <c r="BV28" s="51">
        <f t="shared" si="21"/>
        <v>1</v>
      </c>
      <c r="BW28" s="51">
        <f t="shared" si="22"/>
        <v>1</v>
      </c>
      <c r="BX28" s="51">
        <f t="shared" si="23"/>
        <v>1</v>
      </c>
      <c r="BY28" s="51">
        <f t="shared" si="24"/>
        <v>1</v>
      </c>
      <c r="BZ28" s="51">
        <f t="shared" si="25"/>
        <v>1</v>
      </c>
      <c r="CA28" s="51">
        <f t="shared" si="26"/>
        <v>1</v>
      </c>
      <c r="CB28" s="51">
        <f t="shared" si="27"/>
        <v>1</v>
      </c>
      <c r="CC28" s="51">
        <f t="shared" si="28"/>
        <v>1</v>
      </c>
      <c r="CD28" s="51">
        <f t="shared" si="29"/>
        <v>1</v>
      </c>
      <c r="CE28" s="51">
        <f t="shared" si="30"/>
        <v>0</v>
      </c>
      <c r="CF28" s="51">
        <f t="shared" si="31"/>
        <v>0</v>
      </c>
      <c r="CG28" s="51">
        <f t="shared" si="32"/>
        <v>0</v>
      </c>
      <c r="CH28" s="51">
        <f t="shared" si="33"/>
        <v>0</v>
      </c>
      <c r="CI28" s="51">
        <f t="shared" si="54"/>
        <v>0</v>
      </c>
      <c r="CJ28" s="51">
        <f t="shared" si="34"/>
        <v>0</v>
      </c>
      <c r="CK28" s="51">
        <f t="shared" si="35"/>
        <v>0</v>
      </c>
      <c r="CL28" s="51">
        <f t="shared" si="36"/>
        <v>0</v>
      </c>
      <c r="CM28" s="51">
        <f t="shared" si="37"/>
        <v>0</v>
      </c>
      <c r="CN28" s="51">
        <f t="shared" si="38"/>
        <v>0</v>
      </c>
      <c r="CO28" s="51">
        <f t="shared" si="39"/>
        <v>0</v>
      </c>
      <c r="CP28" s="51">
        <f t="shared" si="40"/>
        <v>0</v>
      </c>
      <c r="CQ28" s="51">
        <f t="shared" si="41"/>
        <v>0</v>
      </c>
      <c r="CR28" s="51">
        <f t="shared" si="42"/>
        <v>0</v>
      </c>
      <c r="CS28" s="51">
        <f t="shared" si="43"/>
        <v>0</v>
      </c>
      <c r="CT28" s="51">
        <f t="shared" si="44"/>
        <v>0</v>
      </c>
      <c r="CU28" s="51">
        <f t="shared" si="45"/>
        <v>0</v>
      </c>
      <c r="CV28" s="51">
        <f t="shared" si="46"/>
        <v>0</v>
      </c>
      <c r="CW28" s="51">
        <f t="shared" si="47"/>
        <v>0</v>
      </c>
      <c r="CX28" s="51">
        <f t="shared" si="48"/>
        <v>0</v>
      </c>
      <c r="CY28" s="51">
        <f t="shared" si="49"/>
        <v>0</v>
      </c>
      <c r="CZ28" s="52">
        <f t="shared" si="50"/>
        <v>0</v>
      </c>
      <c r="DA28" s="46">
        <f t="shared" si="51"/>
        <v>0</v>
      </c>
      <c r="DB28" s="46">
        <f t="shared" si="52"/>
        <v>0</v>
      </c>
      <c r="DC28" s="46">
        <f t="shared" si="53"/>
        <v>0</v>
      </c>
    </row>
    <row r="29" spans="1:107" s="42" customFormat="1" ht="15.75" customHeight="1" thickTop="1">
      <c r="A29" s="559" t="s">
        <v>23</v>
      </c>
      <c r="B29" s="62">
        <f>IF(AZ29&gt;0,0,1)</f>
        <v>1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54"/>
      <c r="N29" s="338"/>
      <c r="O29" s="488"/>
      <c r="P29" s="450"/>
      <c r="Q29" s="480"/>
      <c r="R29" s="344"/>
      <c r="S29" s="344"/>
      <c r="T29" s="344"/>
      <c r="U29" s="344"/>
      <c r="V29" s="344"/>
      <c r="W29" s="344"/>
      <c r="X29" s="344"/>
      <c r="Y29" s="344"/>
      <c r="Z29" s="489"/>
      <c r="AA29" s="344"/>
      <c r="AB29" s="344"/>
      <c r="AC29" s="344"/>
      <c r="AD29" s="490"/>
      <c r="AE29" s="500"/>
      <c r="AF29" s="501"/>
      <c r="AG29" s="505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522"/>
      <c r="AW29" s="523"/>
      <c r="AX29" s="523"/>
      <c r="AY29" s="358"/>
      <c r="AZ29" s="358"/>
      <c r="BA29" s="115"/>
      <c r="BB29" s="115"/>
      <c r="BC29" s="43">
        <f t="shared" si="2"/>
        <v>0</v>
      </c>
      <c r="BD29" s="44">
        <f t="shared" si="3"/>
        <v>0</v>
      </c>
      <c r="BE29" s="44">
        <f t="shared" si="4"/>
        <v>0</v>
      </c>
      <c r="BF29" s="44">
        <f t="shared" si="5"/>
        <v>0</v>
      </c>
      <c r="BG29" s="44">
        <f t="shared" si="6"/>
        <v>0</v>
      </c>
      <c r="BH29" s="44">
        <f t="shared" si="7"/>
        <v>0</v>
      </c>
      <c r="BI29" s="44">
        <f t="shared" si="8"/>
        <v>0</v>
      </c>
      <c r="BJ29" s="44">
        <f t="shared" si="9"/>
        <v>0</v>
      </c>
      <c r="BK29" s="44">
        <f t="shared" si="10"/>
        <v>0</v>
      </c>
      <c r="BL29" s="44">
        <f t="shared" si="11"/>
        <v>0</v>
      </c>
      <c r="BM29" s="44">
        <f t="shared" si="12"/>
        <v>0</v>
      </c>
      <c r="BN29" s="44">
        <f t="shared" si="13"/>
        <v>0</v>
      </c>
      <c r="BO29" s="44">
        <f t="shared" si="14"/>
        <v>0</v>
      </c>
      <c r="BP29" s="44">
        <f t="shared" si="15"/>
        <v>0</v>
      </c>
      <c r="BQ29" s="44">
        <f t="shared" si="16"/>
        <v>0</v>
      </c>
      <c r="BR29" s="44">
        <f t="shared" si="17"/>
        <v>0</v>
      </c>
      <c r="BS29" s="44">
        <f t="shared" si="18"/>
        <v>0</v>
      </c>
      <c r="BT29" s="44">
        <f t="shared" si="19"/>
        <v>0</v>
      </c>
      <c r="BU29" s="44">
        <f t="shared" si="20"/>
        <v>0</v>
      </c>
      <c r="BV29" s="44">
        <f t="shared" si="21"/>
        <v>0</v>
      </c>
      <c r="BW29" s="44">
        <f t="shared" si="22"/>
        <v>0</v>
      </c>
      <c r="BX29" s="44">
        <f t="shared" si="23"/>
        <v>0</v>
      </c>
      <c r="BY29" s="44">
        <f t="shared" si="24"/>
        <v>0</v>
      </c>
      <c r="BZ29" s="44">
        <f t="shared" si="25"/>
        <v>0</v>
      </c>
      <c r="CA29" s="44">
        <f t="shared" si="26"/>
        <v>0</v>
      </c>
      <c r="CB29" s="44">
        <f t="shared" si="27"/>
        <v>0</v>
      </c>
      <c r="CC29" s="44">
        <f t="shared" si="28"/>
        <v>0</v>
      </c>
      <c r="CD29" s="44">
        <f t="shared" si="29"/>
        <v>0</v>
      </c>
      <c r="CE29" s="44">
        <f t="shared" si="30"/>
        <v>0</v>
      </c>
      <c r="CF29" s="44">
        <f t="shared" si="31"/>
        <v>0</v>
      </c>
      <c r="CG29" s="44">
        <f t="shared" si="32"/>
        <v>0</v>
      </c>
      <c r="CH29" s="44">
        <f t="shared" si="33"/>
        <v>0</v>
      </c>
      <c r="CI29" s="44">
        <f t="shared" si="54"/>
        <v>0</v>
      </c>
      <c r="CJ29" s="44">
        <f t="shared" si="34"/>
        <v>0</v>
      </c>
      <c r="CK29" s="44">
        <f t="shared" si="35"/>
        <v>0</v>
      </c>
      <c r="CL29" s="44">
        <f t="shared" si="36"/>
        <v>0</v>
      </c>
      <c r="CM29" s="44">
        <f t="shared" si="37"/>
        <v>0</v>
      </c>
      <c r="CN29" s="44">
        <f t="shared" si="38"/>
        <v>0</v>
      </c>
      <c r="CO29" s="44">
        <f t="shared" si="39"/>
        <v>0</v>
      </c>
      <c r="CP29" s="44">
        <f t="shared" si="40"/>
        <v>0</v>
      </c>
      <c r="CQ29" s="44">
        <f t="shared" si="41"/>
        <v>0</v>
      </c>
      <c r="CR29" s="44">
        <f t="shared" si="42"/>
        <v>0</v>
      </c>
      <c r="CS29" s="44">
        <f t="shared" si="43"/>
        <v>0</v>
      </c>
      <c r="CT29" s="44">
        <f t="shared" si="44"/>
        <v>0</v>
      </c>
      <c r="CU29" s="44">
        <f t="shared" si="45"/>
        <v>0</v>
      </c>
      <c r="CV29" s="44">
        <f t="shared" si="46"/>
        <v>0</v>
      </c>
      <c r="CW29" s="44">
        <f t="shared" si="47"/>
        <v>0</v>
      </c>
      <c r="CX29" s="44">
        <f t="shared" si="48"/>
        <v>0</v>
      </c>
      <c r="CY29" s="44">
        <f t="shared" si="49"/>
        <v>0</v>
      </c>
      <c r="CZ29" s="45">
        <f t="shared" si="50"/>
        <v>0</v>
      </c>
      <c r="DA29" s="46">
        <f t="shared" si="51"/>
        <v>0</v>
      </c>
      <c r="DB29" s="46">
        <f t="shared" si="52"/>
        <v>0</v>
      </c>
      <c r="DC29" s="46">
        <f t="shared" si="53"/>
        <v>0</v>
      </c>
    </row>
    <row r="30" spans="1:107" s="42" customFormat="1" ht="15.75" customHeight="1">
      <c r="A30" s="557" t="s">
        <v>8</v>
      </c>
      <c r="B30" s="63">
        <f>IF(AZ30&gt;0,0,2)</f>
        <v>2</v>
      </c>
      <c r="C30" s="337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487"/>
      <c r="O30" s="488"/>
      <c r="P30" s="450"/>
      <c r="Q30" s="495" t="s">
        <v>572</v>
      </c>
      <c r="R30" s="495" t="s">
        <v>572</v>
      </c>
      <c r="S30" s="543"/>
      <c r="T30" s="495" t="s">
        <v>572</v>
      </c>
      <c r="U30" s="495" t="s">
        <v>572</v>
      </c>
      <c r="V30" s="495" t="s">
        <v>572</v>
      </c>
      <c r="W30" s="495" t="s">
        <v>572</v>
      </c>
      <c r="X30" s="495" t="s">
        <v>572</v>
      </c>
      <c r="Y30" s="495" t="s">
        <v>572</v>
      </c>
      <c r="Z30" s="495" t="s">
        <v>572</v>
      </c>
      <c r="AA30" s="495" t="s">
        <v>572</v>
      </c>
      <c r="AB30" s="379"/>
      <c r="AC30" s="495" t="s">
        <v>572</v>
      </c>
      <c r="AD30" s="495" t="s">
        <v>572</v>
      </c>
      <c r="AE30" s="502"/>
      <c r="AF30" s="355"/>
      <c r="AG30" s="356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5"/>
      <c r="AW30" s="357"/>
      <c r="AX30" s="357"/>
      <c r="AY30" s="358"/>
      <c r="AZ30" s="358"/>
      <c r="BA30" s="115"/>
      <c r="BB30" s="115"/>
      <c r="BC30" s="47">
        <f t="shared" si="2"/>
        <v>0</v>
      </c>
      <c r="BD30" s="48">
        <f t="shared" si="3"/>
        <v>0</v>
      </c>
      <c r="BE30" s="48">
        <f t="shared" si="4"/>
        <v>0</v>
      </c>
      <c r="BF30" s="48">
        <f t="shared" si="5"/>
        <v>0</v>
      </c>
      <c r="BG30" s="48">
        <f t="shared" si="6"/>
        <v>0</v>
      </c>
      <c r="BH30" s="48">
        <f t="shared" si="7"/>
        <v>0</v>
      </c>
      <c r="BI30" s="48">
        <f t="shared" si="8"/>
        <v>0</v>
      </c>
      <c r="BJ30" s="48">
        <f t="shared" si="9"/>
        <v>0</v>
      </c>
      <c r="BK30" s="48">
        <f t="shared" si="10"/>
        <v>0</v>
      </c>
      <c r="BL30" s="48">
        <f t="shared" si="11"/>
        <v>0</v>
      </c>
      <c r="BM30" s="48">
        <f t="shared" si="12"/>
        <v>0</v>
      </c>
      <c r="BN30" s="48">
        <f t="shared" si="13"/>
        <v>0</v>
      </c>
      <c r="BO30" s="48">
        <f t="shared" si="14"/>
        <v>0</v>
      </c>
      <c r="BP30" s="48">
        <f t="shared" si="15"/>
        <v>0</v>
      </c>
      <c r="BQ30" s="48">
        <f t="shared" si="16"/>
        <v>12</v>
      </c>
      <c r="BR30" s="48">
        <f t="shared" si="17"/>
        <v>12</v>
      </c>
      <c r="BS30" s="48">
        <f t="shared" si="18"/>
        <v>0</v>
      </c>
      <c r="BT30" s="48">
        <f t="shared" si="19"/>
        <v>12</v>
      </c>
      <c r="BU30" s="48">
        <f t="shared" si="20"/>
        <v>12</v>
      </c>
      <c r="BV30" s="48">
        <f t="shared" si="21"/>
        <v>12</v>
      </c>
      <c r="BW30" s="48">
        <f t="shared" si="22"/>
        <v>12</v>
      </c>
      <c r="BX30" s="48">
        <f t="shared" si="23"/>
        <v>12</v>
      </c>
      <c r="BY30" s="48">
        <f t="shared" si="24"/>
        <v>12</v>
      </c>
      <c r="BZ30" s="48">
        <f t="shared" si="25"/>
        <v>12</v>
      </c>
      <c r="CA30" s="48">
        <f t="shared" si="26"/>
        <v>12</v>
      </c>
      <c r="CB30" s="48">
        <f t="shared" si="27"/>
        <v>0</v>
      </c>
      <c r="CC30" s="48">
        <f t="shared" si="28"/>
        <v>12</v>
      </c>
      <c r="CD30" s="48">
        <f t="shared" si="29"/>
        <v>12</v>
      </c>
      <c r="CE30" s="48">
        <f t="shared" si="30"/>
        <v>0</v>
      </c>
      <c r="CF30" s="48">
        <f t="shared" si="31"/>
        <v>0</v>
      </c>
      <c r="CG30" s="48">
        <f t="shared" si="32"/>
        <v>0</v>
      </c>
      <c r="CH30" s="48">
        <f t="shared" si="33"/>
        <v>0</v>
      </c>
      <c r="CI30" s="48">
        <f t="shared" si="54"/>
        <v>0</v>
      </c>
      <c r="CJ30" s="48">
        <f t="shared" si="34"/>
        <v>0</v>
      </c>
      <c r="CK30" s="48">
        <f t="shared" si="35"/>
        <v>0</v>
      </c>
      <c r="CL30" s="48">
        <f t="shared" si="36"/>
        <v>0</v>
      </c>
      <c r="CM30" s="48">
        <f t="shared" si="37"/>
        <v>0</v>
      </c>
      <c r="CN30" s="48">
        <f t="shared" si="38"/>
        <v>0</v>
      </c>
      <c r="CO30" s="48">
        <f t="shared" si="39"/>
        <v>0</v>
      </c>
      <c r="CP30" s="48">
        <f t="shared" si="40"/>
        <v>0</v>
      </c>
      <c r="CQ30" s="48">
        <f t="shared" si="41"/>
        <v>0</v>
      </c>
      <c r="CR30" s="48">
        <f t="shared" si="42"/>
        <v>0</v>
      </c>
      <c r="CS30" s="48">
        <f t="shared" si="43"/>
        <v>0</v>
      </c>
      <c r="CT30" s="48">
        <f t="shared" si="44"/>
        <v>0</v>
      </c>
      <c r="CU30" s="48">
        <f t="shared" si="45"/>
        <v>0</v>
      </c>
      <c r="CV30" s="48">
        <f t="shared" si="46"/>
        <v>0</v>
      </c>
      <c r="CW30" s="48">
        <f t="shared" si="47"/>
        <v>0</v>
      </c>
      <c r="CX30" s="48">
        <f t="shared" si="48"/>
        <v>0</v>
      </c>
      <c r="CY30" s="48">
        <f t="shared" si="49"/>
        <v>0</v>
      </c>
      <c r="CZ30" s="49">
        <f t="shared" si="50"/>
        <v>0</v>
      </c>
      <c r="DA30" s="46">
        <f t="shared" si="51"/>
        <v>0</v>
      </c>
      <c r="DB30" s="46">
        <f t="shared" si="52"/>
        <v>0</v>
      </c>
      <c r="DC30" s="46">
        <f t="shared" si="53"/>
        <v>0</v>
      </c>
    </row>
    <row r="31" spans="1:107" s="42" customFormat="1" ht="15.75" customHeight="1">
      <c r="A31" s="557" t="s">
        <v>14</v>
      </c>
      <c r="B31" s="63">
        <f>IF(AZ31&gt;0,0,3)</f>
        <v>3</v>
      </c>
      <c r="C31" s="337"/>
      <c r="D31" s="338"/>
      <c r="E31" s="354"/>
      <c r="F31" s="338"/>
      <c r="G31" s="338"/>
      <c r="H31" s="338"/>
      <c r="I31" s="338"/>
      <c r="J31" s="338"/>
      <c r="K31" s="338"/>
      <c r="L31" s="338"/>
      <c r="M31" s="338"/>
      <c r="N31" s="487"/>
      <c r="O31" s="488"/>
      <c r="P31" s="450"/>
      <c r="Q31" s="495" t="s">
        <v>572</v>
      </c>
      <c r="R31" s="495" t="s">
        <v>572</v>
      </c>
      <c r="S31" s="543"/>
      <c r="T31" s="495" t="s">
        <v>572</v>
      </c>
      <c r="U31" s="495" t="s">
        <v>572</v>
      </c>
      <c r="V31" s="495" t="s">
        <v>572</v>
      </c>
      <c r="W31" s="495" t="s">
        <v>572</v>
      </c>
      <c r="X31" s="495" t="s">
        <v>572</v>
      </c>
      <c r="Y31" s="495" t="s">
        <v>572</v>
      </c>
      <c r="Z31" s="495" t="s">
        <v>572</v>
      </c>
      <c r="AA31" s="495" t="s">
        <v>572</v>
      </c>
      <c r="AB31" s="379"/>
      <c r="AC31" s="495" t="s">
        <v>572</v>
      </c>
      <c r="AD31" s="495" t="s">
        <v>572</v>
      </c>
      <c r="AE31" s="502"/>
      <c r="AF31" s="355"/>
      <c r="AG31" s="356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5"/>
      <c r="AW31" s="357"/>
      <c r="AX31" s="357"/>
      <c r="AY31" s="358"/>
      <c r="AZ31" s="358"/>
      <c r="BA31" s="115"/>
      <c r="BB31" s="115"/>
      <c r="BC31" s="47">
        <f t="shared" si="2"/>
        <v>0</v>
      </c>
      <c r="BD31" s="48">
        <f t="shared" si="3"/>
        <v>0</v>
      </c>
      <c r="BE31" s="48">
        <f t="shared" si="4"/>
        <v>0</v>
      </c>
      <c r="BF31" s="48">
        <f t="shared" si="5"/>
        <v>0</v>
      </c>
      <c r="BG31" s="48">
        <f t="shared" si="6"/>
        <v>0</v>
      </c>
      <c r="BH31" s="48">
        <f t="shared" si="7"/>
        <v>0</v>
      </c>
      <c r="BI31" s="48">
        <f t="shared" si="8"/>
        <v>0</v>
      </c>
      <c r="BJ31" s="48">
        <f t="shared" si="9"/>
        <v>0</v>
      </c>
      <c r="BK31" s="48">
        <f t="shared" si="10"/>
        <v>0</v>
      </c>
      <c r="BL31" s="48">
        <f t="shared" si="11"/>
        <v>0</v>
      </c>
      <c r="BM31" s="48">
        <f t="shared" si="12"/>
        <v>0</v>
      </c>
      <c r="BN31" s="48">
        <f t="shared" si="13"/>
        <v>0</v>
      </c>
      <c r="BO31" s="48">
        <f t="shared" si="14"/>
        <v>0</v>
      </c>
      <c r="BP31" s="48">
        <f t="shared" si="15"/>
        <v>0</v>
      </c>
      <c r="BQ31" s="48">
        <f t="shared" si="16"/>
        <v>12</v>
      </c>
      <c r="BR31" s="48">
        <f t="shared" si="17"/>
        <v>12</v>
      </c>
      <c r="BS31" s="48">
        <f t="shared" si="18"/>
        <v>0</v>
      </c>
      <c r="BT31" s="48">
        <f t="shared" si="19"/>
        <v>12</v>
      </c>
      <c r="BU31" s="48">
        <f t="shared" si="20"/>
        <v>12</v>
      </c>
      <c r="BV31" s="48">
        <f t="shared" si="21"/>
        <v>12</v>
      </c>
      <c r="BW31" s="48">
        <f t="shared" si="22"/>
        <v>12</v>
      </c>
      <c r="BX31" s="48">
        <f t="shared" si="23"/>
        <v>12</v>
      </c>
      <c r="BY31" s="48">
        <f t="shared" si="24"/>
        <v>12</v>
      </c>
      <c r="BZ31" s="48">
        <f t="shared" si="25"/>
        <v>12</v>
      </c>
      <c r="CA31" s="48">
        <f t="shared" si="26"/>
        <v>12</v>
      </c>
      <c r="CB31" s="48">
        <f t="shared" si="27"/>
        <v>0</v>
      </c>
      <c r="CC31" s="48">
        <f t="shared" si="28"/>
        <v>12</v>
      </c>
      <c r="CD31" s="48">
        <f t="shared" si="29"/>
        <v>12</v>
      </c>
      <c r="CE31" s="48">
        <f t="shared" si="30"/>
        <v>0</v>
      </c>
      <c r="CF31" s="48">
        <f t="shared" si="31"/>
        <v>0</v>
      </c>
      <c r="CG31" s="48">
        <f t="shared" si="32"/>
        <v>0</v>
      </c>
      <c r="CH31" s="48">
        <f t="shared" si="33"/>
        <v>0</v>
      </c>
      <c r="CI31" s="48">
        <f t="shared" si="54"/>
        <v>0</v>
      </c>
      <c r="CJ31" s="48">
        <f t="shared" si="34"/>
        <v>0</v>
      </c>
      <c r="CK31" s="48">
        <f t="shared" si="35"/>
        <v>0</v>
      </c>
      <c r="CL31" s="48">
        <f t="shared" si="36"/>
        <v>0</v>
      </c>
      <c r="CM31" s="48">
        <f t="shared" si="37"/>
        <v>0</v>
      </c>
      <c r="CN31" s="48">
        <f t="shared" si="38"/>
        <v>0</v>
      </c>
      <c r="CO31" s="48">
        <f t="shared" si="39"/>
        <v>0</v>
      </c>
      <c r="CP31" s="48">
        <f t="shared" si="40"/>
        <v>0</v>
      </c>
      <c r="CQ31" s="48">
        <f t="shared" si="41"/>
        <v>0</v>
      </c>
      <c r="CR31" s="48">
        <f t="shared" si="42"/>
        <v>0</v>
      </c>
      <c r="CS31" s="48">
        <f t="shared" si="43"/>
        <v>0</v>
      </c>
      <c r="CT31" s="48">
        <f t="shared" si="44"/>
        <v>0</v>
      </c>
      <c r="CU31" s="48">
        <f t="shared" si="45"/>
        <v>0</v>
      </c>
      <c r="CV31" s="48">
        <f t="shared" si="46"/>
        <v>0</v>
      </c>
      <c r="CW31" s="48">
        <f t="shared" si="47"/>
        <v>0</v>
      </c>
      <c r="CX31" s="48">
        <f t="shared" si="48"/>
        <v>0</v>
      </c>
      <c r="CY31" s="48">
        <f t="shared" si="49"/>
        <v>0</v>
      </c>
      <c r="CZ31" s="49">
        <f t="shared" si="50"/>
        <v>0</v>
      </c>
      <c r="DA31" s="46">
        <f t="shared" si="51"/>
        <v>0</v>
      </c>
      <c r="DB31" s="46">
        <f t="shared" si="52"/>
        <v>0</v>
      </c>
      <c r="DC31" s="46">
        <f t="shared" si="53"/>
        <v>0</v>
      </c>
    </row>
    <row r="32" spans="1:107" s="42" customFormat="1" ht="15.75" customHeight="1">
      <c r="A32" s="557"/>
      <c r="B32" s="63">
        <f>IF(AZ32&gt;0,0,4)</f>
        <v>4</v>
      </c>
      <c r="C32" s="337"/>
      <c r="D32" s="338"/>
      <c r="E32" s="338"/>
      <c r="F32" s="338"/>
      <c r="G32" s="338"/>
      <c r="H32" s="338"/>
      <c r="I32" s="338"/>
      <c r="J32" s="338"/>
      <c r="K32" s="354"/>
      <c r="L32" s="338"/>
      <c r="M32" s="338"/>
      <c r="N32" s="487"/>
      <c r="O32" s="488"/>
      <c r="P32" s="450"/>
      <c r="Q32" s="337"/>
      <c r="R32" s="338"/>
      <c r="S32" s="338"/>
      <c r="T32" s="338"/>
      <c r="U32" s="338"/>
      <c r="V32" s="338"/>
      <c r="W32" s="338"/>
      <c r="X32" s="338"/>
      <c r="Y32" s="338"/>
      <c r="Z32" s="338"/>
      <c r="AA32" s="349"/>
      <c r="AB32" s="349"/>
      <c r="AC32" s="349"/>
      <c r="AD32" s="491"/>
      <c r="AE32" s="502"/>
      <c r="AF32" s="355"/>
      <c r="AG32" s="356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5"/>
      <c r="AW32" s="357"/>
      <c r="AX32" s="357"/>
      <c r="AY32" s="358"/>
      <c r="AZ32" s="358"/>
      <c r="BA32" s="115"/>
      <c r="BB32" s="115"/>
      <c r="BC32" s="47">
        <f t="shared" si="2"/>
        <v>0</v>
      </c>
      <c r="BD32" s="48">
        <f t="shared" si="3"/>
        <v>0</v>
      </c>
      <c r="BE32" s="48">
        <f t="shared" si="4"/>
        <v>0</v>
      </c>
      <c r="BF32" s="48">
        <f t="shared" si="5"/>
        <v>0</v>
      </c>
      <c r="BG32" s="48">
        <f t="shared" si="6"/>
        <v>0</v>
      </c>
      <c r="BH32" s="48">
        <f t="shared" si="7"/>
        <v>0</v>
      </c>
      <c r="BI32" s="48">
        <f t="shared" si="8"/>
        <v>0</v>
      </c>
      <c r="BJ32" s="48">
        <f t="shared" si="9"/>
        <v>0</v>
      </c>
      <c r="BK32" s="48">
        <f t="shared" si="10"/>
        <v>0</v>
      </c>
      <c r="BL32" s="48">
        <f t="shared" si="11"/>
        <v>0</v>
      </c>
      <c r="BM32" s="48">
        <f t="shared" si="12"/>
        <v>0</v>
      </c>
      <c r="BN32" s="48">
        <f t="shared" si="13"/>
        <v>0</v>
      </c>
      <c r="BO32" s="48">
        <f t="shared" si="14"/>
        <v>0</v>
      </c>
      <c r="BP32" s="48">
        <f t="shared" si="15"/>
        <v>0</v>
      </c>
      <c r="BQ32" s="48">
        <f t="shared" si="16"/>
        <v>0</v>
      </c>
      <c r="BR32" s="48">
        <f t="shared" si="17"/>
        <v>0</v>
      </c>
      <c r="BS32" s="48">
        <f t="shared" si="18"/>
        <v>0</v>
      </c>
      <c r="BT32" s="48">
        <f t="shared" si="19"/>
        <v>0</v>
      </c>
      <c r="BU32" s="48">
        <f t="shared" si="20"/>
        <v>0</v>
      </c>
      <c r="BV32" s="48">
        <f t="shared" si="21"/>
        <v>0</v>
      </c>
      <c r="BW32" s="48">
        <f t="shared" si="22"/>
        <v>0</v>
      </c>
      <c r="BX32" s="48">
        <f t="shared" si="23"/>
        <v>0</v>
      </c>
      <c r="BY32" s="48">
        <f t="shared" si="24"/>
        <v>0</v>
      </c>
      <c r="BZ32" s="48">
        <f t="shared" si="25"/>
        <v>0</v>
      </c>
      <c r="CA32" s="48">
        <f t="shared" si="26"/>
        <v>0</v>
      </c>
      <c r="CB32" s="48">
        <f t="shared" si="27"/>
        <v>0</v>
      </c>
      <c r="CC32" s="48">
        <f t="shared" si="28"/>
        <v>0</v>
      </c>
      <c r="CD32" s="48">
        <f t="shared" si="29"/>
        <v>0</v>
      </c>
      <c r="CE32" s="48">
        <f t="shared" si="30"/>
        <v>0</v>
      </c>
      <c r="CF32" s="48">
        <f t="shared" si="31"/>
        <v>0</v>
      </c>
      <c r="CG32" s="48">
        <f t="shared" si="32"/>
        <v>0</v>
      </c>
      <c r="CH32" s="48">
        <f t="shared" si="33"/>
        <v>0</v>
      </c>
      <c r="CI32" s="48">
        <f t="shared" si="54"/>
        <v>0</v>
      </c>
      <c r="CJ32" s="48">
        <f t="shared" si="34"/>
        <v>0</v>
      </c>
      <c r="CK32" s="48">
        <f t="shared" si="35"/>
        <v>0</v>
      </c>
      <c r="CL32" s="48">
        <f t="shared" si="36"/>
        <v>0</v>
      </c>
      <c r="CM32" s="48">
        <f t="shared" si="37"/>
        <v>0</v>
      </c>
      <c r="CN32" s="48">
        <f t="shared" si="38"/>
        <v>0</v>
      </c>
      <c r="CO32" s="48">
        <f t="shared" si="39"/>
        <v>0</v>
      </c>
      <c r="CP32" s="48">
        <f t="shared" si="40"/>
        <v>0</v>
      </c>
      <c r="CQ32" s="48">
        <f t="shared" si="41"/>
        <v>0</v>
      </c>
      <c r="CR32" s="48">
        <f t="shared" si="42"/>
        <v>0</v>
      </c>
      <c r="CS32" s="48">
        <f t="shared" si="43"/>
        <v>0</v>
      </c>
      <c r="CT32" s="48">
        <f t="shared" si="44"/>
        <v>0</v>
      </c>
      <c r="CU32" s="48">
        <f t="shared" si="45"/>
        <v>0</v>
      </c>
      <c r="CV32" s="48">
        <f t="shared" si="46"/>
        <v>0</v>
      </c>
      <c r="CW32" s="48">
        <f t="shared" si="47"/>
        <v>0</v>
      </c>
      <c r="CX32" s="48">
        <f t="shared" si="48"/>
        <v>0</v>
      </c>
      <c r="CY32" s="48">
        <f t="shared" si="49"/>
        <v>0</v>
      </c>
      <c r="CZ32" s="49">
        <f t="shared" si="50"/>
        <v>0</v>
      </c>
      <c r="DA32" s="46">
        <f t="shared" si="51"/>
        <v>0</v>
      </c>
      <c r="DB32" s="46">
        <f t="shared" si="52"/>
        <v>0</v>
      </c>
      <c r="DC32" s="46">
        <f t="shared" si="53"/>
        <v>0</v>
      </c>
    </row>
    <row r="33" spans="1:107" s="42" customFormat="1" ht="15.75" customHeight="1" thickBot="1">
      <c r="A33" s="558"/>
      <c r="B33" s="64">
        <f>IF(AZ33&gt;0,0,5)</f>
        <v>5</v>
      </c>
      <c r="C33" s="494"/>
      <c r="D33" s="492"/>
      <c r="E33" s="479"/>
      <c r="F33" s="492"/>
      <c r="G33" s="479"/>
      <c r="H33" s="492"/>
      <c r="I33" s="492"/>
      <c r="J33" s="492"/>
      <c r="K33" s="479"/>
      <c r="L33" s="479"/>
      <c r="M33" s="479"/>
      <c r="N33" s="493"/>
      <c r="O33" s="488"/>
      <c r="P33" s="450"/>
      <c r="Q33" s="478"/>
      <c r="R33" s="492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93"/>
      <c r="AE33" s="503"/>
      <c r="AF33" s="504"/>
      <c r="AG33" s="506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5"/>
      <c r="AW33" s="357"/>
      <c r="AX33" s="357"/>
      <c r="AY33" s="358"/>
      <c r="AZ33" s="358"/>
      <c r="BA33" s="115"/>
      <c r="BB33" s="115"/>
      <c r="BC33" s="50">
        <f t="shared" si="2"/>
        <v>0</v>
      </c>
      <c r="BD33" s="51">
        <f t="shared" si="3"/>
        <v>0</v>
      </c>
      <c r="BE33" s="51">
        <f t="shared" si="4"/>
        <v>0</v>
      </c>
      <c r="BF33" s="51">
        <f t="shared" si="5"/>
        <v>0</v>
      </c>
      <c r="BG33" s="51">
        <f t="shared" si="6"/>
        <v>0</v>
      </c>
      <c r="BH33" s="51">
        <f t="shared" si="7"/>
        <v>0</v>
      </c>
      <c r="BI33" s="51">
        <f t="shared" si="8"/>
        <v>0</v>
      </c>
      <c r="BJ33" s="51">
        <f t="shared" si="9"/>
        <v>0</v>
      </c>
      <c r="BK33" s="51">
        <f t="shared" si="10"/>
        <v>0</v>
      </c>
      <c r="BL33" s="51">
        <f t="shared" si="11"/>
        <v>0</v>
      </c>
      <c r="BM33" s="51">
        <f t="shared" si="12"/>
        <v>0</v>
      </c>
      <c r="BN33" s="51">
        <f t="shared" si="13"/>
        <v>0</v>
      </c>
      <c r="BO33" s="51">
        <f t="shared" si="14"/>
        <v>0</v>
      </c>
      <c r="BP33" s="51">
        <f t="shared" si="15"/>
        <v>0</v>
      </c>
      <c r="BQ33" s="51">
        <f t="shared" si="16"/>
        <v>0</v>
      </c>
      <c r="BR33" s="51">
        <f t="shared" si="17"/>
        <v>0</v>
      </c>
      <c r="BS33" s="51">
        <f t="shared" si="18"/>
        <v>0</v>
      </c>
      <c r="BT33" s="51">
        <f t="shared" si="19"/>
        <v>0</v>
      </c>
      <c r="BU33" s="51">
        <f t="shared" si="20"/>
        <v>0</v>
      </c>
      <c r="BV33" s="51">
        <f t="shared" si="21"/>
        <v>0</v>
      </c>
      <c r="BW33" s="51">
        <f t="shared" si="22"/>
        <v>0</v>
      </c>
      <c r="BX33" s="51">
        <f t="shared" si="23"/>
        <v>0</v>
      </c>
      <c r="BY33" s="51">
        <f t="shared" si="24"/>
        <v>0</v>
      </c>
      <c r="BZ33" s="51">
        <f t="shared" si="25"/>
        <v>0</v>
      </c>
      <c r="CA33" s="51">
        <f t="shared" si="26"/>
        <v>0</v>
      </c>
      <c r="CB33" s="51">
        <f t="shared" si="27"/>
        <v>0</v>
      </c>
      <c r="CC33" s="51">
        <f t="shared" si="28"/>
        <v>0</v>
      </c>
      <c r="CD33" s="51">
        <f t="shared" si="29"/>
        <v>0</v>
      </c>
      <c r="CE33" s="51">
        <f t="shared" si="30"/>
        <v>0</v>
      </c>
      <c r="CF33" s="51">
        <f t="shared" si="31"/>
        <v>0</v>
      </c>
      <c r="CG33" s="51">
        <f t="shared" si="32"/>
        <v>0</v>
      </c>
      <c r="CH33" s="51">
        <f t="shared" si="33"/>
        <v>0</v>
      </c>
      <c r="CI33" s="51">
        <f t="shared" si="54"/>
        <v>0</v>
      </c>
      <c r="CJ33" s="51">
        <f t="shared" si="34"/>
        <v>0</v>
      </c>
      <c r="CK33" s="51">
        <f t="shared" si="35"/>
        <v>0</v>
      </c>
      <c r="CL33" s="51">
        <f t="shared" si="36"/>
        <v>0</v>
      </c>
      <c r="CM33" s="51">
        <f t="shared" si="37"/>
        <v>0</v>
      </c>
      <c r="CN33" s="51">
        <f t="shared" si="38"/>
        <v>0</v>
      </c>
      <c r="CO33" s="51">
        <f t="shared" si="39"/>
        <v>0</v>
      </c>
      <c r="CP33" s="51">
        <f t="shared" si="40"/>
        <v>0</v>
      </c>
      <c r="CQ33" s="51">
        <f t="shared" si="41"/>
        <v>0</v>
      </c>
      <c r="CR33" s="51">
        <f t="shared" si="42"/>
        <v>0</v>
      </c>
      <c r="CS33" s="51">
        <f t="shared" si="43"/>
        <v>0</v>
      </c>
      <c r="CT33" s="51">
        <f t="shared" si="44"/>
        <v>0</v>
      </c>
      <c r="CU33" s="51">
        <f t="shared" si="45"/>
        <v>0</v>
      </c>
      <c r="CV33" s="51">
        <f t="shared" si="46"/>
        <v>0</v>
      </c>
      <c r="CW33" s="51">
        <f t="shared" si="47"/>
        <v>0</v>
      </c>
      <c r="CX33" s="51">
        <f t="shared" si="48"/>
        <v>0</v>
      </c>
      <c r="CY33" s="51">
        <f t="shared" si="49"/>
        <v>0</v>
      </c>
      <c r="CZ33" s="52">
        <f t="shared" si="50"/>
        <v>0</v>
      </c>
      <c r="DA33" s="46">
        <f t="shared" si="51"/>
        <v>0</v>
      </c>
      <c r="DB33" s="46">
        <f t="shared" si="52"/>
        <v>0</v>
      </c>
      <c r="DC33" s="46">
        <f t="shared" si="53"/>
        <v>0</v>
      </c>
    </row>
    <row r="34" spans="1:107" s="42" customFormat="1" ht="15.75" customHeight="1">
      <c r="A34" s="359"/>
      <c r="B34" s="360"/>
      <c r="C34" s="361"/>
      <c r="D34" s="361"/>
      <c r="E34" s="362"/>
      <c r="F34" s="361"/>
      <c r="G34" s="362"/>
      <c r="H34" s="361"/>
      <c r="I34" s="361"/>
      <c r="J34" s="361"/>
      <c r="K34" s="362"/>
      <c r="L34" s="362"/>
      <c r="M34" s="362"/>
      <c r="N34" s="362"/>
      <c r="O34" s="363"/>
      <c r="P34" s="363"/>
      <c r="Q34" s="362"/>
      <c r="R34" s="361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3"/>
      <c r="AF34" s="364"/>
      <c r="AG34" s="365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112"/>
      <c r="AZ34" s="112"/>
      <c r="BA34" s="115"/>
      <c r="BB34" s="115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46"/>
      <c r="DB34" s="46"/>
      <c r="DC34" s="46"/>
    </row>
    <row r="35" spans="1:107" ht="15.75" customHeight="1">
      <c r="A35" s="34" t="s">
        <v>69</v>
      </c>
      <c r="I35" s="228"/>
      <c r="J35" s="228"/>
      <c r="AR35" s="353"/>
      <c r="AX35" s="112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</row>
    <row r="36" spans="1:107" ht="15.75" customHeight="1"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</row>
    <row r="37" spans="1:107" ht="15.75" customHeight="1" thickBot="1">
      <c r="A37" s="38" t="s">
        <v>41</v>
      </c>
      <c r="B37" s="39" t="s">
        <v>42</v>
      </c>
      <c r="C37" s="303" t="s">
        <v>27</v>
      </c>
      <c r="D37" s="303" t="s">
        <v>0</v>
      </c>
      <c r="E37" s="303" t="s">
        <v>1</v>
      </c>
      <c r="F37" s="303" t="s">
        <v>2</v>
      </c>
      <c r="G37" s="303" t="s">
        <v>3</v>
      </c>
      <c r="H37" s="303" t="s">
        <v>4</v>
      </c>
      <c r="I37" s="303" t="s">
        <v>19</v>
      </c>
      <c r="J37" s="303" t="s">
        <v>5</v>
      </c>
      <c r="K37" s="303" t="s">
        <v>6</v>
      </c>
      <c r="L37" s="303" t="s">
        <v>7</v>
      </c>
      <c r="M37" s="303" t="s">
        <v>18</v>
      </c>
      <c r="N37" s="303" t="s">
        <v>26</v>
      </c>
      <c r="O37" s="303"/>
      <c r="P37" s="303"/>
      <c r="Q37" s="304" t="s">
        <v>44</v>
      </c>
      <c r="R37" s="304" t="s">
        <v>45</v>
      </c>
      <c r="S37" s="304" t="s">
        <v>46</v>
      </c>
      <c r="T37" s="304" t="s">
        <v>47</v>
      </c>
      <c r="U37" s="304" t="s">
        <v>48</v>
      </c>
      <c r="V37" s="304" t="s">
        <v>49</v>
      </c>
      <c r="W37" s="304" t="s">
        <v>51</v>
      </c>
      <c r="X37" s="304" t="s">
        <v>52</v>
      </c>
      <c r="Y37" s="304" t="s">
        <v>60</v>
      </c>
      <c r="Z37" s="304" t="s">
        <v>61</v>
      </c>
      <c r="AA37" s="304" t="s">
        <v>62</v>
      </c>
      <c r="AB37" s="304" t="s">
        <v>63</v>
      </c>
      <c r="AC37" s="304" t="s">
        <v>64</v>
      </c>
      <c r="AD37" s="304" t="s">
        <v>65</v>
      </c>
      <c r="AE37" s="304" t="s">
        <v>66</v>
      </c>
      <c r="AF37" s="304" t="s">
        <v>67</v>
      </c>
      <c r="AG37" s="304" t="s">
        <v>178</v>
      </c>
      <c r="AH37" s="304" t="s">
        <v>28</v>
      </c>
      <c r="AI37" s="304" t="s">
        <v>31</v>
      </c>
      <c r="AJ37" s="304" t="s">
        <v>29</v>
      </c>
      <c r="AK37" s="304" t="s">
        <v>50</v>
      </c>
      <c r="AL37" s="304" t="s">
        <v>30</v>
      </c>
      <c r="AM37" s="304" t="s">
        <v>35</v>
      </c>
      <c r="AN37" s="304" t="s">
        <v>32</v>
      </c>
      <c r="AO37" s="304" t="s">
        <v>113</v>
      </c>
      <c r="AP37" s="304" t="s">
        <v>53</v>
      </c>
      <c r="AQ37" s="304" t="s">
        <v>33</v>
      </c>
      <c r="AR37" s="304" t="s">
        <v>34</v>
      </c>
      <c r="AS37" s="304" t="s">
        <v>54</v>
      </c>
      <c r="AT37" s="304" t="s">
        <v>55</v>
      </c>
      <c r="AU37" s="304" t="s">
        <v>56</v>
      </c>
      <c r="AV37" s="304"/>
      <c r="AW37" s="304"/>
      <c r="AX37" s="304"/>
      <c r="AY37" s="40"/>
      <c r="AZ37" s="40"/>
      <c r="BA37" s="113" t="s">
        <v>83</v>
      </c>
      <c r="BB37" s="113" t="s">
        <v>84</v>
      </c>
      <c r="BC37" s="55" t="str">
        <f t="shared" ref="BC37:CH37" si="55">BC3</f>
        <v>A1</v>
      </c>
      <c r="BD37" s="55" t="str">
        <f t="shared" si="55"/>
        <v>A2</v>
      </c>
      <c r="BE37" s="55" t="str">
        <f t="shared" si="55"/>
        <v>A3</v>
      </c>
      <c r="BF37" s="55" t="str">
        <f t="shared" si="55"/>
        <v>A4</v>
      </c>
      <c r="BG37" s="55" t="str">
        <f t="shared" si="55"/>
        <v>A5</v>
      </c>
      <c r="BH37" s="55" t="str">
        <f t="shared" si="55"/>
        <v>A6</v>
      </c>
      <c r="BI37" s="55" t="str">
        <f t="shared" si="55"/>
        <v>A7</v>
      </c>
      <c r="BJ37" s="55" t="str">
        <f t="shared" si="55"/>
        <v>A8</v>
      </c>
      <c r="BK37" s="55" t="str">
        <f t="shared" si="55"/>
        <v>A9</v>
      </c>
      <c r="BL37" s="55" t="str">
        <f t="shared" si="55"/>
        <v>A10</v>
      </c>
      <c r="BM37" s="55" t="str">
        <f t="shared" si="55"/>
        <v>A11</v>
      </c>
      <c r="BN37" s="55" t="str">
        <f t="shared" si="55"/>
        <v>A12</v>
      </c>
      <c r="BO37" s="55">
        <f t="shared" si="55"/>
        <v>0</v>
      </c>
      <c r="BP37" s="55">
        <f t="shared" si="55"/>
        <v>0</v>
      </c>
      <c r="BQ37" s="55" t="str">
        <f t="shared" si="55"/>
        <v>B1</v>
      </c>
      <c r="BR37" s="55" t="str">
        <f t="shared" si="55"/>
        <v>B2</v>
      </c>
      <c r="BS37" s="55" t="str">
        <f t="shared" si="55"/>
        <v>B3</v>
      </c>
      <c r="BT37" s="55" t="str">
        <f t="shared" si="55"/>
        <v>B4</v>
      </c>
      <c r="BU37" s="55" t="str">
        <f t="shared" si="55"/>
        <v>B5</v>
      </c>
      <c r="BV37" s="55" t="str">
        <f t="shared" si="55"/>
        <v>B6</v>
      </c>
      <c r="BW37" s="55" t="str">
        <f t="shared" si="55"/>
        <v>B7</v>
      </c>
      <c r="BX37" s="55" t="str">
        <f t="shared" si="55"/>
        <v>B8</v>
      </c>
      <c r="BY37" s="55" t="str">
        <f t="shared" si="55"/>
        <v>B9</v>
      </c>
      <c r="BZ37" s="55" t="str">
        <f t="shared" si="55"/>
        <v>B10</v>
      </c>
      <c r="CA37" s="55" t="str">
        <f t="shared" si="55"/>
        <v>B11</v>
      </c>
      <c r="CB37" s="55" t="str">
        <f t="shared" si="55"/>
        <v>B12</v>
      </c>
      <c r="CC37" s="55" t="str">
        <f t="shared" si="55"/>
        <v>B13</v>
      </c>
      <c r="CD37" s="55" t="str">
        <f t="shared" si="55"/>
        <v>B14</v>
      </c>
      <c r="CE37" s="55">
        <f t="shared" si="55"/>
        <v>0</v>
      </c>
      <c r="CF37" s="55">
        <f t="shared" si="55"/>
        <v>0</v>
      </c>
      <c r="CG37" s="55">
        <f t="shared" si="55"/>
        <v>0</v>
      </c>
      <c r="CH37" s="55" t="str">
        <f t="shared" si="55"/>
        <v>C1</v>
      </c>
      <c r="CI37" s="55" t="str">
        <f t="shared" ref="CI37:CZ37" si="56">CI3</f>
        <v>C2</v>
      </c>
      <c r="CJ37" s="55" t="str">
        <f t="shared" si="56"/>
        <v>C3</v>
      </c>
      <c r="CK37" s="55" t="str">
        <f t="shared" si="56"/>
        <v>C4</v>
      </c>
      <c r="CL37" s="55" t="str">
        <f t="shared" si="56"/>
        <v>C5</v>
      </c>
      <c r="CM37" s="55" t="str">
        <f t="shared" si="56"/>
        <v>C6</v>
      </c>
      <c r="CN37" s="55" t="str">
        <f t="shared" si="56"/>
        <v>C7</v>
      </c>
      <c r="CO37" s="55" t="str">
        <f t="shared" si="56"/>
        <v>C8</v>
      </c>
      <c r="CP37" s="55" t="str">
        <f t="shared" si="56"/>
        <v>C9</v>
      </c>
      <c r="CQ37" s="55" t="str">
        <f t="shared" si="56"/>
        <v>C10</v>
      </c>
      <c r="CR37" s="55" t="str">
        <f t="shared" si="56"/>
        <v>C11</v>
      </c>
      <c r="CS37" s="55" t="str">
        <f t="shared" si="56"/>
        <v>C12</v>
      </c>
      <c r="CT37" s="55" t="str">
        <f t="shared" si="56"/>
        <v>C13</v>
      </c>
      <c r="CU37" s="55" t="str">
        <f t="shared" si="56"/>
        <v>C14</v>
      </c>
      <c r="CV37" s="55" t="str">
        <f t="shared" si="56"/>
        <v>C15</v>
      </c>
      <c r="CW37" s="55" t="str">
        <f t="shared" si="56"/>
        <v>C16</v>
      </c>
      <c r="CX37" s="55" t="str">
        <f t="shared" si="56"/>
        <v>C17</v>
      </c>
      <c r="CY37" s="55">
        <f t="shared" si="56"/>
        <v>0</v>
      </c>
      <c r="CZ37" s="55">
        <f t="shared" si="56"/>
        <v>0</v>
      </c>
      <c r="DA37" s="46">
        <f t="shared" ref="DA37:DA67" si="57">COUNTIF($C37:$BB37,BA37)</f>
        <v>1</v>
      </c>
      <c r="DB37" s="46">
        <f t="shared" ref="DB37:DB67" si="58">COUNTIF($C37:$BB37,BB37)</f>
        <v>1</v>
      </c>
      <c r="DC37" s="46">
        <f t="shared" ref="DC37:DC67" si="59">COUNTIF($C37:$BB37,BC37)</f>
        <v>1</v>
      </c>
    </row>
    <row r="38" spans="1:107" ht="15.75" customHeight="1" thickTop="1">
      <c r="A38" s="557" t="s">
        <v>9</v>
      </c>
      <c r="B38" s="62">
        <v>1</v>
      </c>
      <c r="C38" s="378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86"/>
      <c r="O38" s="462"/>
      <c r="P38" s="340"/>
      <c r="Q38" s="378"/>
      <c r="R38" s="554"/>
      <c r="S38" s="378"/>
      <c r="T38" s="378"/>
      <c r="U38" s="378"/>
      <c r="V38" s="378"/>
      <c r="W38" s="378"/>
      <c r="X38" s="378"/>
      <c r="Y38" s="379"/>
      <c r="Z38" s="435"/>
      <c r="AA38" s="378"/>
      <c r="AB38" s="378"/>
      <c r="AC38" s="435"/>
      <c r="AD38" s="435"/>
      <c r="AE38" s="338"/>
      <c r="AF38" s="403"/>
      <c r="AG38" s="456"/>
      <c r="AH38" s="379" t="s">
        <v>460</v>
      </c>
      <c r="AI38" s="379" t="s">
        <v>476</v>
      </c>
      <c r="AJ38" s="378" t="s">
        <v>459</v>
      </c>
      <c r="AK38" s="378" t="s">
        <v>481</v>
      </c>
      <c r="AL38" s="378" t="s">
        <v>485</v>
      </c>
      <c r="AM38" s="378" t="s">
        <v>508</v>
      </c>
      <c r="AN38" s="536" t="s">
        <v>507</v>
      </c>
      <c r="AO38" s="536" t="s">
        <v>473</v>
      </c>
      <c r="AP38" s="378" t="s">
        <v>470</v>
      </c>
      <c r="AQ38" s="378" t="s">
        <v>461</v>
      </c>
      <c r="AR38" s="378" t="s">
        <v>482</v>
      </c>
      <c r="AS38" s="550" t="s">
        <v>499</v>
      </c>
      <c r="AT38" s="378" t="s">
        <v>454</v>
      </c>
      <c r="AU38" s="435" t="s">
        <v>494</v>
      </c>
      <c r="AV38" s="413"/>
      <c r="AW38" s="310"/>
      <c r="AX38" s="310"/>
      <c r="AY38" s="56"/>
      <c r="AZ38" s="232"/>
      <c r="BC38" s="43">
        <f t="shared" ref="BC38:BC67" si="60">COUNTIF($C38:$BB38,C38)</f>
        <v>0</v>
      </c>
      <c r="BD38" s="44">
        <f t="shared" ref="BD38:BD67" si="61">COUNTIF($C38:$BB38,D38)</f>
        <v>0</v>
      </c>
      <c r="BE38" s="44">
        <f t="shared" ref="BE38:BE67" si="62">COUNTIF($C38:$BB38,E38)</f>
        <v>0</v>
      </c>
      <c r="BF38" s="44">
        <f t="shared" ref="BF38:BF67" si="63">COUNTIF($C38:$BB38,F38)</f>
        <v>0</v>
      </c>
      <c r="BG38" s="44">
        <f t="shared" ref="BG38:BG67" si="64">COUNTIF($C38:$BB38,G38)</f>
        <v>0</v>
      </c>
      <c r="BH38" s="44">
        <f t="shared" ref="BH38:BH67" si="65">COUNTIF($C38:$BB38,H38)</f>
        <v>0</v>
      </c>
      <c r="BI38" s="44">
        <f t="shared" ref="BI38:BI67" si="66">COUNTIF($C38:$BB38,I38)</f>
        <v>0</v>
      </c>
      <c r="BJ38" s="44">
        <f t="shared" ref="BJ38:BJ67" si="67">COUNTIF($C38:$BB38,J38)</f>
        <v>0</v>
      </c>
      <c r="BK38" s="44">
        <f t="shared" ref="BK38:BK67" si="68">COUNTIF($C38:$BB38,K38)</f>
        <v>0</v>
      </c>
      <c r="BL38" s="44">
        <f t="shared" ref="BL38:BL67" si="69">COUNTIF($C38:$BB38,L38)</f>
        <v>0</v>
      </c>
      <c r="BM38" s="44">
        <f t="shared" ref="BM38:BM67" si="70">COUNTIF($C38:$BB38,M38)</f>
        <v>0</v>
      </c>
      <c r="BN38" s="44">
        <f t="shared" ref="BN38:BN67" si="71">COUNTIF($C38:$BB38,N38)</f>
        <v>0</v>
      </c>
      <c r="BO38" s="44">
        <f t="shared" ref="BO38:BO67" si="72">COUNTIF($C38:$BB38,O38)</f>
        <v>0</v>
      </c>
      <c r="BP38" s="44">
        <f t="shared" ref="BP38:BP67" si="73">COUNTIF($C38:$BB38,P38)</f>
        <v>0</v>
      </c>
      <c r="BQ38" s="44">
        <f t="shared" ref="BQ38:BQ67" si="74">COUNTIF($C38:$BB38,Q38)</f>
        <v>0</v>
      </c>
      <c r="BR38" s="44">
        <f>COUNTIF($C38:$BB38,R38)</f>
        <v>0</v>
      </c>
      <c r="BS38" s="44">
        <f t="shared" ref="BS38:BS67" si="75">COUNTIF($C38:$BB38,S38)</f>
        <v>0</v>
      </c>
      <c r="BT38" s="44">
        <f t="shared" ref="BT38:BT67" si="76">COUNTIF($C38:$BB38,T38)</f>
        <v>0</v>
      </c>
      <c r="BU38" s="44">
        <f t="shared" ref="BU38:BU67" si="77">COUNTIF($C38:$BB38,U38)</f>
        <v>0</v>
      </c>
      <c r="BV38" s="44">
        <f t="shared" ref="BV38:BV67" si="78">COUNTIF($C38:$BB38,V38)</f>
        <v>0</v>
      </c>
      <c r="BW38" s="44">
        <f t="shared" ref="BW38:BW67" si="79">COUNTIF($C38:$BB38,W38)</f>
        <v>0</v>
      </c>
      <c r="BX38" s="44">
        <f t="shared" ref="BX38:BX67" si="80">COUNTIF($C38:$BB38,X38)</f>
        <v>0</v>
      </c>
      <c r="BY38" s="44">
        <f t="shared" ref="BY38:BY67" si="81">COUNTIF($C38:$BB38,Y38)</f>
        <v>0</v>
      </c>
      <c r="BZ38" s="44">
        <f t="shared" ref="BZ38:BZ67" si="82">COUNTIF($C38:$BB38,Z38)</f>
        <v>0</v>
      </c>
      <c r="CA38" s="44">
        <f t="shared" ref="CA38:CA67" si="83">COUNTIF($C38:$BB38,AA38)</f>
        <v>0</v>
      </c>
      <c r="CB38" s="44">
        <f t="shared" ref="CB38:CB67" si="84">COUNTIF($C38:$BB38,AB38)</f>
        <v>0</v>
      </c>
      <c r="CC38" s="44">
        <f t="shared" ref="CC38:CC67" si="85">COUNTIF($C38:$BB38,AC38)</f>
        <v>0</v>
      </c>
      <c r="CD38" s="44">
        <f t="shared" ref="CD38:CD67" si="86">COUNTIF($C38:$BB38,AD38)</f>
        <v>0</v>
      </c>
      <c r="CE38" s="44">
        <f t="shared" ref="CE38:CE67" si="87">COUNTIF($C38:$BB38,AE38)</f>
        <v>0</v>
      </c>
      <c r="CF38" s="44">
        <f t="shared" ref="CF38:CF67" si="88">COUNTIF($C38:$BB38,AF38)</f>
        <v>0</v>
      </c>
      <c r="CG38" s="44">
        <f t="shared" ref="CG38:CG67" si="89">COUNTIF($C38:$BB38,AG38)</f>
        <v>0</v>
      </c>
      <c r="CH38" s="44">
        <f t="shared" ref="CH38:CH67" si="90">COUNTIF($C38:$BB38,AH38)</f>
        <v>1</v>
      </c>
      <c r="CI38" s="44">
        <f t="shared" ref="CI38:CI67" si="91">COUNTIF($C38:$BB38,AI38)</f>
        <v>1</v>
      </c>
      <c r="CJ38" s="44">
        <f t="shared" ref="CJ38:CJ67" si="92">COUNTIF($C38:$BB38,AJ38)</f>
        <v>1</v>
      </c>
      <c r="CK38" s="44">
        <f t="shared" ref="CK38:CK67" si="93">COUNTIF($C38:$BB38,AK38)</f>
        <v>1</v>
      </c>
      <c r="CL38" s="44">
        <f t="shared" ref="CL38:CL67" si="94">COUNTIF($C38:$BB38,AL38)</f>
        <v>1</v>
      </c>
      <c r="CM38" s="44">
        <f t="shared" ref="CM38:CM67" si="95">COUNTIF($C38:$BB38,AM38)</f>
        <v>1</v>
      </c>
      <c r="CN38" s="44">
        <f t="shared" ref="CN38:CN67" si="96">COUNTIF($C38:$BB38,AN38)</f>
        <v>1</v>
      </c>
      <c r="CO38" s="44">
        <f t="shared" ref="CO38:CO67" si="97">COUNTIF($C38:$BB38,AO38)</f>
        <v>1</v>
      </c>
      <c r="CP38" s="44">
        <f t="shared" ref="CP38:CP67" si="98">COUNTIF($C38:$BB38,AP38)</f>
        <v>1</v>
      </c>
      <c r="CQ38" s="44">
        <f t="shared" ref="CQ38:CQ67" si="99">COUNTIF($C38:$BB38,AQ38)</f>
        <v>1</v>
      </c>
      <c r="CR38" s="44">
        <f t="shared" ref="CR38:CR67" si="100">COUNTIF($C38:$BB38,AR38)</f>
        <v>1</v>
      </c>
      <c r="CS38" s="44">
        <f t="shared" ref="CS38:CS67" si="101">COUNTIF($C38:$BB38,AS38)</f>
        <v>1</v>
      </c>
      <c r="CT38" s="44">
        <f t="shared" ref="CT38:CT67" si="102">COUNTIF($C38:$BB38,AT38)</f>
        <v>1</v>
      </c>
      <c r="CU38" s="44">
        <f t="shared" ref="CU38:CU67" si="103">COUNTIF($C38:$BB38,AU38)</f>
        <v>1</v>
      </c>
      <c r="CV38" s="44">
        <f t="shared" ref="CV38:CV67" si="104">COUNTIF($C38:$BB38,AV38)</f>
        <v>0</v>
      </c>
      <c r="CW38" s="44">
        <f t="shared" ref="CW38:CW67" si="105">COUNTIF($C38:$BB38,AW38)</f>
        <v>0</v>
      </c>
      <c r="CX38" s="44">
        <f t="shared" ref="CX38:CX67" si="106">COUNTIF($C38:$BB38,AX38)</f>
        <v>0</v>
      </c>
      <c r="CY38" s="44">
        <f t="shared" ref="CY38:CY67" si="107">COUNTIF($C38:$BB38,AY38)</f>
        <v>0</v>
      </c>
      <c r="CZ38" s="45">
        <f t="shared" ref="CZ38:CZ67" si="108">COUNTIF($C38:$BB38,AZ38)</f>
        <v>0</v>
      </c>
      <c r="DA38" s="46">
        <f t="shared" si="57"/>
        <v>0</v>
      </c>
      <c r="DB38" s="46">
        <f t="shared" si="58"/>
        <v>0</v>
      </c>
      <c r="DC38" s="46">
        <f t="shared" si="59"/>
        <v>0</v>
      </c>
    </row>
    <row r="39" spans="1:107" ht="15.75" customHeight="1">
      <c r="A39" s="557"/>
      <c r="B39" s="63">
        <v>2</v>
      </c>
      <c r="C39" s="432" t="s">
        <v>457</v>
      </c>
      <c r="D39" s="432" t="s">
        <v>446</v>
      </c>
      <c r="E39" s="432" t="s">
        <v>450</v>
      </c>
      <c r="F39" s="432" t="s">
        <v>586</v>
      </c>
      <c r="G39" s="432" t="s">
        <v>458</v>
      </c>
      <c r="H39" s="432" t="s">
        <v>586</v>
      </c>
      <c r="I39" s="432" t="s">
        <v>452</v>
      </c>
      <c r="J39" s="432" t="s">
        <v>586</v>
      </c>
      <c r="K39" s="432" t="s">
        <v>445</v>
      </c>
      <c r="L39" s="432" t="s">
        <v>451</v>
      </c>
      <c r="M39" s="432" t="s">
        <v>456</v>
      </c>
      <c r="N39" s="482" t="s">
        <v>454</v>
      </c>
      <c r="O39" s="336"/>
      <c r="P39" s="339"/>
      <c r="Q39" s="530"/>
      <c r="R39" s="379" t="s">
        <v>494</v>
      </c>
      <c r="S39" s="379" t="s">
        <v>485</v>
      </c>
      <c r="T39" s="379" t="s">
        <v>586</v>
      </c>
      <c r="U39" s="379"/>
      <c r="V39" s="379" t="s">
        <v>484</v>
      </c>
      <c r="W39" s="379" t="s">
        <v>466</v>
      </c>
      <c r="X39" s="379" t="s">
        <v>482</v>
      </c>
      <c r="Y39" s="379" t="s">
        <v>586</v>
      </c>
      <c r="Z39" s="432" t="s">
        <v>499</v>
      </c>
      <c r="AA39" s="379" t="s">
        <v>465</v>
      </c>
      <c r="AB39" s="338" t="s">
        <v>514</v>
      </c>
      <c r="AC39" s="379" t="s">
        <v>586</v>
      </c>
      <c r="AD39" s="432" t="s">
        <v>513</v>
      </c>
      <c r="AE39" s="432"/>
      <c r="AF39" s="405"/>
      <c r="AG39" s="457"/>
      <c r="AH39" s="379" t="s">
        <v>460</v>
      </c>
      <c r="AI39" s="379" t="s">
        <v>507</v>
      </c>
      <c r="AJ39" s="536" t="s">
        <v>459</v>
      </c>
      <c r="AK39" s="379" t="s">
        <v>479</v>
      </c>
      <c r="AL39" s="379" t="s">
        <v>503</v>
      </c>
      <c r="AM39" s="379" t="s">
        <v>508</v>
      </c>
      <c r="AN39" s="379" t="s">
        <v>439</v>
      </c>
      <c r="AO39" s="379" t="s">
        <v>487</v>
      </c>
      <c r="AP39" s="432" t="s">
        <v>502</v>
      </c>
      <c r="AQ39" s="432" t="s">
        <v>461</v>
      </c>
      <c r="AR39" s="379" t="s">
        <v>470</v>
      </c>
      <c r="AS39" s="551" t="s">
        <v>443</v>
      </c>
      <c r="AT39" s="379" t="s">
        <v>481</v>
      </c>
      <c r="AU39" s="432" t="s">
        <v>505</v>
      </c>
      <c r="AV39" s="414"/>
      <c r="AW39" s="308"/>
      <c r="AX39" s="308"/>
      <c r="AY39" s="58"/>
      <c r="AZ39" s="233"/>
      <c r="BC39" s="47">
        <f t="shared" si="60"/>
        <v>1</v>
      </c>
      <c r="BD39" s="48">
        <f t="shared" si="61"/>
        <v>1</v>
      </c>
      <c r="BE39" s="48">
        <f t="shared" si="62"/>
        <v>1</v>
      </c>
      <c r="BF39" s="48">
        <f t="shared" si="63"/>
        <v>20</v>
      </c>
      <c r="BG39" s="48">
        <f t="shared" si="64"/>
        <v>1</v>
      </c>
      <c r="BH39" s="48">
        <f t="shared" si="65"/>
        <v>20</v>
      </c>
      <c r="BI39" s="48">
        <f t="shared" si="66"/>
        <v>1</v>
      </c>
      <c r="BJ39" s="48">
        <f t="shared" si="67"/>
        <v>20</v>
      </c>
      <c r="BK39" s="48">
        <f t="shared" si="68"/>
        <v>1</v>
      </c>
      <c r="BL39" s="48">
        <f t="shared" si="69"/>
        <v>1</v>
      </c>
      <c r="BM39" s="48">
        <f t="shared" si="70"/>
        <v>1</v>
      </c>
      <c r="BN39" s="48">
        <f t="shared" si="71"/>
        <v>1</v>
      </c>
      <c r="BO39" s="48">
        <f t="shared" si="72"/>
        <v>0</v>
      </c>
      <c r="BP39" s="48">
        <f t="shared" si="73"/>
        <v>0</v>
      </c>
      <c r="BQ39" s="48">
        <f t="shared" si="74"/>
        <v>0</v>
      </c>
      <c r="BR39" s="48">
        <f t="shared" ref="BR39:BR67" si="109">COUNTIF($C39:$BB39,R39)</f>
        <v>1</v>
      </c>
      <c r="BS39" s="48">
        <f t="shared" si="75"/>
        <v>1</v>
      </c>
      <c r="BT39" s="48">
        <f t="shared" si="76"/>
        <v>20</v>
      </c>
      <c r="BU39" s="48">
        <f t="shared" si="77"/>
        <v>0</v>
      </c>
      <c r="BV39" s="48">
        <f t="shared" si="78"/>
        <v>1</v>
      </c>
      <c r="BW39" s="48">
        <f t="shared" si="79"/>
        <v>1</v>
      </c>
      <c r="BX39" s="48">
        <f t="shared" si="80"/>
        <v>1</v>
      </c>
      <c r="BY39" s="48">
        <f t="shared" si="81"/>
        <v>20</v>
      </c>
      <c r="BZ39" s="48">
        <f t="shared" si="82"/>
        <v>1</v>
      </c>
      <c r="CA39" s="48">
        <f t="shared" si="83"/>
        <v>1</v>
      </c>
      <c r="CB39" s="48">
        <f t="shared" si="84"/>
        <v>1</v>
      </c>
      <c r="CC39" s="48">
        <f t="shared" si="85"/>
        <v>20</v>
      </c>
      <c r="CD39" s="48">
        <f t="shared" si="86"/>
        <v>1</v>
      </c>
      <c r="CE39" s="48">
        <f t="shared" si="87"/>
        <v>0</v>
      </c>
      <c r="CF39" s="48">
        <f t="shared" si="88"/>
        <v>0</v>
      </c>
      <c r="CG39" s="48">
        <f t="shared" si="89"/>
        <v>0</v>
      </c>
      <c r="CH39" s="48">
        <f t="shared" si="90"/>
        <v>1</v>
      </c>
      <c r="CI39" s="48">
        <f t="shared" si="91"/>
        <v>1</v>
      </c>
      <c r="CJ39" s="48">
        <f t="shared" si="92"/>
        <v>1</v>
      </c>
      <c r="CK39" s="48">
        <f t="shared" si="93"/>
        <v>1</v>
      </c>
      <c r="CL39" s="48">
        <f t="shared" si="94"/>
        <v>1</v>
      </c>
      <c r="CM39" s="48">
        <f t="shared" si="95"/>
        <v>1</v>
      </c>
      <c r="CN39" s="48">
        <f t="shared" si="96"/>
        <v>1</v>
      </c>
      <c r="CO39" s="48">
        <f t="shared" si="97"/>
        <v>1</v>
      </c>
      <c r="CP39" s="48">
        <f t="shared" si="98"/>
        <v>1</v>
      </c>
      <c r="CQ39" s="48">
        <f t="shared" si="99"/>
        <v>1</v>
      </c>
      <c r="CR39" s="48">
        <f t="shared" si="100"/>
        <v>1</v>
      </c>
      <c r="CS39" s="48">
        <f t="shared" si="101"/>
        <v>1</v>
      </c>
      <c r="CT39" s="48">
        <f t="shared" si="102"/>
        <v>1</v>
      </c>
      <c r="CU39" s="48">
        <f t="shared" si="103"/>
        <v>1</v>
      </c>
      <c r="CV39" s="48">
        <f t="shared" si="104"/>
        <v>0</v>
      </c>
      <c r="CW39" s="48">
        <f t="shared" si="105"/>
        <v>0</v>
      </c>
      <c r="CX39" s="48">
        <f t="shared" si="106"/>
        <v>0</v>
      </c>
      <c r="CY39" s="48">
        <f t="shared" si="107"/>
        <v>0</v>
      </c>
      <c r="CZ39" s="49">
        <f t="shared" si="108"/>
        <v>0</v>
      </c>
      <c r="DA39" s="46">
        <f t="shared" si="57"/>
        <v>0</v>
      </c>
      <c r="DB39" s="46">
        <f t="shared" si="58"/>
        <v>0</v>
      </c>
      <c r="DC39" s="46">
        <f t="shared" si="59"/>
        <v>0</v>
      </c>
    </row>
    <row r="40" spans="1:107" ht="15.75" customHeight="1">
      <c r="A40" s="557"/>
      <c r="B40" s="63">
        <v>3</v>
      </c>
      <c r="C40" s="379" t="s">
        <v>457</v>
      </c>
      <c r="D40" s="432" t="s">
        <v>446</v>
      </c>
      <c r="E40" s="432" t="s">
        <v>450</v>
      </c>
      <c r="F40" s="432" t="s">
        <v>586</v>
      </c>
      <c r="G40" s="432" t="s">
        <v>461</v>
      </c>
      <c r="H40" s="432" t="s">
        <v>586</v>
      </c>
      <c r="I40" s="432" t="s">
        <v>452</v>
      </c>
      <c r="J40" s="432" t="s">
        <v>586</v>
      </c>
      <c r="K40" s="432" t="s">
        <v>445</v>
      </c>
      <c r="L40" s="432" t="s">
        <v>458</v>
      </c>
      <c r="M40" s="432" t="s">
        <v>456</v>
      </c>
      <c r="N40" s="482" t="s">
        <v>454</v>
      </c>
      <c r="O40" s="336"/>
      <c r="P40" s="339"/>
      <c r="Q40" s="530"/>
      <c r="R40" s="379" t="s">
        <v>494</v>
      </c>
      <c r="S40" s="379" t="s">
        <v>485</v>
      </c>
      <c r="T40" s="379" t="s">
        <v>586</v>
      </c>
      <c r="U40" s="379"/>
      <c r="V40" s="379" t="s">
        <v>484</v>
      </c>
      <c r="W40" s="379" t="s">
        <v>466</v>
      </c>
      <c r="X40" s="379" t="s">
        <v>482</v>
      </c>
      <c r="Y40" s="379" t="s">
        <v>586</v>
      </c>
      <c r="Z40" s="432" t="s">
        <v>499</v>
      </c>
      <c r="AA40" s="379" t="s">
        <v>465</v>
      </c>
      <c r="AB40" s="338" t="s">
        <v>514</v>
      </c>
      <c r="AC40" s="379" t="s">
        <v>586</v>
      </c>
      <c r="AD40" s="432" t="s">
        <v>513</v>
      </c>
      <c r="AE40" s="432"/>
      <c r="AF40" s="405"/>
      <c r="AG40" s="457"/>
      <c r="AH40" s="379" t="s">
        <v>470</v>
      </c>
      <c r="AI40" s="379" t="s">
        <v>507</v>
      </c>
      <c r="AJ40" s="379" t="s">
        <v>498</v>
      </c>
      <c r="AK40" s="379" t="s">
        <v>505</v>
      </c>
      <c r="AL40" s="379" t="s">
        <v>493</v>
      </c>
      <c r="AM40" s="379" t="s">
        <v>442</v>
      </c>
      <c r="AN40" s="379" t="s">
        <v>476</v>
      </c>
      <c r="AO40" s="379" t="s">
        <v>444</v>
      </c>
      <c r="AP40" s="379" t="s">
        <v>451</v>
      </c>
      <c r="AQ40" s="379" t="s">
        <v>502</v>
      </c>
      <c r="AR40" s="433" t="s">
        <v>591</v>
      </c>
      <c r="AS40" s="432" t="s">
        <v>443</v>
      </c>
      <c r="AT40" s="379" t="s">
        <v>481</v>
      </c>
      <c r="AU40" s="432" t="s">
        <v>503</v>
      </c>
      <c r="AV40" s="414"/>
      <c r="AW40" s="308"/>
      <c r="AX40" s="308"/>
      <c r="AY40" s="58"/>
      <c r="AZ40" s="233"/>
      <c r="BC40" s="47">
        <f t="shared" si="60"/>
        <v>1</v>
      </c>
      <c r="BD40" s="48">
        <f t="shared" si="61"/>
        <v>1</v>
      </c>
      <c r="BE40" s="48">
        <f t="shared" si="62"/>
        <v>1</v>
      </c>
      <c r="BF40" s="48">
        <f t="shared" si="63"/>
        <v>20</v>
      </c>
      <c r="BG40" s="48">
        <f t="shared" si="64"/>
        <v>1</v>
      </c>
      <c r="BH40" s="48">
        <f t="shared" si="65"/>
        <v>20</v>
      </c>
      <c r="BI40" s="48">
        <f t="shared" si="66"/>
        <v>1</v>
      </c>
      <c r="BJ40" s="48">
        <f t="shared" si="67"/>
        <v>20</v>
      </c>
      <c r="BK40" s="48">
        <f t="shared" si="68"/>
        <v>1</v>
      </c>
      <c r="BL40" s="48">
        <f t="shared" si="69"/>
        <v>1</v>
      </c>
      <c r="BM40" s="48">
        <f t="shared" si="70"/>
        <v>1</v>
      </c>
      <c r="BN40" s="48">
        <f t="shared" si="71"/>
        <v>1</v>
      </c>
      <c r="BO40" s="48">
        <f t="shared" si="72"/>
        <v>0</v>
      </c>
      <c r="BP40" s="48">
        <f t="shared" si="73"/>
        <v>0</v>
      </c>
      <c r="BQ40" s="48">
        <f t="shared" si="74"/>
        <v>0</v>
      </c>
      <c r="BR40" s="48">
        <f t="shared" si="109"/>
        <v>1</v>
      </c>
      <c r="BS40" s="48">
        <f t="shared" si="75"/>
        <v>1</v>
      </c>
      <c r="BT40" s="48">
        <f t="shared" si="76"/>
        <v>20</v>
      </c>
      <c r="BU40" s="48">
        <f t="shared" si="77"/>
        <v>0</v>
      </c>
      <c r="BV40" s="48">
        <f t="shared" si="78"/>
        <v>1</v>
      </c>
      <c r="BW40" s="48">
        <f t="shared" si="79"/>
        <v>1</v>
      </c>
      <c r="BX40" s="48">
        <f t="shared" si="80"/>
        <v>1</v>
      </c>
      <c r="BY40" s="48">
        <f t="shared" si="81"/>
        <v>20</v>
      </c>
      <c r="BZ40" s="48">
        <f t="shared" si="82"/>
        <v>1</v>
      </c>
      <c r="CA40" s="48">
        <f t="shared" si="83"/>
        <v>1</v>
      </c>
      <c r="CB40" s="48">
        <f t="shared" si="84"/>
        <v>1</v>
      </c>
      <c r="CC40" s="48">
        <f t="shared" si="85"/>
        <v>20</v>
      </c>
      <c r="CD40" s="48">
        <f t="shared" si="86"/>
        <v>1</v>
      </c>
      <c r="CE40" s="48">
        <f t="shared" si="87"/>
        <v>0</v>
      </c>
      <c r="CF40" s="48">
        <f t="shared" si="88"/>
        <v>0</v>
      </c>
      <c r="CG40" s="48">
        <f t="shared" si="89"/>
        <v>0</v>
      </c>
      <c r="CH40" s="48">
        <f t="shared" si="90"/>
        <v>1</v>
      </c>
      <c r="CI40" s="48">
        <f t="shared" si="91"/>
        <v>1</v>
      </c>
      <c r="CJ40" s="48">
        <f t="shared" si="92"/>
        <v>1</v>
      </c>
      <c r="CK40" s="48">
        <f t="shared" si="93"/>
        <v>1</v>
      </c>
      <c r="CL40" s="48">
        <f t="shared" si="94"/>
        <v>1</v>
      </c>
      <c r="CM40" s="48">
        <f t="shared" si="95"/>
        <v>1</v>
      </c>
      <c r="CN40" s="48">
        <f t="shared" si="96"/>
        <v>1</v>
      </c>
      <c r="CO40" s="48">
        <f t="shared" si="97"/>
        <v>1</v>
      </c>
      <c r="CP40" s="48">
        <f t="shared" si="98"/>
        <v>1</v>
      </c>
      <c r="CQ40" s="48">
        <f t="shared" si="99"/>
        <v>1</v>
      </c>
      <c r="CR40" s="48">
        <f t="shared" si="100"/>
        <v>1</v>
      </c>
      <c r="CS40" s="48">
        <f t="shared" si="101"/>
        <v>1</v>
      </c>
      <c r="CT40" s="48">
        <f t="shared" si="102"/>
        <v>1</v>
      </c>
      <c r="CU40" s="48">
        <f t="shared" si="103"/>
        <v>1</v>
      </c>
      <c r="CV40" s="48">
        <f t="shared" si="104"/>
        <v>0</v>
      </c>
      <c r="CW40" s="48">
        <f t="shared" si="105"/>
        <v>0</v>
      </c>
      <c r="CX40" s="48">
        <f t="shared" si="106"/>
        <v>0</v>
      </c>
      <c r="CY40" s="48">
        <f t="shared" si="107"/>
        <v>0</v>
      </c>
      <c r="CZ40" s="49">
        <f t="shared" si="108"/>
        <v>0</v>
      </c>
      <c r="DA40" s="46">
        <f t="shared" si="57"/>
        <v>0</v>
      </c>
      <c r="DB40" s="46">
        <f t="shared" si="58"/>
        <v>0</v>
      </c>
      <c r="DC40" s="46">
        <f t="shared" si="59"/>
        <v>0</v>
      </c>
    </row>
    <row r="41" spans="1:107" ht="15.75" customHeight="1">
      <c r="A41" s="557"/>
      <c r="B41" s="63">
        <v>4</v>
      </c>
      <c r="C41" s="379" t="s">
        <v>445</v>
      </c>
      <c r="D41" s="432" t="s">
        <v>454</v>
      </c>
      <c r="E41" s="432" t="s">
        <v>466</v>
      </c>
      <c r="F41" s="432" t="s">
        <v>586</v>
      </c>
      <c r="G41" s="432" t="s">
        <v>459</v>
      </c>
      <c r="H41" s="432" t="s">
        <v>586</v>
      </c>
      <c r="I41" s="432" t="s">
        <v>463</v>
      </c>
      <c r="J41" s="432" t="s">
        <v>586</v>
      </c>
      <c r="K41" s="432" t="s">
        <v>450</v>
      </c>
      <c r="L41" s="432" t="s">
        <v>446</v>
      </c>
      <c r="M41" s="432" t="s">
        <v>461</v>
      </c>
      <c r="N41" s="482" t="s">
        <v>465</v>
      </c>
      <c r="O41" s="463"/>
      <c r="P41" s="342"/>
      <c r="Q41" s="379"/>
      <c r="R41" s="379" t="s">
        <v>492</v>
      </c>
      <c r="S41" s="379" t="s">
        <v>493</v>
      </c>
      <c r="T41" s="379" t="s">
        <v>586</v>
      </c>
      <c r="U41" s="379"/>
      <c r="V41" s="379" t="s">
        <v>443</v>
      </c>
      <c r="W41" s="379" t="s">
        <v>447</v>
      </c>
      <c r="X41" s="379" t="s">
        <v>505</v>
      </c>
      <c r="Y41" s="379" t="s">
        <v>586</v>
      </c>
      <c r="Z41" s="432" t="s">
        <v>496</v>
      </c>
      <c r="AA41" s="379" t="s">
        <v>508</v>
      </c>
      <c r="AB41" s="379" t="s">
        <v>457</v>
      </c>
      <c r="AC41" s="379" t="s">
        <v>586</v>
      </c>
      <c r="AD41" s="379" t="s">
        <v>482</v>
      </c>
      <c r="AE41" s="432"/>
      <c r="AF41" s="405"/>
      <c r="AG41" s="457"/>
      <c r="AH41" s="533" t="s">
        <v>460</v>
      </c>
      <c r="AI41" s="433" t="s">
        <v>484</v>
      </c>
      <c r="AJ41" s="433" t="s">
        <v>498</v>
      </c>
      <c r="AK41" s="433" t="s">
        <v>479</v>
      </c>
      <c r="AL41" s="433" t="s">
        <v>485</v>
      </c>
      <c r="AM41" s="433" t="s">
        <v>442</v>
      </c>
      <c r="AN41" s="433" t="s">
        <v>439</v>
      </c>
      <c r="AO41" s="433" t="s">
        <v>444</v>
      </c>
      <c r="AP41" s="433" t="s">
        <v>470</v>
      </c>
      <c r="AQ41" s="433" t="s">
        <v>502</v>
      </c>
      <c r="AR41" s="433" t="s">
        <v>487</v>
      </c>
      <c r="AS41" s="433" t="s">
        <v>473</v>
      </c>
      <c r="AT41" s="433" t="s">
        <v>476</v>
      </c>
      <c r="AU41" s="433" t="s">
        <v>503</v>
      </c>
      <c r="AV41" s="414"/>
      <c r="AW41" s="308"/>
      <c r="AX41" s="308"/>
      <c r="AY41" s="58"/>
      <c r="AZ41" s="233"/>
      <c r="BC41" s="47">
        <f t="shared" si="60"/>
        <v>1</v>
      </c>
      <c r="BD41" s="48">
        <f t="shared" si="61"/>
        <v>1</v>
      </c>
      <c r="BE41" s="48">
        <f t="shared" si="62"/>
        <v>1</v>
      </c>
      <c r="BF41" s="48">
        <f t="shared" si="63"/>
        <v>20</v>
      </c>
      <c r="BG41" s="48">
        <f t="shared" si="64"/>
        <v>1</v>
      </c>
      <c r="BH41" s="48">
        <f t="shared" si="65"/>
        <v>20</v>
      </c>
      <c r="BI41" s="48">
        <f t="shared" si="66"/>
        <v>1</v>
      </c>
      <c r="BJ41" s="48">
        <f t="shared" si="67"/>
        <v>20</v>
      </c>
      <c r="BK41" s="48">
        <f t="shared" si="68"/>
        <v>1</v>
      </c>
      <c r="BL41" s="48">
        <f t="shared" si="69"/>
        <v>1</v>
      </c>
      <c r="BM41" s="48">
        <f t="shared" si="70"/>
        <v>1</v>
      </c>
      <c r="BN41" s="48">
        <f t="shared" si="71"/>
        <v>1</v>
      </c>
      <c r="BO41" s="48">
        <f t="shared" si="72"/>
        <v>0</v>
      </c>
      <c r="BP41" s="48">
        <f t="shared" si="73"/>
        <v>0</v>
      </c>
      <c r="BQ41" s="48">
        <f t="shared" si="74"/>
        <v>0</v>
      </c>
      <c r="BR41" s="48">
        <f t="shared" si="109"/>
        <v>1</v>
      </c>
      <c r="BS41" s="48">
        <f t="shared" si="75"/>
        <v>1</v>
      </c>
      <c r="BT41" s="48">
        <f t="shared" si="76"/>
        <v>20</v>
      </c>
      <c r="BU41" s="48">
        <f t="shared" si="77"/>
        <v>0</v>
      </c>
      <c r="BV41" s="48">
        <f t="shared" si="78"/>
        <v>1</v>
      </c>
      <c r="BW41" s="48">
        <f t="shared" si="79"/>
        <v>1</v>
      </c>
      <c r="BX41" s="48">
        <f t="shared" si="80"/>
        <v>1</v>
      </c>
      <c r="BY41" s="48">
        <f t="shared" si="81"/>
        <v>20</v>
      </c>
      <c r="BZ41" s="48">
        <f t="shared" si="82"/>
        <v>1</v>
      </c>
      <c r="CA41" s="48">
        <f t="shared" si="83"/>
        <v>1</v>
      </c>
      <c r="CB41" s="48">
        <f t="shared" si="84"/>
        <v>1</v>
      </c>
      <c r="CC41" s="48">
        <f t="shared" si="85"/>
        <v>20</v>
      </c>
      <c r="CD41" s="48">
        <f t="shared" si="86"/>
        <v>1</v>
      </c>
      <c r="CE41" s="48">
        <f t="shared" si="87"/>
        <v>0</v>
      </c>
      <c r="CF41" s="48">
        <f t="shared" si="88"/>
        <v>0</v>
      </c>
      <c r="CG41" s="48">
        <f t="shared" si="89"/>
        <v>0</v>
      </c>
      <c r="CH41" s="48">
        <f t="shared" si="90"/>
        <v>1</v>
      </c>
      <c r="CI41" s="48">
        <f t="shared" si="91"/>
        <v>1</v>
      </c>
      <c r="CJ41" s="48">
        <f t="shared" si="92"/>
        <v>1</v>
      </c>
      <c r="CK41" s="48">
        <f t="shared" si="93"/>
        <v>1</v>
      </c>
      <c r="CL41" s="48">
        <f t="shared" si="94"/>
        <v>1</v>
      </c>
      <c r="CM41" s="48">
        <f t="shared" si="95"/>
        <v>1</v>
      </c>
      <c r="CN41" s="48">
        <f t="shared" si="96"/>
        <v>1</v>
      </c>
      <c r="CO41" s="48">
        <f t="shared" si="97"/>
        <v>1</v>
      </c>
      <c r="CP41" s="48">
        <f t="shared" si="98"/>
        <v>1</v>
      </c>
      <c r="CQ41" s="48">
        <f t="shared" si="99"/>
        <v>1</v>
      </c>
      <c r="CR41" s="48">
        <f t="shared" si="100"/>
        <v>1</v>
      </c>
      <c r="CS41" s="48">
        <f t="shared" si="101"/>
        <v>1</v>
      </c>
      <c r="CT41" s="48">
        <f t="shared" si="102"/>
        <v>1</v>
      </c>
      <c r="CU41" s="48">
        <f t="shared" si="103"/>
        <v>1</v>
      </c>
      <c r="CV41" s="48">
        <f t="shared" si="104"/>
        <v>0</v>
      </c>
      <c r="CW41" s="48">
        <f t="shared" si="105"/>
        <v>0</v>
      </c>
      <c r="CX41" s="48">
        <f t="shared" si="106"/>
        <v>0</v>
      </c>
      <c r="CY41" s="48">
        <f t="shared" si="107"/>
        <v>0</v>
      </c>
      <c r="CZ41" s="49">
        <f t="shared" si="108"/>
        <v>0</v>
      </c>
      <c r="DA41" s="46">
        <f t="shared" si="57"/>
        <v>0</v>
      </c>
      <c r="DB41" s="46">
        <f t="shared" si="58"/>
        <v>0</v>
      </c>
      <c r="DC41" s="46">
        <f t="shared" si="59"/>
        <v>0</v>
      </c>
    </row>
    <row r="42" spans="1:107" ht="15.75" customHeight="1" thickBot="1">
      <c r="A42" s="558"/>
      <c r="B42" s="64">
        <v>5</v>
      </c>
      <c r="C42" s="379" t="s">
        <v>445</v>
      </c>
      <c r="D42" s="432" t="s">
        <v>454</v>
      </c>
      <c r="E42" s="432" t="s">
        <v>466</v>
      </c>
      <c r="F42" s="432" t="s">
        <v>586</v>
      </c>
      <c r="G42" s="432" t="s">
        <v>459</v>
      </c>
      <c r="H42" s="432" t="s">
        <v>586</v>
      </c>
      <c r="I42" s="432" t="s">
        <v>463</v>
      </c>
      <c r="J42" s="432" t="s">
        <v>586</v>
      </c>
      <c r="K42" s="432" t="s">
        <v>450</v>
      </c>
      <c r="L42" s="432" t="s">
        <v>446</v>
      </c>
      <c r="M42" s="432" t="s">
        <v>458</v>
      </c>
      <c r="N42" s="482" t="s">
        <v>465</v>
      </c>
      <c r="O42" s="464"/>
      <c r="P42" s="402"/>
      <c r="Q42" s="379"/>
      <c r="R42" s="379" t="s">
        <v>492</v>
      </c>
      <c r="S42" s="379" t="s">
        <v>493</v>
      </c>
      <c r="T42" s="379" t="s">
        <v>586</v>
      </c>
      <c r="U42" s="379"/>
      <c r="V42" s="379" t="s">
        <v>443</v>
      </c>
      <c r="W42" s="379" t="s">
        <v>447</v>
      </c>
      <c r="X42" s="379" t="s">
        <v>505</v>
      </c>
      <c r="Y42" s="379" t="s">
        <v>586</v>
      </c>
      <c r="Z42" s="432" t="s">
        <v>496</v>
      </c>
      <c r="AA42" s="379" t="s">
        <v>508</v>
      </c>
      <c r="AB42" s="379" t="s">
        <v>457</v>
      </c>
      <c r="AC42" s="379" t="s">
        <v>586</v>
      </c>
      <c r="AD42" s="379" t="s">
        <v>482</v>
      </c>
      <c r="AE42" s="432"/>
      <c r="AF42" s="407"/>
      <c r="AG42" s="458"/>
      <c r="AH42" s="533" t="s">
        <v>460</v>
      </c>
      <c r="AI42" s="433" t="s">
        <v>484</v>
      </c>
      <c r="AJ42" s="433" t="s">
        <v>498</v>
      </c>
      <c r="AK42" s="433" t="s">
        <v>479</v>
      </c>
      <c r="AL42" s="433" t="s">
        <v>485</v>
      </c>
      <c r="AM42" s="433" t="s">
        <v>442</v>
      </c>
      <c r="AN42" s="433" t="s">
        <v>439</v>
      </c>
      <c r="AO42" s="433" t="s">
        <v>444</v>
      </c>
      <c r="AP42" s="433" t="s">
        <v>470</v>
      </c>
      <c r="AQ42" s="433" t="s">
        <v>502</v>
      </c>
      <c r="AR42" s="433" t="s">
        <v>487</v>
      </c>
      <c r="AS42" s="433" t="s">
        <v>473</v>
      </c>
      <c r="AT42" s="433" t="s">
        <v>476</v>
      </c>
      <c r="AU42" s="433" t="s">
        <v>503</v>
      </c>
      <c r="AV42" s="312"/>
      <c r="AW42" s="311"/>
      <c r="AX42" s="311"/>
      <c r="AY42" s="60"/>
      <c r="AZ42" s="233"/>
      <c r="BC42" s="50">
        <f t="shared" si="60"/>
        <v>1</v>
      </c>
      <c r="BD42" s="51">
        <f t="shared" si="61"/>
        <v>1</v>
      </c>
      <c r="BE42" s="51">
        <f t="shared" si="62"/>
        <v>1</v>
      </c>
      <c r="BF42" s="51">
        <f t="shared" si="63"/>
        <v>20</v>
      </c>
      <c r="BG42" s="51">
        <f t="shared" si="64"/>
        <v>1</v>
      </c>
      <c r="BH42" s="51">
        <f t="shared" si="65"/>
        <v>20</v>
      </c>
      <c r="BI42" s="51">
        <f t="shared" si="66"/>
        <v>1</v>
      </c>
      <c r="BJ42" s="51">
        <f t="shared" si="67"/>
        <v>20</v>
      </c>
      <c r="BK42" s="51">
        <f t="shared" si="68"/>
        <v>1</v>
      </c>
      <c r="BL42" s="51">
        <f t="shared" si="69"/>
        <v>1</v>
      </c>
      <c r="BM42" s="51">
        <f t="shared" si="70"/>
        <v>1</v>
      </c>
      <c r="BN42" s="51">
        <f t="shared" si="71"/>
        <v>1</v>
      </c>
      <c r="BO42" s="51">
        <f t="shared" si="72"/>
        <v>0</v>
      </c>
      <c r="BP42" s="51">
        <f t="shared" si="73"/>
        <v>0</v>
      </c>
      <c r="BQ42" s="51">
        <f t="shared" si="74"/>
        <v>0</v>
      </c>
      <c r="BR42" s="51">
        <f t="shared" si="109"/>
        <v>1</v>
      </c>
      <c r="BS42" s="51">
        <f t="shared" si="75"/>
        <v>1</v>
      </c>
      <c r="BT42" s="51">
        <f t="shared" si="76"/>
        <v>20</v>
      </c>
      <c r="BU42" s="51">
        <f t="shared" si="77"/>
        <v>0</v>
      </c>
      <c r="BV42" s="51">
        <f t="shared" si="78"/>
        <v>1</v>
      </c>
      <c r="BW42" s="51">
        <f t="shared" si="79"/>
        <v>1</v>
      </c>
      <c r="BX42" s="51">
        <f t="shared" si="80"/>
        <v>1</v>
      </c>
      <c r="BY42" s="51">
        <f t="shared" si="81"/>
        <v>20</v>
      </c>
      <c r="BZ42" s="51">
        <f t="shared" si="82"/>
        <v>1</v>
      </c>
      <c r="CA42" s="51">
        <f t="shared" si="83"/>
        <v>1</v>
      </c>
      <c r="CB42" s="51">
        <f t="shared" si="84"/>
        <v>1</v>
      </c>
      <c r="CC42" s="51">
        <f t="shared" si="85"/>
        <v>20</v>
      </c>
      <c r="CD42" s="51">
        <f t="shared" si="86"/>
        <v>1</v>
      </c>
      <c r="CE42" s="51">
        <f t="shared" si="87"/>
        <v>0</v>
      </c>
      <c r="CF42" s="51">
        <f t="shared" si="88"/>
        <v>0</v>
      </c>
      <c r="CG42" s="51">
        <f t="shared" si="89"/>
        <v>0</v>
      </c>
      <c r="CH42" s="51">
        <f t="shared" si="90"/>
        <v>1</v>
      </c>
      <c r="CI42" s="51">
        <f t="shared" si="91"/>
        <v>1</v>
      </c>
      <c r="CJ42" s="51">
        <f t="shared" si="92"/>
        <v>1</v>
      </c>
      <c r="CK42" s="51">
        <f t="shared" si="93"/>
        <v>1</v>
      </c>
      <c r="CL42" s="51">
        <f t="shared" si="94"/>
        <v>1</v>
      </c>
      <c r="CM42" s="51">
        <f t="shared" si="95"/>
        <v>1</v>
      </c>
      <c r="CN42" s="51">
        <f t="shared" si="96"/>
        <v>1</v>
      </c>
      <c r="CO42" s="51">
        <f t="shared" si="97"/>
        <v>1</v>
      </c>
      <c r="CP42" s="51">
        <f t="shared" si="98"/>
        <v>1</v>
      </c>
      <c r="CQ42" s="51">
        <f t="shared" si="99"/>
        <v>1</v>
      </c>
      <c r="CR42" s="51">
        <f t="shared" si="100"/>
        <v>1</v>
      </c>
      <c r="CS42" s="51">
        <f t="shared" si="101"/>
        <v>1</v>
      </c>
      <c r="CT42" s="51">
        <f t="shared" si="102"/>
        <v>1</v>
      </c>
      <c r="CU42" s="51">
        <f t="shared" si="103"/>
        <v>1</v>
      </c>
      <c r="CV42" s="51">
        <f t="shared" si="104"/>
        <v>0</v>
      </c>
      <c r="CW42" s="51">
        <f t="shared" si="105"/>
        <v>0</v>
      </c>
      <c r="CX42" s="51">
        <f t="shared" si="106"/>
        <v>0</v>
      </c>
      <c r="CY42" s="51">
        <f t="shared" si="107"/>
        <v>0</v>
      </c>
      <c r="CZ42" s="52">
        <f t="shared" si="108"/>
        <v>0</v>
      </c>
      <c r="DA42" s="46">
        <f t="shared" si="57"/>
        <v>0</v>
      </c>
      <c r="DB42" s="46">
        <f t="shared" si="58"/>
        <v>0</v>
      </c>
      <c r="DC42" s="46">
        <f t="shared" si="59"/>
        <v>0</v>
      </c>
    </row>
    <row r="43" spans="1:107" ht="15.75" customHeight="1" thickTop="1">
      <c r="A43" s="559" t="s">
        <v>10</v>
      </c>
      <c r="B43" s="62">
        <v>1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462"/>
      <c r="P43" s="340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90"/>
      <c r="AF43" s="403"/>
      <c r="AG43" s="456"/>
      <c r="AH43" s="537" t="s">
        <v>469</v>
      </c>
      <c r="AI43" s="379" t="s">
        <v>436</v>
      </c>
      <c r="AJ43" s="536" t="s">
        <v>486</v>
      </c>
      <c r="AK43" s="379" t="s">
        <v>435</v>
      </c>
      <c r="AL43" s="379" t="s">
        <v>493</v>
      </c>
      <c r="AM43" s="379" t="s">
        <v>461</v>
      </c>
      <c r="AN43" s="536" t="s">
        <v>510</v>
      </c>
      <c r="AO43" s="379" t="s">
        <v>472</v>
      </c>
      <c r="AP43" s="432" t="s">
        <v>438</v>
      </c>
      <c r="AQ43" s="432" t="s">
        <v>487</v>
      </c>
      <c r="AR43" s="536" t="s">
        <v>506</v>
      </c>
      <c r="AS43" s="432" t="s">
        <v>499</v>
      </c>
      <c r="AT43" s="536" t="s">
        <v>481</v>
      </c>
      <c r="AU43" s="538" t="s">
        <v>440</v>
      </c>
      <c r="AV43" s="413"/>
      <c r="AW43" s="310"/>
      <c r="AX43" s="310"/>
      <c r="AY43" s="56"/>
      <c r="AZ43" s="232"/>
      <c r="BC43" s="43">
        <f t="shared" si="60"/>
        <v>0</v>
      </c>
      <c r="BD43" s="44">
        <f t="shared" si="61"/>
        <v>0</v>
      </c>
      <c r="BE43" s="44">
        <f t="shared" si="62"/>
        <v>0</v>
      </c>
      <c r="BF43" s="44">
        <f t="shared" si="63"/>
        <v>0</v>
      </c>
      <c r="BG43" s="44">
        <f t="shared" si="64"/>
        <v>0</v>
      </c>
      <c r="BH43" s="44">
        <f t="shared" si="65"/>
        <v>0</v>
      </c>
      <c r="BI43" s="44">
        <f t="shared" si="66"/>
        <v>0</v>
      </c>
      <c r="BJ43" s="44">
        <f t="shared" si="67"/>
        <v>0</v>
      </c>
      <c r="BK43" s="44">
        <f t="shared" si="68"/>
        <v>0</v>
      </c>
      <c r="BL43" s="44">
        <f t="shared" si="69"/>
        <v>0</v>
      </c>
      <c r="BM43" s="44">
        <f t="shared" si="70"/>
        <v>0</v>
      </c>
      <c r="BN43" s="44">
        <f t="shared" si="71"/>
        <v>0</v>
      </c>
      <c r="BO43" s="44">
        <f t="shared" si="72"/>
        <v>0</v>
      </c>
      <c r="BP43" s="44">
        <f t="shared" si="73"/>
        <v>0</v>
      </c>
      <c r="BQ43" s="44">
        <f t="shared" si="74"/>
        <v>0</v>
      </c>
      <c r="BR43" s="44">
        <f t="shared" si="109"/>
        <v>0</v>
      </c>
      <c r="BS43" s="44">
        <f t="shared" si="75"/>
        <v>0</v>
      </c>
      <c r="BT43" s="44">
        <f t="shared" si="76"/>
        <v>0</v>
      </c>
      <c r="BU43" s="44">
        <f t="shared" si="77"/>
        <v>0</v>
      </c>
      <c r="BV43" s="44">
        <f t="shared" si="78"/>
        <v>0</v>
      </c>
      <c r="BW43" s="44">
        <f t="shared" si="79"/>
        <v>0</v>
      </c>
      <c r="BX43" s="44">
        <f t="shared" si="80"/>
        <v>0</v>
      </c>
      <c r="BY43" s="44">
        <f t="shared" si="81"/>
        <v>0</v>
      </c>
      <c r="BZ43" s="44">
        <f t="shared" si="82"/>
        <v>0</v>
      </c>
      <c r="CA43" s="44">
        <f t="shared" si="83"/>
        <v>0</v>
      </c>
      <c r="CB43" s="44">
        <f t="shared" si="84"/>
        <v>0</v>
      </c>
      <c r="CC43" s="44">
        <f t="shared" si="85"/>
        <v>0</v>
      </c>
      <c r="CD43" s="44">
        <f t="shared" si="86"/>
        <v>0</v>
      </c>
      <c r="CE43" s="44">
        <f t="shared" si="87"/>
        <v>0</v>
      </c>
      <c r="CF43" s="44">
        <f t="shared" si="88"/>
        <v>0</v>
      </c>
      <c r="CG43" s="44">
        <f t="shared" si="89"/>
        <v>0</v>
      </c>
      <c r="CH43" s="44">
        <f t="shared" si="90"/>
        <v>1</v>
      </c>
      <c r="CI43" s="44">
        <f t="shared" si="91"/>
        <v>1</v>
      </c>
      <c r="CJ43" s="44">
        <f t="shared" si="92"/>
        <v>1</v>
      </c>
      <c r="CK43" s="44">
        <f t="shared" si="93"/>
        <v>1</v>
      </c>
      <c r="CL43" s="44">
        <f t="shared" si="94"/>
        <v>1</v>
      </c>
      <c r="CM43" s="44">
        <f t="shared" si="95"/>
        <v>1</v>
      </c>
      <c r="CN43" s="44">
        <f t="shared" si="96"/>
        <v>1</v>
      </c>
      <c r="CO43" s="44">
        <f t="shared" si="97"/>
        <v>1</v>
      </c>
      <c r="CP43" s="44">
        <f t="shared" si="98"/>
        <v>1</v>
      </c>
      <c r="CQ43" s="44">
        <f t="shared" si="99"/>
        <v>1</v>
      </c>
      <c r="CR43" s="44">
        <f t="shared" si="100"/>
        <v>1</v>
      </c>
      <c r="CS43" s="44">
        <f t="shared" si="101"/>
        <v>1</v>
      </c>
      <c r="CT43" s="44">
        <f t="shared" si="102"/>
        <v>1</v>
      </c>
      <c r="CU43" s="44">
        <f t="shared" si="103"/>
        <v>1</v>
      </c>
      <c r="CV43" s="44">
        <f t="shared" si="104"/>
        <v>0</v>
      </c>
      <c r="CW43" s="44">
        <f t="shared" si="105"/>
        <v>0</v>
      </c>
      <c r="CX43" s="44">
        <f t="shared" si="106"/>
        <v>0</v>
      </c>
      <c r="CY43" s="44">
        <f t="shared" si="107"/>
        <v>0</v>
      </c>
      <c r="CZ43" s="45">
        <f t="shared" si="108"/>
        <v>0</v>
      </c>
      <c r="DA43" s="46">
        <f t="shared" si="57"/>
        <v>0</v>
      </c>
      <c r="DB43" s="46">
        <f t="shared" si="58"/>
        <v>0</v>
      </c>
      <c r="DC43" s="46">
        <f t="shared" si="59"/>
        <v>0</v>
      </c>
    </row>
    <row r="44" spans="1:107" ht="15.75" customHeight="1">
      <c r="A44" s="557" t="s">
        <v>8</v>
      </c>
      <c r="B44" s="63">
        <v>2</v>
      </c>
      <c r="C44" s="524" t="s">
        <v>584</v>
      </c>
      <c r="D44" s="379" t="s">
        <v>431</v>
      </c>
      <c r="E44" s="379" t="s">
        <v>439</v>
      </c>
      <c r="F44" s="432" t="s">
        <v>440</v>
      </c>
      <c r="G44" s="432" t="s">
        <v>452</v>
      </c>
      <c r="H44" s="432" t="s">
        <v>435</v>
      </c>
      <c r="I44" s="432" t="s">
        <v>466</v>
      </c>
      <c r="J44" s="432" t="s">
        <v>462</v>
      </c>
      <c r="K44" s="432" t="s">
        <v>447</v>
      </c>
      <c r="L44" s="432" t="s">
        <v>437</v>
      </c>
      <c r="M44" s="432" t="s">
        <v>586</v>
      </c>
      <c r="N44" s="482" t="s">
        <v>432</v>
      </c>
      <c r="O44" s="336"/>
      <c r="P44" s="339"/>
      <c r="Q44" s="434" t="s">
        <v>496</v>
      </c>
      <c r="R44" s="434"/>
      <c r="S44" s="497"/>
      <c r="T44" s="555" t="s">
        <v>583</v>
      </c>
      <c r="U44" s="524" t="s">
        <v>584</v>
      </c>
      <c r="V44" s="379"/>
      <c r="W44" s="555" t="s">
        <v>583</v>
      </c>
      <c r="X44" s="379"/>
      <c r="Y44" s="379" t="s">
        <v>513</v>
      </c>
      <c r="Z44" s="524" t="s">
        <v>584</v>
      </c>
      <c r="AA44" s="379" t="s">
        <v>478</v>
      </c>
      <c r="AB44" s="379" t="s">
        <v>445</v>
      </c>
      <c r="AC44" s="432" t="s">
        <v>481</v>
      </c>
      <c r="AD44" s="531"/>
      <c r="AE44" s="391"/>
      <c r="AF44" s="410"/>
      <c r="AG44" s="457"/>
      <c r="AH44" s="534" t="s">
        <v>471</v>
      </c>
      <c r="AI44" s="379" t="s">
        <v>436</v>
      </c>
      <c r="AJ44" s="536" t="s">
        <v>486</v>
      </c>
      <c r="AK44" s="433" t="s">
        <v>585</v>
      </c>
      <c r="AL44" s="379" t="s">
        <v>493</v>
      </c>
      <c r="AM44" s="379" t="s">
        <v>461</v>
      </c>
      <c r="AN44" s="379" t="s">
        <v>499</v>
      </c>
      <c r="AO44" s="379" t="s">
        <v>472</v>
      </c>
      <c r="AP44" s="432" t="s">
        <v>438</v>
      </c>
      <c r="AQ44" s="432" t="s">
        <v>463</v>
      </c>
      <c r="AR44" s="379" t="s">
        <v>487</v>
      </c>
      <c r="AS44" s="432" t="s">
        <v>469</v>
      </c>
      <c r="AT44" s="379" t="s">
        <v>510</v>
      </c>
      <c r="AU44" s="432" t="s">
        <v>506</v>
      </c>
      <c r="AV44" s="414"/>
      <c r="AW44" s="308"/>
      <c r="AX44" s="308"/>
      <c r="AY44" s="58"/>
      <c r="AZ44" s="233"/>
      <c r="BC44" s="47">
        <f t="shared" si="60"/>
        <v>3</v>
      </c>
      <c r="BD44" s="48">
        <f t="shared" si="61"/>
        <v>1</v>
      </c>
      <c r="BE44" s="48">
        <f t="shared" si="62"/>
        <v>1</v>
      </c>
      <c r="BF44" s="48">
        <f t="shared" si="63"/>
        <v>1</v>
      </c>
      <c r="BG44" s="48">
        <f t="shared" si="64"/>
        <v>1</v>
      </c>
      <c r="BH44" s="48">
        <f t="shared" si="65"/>
        <v>1</v>
      </c>
      <c r="BI44" s="48">
        <f t="shared" si="66"/>
        <v>1</v>
      </c>
      <c r="BJ44" s="48">
        <f t="shared" si="67"/>
        <v>1</v>
      </c>
      <c r="BK44" s="48">
        <f t="shared" si="68"/>
        <v>1</v>
      </c>
      <c r="BL44" s="48">
        <f t="shared" si="69"/>
        <v>1</v>
      </c>
      <c r="BM44" s="48">
        <f t="shared" si="70"/>
        <v>18</v>
      </c>
      <c r="BN44" s="48">
        <f t="shared" si="71"/>
        <v>1</v>
      </c>
      <c r="BO44" s="48">
        <f t="shared" si="72"/>
        <v>0</v>
      </c>
      <c r="BP44" s="48">
        <f t="shared" si="73"/>
        <v>0</v>
      </c>
      <c r="BQ44" s="48">
        <f t="shared" si="74"/>
        <v>1</v>
      </c>
      <c r="BR44" s="48">
        <f t="shared" si="109"/>
        <v>0</v>
      </c>
      <c r="BS44" s="48">
        <f t="shared" si="75"/>
        <v>0</v>
      </c>
      <c r="BT44" s="48">
        <f t="shared" si="76"/>
        <v>2</v>
      </c>
      <c r="BU44" s="48">
        <f t="shared" si="77"/>
        <v>3</v>
      </c>
      <c r="BV44" s="48">
        <f t="shared" si="78"/>
        <v>0</v>
      </c>
      <c r="BW44" s="48">
        <f t="shared" si="79"/>
        <v>2</v>
      </c>
      <c r="BX44" s="48">
        <f t="shared" si="80"/>
        <v>0</v>
      </c>
      <c r="BY44" s="48">
        <f t="shared" si="81"/>
        <v>1</v>
      </c>
      <c r="BZ44" s="48">
        <f t="shared" si="82"/>
        <v>3</v>
      </c>
      <c r="CA44" s="48">
        <f t="shared" si="83"/>
        <v>1</v>
      </c>
      <c r="CB44" s="48">
        <f t="shared" si="84"/>
        <v>1</v>
      </c>
      <c r="CC44" s="48">
        <f t="shared" si="85"/>
        <v>1</v>
      </c>
      <c r="CD44" s="48">
        <f t="shared" si="86"/>
        <v>0</v>
      </c>
      <c r="CE44" s="48">
        <f t="shared" si="87"/>
        <v>0</v>
      </c>
      <c r="CF44" s="48">
        <f t="shared" si="88"/>
        <v>0</v>
      </c>
      <c r="CG44" s="48">
        <f t="shared" si="89"/>
        <v>0</v>
      </c>
      <c r="CH44" s="48">
        <f t="shared" si="90"/>
        <v>1</v>
      </c>
      <c r="CI44" s="48">
        <f t="shared" si="91"/>
        <v>1</v>
      </c>
      <c r="CJ44" s="48">
        <f t="shared" si="92"/>
        <v>1</v>
      </c>
      <c r="CK44" s="48">
        <f t="shared" si="93"/>
        <v>1</v>
      </c>
      <c r="CL44" s="48">
        <f t="shared" si="94"/>
        <v>1</v>
      </c>
      <c r="CM44" s="48">
        <f t="shared" si="95"/>
        <v>1</v>
      </c>
      <c r="CN44" s="48">
        <f t="shared" si="96"/>
        <v>1</v>
      </c>
      <c r="CO44" s="48">
        <f t="shared" si="97"/>
        <v>1</v>
      </c>
      <c r="CP44" s="48">
        <f t="shared" si="98"/>
        <v>1</v>
      </c>
      <c r="CQ44" s="48">
        <f t="shared" si="99"/>
        <v>1</v>
      </c>
      <c r="CR44" s="48">
        <f t="shared" si="100"/>
        <v>1</v>
      </c>
      <c r="CS44" s="48">
        <f t="shared" si="101"/>
        <v>1</v>
      </c>
      <c r="CT44" s="48">
        <f t="shared" si="102"/>
        <v>1</v>
      </c>
      <c r="CU44" s="48">
        <f t="shared" si="103"/>
        <v>1</v>
      </c>
      <c r="CV44" s="48">
        <f t="shared" si="104"/>
        <v>0</v>
      </c>
      <c r="CW44" s="48">
        <f t="shared" si="105"/>
        <v>0</v>
      </c>
      <c r="CX44" s="48">
        <f t="shared" si="106"/>
        <v>0</v>
      </c>
      <c r="CY44" s="48">
        <f t="shared" si="107"/>
        <v>0</v>
      </c>
      <c r="CZ44" s="49">
        <f t="shared" si="108"/>
        <v>0</v>
      </c>
      <c r="DA44" s="46">
        <f t="shared" si="57"/>
        <v>0</v>
      </c>
      <c r="DB44" s="46">
        <f t="shared" si="58"/>
        <v>0</v>
      </c>
      <c r="DC44" s="46">
        <f t="shared" si="59"/>
        <v>0</v>
      </c>
    </row>
    <row r="45" spans="1:107" ht="15.75" customHeight="1">
      <c r="A45" s="557" t="s">
        <v>10</v>
      </c>
      <c r="B45" s="63">
        <v>3</v>
      </c>
      <c r="C45" s="524" t="s">
        <v>584</v>
      </c>
      <c r="D45" s="379" t="s">
        <v>431</v>
      </c>
      <c r="E45" s="379" t="s">
        <v>439</v>
      </c>
      <c r="F45" s="432" t="s">
        <v>440</v>
      </c>
      <c r="G45" s="432" t="s">
        <v>452</v>
      </c>
      <c r="H45" s="432" t="s">
        <v>435</v>
      </c>
      <c r="I45" s="432" t="s">
        <v>466</v>
      </c>
      <c r="J45" s="432" t="s">
        <v>462</v>
      </c>
      <c r="K45" s="432" t="s">
        <v>487</v>
      </c>
      <c r="L45" s="432" t="s">
        <v>437</v>
      </c>
      <c r="M45" s="432" t="s">
        <v>586</v>
      </c>
      <c r="N45" s="482" t="s">
        <v>432</v>
      </c>
      <c r="O45" s="336"/>
      <c r="P45" s="339"/>
      <c r="Q45" s="434" t="s">
        <v>496</v>
      </c>
      <c r="R45" s="434"/>
      <c r="S45" s="433"/>
      <c r="T45" s="555" t="s">
        <v>583</v>
      </c>
      <c r="U45" s="524" t="s">
        <v>584</v>
      </c>
      <c r="V45" s="379"/>
      <c r="W45" s="555" t="s">
        <v>583</v>
      </c>
      <c r="X45" s="379"/>
      <c r="Y45" s="379" t="s">
        <v>513</v>
      </c>
      <c r="Z45" s="524" t="s">
        <v>584</v>
      </c>
      <c r="AA45" s="379" t="s">
        <v>478</v>
      </c>
      <c r="AB45" s="379" t="s">
        <v>445</v>
      </c>
      <c r="AC45" s="432" t="s">
        <v>481</v>
      </c>
      <c r="AD45" s="531"/>
      <c r="AE45" s="391"/>
      <c r="AF45" s="405"/>
      <c r="AG45" s="457"/>
      <c r="AH45" s="534" t="s">
        <v>471</v>
      </c>
      <c r="AI45" s="379" t="s">
        <v>494</v>
      </c>
      <c r="AJ45" s="379" t="s">
        <v>438</v>
      </c>
      <c r="AK45" s="433" t="s">
        <v>585</v>
      </c>
      <c r="AL45" s="379" t="s">
        <v>441</v>
      </c>
      <c r="AM45" s="379" t="s">
        <v>472</v>
      </c>
      <c r="AN45" s="379" t="s">
        <v>587</v>
      </c>
      <c r="AO45" s="379" t="s">
        <v>451</v>
      </c>
      <c r="AP45" s="432" t="s">
        <v>446</v>
      </c>
      <c r="AQ45" s="432" t="s">
        <v>463</v>
      </c>
      <c r="AR45" s="379" t="s">
        <v>480</v>
      </c>
      <c r="AS45" s="432" t="s">
        <v>510</v>
      </c>
      <c r="AT45" s="379" t="s">
        <v>506</v>
      </c>
      <c r="AU45" s="432" t="s">
        <v>505</v>
      </c>
      <c r="AV45" s="414"/>
      <c r="AW45" s="308"/>
      <c r="AX45" s="308"/>
      <c r="AY45" s="58"/>
      <c r="AZ45" s="233"/>
      <c r="BC45" s="47">
        <f t="shared" si="60"/>
        <v>3</v>
      </c>
      <c r="BD45" s="48">
        <f t="shared" si="61"/>
        <v>1</v>
      </c>
      <c r="BE45" s="48">
        <f t="shared" si="62"/>
        <v>1</v>
      </c>
      <c r="BF45" s="48">
        <f t="shared" si="63"/>
        <v>1</v>
      </c>
      <c r="BG45" s="48">
        <f t="shared" si="64"/>
        <v>1</v>
      </c>
      <c r="BH45" s="48">
        <f t="shared" si="65"/>
        <v>1</v>
      </c>
      <c r="BI45" s="48">
        <f t="shared" si="66"/>
        <v>1</v>
      </c>
      <c r="BJ45" s="48">
        <f t="shared" si="67"/>
        <v>1</v>
      </c>
      <c r="BK45" s="48">
        <f t="shared" si="68"/>
        <v>1</v>
      </c>
      <c r="BL45" s="48">
        <f t="shared" si="69"/>
        <v>1</v>
      </c>
      <c r="BM45" s="48">
        <f t="shared" si="70"/>
        <v>18</v>
      </c>
      <c r="BN45" s="48">
        <f t="shared" si="71"/>
        <v>1</v>
      </c>
      <c r="BO45" s="48">
        <f t="shared" si="72"/>
        <v>0</v>
      </c>
      <c r="BP45" s="48">
        <f t="shared" si="73"/>
        <v>0</v>
      </c>
      <c r="BQ45" s="48">
        <f t="shared" si="74"/>
        <v>1</v>
      </c>
      <c r="BR45" s="48">
        <f t="shared" si="109"/>
        <v>0</v>
      </c>
      <c r="BS45" s="48">
        <f t="shared" si="75"/>
        <v>0</v>
      </c>
      <c r="BT45" s="48">
        <f t="shared" si="76"/>
        <v>2</v>
      </c>
      <c r="BU45" s="48">
        <f t="shared" si="77"/>
        <v>3</v>
      </c>
      <c r="BV45" s="48">
        <f t="shared" si="78"/>
        <v>0</v>
      </c>
      <c r="BW45" s="48">
        <f t="shared" si="79"/>
        <v>2</v>
      </c>
      <c r="BX45" s="48">
        <f t="shared" si="80"/>
        <v>0</v>
      </c>
      <c r="BY45" s="48">
        <f t="shared" si="81"/>
        <v>1</v>
      </c>
      <c r="BZ45" s="48">
        <f t="shared" si="82"/>
        <v>3</v>
      </c>
      <c r="CA45" s="48">
        <f t="shared" si="83"/>
        <v>1</v>
      </c>
      <c r="CB45" s="48">
        <f t="shared" si="84"/>
        <v>1</v>
      </c>
      <c r="CC45" s="48">
        <f t="shared" si="85"/>
        <v>1</v>
      </c>
      <c r="CD45" s="48">
        <f t="shared" si="86"/>
        <v>0</v>
      </c>
      <c r="CE45" s="48">
        <f t="shared" si="87"/>
        <v>0</v>
      </c>
      <c r="CF45" s="48">
        <f t="shared" si="88"/>
        <v>0</v>
      </c>
      <c r="CG45" s="48">
        <f t="shared" si="89"/>
        <v>0</v>
      </c>
      <c r="CH45" s="48">
        <f t="shared" si="90"/>
        <v>1</v>
      </c>
      <c r="CI45" s="48">
        <f t="shared" si="91"/>
        <v>1</v>
      </c>
      <c r="CJ45" s="48">
        <f t="shared" si="92"/>
        <v>1</v>
      </c>
      <c r="CK45" s="48">
        <f t="shared" si="93"/>
        <v>1</v>
      </c>
      <c r="CL45" s="48">
        <f t="shared" si="94"/>
        <v>1</v>
      </c>
      <c r="CM45" s="48">
        <f t="shared" si="95"/>
        <v>1</v>
      </c>
      <c r="CN45" s="48">
        <f t="shared" si="96"/>
        <v>1</v>
      </c>
      <c r="CO45" s="48">
        <f t="shared" si="97"/>
        <v>1</v>
      </c>
      <c r="CP45" s="48">
        <f t="shared" si="98"/>
        <v>1</v>
      </c>
      <c r="CQ45" s="48">
        <f t="shared" si="99"/>
        <v>1</v>
      </c>
      <c r="CR45" s="48">
        <f t="shared" si="100"/>
        <v>1</v>
      </c>
      <c r="CS45" s="48">
        <f t="shared" si="101"/>
        <v>1</v>
      </c>
      <c r="CT45" s="48">
        <f t="shared" si="102"/>
        <v>1</v>
      </c>
      <c r="CU45" s="48">
        <f t="shared" si="103"/>
        <v>1</v>
      </c>
      <c r="CV45" s="48">
        <f t="shared" si="104"/>
        <v>0</v>
      </c>
      <c r="CW45" s="48">
        <f t="shared" si="105"/>
        <v>0</v>
      </c>
      <c r="CX45" s="48">
        <f t="shared" si="106"/>
        <v>0</v>
      </c>
      <c r="CY45" s="48">
        <f t="shared" si="107"/>
        <v>0</v>
      </c>
      <c r="CZ45" s="49">
        <f t="shared" si="108"/>
        <v>0</v>
      </c>
      <c r="DA45" s="46">
        <f t="shared" si="57"/>
        <v>0</v>
      </c>
      <c r="DB45" s="46">
        <f t="shared" si="58"/>
        <v>0</v>
      </c>
      <c r="DC45" s="46">
        <f t="shared" si="59"/>
        <v>0</v>
      </c>
    </row>
    <row r="46" spans="1:107" ht="15.75" customHeight="1">
      <c r="A46" s="557"/>
      <c r="B46" s="63">
        <v>4</v>
      </c>
      <c r="C46" s="379" t="s">
        <v>586</v>
      </c>
      <c r="D46" s="379" t="s">
        <v>431</v>
      </c>
      <c r="E46" s="379" t="s">
        <v>439</v>
      </c>
      <c r="F46" s="432" t="s">
        <v>440</v>
      </c>
      <c r="G46" s="432" t="s">
        <v>445</v>
      </c>
      <c r="H46" s="432" t="s">
        <v>435</v>
      </c>
      <c r="I46" s="432" t="s">
        <v>447</v>
      </c>
      <c r="J46" s="432" t="s">
        <v>463</v>
      </c>
      <c r="K46" s="432" t="s">
        <v>466</v>
      </c>
      <c r="L46" s="432" t="s">
        <v>437</v>
      </c>
      <c r="M46" s="524" t="s">
        <v>584</v>
      </c>
      <c r="N46" s="482" t="s">
        <v>432</v>
      </c>
      <c r="O46" s="336"/>
      <c r="P46" s="339"/>
      <c r="Q46" s="379" t="s">
        <v>486</v>
      </c>
      <c r="R46" s="433"/>
      <c r="S46" s="433"/>
      <c r="T46" s="524" t="s">
        <v>584</v>
      </c>
      <c r="U46" s="555" t="s">
        <v>583</v>
      </c>
      <c r="V46" s="379"/>
      <c r="W46" s="524" t="s">
        <v>584</v>
      </c>
      <c r="X46" s="379"/>
      <c r="Y46" s="379" t="s">
        <v>480</v>
      </c>
      <c r="Z46" s="555" t="s">
        <v>583</v>
      </c>
      <c r="AA46" s="379" t="s">
        <v>493</v>
      </c>
      <c r="AB46" s="379" t="s">
        <v>496</v>
      </c>
      <c r="AC46" s="432" t="s">
        <v>513</v>
      </c>
      <c r="AD46" s="531"/>
      <c r="AE46" s="391"/>
      <c r="AF46" s="405"/>
      <c r="AG46" s="457"/>
      <c r="AH46" s="540" t="s">
        <v>511</v>
      </c>
      <c r="AI46" s="379" t="s">
        <v>446</v>
      </c>
      <c r="AJ46" s="379" t="s">
        <v>471</v>
      </c>
      <c r="AK46" s="379" t="s">
        <v>456</v>
      </c>
      <c r="AL46" s="379" t="s">
        <v>441</v>
      </c>
      <c r="AM46" s="379" t="s">
        <v>510</v>
      </c>
      <c r="AN46" s="379" t="s">
        <v>472</v>
      </c>
      <c r="AO46" s="379" t="s">
        <v>462</v>
      </c>
      <c r="AP46" s="432" t="s">
        <v>451</v>
      </c>
      <c r="AQ46" s="432" t="s">
        <v>478</v>
      </c>
      <c r="AR46" s="379" t="s">
        <v>482</v>
      </c>
      <c r="AS46" s="432" t="s">
        <v>587</v>
      </c>
      <c r="AT46" s="379" t="s">
        <v>505</v>
      </c>
      <c r="AU46" s="432" t="s">
        <v>494</v>
      </c>
      <c r="AV46" s="414"/>
      <c r="AW46" s="308"/>
      <c r="AX46" s="308"/>
      <c r="AY46" s="58"/>
      <c r="AZ46" s="233"/>
      <c r="BC46" s="47">
        <f t="shared" si="60"/>
        <v>18</v>
      </c>
      <c r="BD46" s="48">
        <f t="shared" si="61"/>
        <v>1</v>
      </c>
      <c r="BE46" s="48">
        <f t="shared" si="62"/>
        <v>1</v>
      </c>
      <c r="BF46" s="48">
        <f t="shared" si="63"/>
        <v>1</v>
      </c>
      <c r="BG46" s="48">
        <f t="shared" si="64"/>
        <v>1</v>
      </c>
      <c r="BH46" s="48">
        <f t="shared" si="65"/>
        <v>1</v>
      </c>
      <c r="BI46" s="48">
        <f t="shared" si="66"/>
        <v>1</v>
      </c>
      <c r="BJ46" s="48">
        <f t="shared" si="67"/>
        <v>1</v>
      </c>
      <c r="BK46" s="48">
        <f t="shared" si="68"/>
        <v>1</v>
      </c>
      <c r="BL46" s="48">
        <f t="shared" si="69"/>
        <v>1</v>
      </c>
      <c r="BM46" s="48">
        <f t="shared" si="70"/>
        <v>3</v>
      </c>
      <c r="BN46" s="48">
        <f t="shared" si="71"/>
        <v>1</v>
      </c>
      <c r="BO46" s="48">
        <f t="shared" si="72"/>
        <v>0</v>
      </c>
      <c r="BP46" s="48">
        <f t="shared" si="73"/>
        <v>0</v>
      </c>
      <c r="BQ46" s="48">
        <f t="shared" si="74"/>
        <v>1</v>
      </c>
      <c r="BR46" s="48">
        <f t="shared" si="109"/>
        <v>0</v>
      </c>
      <c r="BS46" s="48">
        <f t="shared" si="75"/>
        <v>0</v>
      </c>
      <c r="BT46" s="48">
        <f t="shared" si="76"/>
        <v>3</v>
      </c>
      <c r="BU46" s="48">
        <f t="shared" si="77"/>
        <v>2</v>
      </c>
      <c r="BV46" s="48">
        <f t="shared" si="78"/>
        <v>0</v>
      </c>
      <c r="BW46" s="48">
        <f t="shared" si="79"/>
        <v>3</v>
      </c>
      <c r="BX46" s="48">
        <f t="shared" si="80"/>
        <v>0</v>
      </c>
      <c r="BY46" s="48">
        <f t="shared" si="81"/>
        <v>1</v>
      </c>
      <c r="BZ46" s="48">
        <f t="shared" si="82"/>
        <v>2</v>
      </c>
      <c r="CA46" s="48">
        <f t="shared" si="83"/>
        <v>1</v>
      </c>
      <c r="CB46" s="48">
        <f t="shared" si="84"/>
        <v>1</v>
      </c>
      <c r="CC46" s="48">
        <f t="shared" si="85"/>
        <v>1</v>
      </c>
      <c r="CD46" s="48">
        <f t="shared" si="86"/>
        <v>0</v>
      </c>
      <c r="CE46" s="48">
        <f t="shared" si="87"/>
        <v>0</v>
      </c>
      <c r="CF46" s="48">
        <f t="shared" si="88"/>
        <v>0</v>
      </c>
      <c r="CG46" s="48">
        <f t="shared" si="89"/>
        <v>0</v>
      </c>
      <c r="CH46" s="48">
        <f t="shared" si="90"/>
        <v>1</v>
      </c>
      <c r="CI46" s="48">
        <f t="shared" si="91"/>
        <v>1</v>
      </c>
      <c r="CJ46" s="48">
        <f t="shared" si="92"/>
        <v>1</v>
      </c>
      <c r="CK46" s="48">
        <f t="shared" si="93"/>
        <v>1</v>
      </c>
      <c r="CL46" s="48">
        <f t="shared" si="94"/>
        <v>1</v>
      </c>
      <c r="CM46" s="48">
        <f t="shared" si="95"/>
        <v>1</v>
      </c>
      <c r="CN46" s="48">
        <f t="shared" si="96"/>
        <v>1</v>
      </c>
      <c r="CO46" s="48">
        <f t="shared" si="97"/>
        <v>1</v>
      </c>
      <c r="CP46" s="48">
        <f t="shared" si="98"/>
        <v>1</v>
      </c>
      <c r="CQ46" s="48">
        <f t="shared" si="99"/>
        <v>1</v>
      </c>
      <c r="CR46" s="48">
        <f t="shared" si="100"/>
        <v>1</v>
      </c>
      <c r="CS46" s="48">
        <f t="shared" si="101"/>
        <v>1</v>
      </c>
      <c r="CT46" s="48">
        <f t="shared" si="102"/>
        <v>1</v>
      </c>
      <c r="CU46" s="48">
        <f t="shared" si="103"/>
        <v>1</v>
      </c>
      <c r="CV46" s="48">
        <f t="shared" si="104"/>
        <v>0</v>
      </c>
      <c r="CW46" s="48">
        <f t="shared" si="105"/>
        <v>0</v>
      </c>
      <c r="CX46" s="48">
        <f t="shared" si="106"/>
        <v>0</v>
      </c>
      <c r="CY46" s="48">
        <f t="shared" si="107"/>
        <v>0</v>
      </c>
      <c r="CZ46" s="49">
        <f t="shared" si="108"/>
        <v>0</v>
      </c>
      <c r="DA46" s="46">
        <f t="shared" si="57"/>
        <v>0</v>
      </c>
      <c r="DB46" s="46">
        <f t="shared" si="58"/>
        <v>0</v>
      </c>
      <c r="DC46" s="46">
        <f t="shared" si="59"/>
        <v>0</v>
      </c>
    </row>
    <row r="47" spans="1:107" ht="15.75" customHeight="1" thickBot="1">
      <c r="A47" s="558"/>
      <c r="B47" s="64">
        <v>5</v>
      </c>
      <c r="C47" s="432" t="s">
        <v>586</v>
      </c>
      <c r="D47" s="379" t="s">
        <v>586</v>
      </c>
      <c r="E47" s="379" t="s">
        <v>586</v>
      </c>
      <c r="F47" s="432" t="s">
        <v>586</v>
      </c>
      <c r="G47" s="432" t="s">
        <v>445</v>
      </c>
      <c r="H47" s="432" t="s">
        <v>586</v>
      </c>
      <c r="I47" s="432" t="s">
        <v>487</v>
      </c>
      <c r="J47" s="432" t="s">
        <v>463</v>
      </c>
      <c r="K47" s="432" t="s">
        <v>466</v>
      </c>
      <c r="L47" s="432" t="s">
        <v>586</v>
      </c>
      <c r="M47" s="524" t="s">
        <v>584</v>
      </c>
      <c r="N47" s="482" t="s">
        <v>586</v>
      </c>
      <c r="O47" s="465"/>
      <c r="P47" s="409"/>
      <c r="Q47" s="379" t="s">
        <v>486</v>
      </c>
      <c r="R47" s="433"/>
      <c r="S47" s="433"/>
      <c r="T47" s="524" t="s">
        <v>584</v>
      </c>
      <c r="U47" s="555" t="s">
        <v>583</v>
      </c>
      <c r="V47" s="379"/>
      <c r="W47" s="524" t="s">
        <v>584</v>
      </c>
      <c r="X47" s="379"/>
      <c r="Y47" s="379" t="s">
        <v>480</v>
      </c>
      <c r="Z47" s="555" t="s">
        <v>583</v>
      </c>
      <c r="AA47" s="379" t="s">
        <v>493</v>
      </c>
      <c r="AB47" s="379" t="s">
        <v>496</v>
      </c>
      <c r="AC47" s="432" t="s">
        <v>513</v>
      </c>
      <c r="AD47" s="531"/>
      <c r="AE47" s="392"/>
      <c r="AF47" s="407"/>
      <c r="AG47" s="458"/>
      <c r="AH47" s="540" t="s">
        <v>511</v>
      </c>
      <c r="AI47" s="379" t="s">
        <v>446</v>
      </c>
      <c r="AJ47" s="379" t="s">
        <v>471</v>
      </c>
      <c r="AK47" s="379" t="s">
        <v>456</v>
      </c>
      <c r="AL47" s="433" t="s">
        <v>585</v>
      </c>
      <c r="AM47" s="379" t="s">
        <v>510</v>
      </c>
      <c r="AN47" s="379" t="s">
        <v>472</v>
      </c>
      <c r="AO47" s="379" t="s">
        <v>462</v>
      </c>
      <c r="AP47" s="379" t="s">
        <v>451</v>
      </c>
      <c r="AQ47" s="379" t="s">
        <v>478</v>
      </c>
      <c r="AR47" s="379" t="s">
        <v>482</v>
      </c>
      <c r="AS47" s="432" t="s">
        <v>587</v>
      </c>
      <c r="AT47" s="379" t="s">
        <v>505</v>
      </c>
      <c r="AU47" s="432" t="s">
        <v>494</v>
      </c>
      <c r="AV47" s="312"/>
      <c r="AW47" s="311"/>
      <c r="AX47" s="311"/>
      <c r="AY47" s="60"/>
      <c r="AZ47" s="234"/>
      <c r="BC47" s="50">
        <f t="shared" si="60"/>
        <v>24</v>
      </c>
      <c r="BD47" s="51">
        <f t="shared" si="61"/>
        <v>24</v>
      </c>
      <c r="BE47" s="51">
        <f t="shared" si="62"/>
        <v>24</v>
      </c>
      <c r="BF47" s="51">
        <f t="shared" si="63"/>
        <v>24</v>
      </c>
      <c r="BG47" s="51">
        <f t="shared" si="64"/>
        <v>1</v>
      </c>
      <c r="BH47" s="51">
        <f t="shared" si="65"/>
        <v>24</v>
      </c>
      <c r="BI47" s="51">
        <f t="shared" si="66"/>
        <v>1</v>
      </c>
      <c r="BJ47" s="51">
        <f t="shared" si="67"/>
        <v>1</v>
      </c>
      <c r="BK47" s="51">
        <f t="shared" si="68"/>
        <v>1</v>
      </c>
      <c r="BL47" s="51">
        <f t="shared" si="69"/>
        <v>24</v>
      </c>
      <c r="BM47" s="51">
        <f t="shared" si="70"/>
        <v>3</v>
      </c>
      <c r="BN47" s="51">
        <f t="shared" si="71"/>
        <v>24</v>
      </c>
      <c r="BO47" s="51">
        <f t="shared" si="72"/>
        <v>0</v>
      </c>
      <c r="BP47" s="51">
        <f t="shared" si="73"/>
        <v>0</v>
      </c>
      <c r="BQ47" s="51">
        <f t="shared" si="74"/>
        <v>1</v>
      </c>
      <c r="BR47" s="51">
        <f t="shared" si="109"/>
        <v>0</v>
      </c>
      <c r="BS47" s="51">
        <f t="shared" si="75"/>
        <v>0</v>
      </c>
      <c r="BT47" s="51">
        <f t="shared" si="76"/>
        <v>3</v>
      </c>
      <c r="BU47" s="51">
        <f t="shared" si="77"/>
        <v>2</v>
      </c>
      <c r="BV47" s="51">
        <f t="shared" si="78"/>
        <v>0</v>
      </c>
      <c r="BW47" s="51">
        <f t="shared" si="79"/>
        <v>3</v>
      </c>
      <c r="BX47" s="51">
        <f t="shared" si="80"/>
        <v>0</v>
      </c>
      <c r="BY47" s="51">
        <f t="shared" si="81"/>
        <v>1</v>
      </c>
      <c r="BZ47" s="51">
        <f t="shared" si="82"/>
        <v>2</v>
      </c>
      <c r="CA47" s="51">
        <f t="shared" si="83"/>
        <v>1</v>
      </c>
      <c r="CB47" s="51">
        <f t="shared" si="84"/>
        <v>1</v>
      </c>
      <c r="CC47" s="51">
        <f t="shared" si="85"/>
        <v>1</v>
      </c>
      <c r="CD47" s="51">
        <f t="shared" si="86"/>
        <v>0</v>
      </c>
      <c r="CE47" s="51">
        <f t="shared" si="87"/>
        <v>0</v>
      </c>
      <c r="CF47" s="51">
        <f t="shared" si="88"/>
        <v>0</v>
      </c>
      <c r="CG47" s="51">
        <f t="shared" si="89"/>
        <v>0</v>
      </c>
      <c r="CH47" s="51">
        <f t="shared" si="90"/>
        <v>1</v>
      </c>
      <c r="CI47" s="51">
        <f t="shared" si="91"/>
        <v>1</v>
      </c>
      <c r="CJ47" s="51">
        <f t="shared" si="92"/>
        <v>1</v>
      </c>
      <c r="CK47" s="51">
        <f t="shared" si="93"/>
        <v>1</v>
      </c>
      <c r="CL47" s="51">
        <f t="shared" si="94"/>
        <v>1</v>
      </c>
      <c r="CM47" s="51">
        <f t="shared" si="95"/>
        <v>1</v>
      </c>
      <c r="CN47" s="51">
        <f t="shared" si="96"/>
        <v>1</v>
      </c>
      <c r="CO47" s="51">
        <f t="shared" si="97"/>
        <v>1</v>
      </c>
      <c r="CP47" s="51">
        <f t="shared" si="98"/>
        <v>1</v>
      </c>
      <c r="CQ47" s="51">
        <f t="shared" si="99"/>
        <v>1</v>
      </c>
      <c r="CR47" s="51">
        <f t="shared" si="100"/>
        <v>1</v>
      </c>
      <c r="CS47" s="51">
        <f t="shared" si="101"/>
        <v>1</v>
      </c>
      <c r="CT47" s="51">
        <f t="shared" si="102"/>
        <v>1</v>
      </c>
      <c r="CU47" s="51">
        <f t="shared" si="103"/>
        <v>1</v>
      </c>
      <c r="CV47" s="51">
        <f t="shared" si="104"/>
        <v>0</v>
      </c>
      <c r="CW47" s="51">
        <f t="shared" si="105"/>
        <v>0</v>
      </c>
      <c r="CX47" s="51">
        <f t="shared" si="106"/>
        <v>0</v>
      </c>
      <c r="CY47" s="51">
        <f t="shared" si="107"/>
        <v>0</v>
      </c>
      <c r="CZ47" s="52">
        <f t="shared" si="108"/>
        <v>0</v>
      </c>
      <c r="DA47" s="46">
        <f t="shared" si="57"/>
        <v>0</v>
      </c>
      <c r="DB47" s="46">
        <f t="shared" si="58"/>
        <v>0</v>
      </c>
      <c r="DC47" s="46">
        <f t="shared" si="59"/>
        <v>0</v>
      </c>
    </row>
    <row r="48" spans="1:107" ht="15.75" customHeight="1" thickTop="1">
      <c r="A48" s="559" t="s">
        <v>20</v>
      </c>
      <c r="B48" s="62">
        <v>1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466"/>
      <c r="P48" s="411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90"/>
      <c r="AF48" s="403"/>
      <c r="AG48" s="456"/>
      <c r="AH48" s="537" t="s">
        <v>587</v>
      </c>
      <c r="AI48" s="536" t="s">
        <v>436</v>
      </c>
      <c r="AJ48" s="536" t="s">
        <v>470</v>
      </c>
      <c r="AK48" s="536" t="s">
        <v>471</v>
      </c>
      <c r="AL48" s="536" t="s">
        <v>550</v>
      </c>
      <c r="AM48" s="379" t="s">
        <v>487</v>
      </c>
      <c r="AN48" s="379" t="s">
        <v>473</v>
      </c>
      <c r="AO48" s="379" t="s">
        <v>444</v>
      </c>
      <c r="AP48" s="379" t="s">
        <v>507</v>
      </c>
      <c r="AQ48" s="379" t="s">
        <v>510</v>
      </c>
      <c r="AR48" s="379" t="s">
        <v>506</v>
      </c>
      <c r="AS48" s="432" t="s">
        <v>492</v>
      </c>
      <c r="AT48" s="379" t="s">
        <v>486</v>
      </c>
      <c r="AU48" s="538" t="s">
        <v>440</v>
      </c>
      <c r="AV48" s="413"/>
      <c r="AW48" s="310"/>
      <c r="AX48" s="310"/>
      <c r="AY48" s="56"/>
      <c r="AZ48" s="232"/>
      <c r="BC48" s="43">
        <f t="shared" si="60"/>
        <v>0</v>
      </c>
      <c r="BD48" s="44">
        <f t="shared" si="61"/>
        <v>0</v>
      </c>
      <c r="BE48" s="44">
        <f t="shared" si="62"/>
        <v>0</v>
      </c>
      <c r="BF48" s="44">
        <f t="shared" si="63"/>
        <v>0</v>
      </c>
      <c r="BG48" s="44">
        <f t="shared" si="64"/>
        <v>0</v>
      </c>
      <c r="BH48" s="44">
        <f t="shared" si="65"/>
        <v>0</v>
      </c>
      <c r="BI48" s="44">
        <f t="shared" si="66"/>
        <v>0</v>
      </c>
      <c r="BJ48" s="44">
        <f t="shared" si="67"/>
        <v>0</v>
      </c>
      <c r="BK48" s="44">
        <f t="shared" si="68"/>
        <v>0</v>
      </c>
      <c r="BL48" s="44">
        <f t="shared" si="69"/>
        <v>0</v>
      </c>
      <c r="BM48" s="44">
        <f t="shared" si="70"/>
        <v>0</v>
      </c>
      <c r="BN48" s="44">
        <f t="shared" si="71"/>
        <v>0</v>
      </c>
      <c r="BO48" s="44">
        <f t="shared" si="72"/>
        <v>0</v>
      </c>
      <c r="BP48" s="44">
        <f t="shared" si="73"/>
        <v>0</v>
      </c>
      <c r="BQ48" s="44">
        <f t="shared" si="74"/>
        <v>0</v>
      </c>
      <c r="BR48" s="44">
        <f t="shared" si="109"/>
        <v>0</v>
      </c>
      <c r="BS48" s="44">
        <f t="shared" si="75"/>
        <v>0</v>
      </c>
      <c r="BT48" s="44">
        <f t="shared" si="76"/>
        <v>0</v>
      </c>
      <c r="BU48" s="44">
        <f t="shared" si="77"/>
        <v>0</v>
      </c>
      <c r="BV48" s="44">
        <f t="shared" si="78"/>
        <v>0</v>
      </c>
      <c r="BW48" s="44">
        <f t="shared" si="79"/>
        <v>0</v>
      </c>
      <c r="BX48" s="44">
        <f t="shared" si="80"/>
        <v>0</v>
      </c>
      <c r="BY48" s="44">
        <f t="shared" si="81"/>
        <v>0</v>
      </c>
      <c r="BZ48" s="44">
        <f t="shared" si="82"/>
        <v>0</v>
      </c>
      <c r="CA48" s="44">
        <f t="shared" si="83"/>
        <v>0</v>
      </c>
      <c r="CB48" s="44">
        <f t="shared" si="84"/>
        <v>0</v>
      </c>
      <c r="CC48" s="44">
        <f t="shared" si="85"/>
        <v>0</v>
      </c>
      <c r="CD48" s="44">
        <f t="shared" si="86"/>
        <v>0</v>
      </c>
      <c r="CE48" s="44">
        <f t="shared" si="87"/>
        <v>0</v>
      </c>
      <c r="CF48" s="44">
        <f t="shared" si="88"/>
        <v>0</v>
      </c>
      <c r="CG48" s="44">
        <f t="shared" si="89"/>
        <v>0</v>
      </c>
      <c r="CH48" s="44">
        <f t="shared" si="90"/>
        <v>1</v>
      </c>
      <c r="CI48" s="44">
        <f t="shared" si="91"/>
        <v>1</v>
      </c>
      <c r="CJ48" s="44">
        <f t="shared" si="92"/>
        <v>1</v>
      </c>
      <c r="CK48" s="44">
        <f t="shared" si="93"/>
        <v>1</v>
      </c>
      <c r="CL48" s="44">
        <f t="shared" si="94"/>
        <v>1</v>
      </c>
      <c r="CM48" s="44">
        <f t="shared" si="95"/>
        <v>1</v>
      </c>
      <c r="CN48" s="44">
        <f t="shared" si="96"/>
        <v>1</v>
      </c>
      <c r="CO48" s="44">
        <f t="shared" si="97"/>
        <v>1</v>
      </c>
      <c r="CP48" s="44">
        <f t="shared" si="98"/>
        <v>1</v>
      </c>
      <c r="CQ48" s="44">
        <f t="shared" si="99"/>
        <v>1</v>
      </c>
      <c r="CR48" s="44">
        <f t="shared" si="100"/>
        <v>1</v>
      </c>
      <c r="CS48" s="44">
        <f t="shared" si="101"/>
        <v>1</v>
      </c>
      <c r="CT48" s="44">
        <f t="shared" si="102"/>
        <v>1</v>
      </c>
      <c r="CU48" s="44">
        <f t="shared" si="103"/>
        <v>1</v>
      </c>
      <c r="CV48" s="44">
        <f t="shared" si="104"/>
        <v>0</v>
      </c>
      <c r="CW48" s="44">
        <f t="shared" si="105"/>
        <v>0</v>
      </c>
      <c r="CX48" s="44">
        <f t="shared" si="106"/>
        <v>0</v>
      </c>
      <c r="CY48" s="44">
        <f t="shared" si="107"/>
        <v>0</v>
      </c>
      <c r="CZ48" s="45">
        <f t="shared" si="108"/>
        <v>0</v>
      </c>
      <c r="DA48" s="46">
        <f t="shared" si="57"/>
        <v>0</v>
      </c>
      <c r="DB48" s="46">
        <f t="shared" si="58"/>
        <v>0</v>
      </c>
      <c r="DC48" s="46">
        <f t="shared" si="59"/>
        <v>0</v>
      </c>
    </row>
    <row r="49" spans="1:107" ht="15.75" customHeight="1">
      <c r="A49" s="557" t="s">
        <v>8</v>
      </c>
      <c r="B49" s="63">
        <v>2</v>
      </c>
      <c r="C49" s="379" t="s">
        <v>432</v>
      </c>
      <c r="D49" s="379" t="s">
        <v>465</v>
      </c>
      <c r="E49" s="432" t="s">
        <v>463</v>
      </c>
      <c r="F49" s="432" t="s">
        <v>451</v>
      </c>
      <c r="G49" s="432" t="s">
        <v>437</v>
      </c>
      <c r="H49" s="432" t="s">
        <v>462</v>
      </c>
      <c r="I49" s="432" t="s">
        <v>440</v>
      </c>
      <c r="J49" s="432" t="s">
        <v>439</v>
      </c>
      <c r="K49" s="432" t="s">
        <v>435</v>
      </c>
      <c r="L49" s="432" t="s">
        <v>586</v>
      </c>
      <c r="M49" s="432" t="s">
        <v>431</v>
      </c>
      <c r="N49" s="482" t="s">
        <v>467</v>
      </c>
      <c r="O49" s="336"/>
      <c r="P49" s="339"/>
      <c r="Q49" s="524" t="s">
        <v>584</v>
      </c>
      <c r="R49" s="379" t="s">
        <v>434</v>
      </c>
      <c r="S49" s="524" t="s">
        <v>584</v>
      </c>
      <c r="T49" s="338" t="s">
        <v>512</v>
      </c>
      <c r="U49" s="379" t="s">
        <v>515</v>
      </c>
      <c r="V49" s="536" t="s">
        <v>493</v>
      </c>
      <c r="W49" s="379" t="s">
        <v>586</v>
      </c>
      <c r="X49" s="379" t="s">
        <v>494</v>
      </c>
      <c r="Y49" s="555" t="s">
        <v>583</v>
      </c>
      <c r="Z49" s="433" t="s">
        <v>586</v>
      </c>
      <c r="AA49" s="524" t="s">
        <v>584</v>
      </c>
      <c r="AB49" s="379" t="s">
        <v>438</v>
      </c>
      <c r="AC49" s="555" t="s">
        <v>583</v>
      </c>
      <c r="AD49" s="432" t="s">
        <v>436</v>
      </c>
      <c r="AE49" s="391"/>
      <c r="AF49" s="405"/>
      <c r="AG49" s="457"/>
      <c r="AH49" s="540" t="s">
        <v>587</v>
      </c>
      <c r="AI49" s="379" t="s">
        <v>487</v>
      </c>
      <c r="AJ49" s="379" t="s">
        <v>470</v>
      </c>
      <c r="AK49" s="379" t="s">
        <v>471</v>
      </c>
      <c r="AL49" s="379" t="s">
        <v>550</v>
      </c>
      <c r="AM49" s="379" t="s">
        <v>473</v>
      </c>
      <c r="AN49" s="379" t="s">
        <v>496</v>
      </c>
      <c r="AO49" s="379" t="s">
        <v>444</v>
      </c>
      <c r="AP49" s="379" t="s">
        <v>507</v>
      </c>
      <c r="AQ49" s="379" t="s">
        <v>510</v>
      </c>
      <c r="AR49" s="379" t="s">
        <v>433</v>
      </c>
      <c r="AS49" s="432" t="s">
        <v>492</v>
      </c>
      <c r="AT49" s="379" t="s">
        <v>486</v>
      </c>
      <c r="AU49" s="538" t="s">
        <v>506</v>
      </c>
      <c r="AV49" s="414"/>
      <c r="AW49" s="308"/>
      <c r="AX49" s="308"/>
      <c r="AY49" s="58"/>
      <c r="AZ49" s="233"/>
      <c r="BC49" s="47">
        <f t="shared" si="60"/>
        <v>1</v>
      </c>
      <c r="BD49" s="48">
        <f t="shared" si="61"/>
        <v>1</v>
      </c>
      <c r="BE49" s="48">
        <f t="shared" si="62"/>
        <v>1</v>
      </c>
      <c r="BF49" s="48">
        <f t="shared" si="63"/>
        <v>1</v>
      </c>
      <c r="BG49" s="48">
        <f t="shared" si="64"/>
        <v>1</v>
      </c>
      <c r="BH49" s="48">
        <f t="shared" si="65"/>
        <v>1</v>
      </c>
      <c r="BI49" s="48">
        <f t="shared" si="66"/>
        <v>1</v>
      </c>
      <c r="BJ49" s="48">
        <f t="shared" si="67"/>
        <v>1</v>
      </c>
      <c r="BK49" s="48">
        <f t="shared" si="68"/>
        <v>1</v>
      </c>
      <c r="BL49" s="48">
        <f t="shared" si="69"/>
        <v>15</v>
      </c>
      <c r="BM49" s="48">
        <f t="shared" si="70"/>
        <v>1</v>
      </c>
      <c r="BN49" s="48">
        <f t="shared" si="71"/>
        <v>1</v>
      </c>
      <c r="BO49" s="48">
        <f t="shared" si="72"/>
        <v>0</v>
      </c>
      <c r="BP49" s="48">
        <f t="shared" si="73"/>
        <v>0</v>
      </c>
      <c r="BQ49" s="48">
        <f t="shared" si="74"/>
        <v>3</v>
      </c>
      <c r="BR49" s="48">
        <f t="shared" si="109"/>
        <v>1</v>
      </c>
      <c r="BS49" s="48">
        <f t="shared" si="75"/>
        <v>3</v>
      </c>
      <c r="BT49" s="48">
        <f t="shared" si="76"/>
        <v>1</v>
      </c>
      <c r="BU49" s="48">
        <f t="shared" si="77"/>
        <v>1</v>
      </c>
      <c r="BV49" s="48">
        <f t="shared" si="78"/>
        <v>1</v>
      </c>
      <c r="BW49" s="48">
        <f t="shared" si="79"/>
        <v>15</v>
      </c>
      <c r="BX49" s="48">
        <f t="shared" si="80"/>
        <v>1</v>
      </c>
      <c r="BY49" s="48">
        <f t="shared" si="81"/>
        <v>2</v>
      </c>
      <c r="BZ49" s="48">
        <f t="shared" si="82"/>
        <v>15</v>
      </c>
      <c r="CA49" s="48">
        <f t="shared" si="83"/>
        <v>3</v>
      </c>
      <c r="CB49" s="48">
        <f t="shared" si="84"/>
        <v>1</v>
      </c>
      <c r="CC49" s="48">
        <f t="shared" si="85"/>
        <v>2</v>
      </c>
      <c r="CD49" s="48">
        <f t="shared" si="86"/>
        <v>1</v>
      </c>
      <c r="CE49" s="48">
        <f t="shared" si="87"/>
        <v>0</v>
      </c>
      <c r="CF49" s="48">
        <f t="shared" si="88"/>
        <v>0</v>
      </c>
      <c r="CG49" s="48">
        <f t="shared" si="89"/>
        <v>0</v>
      </c>
      <c r="CH49" s="48">
        <f t="shared" si="90"/>
        <v>1</v>
      </c>
      <c r="CI49" s="48">
        <f t="shared" si="91"/>
        <v>1</v>
      </c>
      <c r="CJ49" s="48">
        <f t="shared" si="92"/>
        <v>1</v>
      </c>
      <c r="CK49" s="48">
        <f t="shared" si="93"/>
        <v>1</v>
      </c>
      <c r="CL49" s="48">
        <f t="shared" si="94"/>
        <v>1</v>
      </c>
      <c r="CM49" s="48">
        <f t="shared" si="95"/>
        <v>1</v>
      </c>
      <c r="CN49" s="48">
        <f t="shared" si="96"/>
        <v>1</v>
      </c>
      <c r="CO49" s="48">
        <f t="shared" si="97"/>
        <v>1</v>
      </c>
      <c r="CP49" s="48">
        <f t="shared" si="98"/>
        <v>1</v>
      </c>
      <c r="CQ49" s="48">
        <f t="shared" si="99"/>
        <v>1</v>
      </c>
      <c r="CR49" s="48">
        <f t="shared" si="100"/>
        <v>1</v>
      </c>
      <c r="CS49" s="48">
        <f t="shared" si="101"/>
        <v>1</v>
      </c>
      <c r="CT49" s="48">
        <f t="shared" si="102"/>
        <v>1</v>
      </c>
      <c r="CU49" s="48">
        <f t="shared" si="103"/>
        <v>1</v>
      </c>
      <c r="CV49" s="48">
        <f t="shared" si="104"/>
        <v>0</v>
      </c>
      <c r="CW49" s="48">
        <f t="shared" si="105"/>
        <v>0</v>
      </c>
      <c r="CX49" s="48">
        <f t="shared" si="106"/>
        <v>0</v>
      </c>
      <c r="CY49" s="48">
        <f t="shared" si="107"/>
        <v>0</v>
      </c>
      <c r="CZ49" s="49">
        <f t="shared" si="108"/>
        <v>0</v>
      </c>
      <c r="DA49" s="46">
        <f t="shared" si="57"/>
        <v>0</v>
      </c>
      <c r="DB49" s="46">
        <f t="shared" si="58"/>
        <v>0</v>
      </c>
      <c r="DC49" s="46">
        <f t="shared" si="59"/>
        <v>0</v>
      </c>
    </row>
    <row r="50" spans="1:107" ht="15.75" customHeight="1">
      <c r="A50" s="557" t="s">
        <v>11</v>
      </c>
      <c r="B50" s="63">
        <v>3</v>
      </c>
      <c r="C50" s="379" t="s">
        <v>432</v>
      </c>
      <c r="D50" s="432" t="s">
        <v>465</v>
      </c>
      <c r="E50" s="432" t="s">
        <v>463</v>
      </c>
      <c r="F50" s="432" t="s">
        <v>458</v>
      </c>
      <c r="G50" s="432" t="s">
        <v>437</v>
      </c>
      <c r="H50" s="432" t="s">
        <v>462</v>
      </c>
      <c r="I50" s="432" t="s">
        <v>440</v>
      </c>
      <c r="J50" s="432" t="s">
        <v>439</v>
      </c>
      <c r="K50" s="432" t="s">
        <v>435</v>
      </c>
      <c r="L50" s="432" t="s">
        <v>586</v>
      </c>
      <c r="M50" s="432" t="s">
        <v>431</v>
      </c>
      <c r="N50" s="482" t="s">
        <v>467</v>
      </c>
      <c r="O50" s="336"/>
      <c r="P50" s="339"/>
      <c r="Q50" s="524" t="s">
        <v>584</v>
      </c>
      <c r="R50" s="379" t="s">
        <v>434</v>
      </c>
      <c r="S50" s="524" t="s">
        <v>584</v>
      </c>
      <c r="T50" s="338" t="s">
        <v>512</v>
      </c>
      <c r="U50" s="379" t="s">
        <v>515</v>
      </c>
      <c r="V50" s="536" t="s">
        <v>493</v>
      </c>
      <c r="W50" s="379" t="s">
        <v>586</v>
      </c>
      <c r="X50" s="379" t="s">
        <v>494</v>
      </c>
      <c r="Y50" s="555" t="s">
        <v>583</v>
      </c>
      <c r="Z50" s="433" t="s">
        <v>586</v>
      </c>
      <c r="AA50" s="524" t="s">
        <v>584</v>
      </c>
      <c r="AB50" s="379" t="s">
        <v>438</v>
      </c>
      <c r="AC50" s="555" t="s">
        <v>583</v>
      </c>
      <c r="AD50" s="432" t="s">
        <v>436</v>
      </c>
      <c r="AE50" s="391"/>
      <c r="AF50" s="405"/>
      <c r="AG50" s="457"/>
      <c r="AH50" s="540" t="s">
        <v>510</v>
      </c>
      <c r="AI50" s="379" t="s">
        <v>470</v>
      </c>
      <c r="AJ50" s="379" t="s">
        <v>587</v>
      </c>
      <c r="AK50" s="379" t="s">
        <v>550</v>
      </c>
      <c r="AL50" s="433" t="s">
        <v>585</v>
      </c>
      <c r="AM50" s="379" t="s">
        <v>468</v>
      </c>
      <c r="AN50" s="379" t="s">
        <v>496</v>
      </c>
      <c r="AO50" s="379" t="s">
        <v>451</v>
      </c>
      <c r="AP50" s="379" t="s">
        <v>487</v>
      </c>
      <c r="AQ50" s="379" t="s">
        <v>478</v>
      </c>
      <c r="AR50" s="379" t="s">
        <v>433</v>
      </c>
      <c r="AS50" s="379" t="s">
        <v>473</v>
      </c>
      <c r="AT50" s="379" t="s">
        <v>506</v>
      </c>
      <c r="AU50" s="551" t="s">
        <v>469</v>
      </c>
      <c r="AV50" s="414"/>
      <c r="AW50" s="308"/>
      <c r="AX50" s="308"/>
      <c r="AY50" s="58"/>
      <c r="AZ50" s="233"/>
      <c r="BC50" s="47">
        <f t="shared" si="60"/>
        <v>1</v>
      </c>
      <c r="BD50" s="48">
        <f t="shared" si="61"/>
        <v>1</v>
      </c>
      <c r="BE50" s="48">
        <f t="shared" si="62"/>
        <v>1</v>
      </c>
      <c r="BF50" s="48">
        <f t="shared" si="63"/>
        <v>1</v>
      </c>
      <c r="BG50" s="48">
        <f t="shared" si="64"/>
        <v>1</v>
      </c>
      <c r="BH50" s="48">
        <f t="shared" si="65"/>
        <v>1</v>
      </c>
      <c r="BI50" s="48">
        <f t="shared" si="66"/>
        <v>1</v>
      </c>
      <c r="BJ50" s="48">
        <f t="shared" si="67"/>
        <v>1</v>
      </c>
      <c r="BK50" s="48">
        <f t="shared" si="68"/>
        <v>1</v>
      </c>
      <c r="BL50" s="48">
        <f t="shared" si="69"/>
        <v>15</v>
      </c>
      <c r="BM50" s="48">
        <f t="shared" si="70"/>
        <v>1</v>
      </c>
      <c r="BN50" s="48">
        <f t="shared" si="71"/>
        <v>1</v>
      </c>
      <c r="BO50" s="48">
        <f t="shared" si="72"/>
        <v>0</v>
      </c>
      <c r="BP50" s="48">
        <f t="shared" si="73"/>
        <v>0</v>
      </c>
      <c r="BQ50" s="48">
        <f t="shared" si="74"/>
        <v>3</v>
      </c>
      <c r="BR50" s="48">
        <f t="shared" si="109"/>
        <v>1</v>
      </c>
      <c r="BS50" s="48">
        <f t="shared" si="75"/>
        <v>3</v>
      </c>
      <c r="BT50" s="48">
        <f t="shared" si="76"/>
        <v>1</v>
      </c>
      <c r="BU50" s="48">
        <f t="shared" si="77"/>
        <v>1</v>
      </c>
      <c r="BV50" s="48">
        <f t="shared" si="78"/>
        <v>1</v>
      </c>
      <c r="BW50" s="48">
        <f t="shared" si="79"/>
        <v>15</v>
      </c>
      <c r="BX50" s="48">
        <f t="shared" si="80"/>
        <v>1</v>
      </c>
      <c r="BY50" s="48">
        <f t="shared" si="81"/>
        <v>2</v>
      </c>
      <c r="BZ50" s="48">
        <f t="shared" si="82"/>
        <v>15</v>
      </c>
      <c r="CA50" s="48">
        <f t="shared" si="83"/>
        <v>3</v>
      </c>
      <c r="CB50" s="48">
        <f t="shared" si="84"/>
        <v>1</v>
      </c>
      <c r="CC50" s="48">
        <f t="shared" si="85"/>
        <v>2</v>
      </c>
      <c r="CD50" s="48">
        <f t="shared" si="86"/>
        <v>1</v>
      </c>
      <c r="CE50" s="48">
        <f t="shared" si="87"/>
        <v>0</v>
      </c>
      <c r="CF50" s="48">
        <f t="shared" si="88"/>
        <v>0</v>
      </c>
      <c r="CG50" s="48">
        <f t="shared" si="89"/>
        <v>0</v>
      </c>
      <c r="CH50" s="48">
        <f t="shared" si="90"/>
        <v>1</v>
      </c>
      <c r="CI50" s="48">
        <f t="shared" si="91"/>
        <v>1</v>
      </c>
      <c r="CJ50" s="48">
        <f t="shared" si="92"/>
        <v>1</v>
      </c>
      <c r="CK50" s="48">
        <f t="shared" si="93"/>
        <v>1</v>
      </c>
      <c r="CL50" s="48">
        <f t="shared" si="94"/>
        <v>1</v>
      </c>
      <c r="CM50" s="48">
        <f t="shared" si="95"/>
        <v>1</v>
      </c>
      <c r="CN50" s="48">
        <f t="shared" si="96"/>
        <v>1</v>
      </c>
      <c r="CO50" s="48">
        <f t="shared" si="97"/>
        <v>1</v>
      </c>
      <c r="CP50" s="48">
        <f t="shared" si="98"/>
        <v>1</v>
      </c>
      <c r="CQ50" s="48">
        <f t="shared" si="99"/>
        <v>1</v>
      </c>
      <c r="CR50" s="48">
        <f t="shared" si="100"/>
        <v>1</v>
      </c>
      <c r="CS50" s="48">
        <f t="shared" si="101"/>
        <v>1</v>
      </c>
      <c r="CT50" s="48">
        <f t="shared" si="102"/>
        <v>1</v>
      </c>
      <c r="CU50" s="48">
        <f t="shared" si="103"/>
        <v>1</v>
      </c>
      <c r="CV50" s="48">
        <f t="shared" si="104"/>
        <v>0</v>
      </c>
      <c r="CW50" s="48">
        <f t="shared" si="105"/>
        <v>0</v>
      </c>
      <c r="CX50" s="48">
        <f t="shared" si="106"/>
        <v>0</v>
      </c>
      <c r="CY50" s="48">
        <f t="shared" si="107"/>
        <v>0</v>
      </c>
      <c r="CZ50" s="49">
        <f t="shared" si="108"/>
        <v>0</v>
      </c>
      <c r="DA50" s="46">
        <f t="shared" si="57"/>
        <v>0</v>
      </c>
      <c r="DB50" s="46">
        <f t="shared" si="58"/>
        <v>0</v>
      </c>
      <c r="DC50" s="46">
        <f t="shared" si="59"/>
        <v>0</v>
      </c>
    </row>
    <row r="51" spans="1:107" ht="15.75" customHeight="1">
      <c r="A51" s="557"/>
      <c r="B51" s="63">
        <v>4</v>
      </c>
      <c r="C51" s="379" t="s">
        <v>432</v>
      </c>
      <c r="D51" s="432" t="s">
        <v>487</v>
      </c>
      <c r="E51" s="432" t="s">
        <v>460</v>
      </c>
      <c r="F51" s="432" t="s">
        <v>467</v>
      </c>
      <c r="G51" s="432" t="s">
        <v>437</v>
      </c>
      <c r="H51" s="432" t="s">
        <v>448</v>
      </c>
      <c r="I51" s="432" t="s">
        <v>440</v>
      </c>
      <c r="J51" s="432" t="s">
        <v>439</v>
      </c>
      <c r="K51" s="432" t="s">
        <v>435</v>
      </c>
      <c r="L51" s="524" t="s">
        <v>584</v>
      </c>
      <c r="M51" s="432" t="s">
        <v>431</v>
      </c>
      <c r="N51" s="482" t="s">
        <v>458</v>
      </c>
      <c r="O51" s="336"/>
      <c r="P51" s="339"/>
      <c r="Q51" s="338" t="s">
        <v>512</v>
      </c>
      <c r="R51" s="379" t="s">
        <v>478</v>
      </c>
      <c r="S51" s="555" t="s">
        <v>583</v>
      </c>
      <c r="T51" s="379" t="s">
        <v>465</v>
      </c>
      <c r="U51" s="379" t="s">
        <v>444</v>
      </c>
      <c r="V51" s="379" t="s">
        <v>507</v>
      </c>
      <c r="W51" s="379" t="s">
        <v>586</v>
      </c>
      <c r="X51" s="379" t="s">
        <v>486</v>
      </c>
      <c r="Y51" s="524" t="s">
        <v>584</v>
      </c>
      <c r="Z51" s="434" t="s">
        <v>586</v>
      </c>
      <c r="AA51" s="555" t="s">
        <v>583</v>
      </c>
      <c r="AB51" s="556" t="s">
        <v>493</v>
      </c>
      <c r="AC51" s="524" t="s">
        <v>584</v>
      </c>
      <c r="AD51" s="379" t="s">
        <v>492</v>
      </c>
      <c r="AE51" s="391"/>
      <c r="AF51" s="405"/>
      <c r="AG51" s="457"/>
      <c r="AH51" s="534" t="s">
        <v>433</v>
      </c>
      <c r="AI51" s="379" t="s">
        <v>494</v>
      </c>
      <c r="AJ51" s="379" t="s">
        <v>469</v>
      </c>
      <c r="AK51" s="379" t="s">
        <v>550</v>
      </c>
      <c r="AL51" s="379" t="s">
        <v>496</v>
      </c>
      <c r="AM51" s="379" t="s">
        <v>463</v>
      </c>
      <c r="AN51" s="432" t="s">
        <v>510</v>
      </c>
      <c r="AO51" s="379" t="s">
        <v>451</v>
      </c>
      <c r="AP51" s="432" t="s">
        <v>470</v>
      </c>
      <c r="AQ51" s="432" t="s">
        <v>434</v>
      </c>
      <c r="AR51" s="379" t="s">
        <v>468</v>
      </c>
      <c r="AS51" s="379" t="s">
        <v>506</v>
      </c>
      <c r="AT51" s="379" t="s">
        <v>473</v>
      </c>
      <c r="AU51" s="434" t="s">
        <v>585</v>
      </c>
      <c r="AV51" s="414"/>
      <c r="AW51" s="308"/>
      <c r="AX51" s="308"/>
      <c r="AY51" s="58"/>
      <c r="AZ51" s="233"/>
      <c r="BC51" s="47">
        <f t="shared" si="60"/>
        <v>1</v>
      </c>
      <c r="BD51" s="48">
        <f t="shared" si="61"/>
        <v>1</v>
      </c>
      <c r="BE51" s="48">
        <f t="shared" si="62"/>
        <v>1</v>
      </c>
      <c r="BF51" s="48">
        <f t="shared" si="63"/>
        <v>1</v>
      </c>
      <c r="BG51" s="48">
        <f t="shared" si="64"/>
        <v>1</v>
      </c>
      <c r="BH51" s="48">
        <f t="shared" si="65"/>
        <v>1</v>
      </c>
      <c r="BI51" s="48">
        <f t="shared" si="66"/>
        <v>1</v>
      </c>
      <c r="BJ51" s="48">
        <f t="shared" si="67"/>
        <v>1</v>
      </c>
      <c r="BK51" s="48">
        <f t="shared" si="68"/>
        <v>1</v>
      </c>
      <c r="BL51" s="48">
        <f t="shared" si="69"/>
        <v>3</v>
      </c>
      <c r="BM51" s="48">
        <f t="shared" si="70"/>
        <v>1</v>
      </c>
      <c r="BN51" s="48">
        <f t="shared" si="71"/>
        <v>1</v>
      </c>
      <c r="BO51" s="48">
        <f t="shared" si="72"/>
        <v>0</v>
      </c>
      <c r="BP51" s="48">
        <f t="shared" si="73"/>
        <v>0</v>
      </c>
      <c r="BQ51" s="48">
        <f t="shared" si="74"/>
        <v>1</v>
      </c>
      <c r="BR51" s="48">
        <f t="shared" si="109"/>
        <v>1</v>
      </c>
      <c r="BS51" s="48">
        <f t="shared" si="75"/>
        <v>2</v>
      </c>
      <c r="BT51" s="48">
        <f t="shared" si="76"/>
        <v>1</v>
      </c>
      <c r="BU51" s="48">
        <f t="shared" si="77"/>
        <v>1</v>
      </c>
      <c r="BV51" s="48">
        <f t="shared" si="78"/>
        <v>1</v>
      </c>
      <c r="BW51" s="48">
        <f t="shared" si="79"/>
        <v>14</v>
      </c>
      <c r="BX51" s="48">
        <f t="shared" si="80"/>
        <v>1</v>
      </c>
      <c r="BY51" s="48">
        <f t="shared" si="81"/>
        <v>3</v>
      </c>
      <c r="BZ51" s="48">
        <f t="shared" si="82"/>
        <v>14</v>
      </c>
      <c r="CA51" s="48">
        <f t="shared" si="83"/>
        <v>2</v>
      </c>
      <c r="CB51" s="48">
        <f t="shared" si="84"/>
        <v>1</v>
      </c>
      <c r="CC51" s="48">
        <f t="shared" si="85"/>
        <v>3</v>
      </c>
      <c r="CD51" s="48">
        <f t="shared" si="86"/>
        <v>1</v>
      </c>
      <c r="CE51" s="48">
        <f t="shared" si="87"/>
        <v>0</v>
      </c>
      <c r="CF51" s="48">
        <f t="shared" si="88"/>
        <v>0</v>
      </c>
      <c r="CG51" s="48">
        <f t="shared" si="89"/>
        <v>0</v>
      </c>
      <c r="CH51" s="48">
        <f t="shared" si="90"/>
        <v>1</v>
      </c>
      <c r="CI51" s="48">
        <f t="shared" si="91"/>
        <v>1</v>
      </c>
      <c r="CJ51" s="48">
        <f t="shared" si="92"/>
        <v>1</v>
      </c>
      <c r="CK51" s="48">
        <f t="shared" si="93"/>
        <v>1</v>
      </c>
      <c r="CL51" s="48">
        <f t="shared" si="94"/>
        <v>1</v>
      </c>
      <c r="CM51" s="48">
        <f t="shared" si="95"/>
        <v>1</v>
      </c>
      <c r="CN51" s="48">
        <f t="shared" si="96"/>
        <v>1</v>
      </c>
      <c r="CO51" s="48">
        <f t="shared" si="97"/>
        <v>1</v>
      </c>
      <c r="CP51" s="48">
        <f t="shared" si="98"/>
        <v>1</v>
      </c>
      <c r="CQ51" s="48">
        <f t="shared" si="99"/>
        <v>1</v>
      </c>
      <c r="CR51" s="48">
        <f t="shared" si="100"/>
        <v>1</v>
      </c>
      <c r="CS51" s="48">
        <f t="shared" si="101"/>
        <v>1</v>
      </c>
      <c r="CT51" s="48">
        <f t="shared" si="102"/>
        <v>1</v>
      </c>
      <c r="CU51" s="48">
        <f t="shared" si="103"/>
        <v>1</v>
      </c>
      <c r="CV51" s="48">
        <f t="shared" si="104"/>
        <v>0</v>
      </c>
      <c r="CW51" s="48">
        <f t="shared" si="105"/>
        <v>0</v>
      </c>
      <c r="CX51" s="48">
        <f t="shared" si="106"/>
        <v>0</v>
      </c>
      <c r="CY51" s="48">
        <f t="shared" si="107"/>
        <v>0</v>
      </c>
      <c r="CZ51" s="49">
        <f t="shared" si="108"/>
        <v>0</v>
      </c>
      <c r="DA51" s="46">
        <f t="shared" si="57"/>
        <v>0</v>
      </c>
      <c r="DB51" s="46">
        <f t="shared" si="58"/>
        <v>0</v>
      </c>
      <c r="DC51" s="46">
        <f t="shared" si="59"/>
        <v>0</v>
      </c>
    </row>
    <row r="52" spans="1:107" ht="15.75" customHeight="1" thickBot="1">
      <c r="A52" s="558"/>
      <c r="B52" s="64">
        <v>5</v>
      </c>
      <c r="C52" s="379" t="s">
        <v>586</v>
      </c>
      <c r="D52" s="432" t="s">
        <v>448</v>
      </c>
      <c r="E52" s="432" t="s">
        <v>487</v>
      </c>
      <c r="F52" s="432" t="s">
        <v>467</v>
      </c>
      <c r="G52" s="432" t="s">
        <v>586</v>
      </c>
      <c r="H52" s="432" t="s">
        <v>458</v>
      </c>
      <c r="I52" s="432" t="s">
        <v>586</v>
      </c>
      <c r="J52" s="432" t="s">
        <v>586</v>
      </c>
      <c r="K52" s="432" t="s">
        <v>586</v>
      </c>
      <c r="L52" s="524" t="s">
        <v>584</v>
      </c>
      <c r="M52" s="432" t="s">
        <v>586</v>
      </c>
      <c r="N52" s="482" t="s">
        <v>460</v>
      </c>
      <c r="O52" s="465"/>
      <c r="P52" s="409"/>
      <c r="Q52" s="338" t="s">
        <v>512</v>
      </c>
      <c r="R52" s="379" t="s">
        <v>478</v>
      </c>
      <c r="S52" s="555" t="s">
        <v>583</v>
      </c>
      <c r="T52" s="379" t="s">
        <v>465</v>
      </c>
      <c r="U52" s="379" t="s">
        <v>444</v>
      </c>
      <c r="V52" s="379" t="s">
        <v>507</v>
      </c>
      <c r="W52" s="379" t="s">
        <v>586</v>
      </c>
      <c r="X52" s="379" t="s">
        <v>486</v>
      </c>
      <c r="Y52" s="524" t="s">
        <v>584</v>
      </c>
      <c r="Z52" s="434" t="s">
        <v>586</v>
      </c>
      <c r="AA52" s="555" t="s">
        <v>583</v>
      </c>
      <c r="AB52" s="556" t="s">
        <v>493</v>
      </c>
      <c r="AC52" s="524" t="s">
        <v>584</v>
      </c>
      <c r="AD52" s="379" t="s">
        <v>492</v>
      </c>
      <c r="AE52" s="392"/>
      <c r="AF52" s="407"/>
      <c r="AG52" s="458"/>
      <c r="AH52" s="534" t="s">
        <v>433</v>
      </c>
      <c r="AI52" s="379" t="s">
        <v>494</v>
      </c>
      <c r="AJ52" s="379" t="s">
        <v>438</v>
      </c>
      <c r="AK52" s="379" t="s">
        <v>435</v>
      </c>
      <c r="AL52" s="379" t="s">
        <v>496</v>
      </c>
      <c r="AM52" s="379" t="s">
        <v>463</v>
      </c>
      <c r="AN52" s="379" t="s">
        <v>439</v>
      </c>
      <c r="AO52" s="379" t="s">
        <v>473</v>
      </c>
      <c r="AP52" s="432" t="s">
        <v>510</v>
      </c>
      <c r="AQ52" s="432" t="s">
        <v>434</v>
      </c>
      <c r="AR52" s="379" t="s">
        <v>470</v>
      </c>
      <c r="AS52" s="432" t="s">
        <v>587</v>
      </c>
      <c r="AT52" s="379" t="s">
        <v>468</v>
      </c>
      <c r="AU52" s="552" t="s">
        <v>585</v>
      </c>
      <c r="AV52" s="312"/>
      <c r="AW52" s="311"/>
      <c r="AX52" s="311"/>
      <c r="AY52" s="60"/>
      <c r="AZ52" s="234"/>
      <c r="BC52" s="50">
        <f t="shared" si="60"/>
        <v>20</v>
      </c>
      <c r="BD52" s="51">
        <f t="shared" si="61"/>
        <v>1</v>
      </c>
      <c r="BE52" s="51">
        <f t="shared" si="62"/>
        <v>1</v>
      </c>
      <c r="BF52" s="51">
        <f t="shared" si="63"/>
        <v>1</v>
      </c>
      <c r="BG52" s="51">
        <f t="shared" si="64"/>
        <v>20</v>
      </c>
      <c r="BH52" s="51">
        <f t="shared" si="65"/>
        <v>1</v>
      </c>
      <c r="BI52" s="51">
        <f t="shared" si="66"/>
        <v>20</v>
      </c>
      <c r="BJ52" s="51">
        <f t="shared" si="67"/>
        <v>20</v>
      </c>
      <c r="BK52" s="51">
        <f t="shared" si="68"/>
        <v>20</v>
      </c>
      <c r="BL52" s="51">
        <f t="shared" si="69"/>
        <v>3</v>
      </c>
      <c r="BM52" s="51">
        <f t="shared" si="70"/>
        <v>20</v>
      </c>
      <c r="BN52" s="51">
        <f t="shared" si="71"/>
        <v>1</v>
      </c>
      <c r="BO52" s="51">
        <f t="shared" si="72"/>
        <v>0</v>
      </c>
      <c r="BP52" s="51">
        <f t="shared" si="73"/>
        <v>0</v>
      </c>
      <c r="BQ52" s="51">
        <f t="shared" si="74"/>
        <v>1</v>
      </c>
      <c r="BR52" s="51">
        <f t="shared" si="109"/>
        <v>1</v>
      </c>
      <c r="BS52" s="51">
        <f t="shared" si="75"/>
        <v>2</v>
      </c>
      <c r="BT52" s="51">
        <f t="shared" si="76"/>
        <v>1</v>
      </c>
      <c r="BU52" s="51">
        <f t="shared" si="77"/>
        <v>1</v>
      </c>
      <c r="BV52" s="51">
        <f t="shared" si="78"/>
        <v>1</v>
      </c>
      <c r="BW52" s="51">
        <f t="shared" si="79"/>
        <v>20</v>
      </c>
      <c r="BX52" s="51">
        <f t="shared" si="80"/>
        <v>1</v>
      </c>
      <c r="BY52" s="51">
        <f t="shared" si="81"/>
        <v>3</v>
      </c>
      <c r="BZ52" s="51">
        <f t="shared" si="82"/>
        <v>20</v>
      </c>
      <c r="CA52" s="51">
        <f t="shared" si="83"/>
        <v>2</v>
      </c>
      <c r="CB52" s="51">
        <f t="shared" si="84"/>
        <v>1</v>
      </c>
      <c r="CC52" s="51">
        <f t="shared" si="85"/>
        <v>3</v>
      </c>
      <c r="CD52" s="51">
        <f t="shared" si="86"/>
        <v>1</v>
      </c>
      <c r="CE52" s="51">
        <f t="shared" si="87"/>
        <v>0</v>
      </c>
      <c r="CF52" s="51">
        <f t="shared" si="88"/>
        <v>0</v>
      </c>
      <c r="CG52" s="51">
        <f t="shared" si="89"/>
        <v>0</v>
      </c>
      <c r="CH52" s="51">
        <f t="shared" si="90"/>
        <v>1</v>
      </c>
      <c r="CI52" s="51">
        <f t="shared" si="91"/>
        <v>1</v>
      </c>
      <c r="CJ52" s="51">
        <f t="shared" si="92"/>
        <v>1</v>
      </c>
      <c r="CK52" s="51">
        <f t="shared" si="93"/>
        <v>1</v>
      </c>
      <c r="CL52" s="51">
        <f t="shared" si="94"/>
        <v>1</v>
      </c>
      <c r="CM52" s="51">
        <f t="shared" si="95"/>
        <v>1</v>
      </c>
      <c r="CN52" s="51">
        <f t="shared" si="96"/>
        <v>1</v>
      </c>
      <c r="CO52" s="51">
        <f t="shared" si="97"/>
        <v>1</v>
      </c>
      <c r="CP52" s="51">
        <f t="shared" si="98"/>
        <v>1</v>
      </c>
      <c r="CQ52" s="51">
        <f t="shared" si="99"/>
        <v>1</v>
      </c>
      <c r="CR52" s="51">
        <f t="shared" si="100"/>
        <v>1</v>
      </c>
      <c r="CS52" s="51">
        <f t="shared" si="101"/>
        <v>1</v>
      </c>
      <c r="CT52" s="51">
        <f t="shared" si="102"/>
        <v>1</v>
      </c>
      <c r="CU52" s="51">
        <f t="shared" si="103"/>
        <v>1</v>
      </c>
      <c r="CV52" s="51">
        <f t="shared" si="104"/>
        <v>0</v>
      </c>
      <c r="CW52" s="51">
        <f t="shared" si="105"/>
        <v>0</v>
      </c>
      <c r="CX52" s="51">
        <f t="shared" si="106"/>
        <v>0</v>
      </c>
      <c r="CY52" s="51">
        <f t="shared" si="107"/>
        <v>0</v>
      </c>
      <c r="CZ52" s="52">
        <f t="shared" si="108"/>
        <v>0</v>
      </c>
      <c r="DA52" s="46">
        <f t="shared" si="57"/>
        <v>0</v>
      </c>
      <c r="DB52" s="46">
        <f t="shared" si="58"/>
        <v>0</v>
      </c>
      <c r="DC52" s="46">
        <f t="shared" si="59"/>
        <v>0</v>
      </c>
    </row>
    <row r="53" spans="1:107" ht="15.75" customHeight="1" thickTop="1" thickBot="1">
      <c r="A53" s="559" t="s">
        <v>21</v>
      </c>
      <c r="B53" s="62">
        <v>1</v>
      </c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462"/>
      <c r="P53" s="340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90"/>
      <c r="AF53" s="403"/>
      <c r="AG53" s="456"/>
      <c r="AH53" s="540" t="s">
        <v>470</v>
      </c>
      <c r="AI53" s="536" t="s">
        <v>436</v>
      </c>
      <c r="AJ53" s="379" t="s">
        <v>438</v>
      </c>
      <c r="AK53" s="536" t="s">
        <v>505</v>
      </c>
      <c r="AL53" s="536" t="s">
        <v>441</v>
      </c>
      <c r="AM53" s="536" t="s">
        <v>472</v>
      </c>
      <c r="AN53" s="379" t="s">
        <v>487</v>
      </c>
      <c r="AO53" s="379" t="s">
        <v>462</v>
      </c>
      <c r="AP53" s="432" t="s">
        <v>468</v>
      </c>
      <c r="AQ53" s="432" t="s">
        <v>550</v>
      </c>
      <c r="AR53" s="536" t="s">
        <v>480</v>
      </c>
      <c r="AS53" s="550" t="s">
        <v>499</v>
      </c>
      <c r="AT53" s="536" t="s">
        <v>510</v>
      </c>
      <c r="AU53" s="538" t="s">
        <v>489</v>
      </c>
      <c r="AV53" s="413"/>
      <c r="AW53" s="310"/>
      <c r="AX53" s="310"/>
      <c r="AY53" s="56"/>
      <c r="AZ53" s="233"/>
      <c r="BC53" s="43">
        <f t="shared" si="60"/>
        <v>0</v>
      </c>
      <c r="BD53" s="44">
        <f t="shared" si="61"/>
        <v>0</v>
      </c>
      <c r="BE53" s="44">
        <f t="shared" si="62"/>
        <v>0</v>
      </c>
      <c r="BF53" s="44">
        <f t="shared" si="63"/>
        <v>0</v>
      </c>
      <c r="BG53" s="44">
        <f t="shared" si="64"/>
        <v>0</v>
      </c>
      <c r="BH53" s="44">
        <f t="shared" si="65"/>
        <v>0</v>
      </c>
      <c r="BI53" s="44">
        <f t="shared" si="66"/>
        <v>0</v>
      </c>
      <c r="BJ53" s="44">
        <f t="shared" si="67"/>
        <v>0</v>
      </c>
      <c r="BK53" s="44">
        <f t="shared" si="68"/>
        <v>0</v>
      </c>
      <c r="BL53" s="44">
        <f t="shared" si="69"/>
        <v>0</v>
      </c>
      <c r="BM53" s="44">
        <f t="shared" si="70"/>
        <v>0</v>
      </c>
      <c r="BN53" s="44">
        <f t="shared" si="71"/>
        <v>0</v>
      </c>
      <c r="BO53" s="44">
        <f t="shared" si="72"/>
        <v>0</v>
      </c>
      <c r="BP53" s="44">
        <f t="shared" si="73"/>
        <v>0</v>
      </c>
      <c r="BQ53" s="44">
        <f t="shared" si="74"/>
        <v>0</v>
      </c>
      <c r="BR53" s="44">
        <f t="shared" si="109"/>
        <v>0</v>
      </c>
      <c r="BS53" s="44">
        <f t="shared" si="75"/>
        <v>0</v>
      </c>
      <c r="BT53" s="44">
        <f t="shared" si="76"/>
        <v>0</v>
      </c>
      <c r="BU53" s="44">
        <f t="shared" si="77"/>
        <v>0</v>
      </c>
      <c r="BV53" s="44">
        <f t="shared" si="78"/>
        <v>0</v>
      </c>
      <c r="BW53" s="44">
        <f t="shared" si="79"/>
        <v>0</v>
      </c>
      <c r="BX53" s="44">
        <f t="shared" si="80"/>
        <v>0</v>
      </c>
      <c r="BY53" s="44">
        <f t="shared" si="81"/>
        <v>0</v>
      </c>
      <c r="BZ53" s="44">
        <f t="shared" si="82"/>
        <v>0</v>
      </c>
      <c r="CA53" s="44">
        <f t="shared" si="83"/>
        <v>0</v>
      </c>
      <c r="CB53" s="44">
        <f t="shared" si="84"/>
        <v>0</v>
      </c>
      <c r="CC53" s="44">
        <f t="shared" si="85"/>
        <v>0</v>
      </c>
      <c r="CD53" s="44">
        <f t="shared" si="86"/>
        <v>0</v>
      </c>
      <c r="CE53" s="44">
        <f t="shared" si="87"/>
        <v>0</v>
      </c>
      <c r="CF53" s="44">
        <f t="shared" si="88"/>
        <v>0</v>
      </c>
      <c r="CG53" s="44">
        <f t="shared" si="89"/>
        <v>0</v>
      </c>
      <c r="CH53" s="44">
        <f t="shared" si="90"/>
        <v>1</v>
      </c>
      <c r="CI53" s="44">
        <f t="shared" si="91"/>
        <v>1</v>
      </c>
      <c r="CJ53" s="44">
        <f t="shared" si="92"/>
        <v>1</v>
      </c>
      <c r="CK53" s="44">
        <f t="shared" si="93"/>
        <v>1</v>
      </c>
      <c r="CL53" s="44">
        <f t="shared" si="94"/>
        <v>1</v>
      </c>
      <c r="CM53" s="44">
        <f t="shared" si="95"/>
        <v>1</v>
      </c>
      <c r="CN53" s="44">
        <f t="shared" si="96"/>
        <v>1</v>
      </c>
      <c r="CO53" s="44">
        <f t="shared" si="97"/>
        <v>1</v>
      </c>
      <c r="CP53" s="44">
        <f t="shared" si="98"/>
        <v>1</v>
      </c>
      <c r="CQ53" s="44">
        <f t="shared" si="99"/>
        <v>1</v>
      </c>
      <c r="CR53" s="44">
        <f t="shared" si="100"/>
        <v>1</v>
      </c>
      <c r="CS53" s="44">
        <f t="shared" si="101"/>
        <v>1</v>
      </c>
      <c r="CT53" s="44">
        <f t="shared" si="102"/>
        <v>1</v>
      </c>
      <c r="CU53" s="44">
        <f t="shared" si="103"/>
        <v>1</v>
      </c>
      <c r="CV53" s="44">
        <f t="shared" si="104"/>
        <v>0</v>
      </c>
      <c r="CW53" s="44">
        <f t="shared" si="105"/>
        <v>0</v>
      </c>
      <c r="CX53" s="44">
        <f t="shared" si="106"/>
        <v>0</v>
      </c>
      <c r="CY53" s="44">
        <f t="shared" si="107"/>
        <v>0</v>
      </c>
      <c r="CZ53" s="45">
        <f t="shared" si="108"/>
        <v>0</v>
      </c>
      <c r="DA53" s="46">
        <f t="shared" si="57"/>
        <v>0</v>
      </c>
      <c r="DB53" s="46">
        <f t="shared" si="58"/>
        <v>0</v>
      </c>
      <c r="DC53" s="46">
        <f t="shared" si="59"/>
        <v>0</v>
      </c>
    </row>
    <row r="54" spans="1:107" ht="15.75" customHeight="1" thickTop="1">
      <c r="A54" s="557" t="s">
        <v>8</v>
      </c>
      <c r="B54" s="63">
        <v>2</v>
      </c>
      <c r="C54" s="432" t="s">
        <v>459</v>
      </c>
      <c r="D54" s="524" t="s">
        <v>584</v>
      </c>
      <c r="E54" s="432" t="s">
        <v>586</v>
      </c>
      <c r="F54" s="432" t="s">
        <v>462</v>
      </c>
      <c r="G54" s="524" t="s">
        <v>584</v>
      </c>
      <c r="H54" s="432" t="s">
        <v>475</v>
      </c>
      <c r="I54" s="432" t="s">
        <v>586</v>
      </c>
      <c r="J54" s="432" t="s">
        <v>467</v>
      </c>
      <c r="K54" s="434"/>
      <c r="L54" s="432" t="s">
        <v>456</v>
      </c>
      <c r="M54" s="432" t="s">
        <v>457</v>
      </c>
      <c r="N54" s="482"/>
      <c r="O54" s="336"/>
      <c r="P54" s="339"/>
      <c r="Q54" s="379" t="s">
        <v>452</v>
      </c>
      <c r="R54" s="338" t="s">
        <v>512</v>
      </c>
      <c r="S54" s="379" t="s">
        <v>505</v>
      </c>
      <c r="T54" s="379" t="s">
        <v>436</v>
      </c>
      <c r="U54" s="556" t="s">
        <v>498</v>
      </c>
      <c r="V54" s="524" t="s">
        <v>584</v>
      </c>
      <c r="W54" s="379" t="s">
        <v>441</v>
      </c>
      <c r="X54" s="379" t="s">
        <v>513</v>
      </c>
      <c r="Y54" s="432" t="s">
        <v>483</v>
      </c>
      <c r="Z54" s="432" t="s">
        <v>434</v>
      </c>
      <c r="AA54" s="379" t="s">
        <v>433</v>
      </c>
      <c r="AB54" s="555" t="s">
        <v>583</v>
      </c>
      <c r="AC54" s="432" t="s">
        <v>450</v>
      </c>
      <c r="AD54" s="432" t="s">
        <v>448</v>
      </c>
      <c r="AE54" s="391"/>
      <c r="AF54" s="405"/>
      <c r="AG54" s="457"/>
      <c r="AH54" s="540" t="s">
        <v>487</v>
      </c>
      <c r="AI54" s="553" t="s">
        <v>468</v>
      </c>
      <c r="AJ54" s="379" t="s">
        <v>438</v>
      </c>
      <c r="AK54" s="379" t="s">
        <v>435</v>
      </c>
      <c r="AL54" s="379" t="s">
        <v>472</v>
      </c>
      <c r="AM54" s="379" t="s">
        <v>442</v>
      </c>
      <c r="AN54" s="379" t="s">
        <v>499</v>
      </c>
      <c r="AO54" s="379" t="s">
        <v>444</v>
      </c>
      <c r="AP54" s="432" t="s">
        <v>484</v>
      </c>
      <c r="AQ54" s="432" t="s">
        <v>550</v>
      </c>
      <c r="AR54" s="379" t="s">
        <v>480</v>
      </c>
      <c r="AS54" s="551" t="s">
        <v>477</v>
      </c>
      <c r="AT54" s="379" t="s">
        <v>454</v>
      </c>
      <c r="AU54" s="432" t="s">
        <v>479</v>
      </c>
      <c r="AV54" s="413"/>
      <c r="AW54" s="310"/>
      <c r="AX54" s="310"/>
      <c r="AY54" s="58"/>
      <c r="AZ54" s="233"/>
      <c r="BC54" s="47">
        <f t="shared" si="60"/>
        <v>1</v>
      </c>
      <c r="BD54" s="48">
        <f t="shared" si="61"/>
        <v>3</v>
      </c>
      <c r="BE54" s="48">
        <f t="shared" si="62"/>
        <v>16</v>
      </c>
      <c r="BF54" s="48">
        <f t="shared" si="63"/>
        <v>1</v>
      </c>
      <c r="BG54" s="48">
        <f t="shared" si="64"/>
        <v>3</v>
      </c>
      <c r="BH54" s="48">
        <f>COUNTIF($C54:$BB54,H54)</f>
        <v>1</v>
      </c>
      <c r="BI54" s="48">
        <f t="shared" si="66"/>
        <v>16</v>
      </c>
      <c r="BJ54" s="48">
        <f t="shared" si="67"/>
        <v>1</v>
      </c>
      <c r="BK54" s="48">
        <f t="shared" si="68"/>
        <v>0</v>
      </c>
      <c r="BL54" s="48">
        <f t="shared" si="69"/>
        <v>1</v>
      </c>
      <c r="BM54" s="48">
        <f t="shared" si="70"/>
        <v>1</v>
      </c>
      <c r="BN54" s="48">
        <f t="shared" si="71"/>
        <v>0</v>
      </c>
      <c r="BO54" s="48">
        <f t="shared" si="72"/>
        <v>0</v>
      </c>
      <c r="BP54" s="48">
        <f t="shared" si="73"/>
        <v>0</v>
      </c>
      <c r="BQ54" s="48">
        <f t="shared" si="74"/>
        <v>1</v>
      </c>
      <c r="BR54" s="48">
        <f t="shared" si="109"/>
        <v>1</v>
      </c>
      <c r="BS54" s="48">
        <f t="shared" si="75"/>
        <v>1</v>
      </c>
      <c r="BT54" s="48">
        <f t="shared" si="76"/>
        <v>1</v>
      </c>
      <c r="BU54" s="48">
        <f t="shared" si="77"/>
        <v>1</v>
      </c>
      <c r="BV54" s="48">
        <f t="shared" si="78"/>
        <v>3</v>
      </c>
      <c r="BW54" s="48">
        <f t="shared" si="79"/>
        <v>1</v>
      </c>
      <c r="BX54" s="48">
        <f t="shared" si="80"/>
        <v>1</v>
      </c>
      <c r="BY54" s="48">
        <f t="shared" si="81"/>
        <v>1</v>
      </c>
      <c r="BZ54" s="48">
        <f t="shared" si="82"/>
        <v>1</v>
      </c>
      <c r="CA54" s="48">
        <f t="shared" si="83"/>
        <v>1</v>
      </c>
      <c r="CB54" s="48">
        <f t="shared" si="84"/>
        <v>1</v>
      </c>
      <c r="CC54" s="48">
        <f t="shared" si="85"/>
        <v>1</v>
      </c>
      <c r="CD54" s="48">
        <f t="shared" si="86"/>
        <v>1</v>
      </c>
      <c r="CE54" s="48">
        <f t="shared" si="87"/>
        <v>0</v>
      </c>
      <c r="CF54" s="48">
        <f t="shared" si="88"/>
        <v>0</v>
      </c>
      <c r="CG54" s="48">
        <f t="shared" si="89"/>
        <v>0</v>
      </c>
      <c r="CH54" s="48">
        <f t="shared" si="90"/>
        <v>1</v>
      </c>
      <c r="CI54" s="48">
        <f t="shared" si="91"/>
        <v>1</v>
      </c>
      <c r="CJ54" s="48">
        <f t="shared" si="92"/>
        <v>1</v>
      </c>
      <c r="CK54" s="48">
        <f t="shared" si="93"/>
        <v>1</v>
      </c>
      <c r="CL54" s="48">
        <f t="shared" si="94"/>
        <v>1</v>
      </c>
      <c r="CM54" s="48">
        <f t="shared" si="95"/>
        <v>1</v>
      </c>
      <c r="CN54" s="48">
        <f t="shared" si="96"/>
        <v>1</v>
      </c>
      <c r="CO54" s="48">
        <f t="shared" si="97"/>
        <v>1</v>
      </c>
      <c r="CP54" s="48">
        <f t="shared" si="98"/>
        <v>1</v>
      </c>
      <c r="CQ54" s="48">
        <f t="shared" si="99"/>
        <v>1</v>
      </c>
      <c r="CR54" s="48">
        <f t="shared" si="100"/>
        <v>1</v>
      </c>
      <c r="CS54" s="48">
        <f t="shared" si="101"/>
        <v>1</v>
      </c>
      <c r="CT54" s="48">
        <f t="shared" si="102"/>
        <v>1</v>
      </c>
      <c r="CU54" s="48">
        <f t="shared" si="103"/>
        <v>1</v>
      </c>
      <c r="CV54" s="48">
        <f t="shared" si="104"/>
        <v>0</v>
      </c>
      <c r="CW54" s="48">
        <f t="shared" si="105"/>
        <v>0</v>
      </c>
      <c r="CX54" s="48">
        <f t="shared" si="106"/>
        <v>0</v>
      </c>
      <c r="CY54" s="48">
        <f t="shared" si="107"/>
        <v>0</v>
      </c>
      <c r="CZ54" s="49">
        <f t="shared" si="108"/>
        <v>0</v>
      </c>
      <c r="DA54" s="46">
        <f t="shared" si="57"/>
        <v>0</v>
      </c>
      <c r="DB54" s="46">
        <f t="shared" si="58"/>
        <v>0</v>
      </c>
      <c r="DC54" s="46">
        <f t="shared" si="59"/>
        <v>0</v>
      </c>
    </row>
    <row r="55" spans="1:107" ht="15.75" customHeight="1">
      <c r="A55" s="557" t="s">
        <v>12</v>
      </c>
      <c r="B55" s="63">
        <v>3</v>
      </c>
      <c r="C55" s="432" t="s">
        <v>459</v>
      </c>
      <c r="D55" s="524" t="s">
        <v>584</v>
      </c>
      <c r="E55" s="432" t="s">
        <v>586</v>
      </c>
      <c r="F55" s="432" t="s">
        <v>462</v>
      </c>
      <c r="G55" s="524" t="s">
        <v>584</v>
      </c>
      <c r="H55" s="432" t="s">
        <v>475</v>
      </c>
      <c r="I55" s="432" t="s">
        <v>586</v>
      </c>
      <c r="J55" s="432" t="s">
        <v>467</v>
      </c>
      <c r="K55" s="434"/>
      <c r="L55" s="432" t="s">
        <v>456</v>
      </c>
      <c r="M55" s="432" t="s">
        <v>457</v>
      </c>
      <c r="N55" s="482"/>
      <c r="O55" s="336"/>
      <c r="P55" s="339"/>
      <c r="Q55" s="379" t="s">
        <v>452</v>
      </c>
      <c r="R55" s="338" t="s">
        <v>512</v>
      </c>
      <c r="S55" s="379" t="s">
        <v>505</v>
      </c>
      <c r="T55" s="379" t="s">
        <v>436</v>
      </c>
      <c r="U55" s="556" t="s">
        <v>498</v>
      </c>
      <c r="V55" s="524" t="s">
        <v>584</v>
      </c>
      <c r="W55" s="379" t="s">
        <v>441</v>
      </c>
      <c r="X55" s="379" t="s">
        <v>513</v>
      </c>
      <c r="Y55" s="432" t="s">
        <v>483</v>
      </c>
      <c r="Z55" s="432" t="s">
        <v>434</v>
      </c>
      <c r="AA55" s="379" t="s">
        <v>433</v>
      </c>
      <c r="AB55" s="555" t="s">
        <v>583</v>
      </c>
      <c r="AC55" s="432" t="s">
        <v>450</v>
      </c>
      <c r="AD55" s="432" t="s">
        <v>448</v>
      </c>
      <c r="AE55" s="391"/>
      <c r="AF55" s="405"/>
      <c r="AG55" s="457"/>
      <c r="AH55" s="534" t="s">
        <v>489</v>
      </c>
      <c r="AI55" s="379" t="s">
        <v>470</v>
      </c>
      <c r="AJ55" s="379" t="s">
        <v>477</v>
      </c>
      <c r="AK55" s="379" t="s">
        <v>435</v>
      </c>
      <c r="AL55" s="379" t="s">
        <v>472</v>
      </c>
      <c r="AM55" s="379" t="s">
        <v>442</v>
      </c>
      <c r="AN55" s="379" t="s">
        <v>499</v>
      </c>
      <c r="AO55" s="379" t="s">
        <v>510</v>
      </c>
      <c r="AP55" s="432" t="s">
        <v>446</v>
      </c>
      <c r="AQ55" s="432" t="s">
        <v>461</v>
      </c>
      <c r="AR55" s="433" t="s">
        <v>591</v>
      </c>
      <c r="AS55" s="551" t="s">
        <v>511</v>
      </c>
      <c r="AT55" s="379" t="s">
        <v>454</v>
      </c>
      <c r="AU55" s="432" t="s">
        <v>479</v>
      </c>
      <c r="AV55" s="414"/>
      <c r="AW55" s="308"/>
      <c r="AX55" s="308"/>
      <c r="AY55" s="58"/>
      <c r="AZ55" s="233"/>
      <c r="BC55" s="47">
        <f t="shared" si="60"/>
        <v>1</v>
      </c>
      <c r="BD55" s="48">
        <f t="shared" si="61"/>
        <v>3</v>
      </c>
      <c r="BE55" s="48">
        <f t="shared" si="62"/>
        <v>16</v>
      </c>
      <c r="BF55" s="48">
        <f t="shared" si="63"/>
        <v>1</v>
      </c>
      <c r="BG55" s="48">
        <f t="shared" si="64"/>
        <v>3</v>
      </c>
      <c r="BH55" s="48">
        <f t="shared" si="65"/>
        <v>1</v>
      </c>
      <c r="BI55" s="48">
        <f t="shared" si="66"/>
        <v>16</v>
      </c>
      <c r="BJ55" s="48">
        <f t="shared" si="67"/>
        <v>1</v>
      </c>
      <c r="BK55" s="48">
        <f t="shared" si="68"/>
        <v>0</v>
      </c>
      <c r="BL55" s="48">
        <f t="shared" si="69"/>
        <v>1</v>
      </c>
      <c r="BM55" s="48">
        <f t="shared" si="70"/>
        <v>1</v>
      </c>
      <c r="BN55" s="48">
        <f t="shared" si="71"/>
        <v>0</v>
      </c>
      <c r="BO55" s="48">
        <f t="shared" si="72"/>
        <v>0</v>
      </c>
      <c r="BP55" s="48">
        <f t="shared" si="73"/>
        <v>0</v>
      </c>
      <c r="BQ55" s="48">
        <f t="shared" si="74"/>
        <v>1</v>
      </c>
      <c r="BR55" s="48">
        <f t="shared" si="109"/>
        <v>1</v>
      </c>
      <c r="BS55" s="48">
        <f t="shared" si="75"/>
        <v>1</v>
      </c>
      <c r="BT55" s="48">
        <f t="shared" si="76"/>
        <v>1</v>
      </c>
      <c r="BU55" s="48">
        <f t="shared" si="77"/>
        <v>1</v>
      </c>
      <c r="BV55" s="48">
        <f t="shared" si="78"/>
        <v>3</v>
      </c>
      <c r="BW55" s="48">
        <f t="shared" si="79"/>
        <v>1</v>
      </c>
      <c r="BX55" s="48">
        <f t="shared" si="80"/>
        <v>1</v>
      </c>
      <c r="BY55" s="48">
        <f t="shared" si="81"/>
        <v>1</v>
      </c>
      <c r="BZ55" s="48">
        <f t="shared" si="82"/>
        <v>1</v>
      </c>
      <c r="CA55" s="48">
        <f t="shared" si="83"/>
        <v>1</v>
      </c>
      <c r="CB55" s="48">
        <f t="shared" si="84"/>
        <v>1</v>
      </c>
      <c r="CC55" s="48">
        <f t="shared" si="85"/>
        <v>1</v>
      </c>
      <c r="CD55" s="48">
        <f t="shared" si="86"/>
        <v>1</v>
      </c>
      <c r="CE55" s="48">
        <f t="shared" si="87"/>
        <v>0</v>
      </c>
      <c r="CF55" s="48">
        <f t="shared" si="88"/>
        <v>0</v>
      </c>
      <c r="CG55" s="48">
        <f t="shared" si="89"/>
        <v>0</v>
      </c>
      <c r="CH55" s="48">
        <f t="shared" si="90"/>
        <v>1</v>
      </c>
      <c r="CI55" s="48">
        <f t="shared" si="91"/>
        <v>1</v>
      </c>
      <c r="CJ55" s="48">
        <f t="shared" si="92"/>
        <v>1</v>
      </c>
      <c r="CK55" s="48">
        <f t="shared" si="93"/>
        <v>1</v>
      </c>
      <c r="CL55" s="48">
        <f t="shared" si="94"/>
        <v>1</v>
      </c>
      <c r="CM55" s="48">
        <f t="shared" si="95"/>
        <v>1</v>
      </c>
      <c r="CN55" s="48">
        <f t="shared" si="96"/>
        <v>1</v>
      </c>
      <c r="CO55" s="48">
        <f t="shared" si="97"/>
        <v>1</v>
      </c>
      <c r="CP55" s="48">
        <f t="shared" si="98"/>
        <v>1</v>
      </c>
      <c r="CQ55" s="48">
        <f t="shared" si="99"/>
        <v>1</v>
      </c>
      <c r="CR55" s="48">
        <f t="shared" si="100"/>
        <v>1</v>
      </c>
      <c r="CS55" s="48">
        <f t="shared" si="101"/>
        <v>1</v>
      </c>
      <c r="CT55" s="48">
        <f t="shared" si="102"/>
        <v>1</v>
      </c>
      <c r="CU55" s="48">
        <f t="shared" si="103"/>
        <v>1</v>
      </c>
      <c r="CV55" s="48">
        <f t="shared" si="104"/>
        <v>0</v>
      </c>
      <c r="CW55" s="48">
        <f t="shared" si="105"/>
        <v>0</v>
      </c>
      <c r="CX55" s="48">
        <f t="shared" si="106"/>
        <v>0</v>
      </c>
      <c r="CY55" s="48">
        <f t="shared" si="107"/>
        <v>0</v>
      </c>
      <c r="CZ55" s="49">
        <f t="shared" si="108"/>
        <v>0</v>
      </c>
      <c r="DA55" s="46">
        <f t="shared" si="57"/>
        <v>0</v>
      </c>
      <c r="DB55" s="46">
        <f t="shared" si="58"/>
        <v>0</v>
      </c>
      <c r="DC55" s="46">
        <f t="shared" si="59"/>
        <v>0</v>
      </c>
    </row>
    <row r="56" spans="1:107" ht="15.75" customHeight="1">
      <c r="A56" s="557"/>
      <c r="B56" s="63">
        <v>4</v>
      </c>
      <c r="C56" s="432" t="s">
        <v>460</v>
      </c>
      <c r="D56" s="432" t="s">
        <v>586</v>
      </c>
      <c r="E56" s="524" t="s">
        <v>584</v>
      </c>
      <c r="F56" s="432" t="s">
        <v>456</v>
      </c>
      <c r="G56" s="434" t="s">
        <v>586</v>
      </c>
      <c r="H56" s="432" t="s">
        <v>459</v>
      </c>
      <c r="I56" s="432" t="s">
        <v>586</v>
      </c>
      <c r="J56" s="432" t="s">
        <v>487</v>
      </c>
      <c r="K56" s="524" t="s">
        <v>584</v>
      </c>
      <c r="L56" s="343" t="s">
        <v>457</v>
      </c>
      <c r="M56" s="432" t="s">
        <v>446</v>
      </c>
      <c r="N56" s="524" t="s">
        <v>584</v>
      </c>
      <c r="O56" s="336"/>
      <c r="P56" s="339"/>
      <c r="Q56" s="379" t="s">
        <v>480</v>
      </c>
      <c r="R56" s="379" t="s">
        <v>467</v>
      </c>
      <c r="S56" s="338" t="s">
        <v>512</v>
      </c>
      <c r="T56" s="379" t="s">
        <v>466</v>
      </c>
      <c r="U56" s="379" t="s">
        <v>479</v>
      </c>
      <c r="V56" s="555" t="s">
        <v>583</v>
      </c>
      <c r="W56" s="379" t="s">
        <v>452</v>
      </c>
      <c r="X56" s="379" t="s">
        <v>444</v>
      </c>
      <c r="Y56" s="556" t="s">
        <v>507</v>
      </c>
      <c r="Z56" s="432" t="s">
        <v>486</v>
      </c>
      <c r="AA56" s="379" t="s">
        <v>513</v>
      </c>
      <c r="AB56" s="524" t="s">
        <v>584</v>
      </c>
      <c r="AC56" s="432" t="s">
        <v>505</v>
      </c>
      <c r="AD56" s="432" t="s">
        <v>508</v>
      </c>
      <c r="AE56" s="391"/>
      <c r="AF56" s="405"/>
      <c r="AG56" s="457"/>
      <c r="AH56" s="540" t="s">
        <v>489</v>
      </c>
      <c r="AI56" s="379" t="s">
        <v>484</v>
      </c>
      <c r="AJ56" s="433" t="s">
        <v>585</v>
      </c>
      <c r="AK56" s="379" t="s">
        <v>481</v>
      </c>
      <c r="AL56" s="379" t="s">
        <v>468</v>
      </c>
      <c r="AM56" s="379" t="s">
        <v>461</v>
      </c>
      <c r="AN56" s="379" t="s">
        <v>439</v>
      </c>
      <c r="AO56" s="379" t="s">
        <v>475</v>
      </c>
      <c r="AP56" s="432" t="s">
        <v>438</v>
      </c>
      <c r="AQ56" s="432" t="s">
        <v>434</v>
      </c>
      <c r="AR56" s="379" t="s">
        <v>433</v>
      </c>
      <c r="AS56" s="432" t="s">
        <v>511</v>
      </c>
      <c r="AT56" s="379" t="s">
        <v>442</v>
      </c>
      <c r="AU56" s="432" t="s">
        <v>550</v>
      </c>
      <c r="AV56" s="414"/>
      <c r="AW56" s="308"/>
      <c r="AX56" s="308"/>
      <c r="AY56" s="58"/>
      <c r="AZ56" s="233"/>
      <c r="BC56" s="47">
        <f t="shared" si="60"/>
        <v>1</v>
      </c>
      <c r="BD56" s="48">
        <f t="shared" si="61"/>
        <v>15</v>
      </c>
      <c r="BE56" s="48">
        <f t="shared" si="62"/>
        <v>4</v>
      </c>
      <c r="BF56" s="48">
        <f t="shared" si="63"/>
        <v>1</v>
      </c>
      <c r="BG56" s="48">
        <f t="shared" si="64"/>
        <v>15</v>
      </c>
      <c r="BH56" s="48">
        <f t="shared" si="65"/>
        <v>1</v>
      </c>
      <c r="BI56" s="48">
        <f t="shared" si="66"/>
        <v>15</v>
      </c>
      <c r="BJ56" s="48">
        <f t="shared" si="67"/>
        <v>1</v>
      </c>
      <c r="BK56" s="48">
        <f t="shared" si="68"/>
        <v>4</v>
      </c>
      <c r="BL56" s="48">
        <f t="shared" si="69"/>
        <v>1</v>
      </c>
      <c r="BM56" s="48">
        <f t="shared" si="70"/>
        <v>1</v>
      </c>
      <c r="BN56" s="48">
        <f t="shared" si="71"/>
        <v>4</v>
      </c>
      <c r="BO56" s="48">
        <f t="shared" si="72"/>
        <v>0</v>
      </c>
      <c r="BP56" s="48">
        <f t="shared" si="73"/>
        <v>0</v>
      </c>
      <c r="BQ56" s="48">
        <f t="shared" si="74"/>
        <v>1</v>
      </c>
      <c r="BR56" s="48">
        <f t="shared" si="109"/>
        <v>1</v>
      </c>
      <c r="BS56" s="48">
        <f t="shared" si="75"/>
        <v>1</v>
      </c>
      <c r="BT56" s="48">
        <f t="shared" si="76"/>
        <v>1</v>
      </c>
      <c r="BU56" s="48">
        <f t="shared" si="77"/>
        <v>1</v>
      </c>
      <c r="BV56" s="48">
        <f t="shared" si="78"/>
        <v>1</v>
      </c>
      <c r="BW56" s="48">
        <f t="shared" si="79"/>
        <v>1</v>
      </c>
      <c r="BX56" s="48">
        <f t="shared" si="80"/>
        <v>1</v>
      </c>
      <c r="BY56" s="48">
        <f t="shared" si="81"/>
        <v>1</v>
      </c>
      <c r="BZ56" s="48">
        <f t="shared" si="82"/>
        <v>1</v>
      </c>
      <c r="CA56" s="48">
        <f t="shared" si="83"/>
        <v>1</v>
      </c>
      <c r="CB56" s="48">
        <f t="shared" si="84"/>
        <v>4</v>
      </c>
      <c r="CC56" s="48">
        <f t="shared" si="85"/>
        <v>1</v>
      </c>
      <c r="CD56" s="48">
        <f t="shared" si="86"/>
        <v>1</v>
      </c>
      <c r="CE56" s="48">
        <f t="shared" si="87"/>
        <v>0</v>
      </c>
      <c r="CF56" s="48">
        <f t="shared" si="88"/>
        <v>0</v>
      </c>
      <c r="CG56" s="48">
        <f t="shared" si="89"/>
        <v>0</v>
      </c>
      <c r="CH56" s="48">
        <f t="shared" si="90"/>
        <v>1</v>
      </c>
      <c r="CI56" s="48">
        <f t="shared" si="91"/>
        <v>1</v>
      </c>
      <c r="CJ56" s="48">
        <f t="shared" si="92"/>
        <v>1</v>
      </c>
      <c r="CK56" s="48">
        <f t="shared" si="93"/>
        <v>1</v>
      </c>
      <c r="CL56" s="48">
        <f t="shared" si="94"/>
        <v>1</v>
      </c>
      <c r="CM56" s="48">
        <f t="shared" si="95"/>
        <v>1</v>
      </c>
      <c r="CN56" s="48">
        <f t="shared" si="96"/>
        <v>1</v>
      </c>
      <c r="CO56" s="48">
        <f t="shared" si="97"/>
        <v>1</v>
      </c>
      <c r="CP56" s="48">
        <f t="shared" si="98"/>
        <v>1</v>
      </c>
      <c r="CQ56" s="48">
        <f t="shared" si="99"/>
        <v>1</v>
      </c>
      <c r="CR56" s="48">
        <f t="shared" si="100"/>
        <v>1</v>
      </c>
      <c r="CS56" s="48">
        <f t="shared" si="101"/>
        <v>1</v>
      </c>
      <c r="CT56" s="48">
        <f t="shared" si="102"/>
        <v>1</v>
      </c>
      <c r="CU56" s="48">
        <f t="shared" si="103"/>
        <v>1</v>
      </c>
      <c r="CV56" s="48">
        <f t="shared" si="104"/>
        <v>0</v>
      </c>
      <c r="CW56" s="48">
        <f t="shared" si="105"/>
        <v>0</v>
      </c>
      <c r="CX56" s="48">
        <f t="shared" si="106"/>
        <v>0</v>
      </c>
      <c r="CY56" s="48">
        <f t="shared" si="107"/>
        <v>0</v>
      </c>
      <c r="CZ56" s="49">
        <f t="shared" si="108"/>
        <v>0</v>
      </c>
      <c r="DA56" s="46">
        <f t="shared" si="57"/>
        <v>0</v>
      </c>
      <c r="DB56" s="46">
        <f t="shared" si="58"/>
        <v>0</v>
      </c>
      <c r="DC56" s="46">
        <f t="shared" si="59"/>
        <v>0</v>
      </c>
    </row>
    <row r="57" spans="1:107" ht="15.75" customHeight="1" thickBot="1">
      <c r="A57" s="558"/>
      <c r="B57" s="64">
        <v>5</v>
      </c>
      <c r="C57" s="432" t="s">
        <v>487</v>
      </c>
      <c r="D57" s="432" t="s">
        <v>586</v>
      </c>
      <c r="E57" s="524" t="s">
        <v>584</v>
      </c>
      <c r="F57" s="432" t="s">
        <v>456</v>
      </c>
      <c r="G57" s="434" t="s">
        <v>586</v>
      </c>
      <c r="H57" s="432" t="s">
        <v>459</v>
      </c>
      <c r="I57" s="432" t="s">
        <v>586</v>
      </c>
      <c r="J57" s="432" t="s">
        <v>448</v>
      </c>
      <c r="K57" s="524" t="s">
        <v>584</v>
      </c>
      <c r="L57" s="343" t="s">
        <v>457</v>
      </c>
      <c r="M57" s="432" t="s">
        <v>446</v>
      </c>
      <c r="N57" s="524" t="s">
        <v>584</v>
      </c>
      <c r="O57" s="467"/>
      <c r="P57" s="412"/>
      <c r="Q57" s="379" t="s">
        <v>480</v>
      </c>
      <c r="R57" s="379" t="s">
        <v>467</v>
      </c>
      <c r="S57" s="338" t="s">
        <v>512</v>
      </c>
      <c r="T57" s="416" t="s">
        <v>466</v>
      </c>
      <c r="U57" s="416" t="s">
        <v>479</v>
      </c>
      <c r="V57" s="555" t="s">
        <v>583</v>
      </c>
      <c r="W57" s="379" t="s">
        <v>452</v>
      </c>
      <c r="X57" s="379" t="s">
        <v>444</v>
      </c>
      <c r="Y57" s="556" t="s">
        <v>507</v>
      </c>
      <c r="Z57" s="432" t="s">
        <v>486</v>
      </c>
      <c r="AA57" s="379" t="s">
        <v>513</v>
      </c>
      <c r="AB57" s="524" t="s">
        <v>584</v>
      </c>
      <c r="AC57" s="432" t="s">
        <v>505</v>
      </c>
      <c r="AD57" s="432" t="s">
        <v>508</v>
      </c>
      <c r="AE57" s="392"/>
      <c r="AF57" s="407"/>
      <c r="AG57" s="458"/>
      <c r="AH57" s="540" t="s">
        <v>460</v>
      </c>
      <c r="AI57" s="379" t="s">
        <v>484</v>
      </c>
      <c r="AJ57" s="433" t="s">
        <v>585</v>
      </c>
      <c r="AK57" s="536" t="s">
        <v>481</v>
      </c>
      <c r="AL57" s="379" t="s">
        <v>441</v>
      </c>
      <c r="AM57" s="379" t="s">
        <v>483</v>
      </c>
      <c r="AN57" s="379" t="s">
        <v>439</v>
      </c>
      <c r="AO57" s="379" t="s">
        <v>475</v>
      </c>
      <c r="AP57" s="432" t="s">
        <v>438</v>
      </c>
      <c r="AQ57" s="432" t="s">
        <v>434</v>
      </c>
      <c r="AR57" s="379" t="s">
        <v>433</v>
      </c>
      <c r="AS57" s="551" t="s">
        <v>510</v>
      </c>
      <c r="AT57" s="379" t="s">
        <v>442</v>
      </c>
      <c r="AU57" s="432" t="s">
        <v>550</v>
      </c>
      <c r="AV57" s="312"/>
      <c r="AW57" s="311"/>
      <c r="AX57" s="311"/>
      <c r="AY57" s="60"/>
      <c r="AZ57" s="234"/>
      <c r="BC57" s="50">
        <f t="shared" si="60"/>
        <v>1</v>
      </c>
      <c r="BD57" s="51">
        <f t="shared" si="61"/>
        <v>15</v>
      </c>
      <c r="BE57" s="51">
        <f t="shared" si="62"/>
        <v>4</v>
      </c>
      <c r="BF57" s="51">
        <f t="shared" si="63"/>
        <v>1</v>
      </c>
      <c r="BG57" s="51">
        <f t="shared" si="64"/>
        <v>15</v>
      </c>
      <c r="BH57" s="51">
        <f t="shared" si="65"/>
        <v>1</v>
      </c>
      <c r="BI57" s="51">
        <f t="shared" si="66"/>
        <v>15</v>
      </c>
      <c r="BJ57" s="51">
        <f t="shared" si="67"/>
        <v>1</v>
      </c>
      <c r="BK57" s="51">
        <f t="shared" si="68"/>
        <v>4</v>
      </c>
      <c r="BL57" s="51">
        <f t="shared" si="69"/>
        <v>1</v>
      </c>
      <c r="BM57" s="51">
        <f t="shared" si="70"/>
        <v>1</v>
      </c>
      <c r="BN57" s="51">
        <f t="shared" si="71"/>
        <v>4</v>
      </c>
      <c r="BO57" s="51">
        <f t="shared" si="72"/>
        <v>0</v>
      </c>
      <c r="BP57" s="51">
        <f t="shared" si="73"/>
        <v>0</v>
      </c>
      <c r="BQ57" s="51">
        <f t="shared" si="74"/>
        <v>1</v>
      </c>
      <c r="BR57" s="51">
        <f t="shared" si="109"/>
        <v>1</v>
      </c>
      <c r="BS57" s="51">
        <f t="shared" si="75"/>
        <v>1</v>
      </c>
      <c r="BT57" s="51">
        <f t="shared" si="76"/>
        <v>1</v>
      </c>
      <c r="BU57" s="51">
        <f t="shared" si="77"/>
        <v>1</v>
      </c>
      <c r="BV57" s="51">
        <f t="shared" si="78"/>
        <v>1</v>
      </c>
      <c r="BW57" s="51">
        <f t="shared" si="79"/>
        <v>1</v>
      </c>
      <c r="BX57" s="51">
        <f t="shared" si="80"/>
        <v>1</v>
      </c>
      <c r="BY57" s="51">
        <f t="shared" si="81"/>
        <v>1</v>
      </c>
      <c r="BZ57" s="51">
        <f t="shared" si="82"/>
        <v>1</v>
      </c>
      <c r="CA57" s="51">
        <f t="shared" si="83"/>
        <v>1</v>
      </c>
      <c r="CB57" s="51">
        <f t="shared" si="84"/>
        <v>4</v>
      </c>
      <c r="CC57" s="51">
        <f t="shared" si="85"/>
        <v>1</v>
      </c>
      <c r="CD57" s="51">
        <f t="shared" si="86"/>
        <v>1</v>
      </c>
      <c r="CE57" s="51">
        <f t="shared" si="87"/>
        <v>0</v>
      </c>
      <c r="CF57" s="51">
        <f t="shared" si="88"/>
        <v>0</v>
      </c>
      <c r="CG57" s="51">
        <f t="shared" si="89"/>
        <v>0</v>
      </c>
      <c r="CH57" s="51">
        <f t="shared" si="90"/>
        <v>1</v>
      </c>
      <c r="CI57" s="51">
        <f t="shared" si="91"/>
        <v>1</v>
      </c>
      <c r="CJ57" s="51">
        <f t="shared" si="92"/>
        <v>1</v>
      </c>
      <c r="CK57" s="51">
        <f t="shared" si="93"/>
        <v>1</v>
      </c>
      <c r="CL57" s="51">
        <f t="shared" si="94"/>
        <v>1</v>
      </c>
      <c r="CM57" s="51">
        <f t="shared" si="95"/>
        <v>1</v>
      </c>
      <c r="CN57" s="51">
        <f t="shared" si="96"/>
        <v>1</v>
      </c>
      <c r="CO57" s="51">
        <f t="shared" si="97"/>
        <v>1</v>
      </c>
      <c r="CP57" s="51">
        <f t="shared" si="98"/>
        <v>1</v>
      </c>
      <c r="CQ57" s="51">
        <f t="shared" si="99"/>
        <v>1</v>
      </c>
      <c r="CR57" s="51">
        <f t="shared" si="100"/>
        <v>1</v>
      </c>
      <c r="CS57" s="51">
        <f t="shared" si="101"/>
        <v>1</v>
      </c>
      <c r="CT57" s="51">
        <f t="shared" si="102"/>
        <v>1</v>
      </c>
      <c r="CU57" s="51">
        <f t="shared" si="103"/>
        <v>1</v>
      </c>
      <c r="CV57" s="51">
        <f t="shared" si="104"/>
        <v>0</v>
      </c>
      <c r="CW57" s="51">
        <f t="shared" si="105"/>
        <v>0</v>
      </c>
      <c r="CX57" s="51">
        <f t="shared" si="106"/>
        <v>0</v>
      </c>
      <c r="CY57" s="51">
        <f t="shared" si="107"/>
        <v>0</v>
      </c>
      <c r="CZ57" s="52">
        <f t="shared" si="108"/>
        <v>0</v>
      </c>
      <c r="DA57" s="46">
        <f t="shared" si="57"/>
        <v>0</v>
      </c>
      <c r="DB57" s="46">
        <f t="shared" si="58"/>
        <v>0</v>
      </c>
      <c r="DC57" s="46">
        <f t="shared" si="59"/>
        <v>0</v>
      </c>
    </row>
    <row r="58" spans="1:107" ht="15.75" customHeight="1" thickTop="1" thickBot="1">
      <c r="A58" s="559" t="s">
        <v>22</v>
      </c>
      <c r="B58" s="62">
        <v>1</v>
      </c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432"/>
      <c r="P58" s="432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90"/>
      <c r="AF58" s="403"/>
      <c r="AG58" s="456"/>
      <c r="AH58" s="379" t="s">
        <v>510</v>
      </c>
      <c r="AI58" s="536" t="s">
        <v>484</v>
      </c>
      <c r="AJ58" s="379" t="s">
        <v>498</v>
      </c>
      <c r="AK58" s="379" t="s">
        <v>477</v>
      </c>
      <c r="AL58" s="536" t="s">
        <v>492</v>
      </c>
      <c r="AM58" s="536" t="s">
        <v>442</v>
      </c>
      <c r="AN58" s="536" t="s">
        <v>587</v>
      </c>
      <c r="AO58" s="536" t="s">
        <v>459</v>
      </c>
      <c r="AP58" s="538" t="s">
        <v>506</v>
      </c>
      <c r="AQ58" s="538" t="s">
        <v>508</v>
      </c>
      <c r="AR58" s="536" t="s">
        <v>496</v>
      </c>
      <c r="AS58" s="432" t="s">
        <v>473</v>
      </c>
      <c r="AT58" s="536" t="s">
        <v>503</v>
      </c>
      <c r="AU58" s="538" t="s">
        <v>489</v>
      </c>
      <c r="AV58" s="413"/>
      <c r="AW58" s="310"/>
      <c r="AX58" s="310"/>
      <c r="AY58" s="56"/>
      <c r="AZ58" s="232"/>
      <c r="BC58" s="43">
        <f t="shared" si="60"/>
        <v>0</v>
      </c>
      <c r="BD58" s="44">
        <f t="shared" si="61"/>
        <v>0</v>
      </c>
      <c r="BE58" s="44">
        <f t="shared" si="62"/>
        <v>0</v>
      </c>
      <c r="BF58" s="44">
        <f t="shared" si="63"/>
        <v>0</v>
      </c>
      <c r="BG58" s="44">
        <f t="shared" si="64"/>
        <v>0</v>
      </c>
      <c r="BH58" s="44">
        <f t="shared" si="65"/>
        <v>0</v>
      </c>
      <c r="BI58" s="44">
        <f t="shared" si="66"/>
        <v>0</v>
      </c>
      <c r="BJ58" s="44">
        <f t="shared" si="67"/>
        <v>0</v>
      </c>
      <c r="BK58" s="44">
        <f t="shared" si="68"/>
        <v>0</v>
      </c>
      <c r="BL58" s="44">
        <f t="shared" si="69"/>
        <v>0</v>
      </c>
      <c r="BM58" s="44">
        <f t="shared" si="70"/>
        <v>0</v>
      </c>
      <c r="BN58" s="44">
        <f t="shared" si="71"/>
        <v>0</v>
      </c>
      <c r="BO58" s="44">
        <f t="shared" si="72"/>
        <v>0</v>
      </c>
      <c r="BP58" s="44">
        <f t="shared" si="73"/>
        <v>0</v>
      </c>
      <c r="BQ58" s="44">
        <f t="shared" si="74"/>
        <v>0</v>
      </c>
      <c r="BR58" s="44">
        <f t="shared" si="109"/>
        <v>0</v>
      </c>
      <c r="BS58" s="44">
        <f t="shared" si="75"/>
        <v>0</v>
      </c>
      <c r="BT58" s="44">
        <f t="shared" si="76"/>
        <v>0</v>
      </c>
      <c r="BU58" s="44">
        <f t="shared" si="77"/>
        <v>0</v>
      </c>
      <c r="BV58" s="44">
        <f t="shared" si="78"/>
        <v>0</v>
      </c>
      <c r="BW58" s="44">
        <f t="shared" si="79"/>
        <v>0</v>
      </c>
      <c r="BX58" s="44">
        <f t="shared" si="80"/>
        <v>0</v>
      </c>
      <c r="BY58" s="44">
        <f t="shared" si="81"/>
        <v>0</v>
      </c>
      <c r="BZ58" s="44">
        <f t="shared" si="82"/>
        <v>0</v>
      </c>
      <c r="CA58" s="44">
        <f t="shared" si="83"/>
        <v>0</v>
      </c>
      <c r="CB58" s="44">
        <f t="shared" si="84"/>
        <v>0</v>
      </c>
      <c r="CC58" s="44">
        <f t="shared" si="85"/>
        <v>0</v>
      </c>
      <c r="CD58" s="44">
        <f t="shared" si="86"/>
        <v>0</v>
      </c>
      <c r="CE58" s="44">
        <f t="shared" si="87"/>
        <v>0</v>
      </c>
      <c r="CF58" s="44">
        <f t="shared" si="88"/>
        <v>0</v>
      </c>
      <c r="CG58" s="44">
        <f t="shared" si="89"/>
        <v>0</v>
      </c>
      <c r="CH58" s="44">
        <f t="shared" si="90"/>
        <v>1</v>
      </c>
      <c r="CI58" s="44">
        <f t="shared" si="91"/>
        <v>1</v>
      </c>
      <c r="CJ58" s="44">
        <f t="shared" si="92"/>
        <v>1</v>
      </c>
      <c r="CK58" s="44">
        <f t="shared" si="93"/>
        <v>1</v>
      </c>
      <c r="CL58" s="44">
        <f t="shared" si="94"/>
        <v>1</v>
      </c>
      <c r="CM58" s="44">
        <f t="shared" si="95"/>
        <v>1</v>
      </c>
      <c r="CN58" s="44">
        <f t="shared" si="96"/>
        <v>1</v>
      </c>
      <c r="CO58" s="44">
        <f t="shared" si="97"/>
        <v>1</v>
      </c>
      <c r="CP58" s="44">
        <f t="shared" si="98"/>
        <v>1</v>
      </c>
      <c r="CQ58" s="44">
        <f t="shared" si="99"/>
        <v>1</v>
      </c>
      <c r="CR58" s="44">
        <f t="shared" si="100"/>
        <v>1</v>
      </c>
      <c r="CS58" s="44">
        <f t="shared" si="101"/>
        <v>1</v>
      </c>
      <c r="CT58" s="44">
        <f t="shared" si="102"/>
        <v>1</v>
      </c>
      <c r="CU58" s="44">
        <f t="shared" si="103"/>
        <v>1</v>
      </c>
      <c r="CV58" s="44">
        <f t="shared" si="104"/>
        <v>0</v>
      </c>
      <c r="CW58" s="44">
        <f t="shared" si="105"/>
        <v>0</v>
      </c>
      <c r="CX58" s="44">
        <f t="shared" si="106"/>
        <v>0</v>
      </c>
      <c r="CY58" s="44">
        <f t="shared" si="107"/>
        <v>0</v>
      </c>
      <c r="CZ58" s="45">
        <f t="shared" si="108"/>
        <v>0</v>
      </c>
      <c r="DA58" s="46">
        <f t="shared" si="57"/>
        <v>0</v>
      </c>
      <c r="DB58" s="46">
        <f t="shared" si="58"/>
        <v>0</v>
      </c>
      <c r="DC58" s="46">
        <f t="shared" si="59"/>
        <v>0</v>
      </c>
    </row>
    <row r="59" spans="1:107" ht="15.75" customHeight="1" thickTop="1">
      <c r="A59" s="557" t="s">
        <v>8</v>
      </c>
      <c r="B59" s="63">
        <v>2</v>
      </c>
      <c r="C59" s="379" t="s">
        <v>586</v>
      </c>
      <c r="D59" s="432"/>
      <c r="E59" s="432"/>
      <c r="F59" s="524" t="s">
        <v>584</v>
      </c>
      <c r="G59" s="432"/>
      <c r="H59" s="432"/>
      <c r="I59" s="524" t="s">
        <v>584</v>
      </c>
      <c r="J59" s="432"/>
      <c r="K59" s="432"/>
      <c r="L59" s="432"/>
      <c r="M59" s="432"/>
      <c r="N59" s="482"/>
      <c r="O59" s="432"/>
      <c r="P59" s="432"/>
      <c r="Q59" s="379" t="s">
        <v>431</v>
      </c>
      <c r="R59" s="524" t="s">
        <v>584</v>
      </c>
      <c r="S59" s="379" t="s">
        <v>445</v>
      </c>
      <c r="T59" s="379" t="s">
        <v>483</v>
      </c>
      <c r="U59" s="379" t="s">
        <v>489</v>
      </c>
      <c r="V59" s="536" t="s">
        <v>466</v>
      </c>
      <c r="W59" s="379" t="s">
        <v>515</v>
      </c>
      <c r="X59" s="555" t="s">
        <v>583</v>
      </c>
      <c r="Y59" s="432" t="s">
        <v>467</v>
      </c>
      <c r="Z59" s="379" t="s">
        <v>485</v>
      </c>
      <c r="AA59" s="379"/>
      <c r="AB59" s="379" t="s">
        <v>586</v>
      </c>
      <c r="AC59" s="432" t="s">
        <v>443</v>
      </c>
      <c r="AD59" s="555" t="s">
        <v>583</v>
      </c>
      <c r="AE59" s="391"/>
      <c r="AF59" s="405"/>
      <c r="AG59" s="457"/>
      <c r="AH59" s="379" t="s">
        <v>476</v>
      </c>
      <c r="AI59" s="379" t="s">
        <v>510</v>
      </c>
      <c r="AJ59" s="379" t="s">
        <v>498</v>
      </c>
      <c r="AK59" s="379" t="s">
        <v>469</v>
      </c>
      <c r="AL59" s="379" t="s">
        <v>492</v>
      </c>
      <c r="AM59" s="379" t="s">
        <v>477</v>
      </c>
      <c r="AN59" s="379" t="s">
        <v>587</v>
      </c>
      <c r="AO59" s="416" t="s">
        <v>459</v>
      </c>
      <c r="AP59" s="432" t="s">
        <v>506</v>
      </c>
      <c r="AQ59" s="432" t="s">
        <v>508</v>
      </c>
      <c r="AR59" s="432" t="s">
        <v>496</v>
      </c>
      <c r="AS59" s="432" t="s">
        <v>503</v>
      </c>
      <c r="AT59" s="379" t="s">
        <v>473</v>
      </c>
      <c r="AU59" s="432" t="s">
        <v>440</v>
      </c>
      <c r="AV59" s="423"/>
      <c r="AW59" s="313"/>
      <c r="AX59" s="310"/>
      <c r="AY59" s="58"/>
      <c r="AZ59" s="233"/>
      <c r="BC59" s="47">
        <f t="shared" si="60"/>
        <v>24</v>
      </c>
      <c r="BD59" s="48">
        <f t="shared" si="61"/>
        <v>0</v>
      </c>
      <c r="BE59" s="48">
        <f t="shared" si="62"/>
        <v>0</v>
      </c>
      <c r="BF59" s="48">
        <f t="shared" si="63"/>
        <v>3</v>
      </c>
      <c r="BG59" s="48">
        <f t="shared" si="64"/>
        <v>0</v>
      </c>
      <c r="BH59" s="48">
        <f t="shared" si="65"/>
        <v>0</v>
      </c>
      <c r="BI59" s="48">
        <f t="shared" si="66"/>
        <v>3</v>
      </c>
      <c r="BJ59" s="48">
        <f t="shared" si="67"/>
        <v>0</v>
      </c>
      <c r="BK59" s="48">
        <f t="shared" si="68"/>
        <v>0</v>
      </c>
      <c r="BL59" s="48">
        <f t="shared" si="69"/>
        <v>0</v>
      </c>
      <c r="BM59" s="48">
        <f t="shared" si="70"/>
        <v>0</v>
      </c>
      <c r="BN59" s="48">
        <f t="shared" si="71"/>
        <v>0</v>
      </c>
      <c r="BO59" s="48">
        <f t="shared" si="72"/>
        <v>0</v>
      </c>
      <c r="BP59" s="48">
        <f t="shared" si="73"/>
        <v>0</v>
      </c>
      <c r="BQ59" s="48">
        <f t="shared" si="74"/>
        <v>1</v>
      </c>
      <c r="BR59" s="48">
        <f t="shared" si="109"/>
        <v>3</v>
      </c>
      <c r="BS59" s="48">
        <f t="shared" si="75"/>
        <v>1</v>
      </c>
      <c r="BT59" s="48">
        <f t="shared" si="76"/>
        <v>1</v>
      </c>
      <c r="BU59" s="48">
        <f t="shared" si="77"/>
        <v>1</v>
      </c>
      <c r="BV59" s="48">
        <f t="shared" si="78"/>
        <v>1</v>
      </c>
      <c r="BW59" s="48">
        <f t="shared" si="79"/>
        <v>1</v>
      </c>
      <c r="BX59" s="48">
        <f t="shared" si="80"/>
        <v>2</v>
      </c>
      <c r="BY59" s="48">
        <f t="shared" si="81"/>
        <v>1</v>
      </c>
      <c r="BZ59" s="48">
        <f t="shared" si="82"/>
        <v>1</v>
      </c>
      <c r="CA59" s="48">
        <f t="shared" si="83"/>
        <v>0</v>
      </c>
      <c r="CB59" s="48">
        <f t="shared" si="84"/>
        <v>24</v>
      </c>
      <c r="CC59" s="48">
        <f t="shared" si="85"/>
        <v>1</v>
      </c>
      <c r="CD59" s="48">
        <f t="shared" si="86"/>
        <v>2</v>
      </c>
      <c r="CE59" s="48">
        <f t="shared" si="87"/>
        <v>0</v>
      </c>
      <c r="CF59" s="48">
        <f t="shared" si="88"/>
        <v>0</v>
      </c>
      <c r="CG59" s="48">
        <f t="shared" si="89"/>
        <v>0</v>
      </c>
      <c r="CH59" s="48">
        <f t="shared" si="90"/>
        <v>1</v>
      </c>
      <c r="CI59" s="48">
        <f t="shared" si="91"/>
        <v>1</v>
      </c>
      <c r="CJ59" s="48">
        <f t="shared" si="92"/>
        <v>1</v>
      </c>
      <c r="CK59" s="48">
        <f t="shared" si="93"/>
        <v>1</v>
      </c>
      <c r="CL59" s="48">
        <f t="shared" si="94"/>
        <v>1</v>
      </c>
      <c r="CM59" s="48">
        <f t="shared" si="95"/>
        <v>1</v>
      </c>
      <c r="CN59" s="48">
        <f t="shared" si="96"/>
        <v>1</v>
      </c>
      <c r="CO59" s="48">
        <f t="shared" si="97"/>
        <v>1</v>
      </c>
      <c r="CP59" s="48">
        <f t="shared" si="98"/>
        <v>1</v>
      </c>
      <c r="CQ59" s="48">
        <f t="shared" si="99"/>
        <v>1</v>
      </c>
      <c r="CR59" s="48">
        <f t="shared" si="100"/>
        <v>1</v>
      </c>
      <c r="CS59" s="48">
        <f t="shared" si="101"/>
        <v>1</v>
      </c>
      <c r="CT59" s="48">
        <f t="shared" si="102"/>
        <v>1</v>
      </c>
      <c r="CU59" s="48">
        <f t="shared" si="103"/>
        <v>1</v>
      </c>
      <c r="CV59" s="48">
        <f t="shared" si="104"/>
        <v>0</v>
      </c>
      <c r="CW59" s="48">
        <f t="shared" si="105"/>
        <v>0</v>
      </c>
      <c r="CX59" s="48">
        <f t="shared" si="106"/>
        <v>0</v>
      </c>
      <c r="CY59" s="48">
        <f t="shared" si="107"/>
        <v>0</v>
      </c>
      <c r="CZ59" s="49">
        <f t="shared" si="108"/>
        <v>0</v>
      </c>
      <c r="DA59" s="46">
        <f t="shared" si="57"/>
        <v>0</v>
      </c>
      <c r="DB59" s="46">
        <f t="shared" si="58"/>
        <v>0</v>
      </c>
      <c r="DC59" s="46">
        <f t="shared" si="59"/>
        <v>0</v>
      </c>
    </row>
    <row r="60" spans="1:107" ht="15.75" customHeight="1">
      <c r="A60" s="557" t="s">
        <v>13</v>
      </c>
      <c r="B60" s="63">
        <v>3</v>
      </c>
      <c r="C60" s="379" t="s">
        <v>586</v>
      </c>
      <c r="D60" s="432"/>
      <c r="E60" s="432"/>
      <c r="F60" s="524" t="s">
        <v>584</v>
      </c>
      <c r="G60" s="432"/>
      <c r="H60" s="432"/>
      <c r="I60" s="524" t="s">
        <v>584</v>
      </c>
      <c r="J60" s="432"/>
      <c r="K60" s="432"/>
      <c r="L60" s="432"/>
      <c r="M60" s="432"/>
      <c r="N60" s="482"/>
      <c r="O60" s="432"/>
      <c r="P60" s="432"/>
      <c r="Q60" s="379" t="s">
        <v>431</v>
      </c>
      <c r="R60" s="524" t="s">
        <v>584</v>
      </c>
      <c r="S60" s="379" t="s">
        <v>445</v>
      </c>
      <c r="T60" s="379" t="s">
        <v>483</v>
      </c>
      <c r="U60" s="379" t="s">
        <v>489</v>
      </c>
      <c r="V60" s="536" t="s">
        <v>466</v>
      </c>
      <c r="W60" s="379" t="s">
        <v>515</v>
      </c>
      <c r="X60" s="555" t="s">
        <v>583</v>
      </c>
      <c r="Y60" s="432" t="s">
        <v>467</v>
      </c>
      <c r="Z60" s="379" t="s">
        <v>485</v>
      </c>
      <c r="AA60" s="379"/>
      <c r="AB60" s="379" t="s">
        <v>586</v>
      </c>
      <c r="AC60" s="432" t="s">
        <v>443</v>
      </c>
      <c r="AD60" s="555" t="s">
        <v>583</v>
      </c>
      <c r="AE60" s="391"/>
      <c r="AF60" s="405"/>
      <c r="AG60" s="457"/>
      <c r="AH60" s="540" t="s">
        <v>587</v>
      </c>
      <c r="AI60" s="379" t="s">
        <v>510</v>
      </c>
      <c r="AJ60" s="379" t="s">
        <v>503</v>
      </c>
      <c r="AK60" s="379" t="s">
        <v>479</v>
      </c>
      <c r="AL60" s="379" t="s">
        <v>477</v>
      </c>
      <c r="AM60" s="379" t="s">
        <v>473</v>
      </c>
      <c r="AN60" s="379" t="s">
        <v>507</v>
      </c>
      <c r="AO60" s="379" t="s">
        <v>476</v>
      </c>
      <c r="AP60" s="432" t="s">
        <v>484</v>
      </c>
      <c r="AQ60" s="432" t="s">
        <v>469</v>
      </c>
      <c r="AR60" s="379" t="s">
        <v>492</v>
      </c>
      <c r="AS60" s="432" t="s">
        <v>506</v>
      </c>
      <c r="AT60" s="379" t="s">
        <v>442</v>
      </c>
      <c r="AU60" s="551" t="s">
        <v>440</v>
      </c>
      <c r="AV60" s="414"/>
      <c r="AW60" s="308"/>
      <c r="AX60" s="308"/>
      <c r="AY60" s="58"/>
      <c r="AZ60" s="233"/>
      <c r="BC60" s="47">
        <f t="shared" si="60"/>
        <v>24</v>
      </c>
      <c r="BD60" s="48">
        <f t="shared" si="61"/>
        <v>0</v>
      </c>
      <c r="BE60" s="48">
        <f t="shared" si="62"/>
        <v>0</v>
      </c>
      <c r="BF60" s="48">
        <f t="shared" si="63"/>
        <v>3</v>
      </c>
      <c r="BG60" s="48">
        <f t="shared" si="64"/>
        <v>0</v>
      </c>
      <c r="BH60" s="48">
        <f t="shared" si="65"/>
        <v>0</v>
      </c>
      <c r="BI60" s="48">
        <f t="shared" si="66"/>
        <v>3</v>
      </c>
      <c r="BJ60" s="48">
        <f t="shared" si="67"/>
        <v>0</v>
      </c>
      <c r="BK60" s="48">
        <f t="shared" si="68"/>
        <v>0</v>
      </c>
      <c r="BL60" s="48">
        <f t="shared" si="69"/>
        <v>0</v>
      </c>
      <c r="BM60" s="48">
        <f t="shared" si="70"/>
        <v>0</v>
      </c>
      <c r="BN60" s="48">
        <f t="shared" si="71"/>
        <v>0</v>
      </c>
      <c r="BO60" s="48">
        <f t="shared" si="72"/>
        <v>0</v>
      </c>
      <c r="BP60" s="48">
        <f t="shared" si="73"/>
        <v>0</v>
      </c>
      <c r="BQ60" s="48">
        <f t="shared" si="74"/>
        <v>1</v>
      </c>
      <c r="BR60" s="48">
        <f t="shared" si="109"/>
        <v>3</v>
      </c>
      <c r="BS60" s="48">
        <f t="shared" si="75"/>
        <v>1</v>
      </c>
      <c r="BT60" s="48">
        <f t="shared" si="76"/>
        <v>1</v>
      </c>
      <c r="BU60" s="48">
        <f t="shared" si="77"/>
        <v>1</v>
      </c>
      <c r="BV60" s="48">
        <f t="shared" si="78"/>
        <v>1</v>
      </c>
      <c r="BW60" s="48">
        <f t="shared" si="79"/>
        <v>1</v>
      </c>
      <c r="BX60" s="48">
        <f t="shared" si="80"/>
        <v>2</v>
      </c>
      <c r="BY60" s="48">
        <f t="shared" si="81"/>
        <v>1</v>
      </c>
      <c r="BZ60" s="48">
        <f t="shared" si="82"/>
        <v>1</v>
      </c>
      <c r="CA60" s="48">
        <f t="shared" si="83"/>
        <v>0</v>
      </c>
      <c r="CB60" s="48">
        <f t="shared" si="84"/>
        <v>24</v>
      </c>
      <c r="CC60" s="48">
        <f t="shared" si="85"/>
        <v>1</v>
      </c>
      <c r="CD60" s="48">
        <f t="shared" si="86"/>
        <v>2</v>
      </c>
      <c r="CE60" s="48">
        <f t="shared" si="87"/>
        <v>0</v>
      </c>
      <c r="CF60" s="48">
        <f t="shared" si="88"/>
        <v>0</v>
      </c>
      <c r="CG60" s="48">
        <f t="shared" si="89"/>
        <v>0</v>
      </c>
      <c r="CH60" s="48">
        <f t="shared" si="90"/>
        <v>1</v>
      </c>
      <c r="CI60" s="48">
        <f t="shared" si="91"/>
        <v>1</v>
      </c>
      <c r="CJ60" s="48">
        <f t="shared" si="92"/>
        <v>1</v>
      </c>
      <c r="CK60" s="48">
        <f t="shared" si="93"/>
        <v>1</v>
      </c>
      <c r="CL60" s="48">
        <f t="shared" si="94"/>
        <v>1</v>
      </c>
      <c r="CM60" s="48">
        <f t="shared" si="95"/>
        <v>1</v>
      </c>
      <c r="CN60" s="48">
        <f t="shared" si="96"/>
        <v>1</v>
      </c>
      <c r="CO60" s="48">
        <f t="shared" si="97"/>
        <v>1</v>
      </c>
      <c r="CP60" s="48">
        <f t="shared" si="98"/>
        <v>1</v>
      </c>
      <c r="CQ60" s="48">
        <f t="shared" si="99"/>
        <v>1</v>
      </c>
      <c r="CR60" s="48">
        <f t="shared" si="100"/>
        <v>1</v>
      </c>
      <c r="CS60" s="48">
        <f t="shared" si="101"/>
        <v>1</v>
      </c>
      <c r="CT60" s="48">
        <f t="shared" si="102"/>
        <v>1</v>
      </c>
      <c r="CU60" s="48">
        <f t="shared" si="103"/>
        <v>1</v>
      </c>
      <c r="CV60" s="48">
        <f t="shared" si="104"/>
        <v>0</v>
      </c>
      <c r="CW60" s="48">
        <f t="shared" si="105"/>
        <v>0</v>
      </c>
      <c r="CX60" s="48">
        <f t="shared" si="106"/>
        <v>0</v>
      </c>
      <c r="CY60" s="48">
        <f t="shared" si="107"/>
        <v>0</v>
      </c>
      <c r="CZ60" s="49">
        <f t="shared" si="108"/>
        <v>0</v>
      </c>
      <c r="DA60" s="46">
        <f t="shared" si="57"/>
        <v>0</v>
      </c>
      <c r="DB60" s="46">
        <f t="shared" si="58"/>
        <v>0</v>
      </c>
      <c r="DC60" s="46">
        <f t="shared" si="59"/>
        <v>0</v>
      </c>
    </row>
    <row r="61" spans="1:107" ht="15.75" customHeight="1">
      <c r="A61" s="557"/>
      <c r="B61" s="63">
        <v>4</v>
      </c>
      <c r="C61" s="379" t="s">
        <v>586</v>
      </c>
      <c r="D61" s="432"/>
      <c r="E61" s="432"/>
      <c r="F61" s="432"/>
      <c r="G61" s="432"/>
      <c r="H61" s="524" t="s">
        <v>584</v>
      </c>
      <c r="I61" s="432"/>
      <c r="J61" s="524" t="s">
        <v>584</v>
      </c>
      <c r="K61" s="432"/>
      <c r="L61" s="432"/>
      <c r="M61" s="432"/>
      <c r="N61" s="482"/>
      <c r="O61" s="432"/>
      <c r="P61" s="432"/>
      <c r="Q61" s="555" t="s">
        <v>583</v>
      </c>
      <c r="R61" s="555" t="s">
        <v>583</v>
      </c>
      <c r="S61" s="379" t="s">
        <v>437</v>
      </c>
      <c r="T61" s="379" t="s">
        <v>498</v>
      </c>
      <c r="U61" s="379" t="s">
        <v>508</v>
      </c>
      <c r="V61" s="379" t="s">
        <v>515</v>
      </c>
      <c r="W61" s="436" t="s">
        <v>489</v>
      </c>
      <c r="X61" s="524" t="s">
        <v>584</v>
      </c>
      <c r="Y61" s="432" t="s">
        <v>441</v>
      </c>
      <c r="Z61" s="379" t="s">
        <v>513</v>
      </c>
      <c r="AA61" s="379"/>
      <c r="AB61" s="379" t="s">
        <v>586</v>
      </c>
      <c r="AC61" s="432" t="s">
        <v>507</v>
      </c>
      <c r="AD61" s="524" t="s">
        <v>584</v>
      </c>
      <c r="AE61" s="391"/>
      <c r="AF61" s="405"/>
      <c r="AG61" s="457"/>
      <c r="AH61" s="540" t="s">
        <v>433</v>
      </c>
      <c r="AI61" s="379" t="s">
        <v>471</v>
      </c>
      <c r="AJ61" s="379" t="s">
        <v>587</v>
      </c>
      <c r="AK61" s="379" t="s">
        <v>479</v>
      </c>
      <c r="AL61" s="379" t="s">
        <v>485</v>
      </c>
      <c r="AM61" s="379" t="s">
        <v>483</v>
      </c>
      <c r="AN61" s="379" t="s">
        <v>469</v>
      </c>
      <c r="AO61" s="379" t="s">
        <v>510</v>
      </c>
      <c r="AP61" s="432" t="s">
        <v>484</v>
      </c>
      <c r="AQ61" s="432" t="s">
        <v>506</v>
      </c>
      <c r="AR61" s="379" t="s">
        <v>492</v>
      </c>
      <c r="AS61" s="432" t="s">
        <v>443</v>
      </c>
      <c r="AT61" s="379" t="s">
        <v>442</v>
      </c>
      <c r="AU61" s="432" t="s">
        <v>476</v>
      </c>
      <c r="AV61" s="414"/>
      <c r="AW61" s="308"/>
      <c r="AX61" s="308"/>
      <c r="AY61" s="58"/>
      <c r="AZ61" s="233"/>
      <c r="BC61" s="47">
        <f t="shared" si="60"/>
        <v>24</v>
      </c>
      <c r="BD61" s="48">
        <f t="shared" si="61"/>
        <v>0</v>
      </c>
      <c r="BE61" s="48">
        <f t="shared" si="62"/>
        <v>0</v>
      </c>
      <c r="BF61" s="48">
        <f t="shared" si="63"/>
        <v>0</v>
      </c>
      <c r="BG61" s="48">
        <f t="shared" si="64"/>
        <v>0</v>
      </c>
      <c r="BH61" s="48">
        <f t="shared" si="65"/>
        <v>4</v>
      </c>
      <c r="BI61" s="48">
        <f t="shared" si="66"/>
        <v>0</v>
      </c>
      <c r="BJ61" s="48">
        <f t="shared" si="67"/>
        <v>4</v>
      </c>
      <c r="BK61" s="48">
        <f t="shared" si="68"/>
        <v>0</v>
      </c>
      <c r="BL61" s="48">
        <f t="shared" si="69"/>
        <v>0</v>
      </c>
      <c r="BM61" s="48">
        <f t="shared" si="70"/>
        <v>0</v>
      </c>
      <c r="BN61" s="48">
        <f t="shared" si="71"/>
        <v>0</v>
      </c>
      <c r="BO61" s="48">
        <f t="shared" si="72"/>
        <v>0</v>
      </c>
      <c r="BP61" s="48">
        <f t="shared" si="73"/>
        <v>0</v>
      </c>
      <c r="BQ61" s="48">
        <f t="shared" si="74"/>
        <v>2</v>
      </c>
      <c r="BR61" s="48">
        <f t="shared" si="109"/>
        <v>2</v>
      </c>
      <c r="BS61" s="48">
        <f t="shared" si="75"/>
        <v>1</v>
      </c>
      <c r="BT61" s="48">
        <f t="shared" si="76"/>
        <v>1</v>
      </c>
      <c r="BU61" s="48">
        <f t="shared" si="77"/>
        <v>1</v>
      </c>
      <c r="BV61" s="48">
        <f t="shared" si="78"/>
        <v>1</v>
      </c>
      <c r="BW61" s="48">
        <f t="shared" si="79"/>
        <v>1</v>
      </c>
      <c r="BX61" s="48">
        <f t="shared" si="80"/>
        <v>4</v>
      </c>
      <c r="BY61" s="48">
        <f t="shared" si="81"/>
        <v>1</v>
      </c>
      <c r="BZ61" s="48">
        <f t="shared" si="82"/>
        <v>1</v>
      </c>
      <c r="CA61" s="48">
        <f t="shared" si="83"/>
        <v>0</v>
      </c>
      <c r="CB61" s="48">
        <f t="shared" si="84"/>
        <v>24</v>
      </c>
      <c r="CC61" s="48">
        <f t="shared" si="85"/>
        <v>1</v>
      </c>
      <c r="CD61" s="48">
        <f t="shared" si="86"/>
        <v>4</v>
      </c>
      <c r="CE61" s="48">
        <f t="shared" si="87"/>
        <v>0</v>
      </c>
      <c r="CF61" s="48">
        <f t="shared" si="88"/>
        <v>0</v>
      </c>
      <c r="CG61" s="48">
        <f t="shared" si="89"/>
        <v>0</v>
      </c>
      <c r="CH61" s="48">
        <f t="shared" si="90"/>
        <v>1</v>
      </c>
      <c r="CI61" s="48">
        <f t="shared" si="91"/>
        <v>1</v>
      </c>
      <c r="CJ61" s="48">
        <f t="shared" si="92"/>
        <v>1</v>
      </c>
      <c r="CK61" s="48">
        <f t="shared" si="93"/>
        <v>1</v>
      </c>
      <c r="CL61" s="48">
        <f t="shared" si="94"/>
        <v>1</v>
      </c>
      <c r="CM61" s="48">
        <f t="shared" si="95"/>
        <v>1</v>
      </c>
      <c r="CN61" s="48">
        <f t="shared" si="96"/>
        <v>1</v>
      </c>
      <c r="CO61" s="48">
        <f t="shared" si="97"/>
        <v>1</v>
      </c>
      <c r="CP61" s="48">
        <f t="shared" si="98"/>
        <v>1</v>
      </c>
      <c r="CQ61" s="48">
        <f t="shared" si="99"/>
        <v>1</v>
      </c>
      <c r="CR61" s="48">
        <f t="shared" si="100"/>
        <v>1</v>
      </c>
      <c r="CS61" s="48">
        <f t="shared" si="101"/>
        <v>1</v>
      </c>
      <c r="CT61" s="48">
        <f t="shared" si="102"/>
        <v>1</v>
      </c>
      <c r="CU61" s="48">
        <f t="shared" si="103"/>
        <v>1</v>
      </c>
      <c r="CV61" s="48">
        <f t="shared" si="104"/>
        <v>0</v>
      </c>
      <c r="CW61" s="48">
        <f t="shared" si="105"/>
        <v>0</v>
      </c>
      <c r="CX61" s="48">
        <f t="shared" si="106"/>
        <v>0</v>
      </c>
      <c r="CY61" s="48">
        <f t="shared" si="107"/>
        <v>0</v>
      </c>
      <c r="CZ61" s="49">
        <f t="shared" si="108"/>
        <v>0</v>
      </c>
      <c r="DA61" s="46">
        <f t="shared" si="57"/>
        <v>0</v>
      </c>
      <c r="DB61" s="46">
        <f t="shared" si="58"/>
        <v>0</v>
      </c>
      <c r="DC61" s="46">
        <f t="shared" si="59"/>
        <v>0</v>
      </c>
    </row>
    <row r="62" spans="1:107" ht="15.75" customHeight="1" thickBot="1">
      <c r="A62" s="558"/>
      <c r="B62" s="64">
        <v>5</v>
      </c>
      <c r="C62" s="379" t="s">
        <v>586</v>
      </c>
      <c r="D62" s="432"/>
      <c r="E62" s="432"/>
      <c r="F62" s="432"/>
      <c r="G62" s="432"/>
      <c r="H62" s="524" t="s">
        <v>584</v>
      </c>
      <c r="I62" s="432"/>
      <c r="J62" s="524" t="s">
        <v>584</v>
      </c>
      <c r="K62" s="432"/>
      <c r="L62" s="432"/>
      <c r="M62" s="432"/>
      <c r="N62" s="482"/>
      <c r="O62" s="432"/>
      <c r="P62" s="432"/>
      <c r="Q62" s="555" t="s">
        <v>583</v>
      </c>
      <c r="R62" s="555" t="s">
        <v>583</v>
      </c>
      <c r="S62" s="379" t="s">
        <v>437</v>
      </c>
      <c r="T62" s="416" t="s">
        <v>498</v>
      </c>
      <c r="U62" s="416" t="s">
        <v>508</v>
      </c>
      <c r="V62" s="436" t="s">
        <v>515</v>
      </c>
      <c r="W62" s="436" t="s">
        <v>489</v>
      </c>
      <c r="X62" s="524" t="s">
        <v>584</v>
      </c>
      <c r="Y62" s="432" t="s">
        <v>441</v>
      </c>
      <c r="Z62" s="379" t="s">
        <v>513</v>
      </c>
      <c r="AA62" s="379"/>
      <c r="AB62" s="379" t="s">
        <v>586</v>
      </c>
      <c r="AC62" s="432" t="s">
        <v>507</v>
      </c>
      <c r="AD62" s="524" t="s">
        <v>584</v>
      </c>
      <c r="AE62" s="392"/>
      <c r="AF62" s="407"/>
      <c r="AG62" s="458"/>
      <c r="AH62" s="540" t="s">
        <v>433</v>
      </c>
      <c r="AI62" s="379" t="s">
        <v>471</v>
      </c>
      <c r="AJ62" s="379" t="s">
        <v>587</v>
      </c>
      <c r="AK62" s="536" t="s">
        <v>503</v>
      </c>
      <c r="AL62" s="379" t="s">
        <v>485</v>
      </c>
      <c r="AM62" s="379" t="s">
        <v>483</v>
      </c>
      <c r="AN62" s="379" t="s">
        <v>473</v>
      </c>
      <c r="AO62" s="379" t="s">
        <v>469</v>
      </c>
      <c r="AP62" s="432" t="s">
        <v>510</v>
      </c>
      <c r="AQ62" s="432" t="s">
        <v>506</v>
      </c>
      <c r="AR62" s="379" t="s">
        <v>477</v>
      </c>
      <c r="AS62" s="432" t="s">
        <v>443</v>
      </c>
      <c r="AT62" s="379" t="s">
        <v>476</v>
      </c>
      <c r="AU62" s="432" t="s">
        <v>479</v>
      </c>
      <c r="AV62" s="312"/>
      <c r="AW62" s="311"/>
      <c r="AX62" s="311"/>
      <c r="AY62" s="60"/>
      <c r="AZ62" s="234"/>
      <c r="BC62" s="50">
        <f t="shared" si="60"/>
        <v>24</v>
      </c>
      <c r="BD62" s="51">
        <f t="shared" si="61"/>
        <v>0</v>
      </c>
      <c r="BE62" s="51">
        <f t="shared" si="62"/>
        <v>0</v>
      </c>
      <c r="BF62" s="51">
        <f t="shared" si="63"/>
        <v>0</v>
      </c>
      <c r="BG62" s="51">
        <f t="shared" si="64"/>
        <v>0</v>
      </c>
      <c r="BH62" s="51">
        <f t="shared" si="65"/>
        <v>4</v>
      </c>
      <c r="BI62" s="51">
        <f t="shared" si="66"/>
        <v>0</v>
      </c>
      <c r="BJ62" s="51">
        <f t="shared" si="67"/>
        <v>4</v>
      </c>
      <c r="BK62" s="51">
        <f t="shared" si="68"/>
        <v>0</v>
      </c>
      <c r="BL62" s="51">
        <f t="shared" si="69"/>
        <v>0</v>
      </c>
      <c r="BM62" s="51">
        <f t="shared" si="70"/>
        <v>0</v>
      </c>
      <c r="BN62" s="51">
        <f t="shared" si="71"/>
        <v>0</v>
      </c>
      <c r="BO62" s="51">
        <f t="shared" si="72"/>
        <v>0</v>
      </c>
      <c r="BP62" s="51">
        <f t="shared" si="73"/>
        <v>0</v>
      </c>
      <c r="BQ62" s="51">
        <f t="shared" si="74"/>
        <v>2</v>
      </c>
      <c r="BR62" s="51">
        <f t="shared" si="109"/>
        <v>2</v>
      </c>
      <c r="BS62" s="51">
        <f t="shared" si="75"/>
        <v>1</v>
      </c>
      <c r="BT62" s="51">
        <f t="shared" si="76"/>
        <v>1</v>
      </c>
      <c r="BU62" s="51">
        <f t="shared" si="77"/>
        <v>1</v>
      </c>
      <c r="BV62" s="51">
        <f t="shared" si="78"/>
        <v>1</v>
      </c>
      <c r="BW62" s="51">
        <f t="shared" si="79"/>
        <v>1</v>
      </c>
      <c r="BX62" s="51">
        <f t="shared" si="80"/>
        <v>4</v>
      </c>
      <c r="BY62" s="51">
        <f t="shared" si="81"/>
        <v>1</v>
      </c>
      <c r="BZ62" s="51">
        <f t="shared" si="82"/>
        <v>1</v>
      </c>
      <c r="CA62" s="51">
        <f t="shared" si="83"/>
        <v>0</v>
      </c>
      <c r="CB62" s="51">
        <f t="shared" si="84"/>
        <v>24</v>
      </c>
      <c r="CC62" s="51">
        <f t="shared" si="85"/>
        <v>1</v>
      </c>
      <c r="CD62" s="51">
        <f t="shared" si="86"/>
        <v>4</v>
      </c>
      <c r="CE62" s="51">
        <f t="shared" si="87"/>
        <v>0</v>
      </c>
      <c r="CF62" s="51">
        <f t="shared" si="88"/>
        <v>0</v>
      </c>
      <c r="CG62" s="51">
        <f t="shared" si="89"/>
        <v>0</v>
      </c>
      <c r="CH62" s="51">
        <f t="shared" si="90"/>
        <v>1</v>
      </c>
      <c r="CI62" s="51">
        <f t="shared" si="91"/>
        <v>1</v>
      </c>
      <c r="CJ62" s="51">
        <f t="shared" si="92"/>
        <v>1</v>
      </c>
      <c r="CK62" s="51">
        <f t="shared" si="93"/>
        <v>1</v>
      </c>
      <c r="CL62" s="51">
        <f t="shared" si="94"/>
        <v>1</v>
      </c>
      <c r="CM62" s="51">
        <f t="shared" si="95"/>
        <v>1</v>
      </c>
      <c r="CN62" s="51">
        <f t="shared" si="96"/>
        <v>1</v>
      </c>
      <c r="CO62" s="51">
        <f t="shared" si="97"/>
        <v>1</v>
      </c>
      <c r="CP62" s="51">
        <f t="shared" si="98"/>
        <v>1</v>
      </c>
      <c r="CQ62" s="51">
        <f t="shared" si="99"/>
        <v>1</v>
      </c>
      <c r="CR62" s="51">
        <f t="shared" si="100"/>
        <v>1</v>
      </c>
      <c r="CS62" s="51">
        <f t="shared" si="101"/>
        <v>1</v>
      </c>
      <c r="CT62" s="51">
        <f t="shared" si="102"/>
        <v>1</v>
      </c>
      <c r="CU62" s="51">
        <f t="shared" si="103"/>
        <v>1</v>
      </c>
      <c r="CV62" s="51">
        <f t="shared" si="104"/>
        <v>0</v>
      </c>
      <c r="CW62" s="51">
        <f t="shared" si="105"/>
        <v>0</v>
      </c>
      <c r="CX62" s="51">
        <f t="shared" si="106"/>
        <v>0</v>
      </c>
      <c r="CY62" s="51">
        <f t="shared" si="107"/>
        <v>0</v>
      </c>
      <c r="CZ62" s="52">
        <f t="shared" si="108"/>
        <v>0</v>
      </c>
      <c r="DA62" s="46">
        <f t="shared" si="57"/>
        <v>0</v>
      </c>
      <c r="DB62" s="46">
        <f t="shared" si="58"/>
        <v>0</v>
      </c>
      <c r="DC62" s="46">
        <f t="shared" si="59"/>
        <v>0</v>
      </c>
    </row>
    <row r="63" spans="1:107" ht="15.75" customHeight="1" thickTop="1">
      <c r="A63" s="559" t="s">
        <v>23</v>
      </c>
      <c r="B63" s="62">
        <v>1</v>
      </c>
      <c r="C63" s="471"/>
      <c r="D63" s="471"/>
      <c r="E63" s="471"/>
      <c r="F63" s="471"/>
      <c r="G63" s="471"/>
      <c r="H63" s="471"/>
      <c r="I63" s="354"/>
      <c r="J63" s="354"/>
      <c r="K63" s="471"/>
      <c r="L63" s="471"/>
      <c r="M63" s="471"/>
      <c r="N63" s="471"/>
      <c r="O63" s="468"/>
      <c r="P63" s="395"/>
      <c r="Q63" s="389"/>
      <c r="R63" s="390"/>
      <c r="S63" s="438"/>
      <c r="T63" s="393"/>
      <c r="U63" s="393"/>
      <c r="V63" s="393"/>
      <c r="W63" s="394"/>
      <c r="X63" s="394"/>
      <c r="Y63" s="393"/>
      <c r="Z63" s="393"/>
      <c r="AA63" s="393"/>
      <c r="AB63" s="393"/>
      <c r="AC63" s="393"/>
      <c r="AD63" s="393"/>
      <c r="AE63" s="415"/>
      <c r="AF63" s="403"/>
      <c r="AG63" s="404"/>
      <c r="AH63" s="459"/>
      <c r="AI63" s="460"/>
      <c r="AJ63" s="460"/>
      <c r="AK63" s="460"/>
      <c r="AL63" s="460"/>
      <c r="AM63" s="460"/>
      <c r="AN63" s="460"/>
      <c r="AO63" s="460"/>
      <c r="AP63" s="460"/>
      <c r="AQ63" s="460"/>
      <c r="AR63" s="460"/>
      <c r="AS63" s="460"/>
      <c r="AT63" s="460"/>
      <c r="AU63" s="461"/>
      <c r="AV63" s="414"/>
      <c r="AW63" s="308"/>
      <c r="AX63" s="308"/>
      <c r="AY63" s="56"/>
      <c r="AZ63" s="232"/>
      <c r="BC63" s="43">
        <f t="shared" si="60"/>
        <v>0</v>
      </c>
      <c r="BD63" s="44">
        <f t="shared" si="61"/>
        <v>0</v>
      </c>
      <c r="BE63" s="44">
        <f t="shared" si="62"/>
        <v>0</v>
      </c>
      <c r="BF63" s="44">
        <f t="shared" si="63"/>
        <v>0</v>
      </c>
      <c r="BG63" s="44">
        <f t="shared" si="64"/>
        <v>0</v>
      </c>
      <c r="BH63" s="44">
        <f t="shared" si="65"/>
        <v>0</v>
      </c>
      <c r="BI63" s="44">
        <f t="shared" si="66"/>
        <v>0</v>
      </c>
      <c r="BJ63" s="44">
        <f t="shared" si="67"/>
        <v>0</v>
      </c>
      <c r="BK63" s="44">
        <f t="shared" si="68"/>
        <v>0</v>
      </c>
      <c r="BL63" s="44">
        <f t="shared" si="69"/>
        <v>0</v>
      </c>
      <c r="BM63" s="44">
        <f t="shared" si="70"/>
        <v>0</v>
      </c>
      <c r="BN63" s="44">
        <f t="shared" si="71"/>
        <v>0</v>
      </c>
      <c r="BO63" s="44">
        <f t="shared" si="72"/>
        <v>0</v>
      </c>
      <c r="BP63" s="44">
        <f t="shared" si="73"/>
        <v>0</v>
      </c>
      <c r="BQ63" s="44">
        <f t="shared" si="74"/>
        <v>0</v>
      </c>
      <c r="BR63" s="44">
        <f t="shared" si="109"/>
        <v>0</v>
      </c>
      <c r="BS63" s="44">
        <f t="shared" si="75"/>
        <v>0</v>
      </c>
      <c r="BT63" s="44">
        <f t="shared" si="76"/>
        <v>0</v>
      </c>
      <c r="BU63" s="44">
        <f t="shared" si="77"/>
        <v>0</v>
      </c>
      <c r="BV63" s="44">
        <f t="shared" si="78"/>
        <v>0</v>
      </c>
      <c r="BW63" s="44">
        <f t="shared" si="79"/>
        <v>0</v>
      </c>
      <c r="BX63" s="44">
        <f t="shared" si="80"/>
        <v>0</v>
      </c>
      <c r="BY63" s="44">
        <f t="shared" si="81"/>
        <v>0</v>
      </c>
      <c r="BZ63" s="44">
        <f t="shared" si="82"/>
        <v>0</v>
      </c>
      <c r="CA63" s="44">
        <f t="shared" si="83"/>
        <v>0</v>
      </c>
      <c r="CB63" s="44">
        <f t="shared" si="84"/>
        <v>0</v>
      </c>
      <c r="CC63" s="44">
        <f t="shared" si="85"/>
        <v>0</v>
      </c>
      <c r="CD63" s="44">
        <f t="shared" si="86"/>
        <v>0</v>
      </c>
      <c r="CE63" s="44">
        <f t="shared" si="87"/>
        <v>0</v>
      </c>
      <c r="CF63" s="44">
        <f t="shared" si="88"/>
        <v>0</v>
      </c>
      <c r="CG63" s="44">
        <f t="shared" si="89"/>
        <v>0</v>
      </c>
      <c r="CH63" s="44">
        <f t="shared" si="90"/>
        <v>0</v>
      </c>
      <c r="CI63" s="44">
        <f t="shared" si="91"/>
        <v>0</v>
      </c>
      <c r="CJ63" s="44">
        <f t="shared" si="92"/>
        <v>0</v>
      </c>
      <c r="CK63" s="44">
        <f t="shared" si="93"/>
        <v>0</v>
      </c>
      <c r="CL63" s="44">
        <f t="shared" si="94"/>
        <v>0</v>
      </c>
      <c r="CM63" s="44">
        <f t="shared" si="95"/>
        <v>0</v>
      </c>
      <c r="CN63" s="44">
        <f t="shared" si="96"/>
        <v>0</v>
      </c>
      <c r="CO63" s="44">
        <f t="shared" si="97"/>
        <v>0</v>
      </c>
      <c r="CP63" s="44">
        <f t="shared" si="98"/>
        <v>0</v>
      </c>
      <c r="CQ63" s="44">
        <f t="shared" si="99"/>
        <v>0</v>
      </c>
      <c r="CR63" s="44">
        <f t="shared" si="100"/>
        <v>0</v>
      </c>
      <c r="CS63" s="44">
        <f t="shared" si="101"/>
        <v>0</v>
      </c>
      <c r="CT63" s="44">
        <f t="shared" si="102"/>
        <v>0</v>
      </c>
      <c r="CU63" s="44">
        <f t="shared" si="103"/>
        <v>0</v>
      </c>
      <c r="CV63" s="44">
        <f t="shared" si="104"/>
        <v>0</v>
      </c>
      <c r="CW63" s="44">
        <f t="shared" si="105"/>
        <v>0</v>
      </c>
      <c r="CX63" s="44">
        <f t="shared" si="106"/>
        <v>0</v>
      </c>
      <c r="CY63" s="44">
        <f t="shared" si="107"/>
        <v>0</v>
      </c>
      <c r="CZ63" s="45">
        <f t="shared" si="108"/>
        <v>0</v>
      </c>
      <c r="DA63" s="46">
        <f t="shared" si="57"/>
        <v>0</v>
      </c>
      <c r="DB63" s="46">
        <f t="shared" si="58"/>
        <v>0</v>
      </c>
      <c r="DC63" s="46">
        <f t="shared" si="59"/>
        <v>0</v>
      </c>
    </row>
    <row r="64" spans="1:107" ht="15.75" customHeight="1">
      <c r="A64" s="557" t="s">
        <v>8</v>
      </c>
      <c r="B64" s="63">
        <v>2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469"/>
      <c r="P64" s="398"/>
      <c r="Q64" s="396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405"/>
      <c r="AG64" s="406"/>
      <c r="AH64" s="417"/>
      <c r="AI64" s="418"/>
      <c r="AJ64" s="41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9"/>
      <c r="AV64" s="414"/>
      <c r="AW64" s="308"/>
      <c r="AX64" s="308"/>
      <c r="AY64" s="58"/>
      <c r="AZ64" s="233"/>
      <c r="BC64" s="47">
        <f t="shared" si="60"/>
        <v>0</v>
      </c>
      <c r="BD64" s="48">
        <f t="shared" si="61"/>
        <v>0</v>
      </c>
      <c r="BE64" s="48">
        <f t="shared" si="62"/>
        <v>0</v>
      </c>
      <c r="BF64" s="48">
        <f t="shared" si="63"/>
        <v>0</v>
      </c>
      <c r="BG64" s="48">
        <f t="shared" si="64"/>
        <v>0</v>
      </c>
      <c r="BH64" s="48">
        <f t="shared" si="65"/>
        <v>0</v>
      </c>
      <c r="BI64" s="48">
        <f t="shared" si="66"/>
        <v>0</v>
      </c>
      <c r="BJ64" s="48">
        <f t="shared" si="67"/>
        <v>0</v>
      </c>
      <c r="BK64" s="48">
        <f t="shared" si="68"/>
        <v>0</v>
      </c>
      <c r="BL64" s="48">
        <f t="shared" si="69"/>
        <v>0</v>
      </c>
      <c r="BM64" s="48">
        <f t="shared" si="70"/>
        <v>0</v>
      </c>
      <c r="BN64" s="48">
        <f t="shared" si="71"/>
        <v>0</v>
      </c>
      <c r="BO64" s="48">
        <f t="shared" si="72"/>
        <v>0</v>
      </c>
      <c r="BP64" s="48">
        <f t="shared" si="73"/>
        <v>0</v>
      </c>
      <c r="BQ64" s="48">
        <f t="shared" si="74"/>
        <v>0</v>
      </c>
      <c r="BR64" s="48">
        <f t="shared" si="109"/>
        <v>0</v>
      </c>
      <c r="BS64" s="48">
        <f t="shared" si="75"/>
        <v>0</v>
      </c>
      <c r="BT64" s="48">
        <f t="shared" si="76"/>
        <v>0</v>
      </c>
      <c r="BU64" s="48">
        <f t="shared" si="77"/>
        <v>0</v>
      </c>
      <c r="BV64" s="48">
        <f t="shared" si="78"/>
        <v>0</v>
      </c>
      <c r="BW64" s="48">
        <f t="shared" si="79"/>
        <v>0</v>
      </c>
      <c r="BX64" s="48">
        <f t="shared" si="80"/>
        <v>0</v>
      </c>
      <c r="BY64" s="48">
        <f t="shared" si="81"/>
        <v>0</v>
      </c>
      <c r="BZ64" s="48">
        <f t="shared" si="82"/>
        <v>0</v>
      </c>
      <c r="CA64" s="48">
        <f t="shared" si="83"/>
        <v>0</v>
      </c>
      <c r="CB64" s="48">
        <f t="shared" si="84"/>
        <v>0</v>
      </c>
      <c r="CC64" s="48">
        <f t="shared" si="85"/>
        <v>0</v>
      </c>
      <c r="CD64" s="48">
        <f t="shared" si="86"/>
        <v>0</v>
      </c>
      <c r="CE64" s="48">
        <f t="shared" si="87"/>
        <v>0</v>
      </c>
      <c r="CF64" s="48">
        <f t="shared" si="88"/>
        <v>0</v>
      </c>
      <c r="CG64" s="48">
        <f t="shared" si="89"/>
        <v>0</v>
      </c>
      <c r="CH64" s="48">
        <f t="shared" si="90"/>
        <v>0</v>
      </c>
      <c r="CI64" s="48">
        <f t="shared" si="91"/>
        <v>0</v>
      </c>
      <c r="CJ64" s="48">
        <f t="shared" si="92"/>
        <v>0</v>
      </c>
      <c r="CK64" s="48">
        <f t="shared" si="93"/>
        <v>0</v>
      </c>
      <c r="CL64" s="48">
        <f t="shared" si="94"/>
        <v>0</v>
      </c>
      <c r="CM64" s="48">
        <f t="shared" si="95"/>
        <v>0</v>
      </c>
      <c r="CN64" s="48">
        <f t="shared" si="96"/>
        <v>0</v>
      </c>
      <c r="CO64" s="48">
        <f t="shared" si="97"/>
        <v>0</v>
      </c>
      <c r="CP64" s="48">
        <f t="shared" si="98"/>
        <v>0</v>
      </c>
      <c r="CQ64" s="48">
        <f t="shared" si="99"/>
        <v>0</v>
      </c>
      <c r="CR64" s="48">
        <f t="shared" si="100"/>
        <v>0</v>
      </c>
      <c r="CS64" s="48">
        <f t="shared" si="101"/>
        <v>0</v>
      </c>
      <c r="CT64" s="48">
        <f t="shared" si="102"/>
        <v>0</v>
      </c>
      <c r="CU64" s="48">
        <f t="shared" si="103"/>
        <v>0</v>
      </c>
      <c r="CV64" s="48">
        <f t="shared" si="104"/>
        <v>0</v>
      </c>
      <c r="CW64" s="48">
        <f t="shared" si="105"/>
        <v>0</v>
      </c>
      <c r="CX64" s="48">
        <f t="shared" si="106"/>
        <v>0</v>
      </c>
      <c r="CY64" s="48">
        <f t="shared" si="107"/>
        <v>0</v>
      </c>
      <c r="CZ64" s="49">
        <f t="shared" si="108"/>
        <v>0</v>
      </c>
      <c r="DA64" s="46">
        <f t="shared" si="57"/>
        <v>0</v>
      </c>
      <c r="DB64" s="46">
        <f t="shared" si="58"/>
        <v>0</v>
      </c>
      <c r="DC64" s="46">
        <f t="shared" si="59"/>
        <v>0</v>
      </c>
    </row>
    <row r="65" spans="1:107" ht="15.75" customHeight="1">
      <c r="A65" s="557" t="s">
        <v>14</v>
      </c>
      <c r="B65" s="63">
        <v>3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469"/>
      <c r="P65" s="398"/>
      <c r="Q65" s="396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405"/>
      <c r="AG65" s="406"/>
      <c r="AH65" s="417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418"/>
      <c r="AT65" s="418"/>
      <c r="AU65" s="419"/>
      <c r="AV65" s="414"/>
      <c r="AW65" s="308"/>
      <c r="AX65" s="308"/>
      <c r="AY65" s="58"/>
      <c r="AZ65" s="233"/>
      <c r="BC65" s="47">
        <f t="shared" si="60"/>
        <v>0</v>
      </c>
      <c r="BD65" s="48">
        <f t="shared" si="61"/>
        <v>0</v>
      </c>
      <c r="BE65" s="48">
        <f t="shared" si="62"/>
        <v>0</v>
      </c>
      <c r="BF65" s="48">
        <f t="shared" si="63"/>
        <v>0</v>
      </c>
      <c r="BG65" s="48">
        <f t="shared" si="64"/>
        <v>0</v>
      </c>
      <c r="BH65" s="48">
        <f t="shared" si="65"/>
        <v>0</v>
      </c>
      <c r="BI65" s="48">
        <f t="shared" si="66"/>
        <v>0</v>
      </c>
      <c r="BJ65" s="48">
        <f t="shared" si="67"/>
        <v>0</v>
      </c>
      <c r="BK65" s="48">
        <f t="shared" si="68"/>
        <v>0</v>
      </c>
      <c r="BL65" s="48">
        <f t="shared" si="69"/>
        <v>0</v>
      </c>
      <c r="BM65" s="48">
        <f t="shared" si="70"/>
        <v>0</v>
      </c>
      <c r="BN65" s="48">
        <f t="shared" si="71"/>
        <v>0</v>
      </c>
      <c r="BO65" s="48">
        <f t="shared" si="72"/>
        <v>0</v>
      </c>
      <c r="BP65" s="48">
        <f t="shared" si="73"/>
        <v>0</v>
      </c>
      <c r="BQ65" s="48">
        <f t="shared" si="74"/>
        <v>0</v>
      </c>
      <c r="BR65" s="48">
        <f t="shared" si="109"/>
        <v>0</v>
      </c>
      <c r="BS65" s="48">
        <f t="shared" si="75"/>
        <v>0</v>
      </c>
      <c r="BT65" s="48">
        <f t="shared" si="76"/>
        <v>0</v>
      </c>
      <c r="BU65" s="48">
        <f t="shared" si="77"/>
        <v>0</v>
      </c>
      <c r="BV65" s="48">
        <f t="shared" si="78"/>
        <v>0</v>
      </c>
      <c r="BW65" s="48">
        <f t="shared" si="79"/>
        <v>0</v>
      </c>
      <c r="BX65" s="48">
        <f t="shared" si="80"/>
        <v>0</v>
      </c>
      <c r="BY65" s="48">
        <f t="shared" si="81"/>
        <v>0</v>
      </c>
      <c r="BZ65" s="48">
        <f t="shared" si="82"/>
        <v>0</v>
      </c>
      <c r="CA65" s="48">
        <f t="shared" si="83"/>
        <v>0</v>
      </c>
      <c r="CB65" s="48">
        <f t="shared" si="84"/>
        <v>0</v>
      </c>
      <c r="CC65" s="48">
        <f t="shared" si="85"/>
        <v>0</v>
      </c>
      <c r="CD65" s="48">
        <f t="shared" si="86"/>
        <v>0</v>
      </c>
      <c r="CE65" s="48">
        <f t="shared" si="87"/>
        <v>0</v>
      </c>
      <c r="CF65" s="48">
        <f t="shared" si="88"/>
        <v>0</v>
      </c>
      <c r="CG65" s="48">
        <f t="shared" si="89"/>
        <v>0</v>
      </c>
      <c r="CH65" s="48">
        <f t="shared" si="90"/>
        <v>0</v>
      </c>
      <c r="CI65" s="48">
        <f t="shared" si="91"/>
        <v>0</v>
      </c>
      <c r="CJ65" s="48">
        <f t="shared" si="92"/>
        <v>0</v>
      </c>
      <c r="CK65" s="48">
        <f t="shared" si="93"/>
        <v>0</v>
      </c>
      <c r="CL65" s="48">
        <f t="shared" si="94"/>
        <v>0</v>
      </c>
      <c r="CM65" s="48">
        <f t="shared" si="95"/>
        <v>0</v>
      </c>
      <c r="CN65" s="48">
        <f t="shared" si="96"/>
        <v>0</v>
      </c>
      <c r="CO65" s="48">
        <f t="shared" si="97"/>
        <v>0</v>
      </c>
      <c r="CP65" s="48">
        <f t="shared" si="98"/>
        <v>0</v>
      </c>
      <c r="CQ65" s="48">
        <f t="shared" si="99"/>
        <v>0</v>
      </c>
      <c r="CR65" s="48">
        <f t="shared" si="100"/>
        <v>0</v>
      </c>
      <c r="CS65" s="48">
        <f t="shared" si="101"/>
        <v>0</v>
      </c>
      <c r="CT65" s="48">
        <f t="shared" si="102"/>
        <v>0</v>
      </c>
      <c r="CU65" s="48">
        <f t="shared" si="103"/>
        <v>0</v>
      </c>
      <c r="CV65" s="48">
        <f t="shared" si="104"/>
        <v>0</v>
      </c>
      <c r="CW65" s="48">
        <f t="shared" si="105"/>
        <v>0</v>
      </c>
      <c r="CX65" s="48">
        <f t="shared" si="106"/>
        <v>0</v>
      </c>
      <c r="CY65" s="48">
        <f t="shared" si="107"/>
        <v>0</v>
      </c>
      <c r="CZ65" s="49">
        <f t="shared" si="108"/>
        <v>0</v>
      </c>
      <c r="DA65" s="46">
        <f t="shared" si="57"/>
        <v>0</v>
      </c>
      <c r="DB65" s="46">
        <f t="shared" si="58"/>
        <v>0</v>
      </c>
      <c r="DC65" s="46">
        <f t="shared" si="59"/>
        <v>0</v>
      </c>
    </row>
    <row r="66" spans="1:107" ht="15.75" customHeight="1">
      <c r="A66" s="557"/>
      <c r="B66" s="63">
        <v>4</v>
      </c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469"/>
      <c r="P66" s="398"/>
      <c r="Q66" s="396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405"/>
      <c r="AG66" s="406"/>
      <c r="AH66" s="417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9"/>
      <c r="AV66" s="414"/>
      <c r="AW66" s="308"/>
      <c r="AX66" s="308"/>
      <c r="AY66" s="58"/>
      <c r="AZ66" s="233"/>
      <c r="BC66" s="47">
        <f t="shared" si="60"/>
        <v>0</v>
      </c>
      <c r="BD66" s="48">
        <f t="shared" si="61"/>
        <v>0</v>
      </c>
      <c r="BE66" s="48">
        <f t="shared" si="62"/>
        <v>0</v>
      </c>
      <c r="BF66" s="48">
        <f t="shared" si="63"/>
        <v>0</v>
      </c>
      <c r="BG66" s="48">
        <f t="shared" si="64"/>
        <v>0</v>
      </c>
      <c r="BH66" s="48">
        <f t="shared" si="65"/>
        <v>0</v>
      </c>
      <c r="BI66" s="48">
        <f t="shared" si="66"/>
        <v>0</v>
      </c>
      <c r="BJ66" s="48">
        <f t="shared" si="67"/>
        <v>0</v>
      </c>
      <c r="BK66" s="48">
        <f t="shared" si="68"/>
        <v>0</v>
      </c>
      <c r="BL66" s="48">
        <f t="shared" si="69"/>
        <v>0</v>
      </c>
      <c r="BM66" s="48">
        <f t="shared" si="70"/>
        <v>0</v>
      </c>
      <c r="BN66" s="48">
        <f t="shared" si="71"/>
        <v>0</v>
      </c>
      <c r="BO66" s="48">
        <f t="shared" si="72"/>
        <v>0</v>
      </c>
      <c r="BP66" s="48">
        <f t="shared" si="73"/>
        <v>0</v>
      </c>
      <c r="BQ66" s="48">
        <f t="shared" si="74"/>
        <v>0</v>
      </c>
      <c r="BR66" s="48">
        <f t="shared" si="109"/>
        <v>0</v>
      </c>
      <c r="BS66" s="48">
        <f t="shared" si="75"/>
        <v>0</v>
      </c>
      <c r="BT66" s="48">
        <f t="shared" si="76"/>
        <v>0</v>
      </c>
      <c r="BU66" s="48">
        <f t="shared" si="77"/>
        <v>0</v>
      </c>
      <c r="BV66" s="48">
        <f t="shared" si="78"/>
        <v>0</v>
      </c>
      <c r="BW66" s="48">
        <f t="shared" si="79"/>
        <v>0</v>
      </c>
      <c r="BX66" s="48">
        <f t="shared" si="80"/>
        <v>0</v>
      </c>
      <c r="BY66" s="48">
        <f t="shared" si="81"/>
        <v>0</v>
      </c>
      <c r="BZ66" s="48">
        <f t="shared" si="82"/>
        <v>0</v>
      </c>
      <c r="CA66" s="48">
        <f t="shared" si="83"/>
        <v>0</v>
      </c>
      <c r="CB66" s="48">
        <f t="shared" si="84"/>
        <v>0</v>
      </c>
      <c r="CC66" s="48">
        <f t="shared" si="85"/>
        <v>0</v>
      </c>
      <c r="CD66" s="48">
        <f t="shared" si="86"/>
        <v>0</v>
      </c>
      <c r="CE66" s="48">
        <f t="shared" si="87"/>
        <v>0</v>
      </c>
      <c r="CF66" s="48">
        <f t="shared" si="88"/>
        <v>0</v>
      </c>
      <c r="CG66" s="48">
        <f t="shared" si="89"/>
        <v>0</v>
      </c>
      <c r="CH66" s="48">
        <f t="shared" si="90"/>
        <v>0</v>
      </c>
      <c r="CI66" s="48">
        <f t="shared" si="91"/>
        <v>0</v>
      </c>
      <c r="CJ66" s="48">
        <f t="shared" si="92"/>
        <v>0</v>
      </c>
      <c r="CK66" s="48">
        <f t="shared" si="93"/>
        <v>0</v>
      </c>
      <c r="CL66" s="48">
        <f t="shared" si="94"/>
        <v>0</v>
      </c>
      <c r="CM66" s="48">
        <f t="shared" si="95"/>
        <v>0</v>
      </c>
      <c r="CN66" s="48">
        <f t="shared" si="96"/>
        <v>0</v>
      </c>
      <c r="CO66" s="48">
        <f t="shared" si="97"/>
        <v>0</v>
      </c>
      <c r="CP66" s="48">
        <f t="shared" si="98"/>
        <v>0</v>
      </c>
      <c r="CQ66" s="48">
        <f t="shared" si="99"/>
        <v>0</v>
      </c>
      <c r="CR66" s="48">
        <f t="shared" si="100"/>
        <v>0</v>
      </c>
      <c r="CS66" s="48">
        <f t="shared" si="101"/>
        <v>0</v>
      </c>
      <c r="CT66" s="48">
        <f t="shared" si="102"/>
        <v>0</v>
      </c>
      <c r="CU66" s="48">
        <f t="shared" si="103"/>
        <v>0</v>
      </c>
      <c r="CV66" s="48">
        <f t="shared" si="104"/>
        <v>0</v>
      </c>
      <c r="CW66" s="48">
        <f t="shared" si="105"/>
        <v>0</v>
      </c>
      <c r="CX66" s="48">
        <f t="shared" si="106"/>
        <v>0</v>
      </c>
      <c r="CY66" s="48">
        <f t="shared" si="107"/>
        <v>0</v>
      </c>
      <c r="CZ66" s="49">
        <f t="shared" si="108"/>
        <v>0</v>
      </c>
      <c r="DA66" s="46">
        <f t="shared" si="57"/>
        <v>0</v>
      </c>
      <c r="DB66" s="46">
        <f t="shared" si="58"/>
        <v>0</v>
      </c>
      <c r="DC66" s="46">
        <f t="shared" si="59"/>
        <v>0</v>
      </c>
    </row>
    <row r="67" spans="1:107" ht="15.75" customHeight="1" thickBot="1">
      <c r="A67" s="558"/>
      <c r="B67" s="64">
        <v>5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470"/>
      <c r="P67" s="401"/>
      <c r="Q67" s="399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7"/>
      <c r="AG67" s="408"/>
      <c r="AH67" s="420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2"/>
      <c r="AV67" s="312"/>
      <c r="AW67" s="311"/>
      <c r="AX67" s="311"/>
      <c r="AY67" s="60"/>
      <c r="AZ67" s="234"/>
      <c r="BC67" s="50">
        <f t="shared" si="60"/>
        <v>0</v>
      </c>
      <c r="BD67" s="51">
        <f t="shared" si="61"/>
        <v>0</v>
      </c>
      <c r="BE67" s="51">
        <f t="shared" si="62"/>
        <v>0</v>
      </c>
      <c r="BF67" s="51">
        <f t="shared" si="63"/>
        <v>0</v>
      </c>
      <c r="BG67" s="51">
        <f t="shared" si="64"/>
        <v>0</v>
      </c>
      <c r="BH67" s="51">
        <f t="shared" si="65"/>
        <v>0</v>
      </c>
      <c r="BI67" s="51">
        <f t="shared" si="66"/>
        <v>0</v>
      </c>
      <c r="BJ67" s="51">
        <f t="shared" si="67"/>
        <v>0</v>
      </c>
      <c r="BK67" s="51">
        <f t="shared" si="68"/>
        <v>0</v>
      </c>
      <c r="BL67" s="51">
        <f t="shared" si="69"/>
        <v>0</v>
      </c>
      <c r="BM67" s="51">
        <f t="shared" si="70"/>
        <v>0</v>
      </c>
      <c r="BN67" s="51">
        <f t="shared" si="71"/>
        <v>0</v>
      </c>
      <c r="BO67" s="51">
        <f t="shared" si="72"/>
        <v>0</v>
      </c>
      <c r="BP67" s="51">
        <f t="shared" si="73"/>
        <v>0</v>
      </c>
      <c r="BQ67" s="51">
        <f t="shared" si="74"/>
        <v>0</v>
      </c>
      <c r="BR67" s="51">
        <f t="shared" si="109"/>
        <v>0</v>
      </c>
      <c r="BS67" s="51">
        <f t="shared" si="75"/>
        <v>0</v>
      </c>
      <c r="BT67" s="51">
        <f t="shared" si="76"/>
        <v>0</v>
      </c>
      <c r="BU67" s="51">
        <f t="shared" si="77"/>
        <v>0</v>
      </c>
      <c r="BV67" s="51">
        <f t="shared" si="78"/>
        <v>0</v>
      </c>
      <c r="BW67" s="51">
        <f t="shared" si="79"/>
        <v>0</v>
      </c>
      <c r="BX67" s="51">
        <f t="shared" si="80"/>
        <v>0</v>
      </c>
      <c r="BY67" s="51">
        <f t="shared" si="81"/>
        <v>0</v>
      </c>
      <c r="BZ67" s="51">
        <f t="shared" si="82"/>
        <v>0</v>
      </c>
      <c r="CA67" s="51">
        <f t="shared" si="83"/>
        <v>0</v>
      </c>
      <c r="CB67" s="51">
        <f t="shared" si="84"/>
        <v>0</v>
      </c>
      <c r="CC67" s="51">
        <f t="shared" si="85"/>
        <v>0</v>
      </c>
      <c r="CD67" s="51">
        <f t="shared" si="86"/>
        <v>0</v>
      </c>
      <c r="CE67" s="51">
        <f t="shared" si="87"/>
        <v>0</v>
      </c>
      <c r="CF67" s="51">
        <f t="shared" si="88"/>
        <v>0</v>
      </c>
      <c r="CG67" s="51">
        <f t="shared" si="89"/>
        <v>0</v>
      </c>
      <c r="CH67" s="51">
        <f t="shared" si="90"/>
        <v>0</v>
      </c>
      <c r="CI67" s="51">
        <f t="shared" si="91"/>
        <v>0</v>
      </c>
      <c r="CJ67" s="51">
        <f t="shared" si="92"/>
        <v>0</v>
      </c>
      <c r="CK67" s="51">
        <f t="shared" si="93"/>
        <v>0</v>
      </c>
      <c r="CL67" s="51">
        <f t="shared" si="94"/>
        <v>0</v>
      </c>
      <c r="CM67" s="51">
        <f t="shared" si="95"/>
        <v>0</v>
      </c>
      <c r="CN67" s="51">
        <f t="shared" si="96"/>
        <v>0</v>
      </c>
      <c r="CO67" s="51">
        <f t="shared" si="97"/>
        <v>0</v>
      </c>
      <c r="CP67" s="51">
        <f t="shared" si="98"/>
        <v>0</v>
      </c>
      <c r="CQ67" s="51">
        <f t="shared" si="99"/>
        <v>0</v>
      </c>
      <c r="CR67" s="51">
        <f t="shared" si="100"/>
        <v>0</v>
      </c>
      <c r="CS67" s="51">
        <f t="shared" si="101"/>
        <v>0</v>
      </c>
      <c r="CT67" s="51">
        <f t="shared" si="102"/>
        <v>0</v>
      </c>
      <c r="CU67" s="51">
        <f t="shared" si="103"/>
        <v>0</v>
      </c>
      <c r="CV67" s="51">
        <f t="shared" si="104"/>
        <v>0</v>
      </c>
      <c r="CW67" s="51">
        <f t="shared" si="105"/>
        <v>0</v>
      </c>
      <c r="CX67" s="51">
        <f t="shared" si="106"/>
        <v>0</v>
      </c>
      <c r="CY67" s="51">
        <f t="shared" si="107"/>
        <v>0</v>
      </c>
      <c r="CZ67" s="52">
        <f t="shared" si="108"/>
        <v>0</v>
      </c>
      <c r="DA67" s="46">
        <f t="shared" si="57"/>
        <v>0</v>
      </c>
      <c r="DB67" s="46">
        <f t="shared" si="58"/>
        <v>0</v>
      </c>
      <c r="DC67" s="46">
        <f t="shared" si="59"/>
        <v>0</v>
      </c>
    </row>
    <row r="68" spans="1:107" ht="15.75" customHeight="1"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</row>
    <row r="69" spans="1:107" ht="15.75" customHeight="1"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</row>
  </sheetData>
  <mergeCells count="12">
    <mergeCell ref="A63:A67"/>
    <mergeCell ref="A24:A28"/>
    <mergeCell ref="A29:A33"/>
    <mergeCell ref="A38:A42"/>
    <mergeCell ref="A43:A47"/>
    <mergeCell ref="A48:A52"/>
    <mergeCell ref="A53:A57"/>
    <mergeCell ref="A4:A8"/>
    <mergeCell ref="A9:A13"/>
    <mergeCell ref="A14:A18"/>
    <mergeCell ref="A19:A23"/>
    <mergeCell ref="A58:A62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disablePrompts="1" count="1">
    <dataValidation type="custom" allowBlank="1" showInputMessage="1" showErrorMessage="1" sqref="D38:D39 D63 R39">
      <formula1>COUNTIF($C38:$AY38,D38)=1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71"/>
  <sheetViews>
    <sheetView zoomScaleNormal="100" workbookViewId="0">
      <pane xSplit="2" ySplit="3" topLeftCell="C25" activePane="bottomRight" state="frozen"/>
      <selection activeCell="E2" sqref="E2"/>
      <selection pane="topRight" activeCell="E2" sqref="E2"/>
      <selection pane="bottomLeft" activeCell="E2" sqref="E2"/>
      <selection pane="bottomRight" activeCell="E2" sqref="E2"/>
    </sheetView>
  </sheetViews>
  <sheetFormatPr defaultColWidth="7.625" defaultRowHeight="15.75" customHeight="1"/>
  <cols>
    <col min="1" max="2" width="6" style="157" customWidth="1"/>
    <col min="3" max="25" width="4.25" style="159" customWidth="1"/>
    <col min="26" max="26" width="5.125" style="159" bestFit="1" customWidth="1"/>
    <col min="27" max="45" width="4.25" style="159" customWidth="1"/>
    <col min="46" max="52" width="4.25" style="157" customWidth="1"/>
    <col min="53" max="54" width="4.875" style="125" customWidth="1"/>
    <col min="55" max="16384" width="7.625" style="157"/>
  </cols>
  <sheetData>
    <row r="1" spans="1:54" ht="18.75" customHeight="1">
      <c r="A1" s="156" t="s">
        <v>68</v>
      </c>
      <c r="C1" s="158"/>
      <c r="F1" s="157"/>
      <c r="M1" s="160" t="s">
        <v>70</v>
      </c>
      <c r="N1" s="161" t="str">
        <f ca="1">nhap!E1</f>
        <v>tkb_khoi12_hk2_ngay04-05-2020</v>
      </c>
    </row>
    <row r="2" spans="1:54" ht="15.75" customHeight="1">
      <c r="A2" s="162"/>
      <c r="C2" s="163">
        <v>1</v>
      </c>
      <c r="D2" s="163">
        <v>2</v>
      </c>
      <c r="E2" s="163">
        <v>3</v>
      </c>
      <c r="F2" s="163">
        <v>4</v>
      </c>
      <c r="G2" s="163">
        <v>5</v>
      </c>
      <c r="H2" s="163">
        <v>6</v>
      </c>
      <c r="I2" s="163">
        <v>7</v>
      </c>
      <c r="J2" s="163">
        <v>8</v>
      </c>
      <c r="K2" s="163">
        <v>9</v>
      </c>
      <c r="L2" s="163">
        <v>10</v>
      </c>
      <c r="M2" s="163">
        <v>11</v>
      </c>
      <c r="N2" s="163">
        <v>12</v>
      </c>
      <c r="O2" s="163">
        <v>13</v>
      </c>
      <c r="P2" s="163">
        <v>14</v>
      </c>
      <c r="Q2" s="163">
        <v>15</v>
      </c>
      <c r="R2" s="163">
        <v>16</v>
      </c>
      <c r="S2" s="163">
        <v>17</v>
      </c>
      <c r="T2" s="163">
        <v>18</v>
      </c>
      <c r="U2" s="163">
        <v>19</v>
      </c>
      <c r="V2" s="163">
        <v>20</v>
      </c>
      <c r="W2" s="163">
        <v>21</v>
      </c>
      <c r="X2" s="163">
        <v>22</v>
      </c>
      <c r="Y2" s="163">
        <v>23</v>
      </c>
      <c r="Z2" s="163">
        <v>24</v>
      </c>
      <c r="AA2" s="163">
        <v>25</v>
      </c>
      <c r="AB2" s="163">
        <v>26</v>
      </c>
      <c r="AC2" s="163">
        <v>27</v>
      </c>
      <c r="AD2" s="163">
        <v>28</v>
      </c>
      <c r="AE2" s="163">
        <v>29</v>
      </c>
      <c r="AF2" s="163">
        <v>30</v>
      </c>
      <c r="AG2" s="163">
        <v>31</v>
      </c>
      <c r="AH2" s="163">
        <v>32</v>
      </c>
      <c r="AI2" s="163">
        <v>33</v>
      </c>
      <c r="AJ2" s="163">
        <v>34</v>
      </c>
      <c r="AK2" s="163">
        <v>35</v>
      </c>
      <c r="AL2" s="163">
        <v>36</v>
      </c>
      <c r="AM2" s="163">
        <v>37</v>
      </c>
      <c r="AN2" s="163">
        <v>38</v>
      </c>
      <c r="AO2" s="163">
        <v>39</v>
      </c>
      <c r="AP2" s="163">
        <v>40</v>
      </c>
      <c r="AQ2" s="163">
        <v>41</v>
      </c>
      <c r="AR2" s="163">
        <v>42</v>
      </c>
      <c r="AS2" s="163">
        <v>43</v>
      </c>
      <c r="AT2" s="163">
        <v>44</v>
      </c>
      <c r="AU2" s="163">
        <v>45</v>
      </c>
      <c r="AV2" s="163">
        <v>46</v>
      </c>
      <c r="AW2" s="163">
        <v>47</v>
      </c>
      <c r="AX2" s="163">
        <v>48</v>
      </c>
      <c r="AY2" s="163">
        <v>49</v>
      </c>
      <c r="AZ2" s="163">
        <v>50</v>
      </c>
      <c r="BA2" s="163">
        <v>51</v>
      </c>
      <c r="BB2" s="163">
        <v>52</v>
      </c>
    </row>
    <row r="3" spans="1:54" s="166" customFormat="1" ht="15.75" customHeight="1" thickBot="1">
      <c r="A3" s="164" t="s">
        <v>41</v>
      </c>
      <c r="B3" s="165" t="s">
        <v>42</v>
      </c>
      <c r="C3" s="185" t="str">
        <f>nhap!C3</f>
        <v>A1</v>
      </c>
      <c r="D3" s="185" t="str">
        <f>nhap!D3</f>
        <v>A2</v>
      </c>
      <c r="E3" s="185" t="str">
        <f>nhap!E3</f>
        <v>A3</v>
      </c>
      <c r="F3" s="185" t="str">
        <f>nhap!F3</f>
        <v>A4</v>
      </c>
      <c r="G3" s="185" t="str">
        <f>nhap!G3</f>
        <v>A5</v>
      </c>
      <c r="H3" s="185" t="str">
        <f>nhap!H3</f>
        <v>A6</v>
      </c>
      <c r="I3" s="185" t="str">
        <f>nhap!I3</f>
        <v>A7</v>
      </c>
      <c r="J3" s="185" t="str">
        <f>nhap!J3</f>
        <v>A8</v>
      </c>
      <c r="K3" s="185" t="str">
        <f>nhap!K3</f>
        <v>A9</v>
      </c>
      <c r="L3" s="185" t="str">
        <f>nhap!L3</f>
        <v>A10</v>
      </c>
      <c r="M3" s="185" t="str">
        <f>nhap!M3</f>
        <v>A11</v>
      </c>
      <c r="N3" s="185" t="str">
        <f>nhap!N3</f>
        <v>A12</v>
      </c>
      <c r="O3" s="185">
        <f>nhap!O3</f>
        <v>0</v>
      </c>
      <c r="P3" s="185">
        <f>nhap!P3</f>
        <v>0</v>
      </c>
      <c r="Q3" s="185" t="str">
        <f>nhap!Q3</f>
        <v>B1</v>
      </c>
      <c r="R3" s="185" t="str">
        <f>nhap!R3</f>
        <v>B2</v>
      </c>
      <c r="S3" s="185" t="str">
        <f>nhap!S3</f>
        <v>B3</v>
      </c>
      <c r="T3" s="185" t="str">
        <f>nhap!T3</f>
        <v>B4</v>
      </c>
      <c r="U3" s="185" t="str">
        <f>nhap!U3</f>
        <v>B5</v>
      </c>
      <c r="V3" s="185" t="str">
        <f>nhap!V3</f>
        <v>B6</v>
      </c>
      <c r="W3" s="185" t="str">
        <f>nhap!W3</f>
        <v>B7</v>
      </c>
      <c r="X3" s="185" t="str">
        <f>nhap!X3</f>
        <v>B8</v>
      </c>
      <c r="Y3" s="185" t="str">
        <f>nhap!Y3</f>
        <v>B9</v>
      </c>
      <c r="Z3" s="185" t="str">
        <f>nhap!Z3</f>
        <v>B10</v>
      </c>
      <c r="AA3" s="185" t="str">
        <f>nhap!AA3</f>
        <v>B11</v>
      </c>
      <c r="AB3" s="185" t="str">
        <f>nhap!AB3</f>
        <v>B12</v>
      </c>
      <c r="AC3" s="185" t="str">
        <f>nhap!AC3</f>
        <v>B13</v>
      </c>
      <c r="AD3" s="185" t="str">
        <f>nhap!AD3</f>
        <v>B14</v>
      </c>
      <c r="AE3" s="185">
        <f>nhap!AE3</f>
        <v>0</v>
      </c>
      <c r="AF3" s="185">
        <f>nhap!AF3</f>
        <v>0</v>
      </c>
      <c r="AG3" s="185">
        <f>nhap!AG3</f>
        <v>0</v>
      </c>
      <c r="AH3" s="185" t="str">
        <f>nhap!AH3</f>
        <v>C1</v>
      </c>
      <c r="AI3" s="185" t="str">
        <f>nhap!AI3</f>
        <v>C2</v>
      </c>
      <c r="AJ3" s="185" t="str">
        <f>nhap!AJ3</f>
        <v>C3</v>
      </c>
      <c r="AK3" s="185" t="str">
        <f>nhap!AK3</f>
        <v>C4</v>
      </c>
      <c r="AL3" s="185" t="str">
        <f>nhap!AL3</f>
        <v>C5</v>
      </c>
      <c r="AM3" s="185" t="str">
        <f>nhap!AM3</f>
        <v>C6</v>
      </c>
      <c r="AN3" s="185" t="str">
        <f>nhap!AN3</f>
        <v>C7</v>
      </c>
      <c r="AO3" s="185" t="str">
        <f>nhap!AO3</f>
        <v>C8</v>
      </c>
      <c r="AP3" s="185" t="str">
        <f>nhap!AP3</f>
        <v>C9</v>
      </c>
      <c r="AQ3" s="185" t="str">
        <f>nhap!AQ3</f>
        <v>C10</v>
      </c>
      <c r="AR3" s="185" t="str">
        <f>nhap!AR3</f>
        <v>C11</v>
      </c>
      <c r="AS3" s="185" t="str">
        <f>nhap!AS3</f>
        <v>C12</v>
      </c>
      <c r="AT3" s="185" t="str">
        <f>nhap!AT3</f>
        <v>C13</v>
      </c>
      <c r="AU3" s="185" t="str">
        <f>nhap!AU3</f>
        <v>C14</v>
      </c>
      <c r="AV3" s="185" t="str">
        <f>nhap!AV3</f>
        <v>C15</v>
      </c>
      <c r="AW3" s="185" t="str">
        <f>nhap!AW3</f>
        <v>C16</v>
      </c>
      <c r="AX3" s="185" t="str">
        <f>nhap!AX3</f>
        <v>C17</v>
      </c>
      <c r="AY3" s="185">
        <f>nhap!AY3</f>
        <v>0</v>
      </c>
      <c r="AZ3" s="185">
        <f>nhap!AZ3</f>
        <v>0</v>
      </c>
      <c r="BA3" s="185" t="str">
        <f>nhap!BA3</f>
        <v>pd1</v>
      </c>
      <c r="BB3" s="185" t="str">
        <f>nhap!BB3</f>
        <v>pd2</v>
      </c>
    </row>
    <row r="4" spans="1:54" s="168" customFormat="1" ht="15.75" customHeight="1" thickTop="1" thickBot="1">
      <c r="A4" s="560" t="s">
        <v>9</v>
      </c>
      <c r="B4" s="167">
        <v>1</v>
      </c>
      <c r="C4" s="175" t="str">
        <f>IF(nhap!C4="","",IF(nhap!C4="cn","cn",IF(ISNA(VLOOKUP(nhap!C4,ds,5,0))=TRUE,"WW",VLOOKUP(nhap!C4,ds,5,0))))</f>
        <v>BT02</v>
      </c>
      <c r="D4" s="175" t="str">
        <f>IF(nhap!D4="","",IF(nhap!D4="cn","cn",IF(ISNA(VLOOKUP(nhap!D4,ds,5,0))=TRUE,"WW",VLOOKUP(nhap!D4,ds,5,0))))</f>
        <v>BH05</v>
      </c>
      <c r="E4" s="175" t="str">
        <f>IF(nhap!E4="","",IF(nhap!E4="cn","cn",IF(ISNA(VLOOKUP(nhap!E4,ds,5,0))=TRUE,"WW",VLOOKUP(nhap!E4,ds,5,0))))</f>
        <v>BV07</v>
      </c>
      <c r="F4" s="175" t="str">
        <f>IF(nhap!F4="","",IF(nhap!F4="cn","cn",IF(ISNA(VLOOKUP(nhap!F4,ds,5,0))=TRUE,"WW",VLOOKUP(nhap!F4,ds,5,0))))</f>
        <v>BA04</v>
      </c>
      <c r="G4" s="175" t="str">
        <f>IF(nhap!G4="","",IF(nhap!G4="cn","cn",IF(ISNA(VLOOKUP(nhap!G4,ds,5,0))=TRUE,"WW",VLOOKUP(nhap!G4,ds,5,0))))</f>
        <v>BV04</v>
      </c>
      <c r="H4" s="175" t="str">
        <f>IF(nhap!H4="","",IF(nhap!H4="cn","cn",IF(ISNA(VLOOKUP(nhap!H4,ds,5,0))=TRUE,"WW",VLOOKUP(nhap!H4,ds,5,0))))</f>
        <v>BT05</v>
      </c>
      <c r="I4" s="175" t="str">
        <f>IF(nhap!I4="","",IF(nhap!I4="cn","cn",IF(ISNA(VLOOKUP(nhap!I4,ds,5,0))=TRUE,"WW",VLOOKUP(nhap!I4,ds,5,0))))</f>
        <v>BT10</v>
      </c>
      <c r="J4" s="175" t="str">
        <f>IF(nhap!J4="","",IF(nhap!J4="cn","cn",IF(ISNA(VLOOKUP(nhap!J4,ds,5,0))=TRUE,"WW",VLOOKUP(nhap!J4,ds,5,0))))</f>
        <v>BA02</v>
      </c>
      <c r="K4" s="175" t="str">
        <f>IF(nhap!K4="","",IF(nhap!K4="cn","cn",IF(ISNA(VLOOKUP(nhap!K4,ds,5,0))=TRUE,"WW",VLOOKUP(nhap!K4,ds,5,0))))</f>
        <v>BA09</v>
      </c>
      <c r="L4" s="175" t="str">
        <f>IF(nhap!L4="","",IF(nhap!L4="cn","cn",IF(ISNA(VLOOKUP(nhap!L4,ds,5,0))=TRUE,"WW",VLOOKUP(nhap!L4,ds,5,0))))</f>
        <v>BT07</v>
      </c>
      <c r="M4" s="175" t="str">
        <f>IF(nhap!M4="","",IF(nhap!M4="cn","cn",IF(ISNA(VLOOKUP(nhap!M4,ds,5,0))=TRUE,"WW",VLOOKUP(nhap!M4,ds,5,0))))</f>
        <v>BL08</v>
      </c>
      <c r="N4" s="175" t="str">
        <f>IF(nhap!N4="","",IF(nhap!N4="cn","cn",IF(ISNA(VLOOKUP(nhap!N4,ds,5,0))=TRUE,"WW",VLOOKUP(nhap!N4,ds,5,0))))</f>
        <v>BV05</v>
      </c>
      <c r="O4" s="175" t="str">
        <f>IF(nhap!O4="","",IF(nhap!O4="cn","cn",IF(ISNA(VLOOKUP(nhap!O4,ds,5,0))=TRUE,"WW",VLOOKUP(nhap!O4,ds,5,0))))</f>
        <v/>
      </c>
      <c r="P4" s="175" t="str">
        <f>IF(nhap!P4="","",IF(nhap!P4="cn","cn",IF(ISNA(VLOOKUP(nhap!P4,ds,5,0))=TRUE,"WW",VLOOKUP(nhap!P4,ds,5,0))))</f>
        <v/>
      </c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 t="str">
        <f>IF(nhap!AV4="","",IF(nhap!AV4="cn","cn",IF(ISNA(VLOOKUP(nhap!AV4,ds,5,0))=TRUE,"WW",VLOOKUP(nhap!AV4,ds,5,0))))</f>
        <v/>
      </c>
      <c r="AW4" s="175" t="str">
        <f>IF(nhap!AW4="","",IF(nhap!AW4="cn","cn",IF(ISNA(VLOOKUP(nhap!AW4,ds,5,0))=TRUE,"WW",VLOOKUP(nhap!AW4,ds,5,0))))</f>
        <v/>
      </c>
      <c r="AX4" s="175" t="str">
        <f>IF(nhap!AX4="","",IF(nhap!AX4="cn","cn",IF(ISNA(VLOOKUP(nhap!AX4,ds,5,0))=TRUE,"WW",VLOOKUP(nhap!AX4,ds,5,0))))</f>
        <v/>
      </c>
      <c r="AY4" s="175" t="str">
        <f>IF(nhap!AY4="","",IF(nhap!AY4="cn","cn",VLOOKUP(nhap!AY4,ds,5,0)))</f>
        <v/>
      </c>
      <c r="AZ4" s="176" t="str">
        <f>IF(nhap!AZ4="","",IF(nhap!AZ4="cn","cn",VLOOKUP(nhap!AZ4,ds,5,0)))</f>
        <v/>
      </c>
      <c r="BA4" s="186"/>
      <c r="BB4" s="187"/>
    </row>
    <row r="5" spans="1:54" s="168" customFormat="1" ht="15.75" customHeight="1" thickTop="1" thickBot="1">
      <c r="A5" s="560"/>
      <c r="B5" s="169">
        <v>2</v>
      </c>
      <c r="C5" s="175" t="str">
        <f>IF(nhap!C5="","",IF(nhap!C5="cn","cn",IF(ISNA(VLOOKUP(nhap!C5,ds,5,0))=TRUE,"WW",VLOOKUP(nhap!C5,ds,5,0))))</f>
        <v>BT02</v>
      </c>
      <c r="D5" s="175" t="str">
        <f>IF(nhap!D5="","",IF(nhap!D5="cn","cn",IF(ISNA(VLOOKUP(nhap!D5,ds,5,0))=TRUE,"WW",VLOOKUP(nhap!D5,ds,5,0))))</f>
        <v>BH05</v>
      </c>
      <c r="E5" s="175" t="str">
        <f>IF(nhap!E5="","",IF(nhap!E5="cn","cn",IF(ISNA(VLOOKUP(nhap!E5,ds,5,0))=TRUE,"WW",VLOOKUP(nhap!E5,ds,5,0))))</f>
        <v>BV07</v>
      </c>
      <c r="F5" s="175" t="str">
        <f>IF(nhap!F5="","",IF(nhap!F5="cn","cn",IF(ISNA(VLOOKUP(nhap!F5,ds,5,0))=TRUE,"WW",VLOOKUP(nhap!F5,ds,5,0))))</f>
        <v>BA04</v>
      </c>
      <c r="G5" s="175" t="str">
        <f>IF(nhap!G5="","",IF(nhap!G5="cn","cn",IF(ISNA(VLOOKUP(nhap!G5,ds,5,0))=TRUE,"WW",VLOOKUP(nhap!G5,ds,5,0))))</f>
        <v>BV04</v>
      </c>
      <c r="H5" s="175" t="str">
        <f>IF(nhap!H5="","",IF(nhap!H5="cn","cn",IF(ISNA(VLOOKUP(nhap!H5,ds,5,0))=TRUE,"WW",VLOOKUP(nhap!H5,ds,5,0))))</f>
        <v>BT05</v>
      </c>
      <c r="I5" s="175" t="str">
        <f>IF(nhap!I5="","",IF(nhap!I5="cn","cn",IF(ISNA(VLOOKUP(nhap!I5,ds,5,0))=TRUE,"WW",VLOOKUP(nhap!I5,ds,5,0))))</f>
        <v>BT10</v>
      </c>
      <c r="J5" s="175" t="str">
        <f>IF(nhap!J5="","",IF(nhap!J5="cn","cn",IF(ISNA(VLOOKUP(nhap!J5,ds,5,0))=TRUE,"WW",VLOOKUP(nhap!J5,ds,5,0))))</f>
        <v>BA02</v>
      </c>
      <c r="K5" s="175" t="str">
        <f>IF(nhap!K5="","",IF(nhap!K5="cn","cn",IF(ISNA(VLOOKUP(nhap!K5,ds,5,0))=TRUE,"WW",VLOOKUP(nhap!K5,ds,5,0))))</f>
        <v>BA09</v>
      </c>
      <c r="L5" s="175" t="str">
        <f>IF(nhap!L5="","",IF(nhap!L5="cn","cn",IF(ISNA(VLOOKUP(nhap!L5,ds,5,0))=TRUE,"WW",VLOOKUP(nhap!L5,ds,5,0))))</f>
        <v>BT07</v>
      </c>
      <c r="M5" s="175" t="str">
        <f>IF(nhap!M5="","",IF(nhap!M5="cn","cn",IF(ISNA(VLOOKUP(nhap!M5,ds,5,0))=TRUE,"WW",VLOOKUP(nhap!M5,ds,5,0))))</f>
        <v>BL08</v>
      </c>
      <c r="N5" s="175" t="str">
        <f>IF(nhap!N5="","",IF(nhap!N5="cn","cn",IF(ISNA(VLOOKUP(nhap!N5,ds,5,0))=TRUE,"WW",VLOOKUP(nhap!N5,ds,5,0))))</f>
        <v>BV05</v>
      </c>
      <c r="O5" s="175" t="str">
        <f>IF(nhap!O5="","",IF(nhap!O5="cn","cn",IF(ISNA(VLOOKUP(nhap!O5,ds,5,0))=TRUE,"WW",VLOOKUP(nhap!O5,ds,5,0))))</f>
        <v/>
      </c>
      <c r="P5" s="175" t="str">
        <f>IF(nhap!P5="","",IF(nhap!P5="cn","cn",IF(ISNA(VLOOKUP(nhap!P5,ds,5,0))=TRUE,"WW",VLOOKUP(nhap!P5,ds,5,0))))</f>
        <v/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 t="str">
        <f>IF(nhap!AV5="","",IF(nhap!AV5="cn","cn",IF(ISNA(VLOOKUP(nhap!AV5,ds,5,0))=TRUE,"WW",VLOOKUP(nhap!AV5,ds,5,0))))</f>
        <v/>
      </c>
      <c r="AW5" s="175" t="str">
        <f>IF(nhap!AW5="","",IF(nhap!AW5="cn","cn",IF(ISNA(VLOOKUP(nhap!AW5,ds,5,0))=TRUE,"WW",VLOOKUP(nhap!AW5,ds,5,0))))</f>
        <v/>
      </c>
      <c r="AX5" s="175" t="str">
        <f>IF(nhap!AX5="","",IF(nhap!AX5="cn","cn",IF(ISNA(VLOOKUP(nhap!AX5,ds,5,0))=TRUE,"WW",VLOOKUP(nhap!AX5,ds,5,0))))</f>
        <v/>
      </c>
      <c r="AY5" s="177" t="str">
        <f>IF(nhap!AY5="","",IF(nhap!AY5="cn","cn",VLOOKUP(nhap!AY5,ds,5,0)))</f>
        <v/>
      </c>
      <c r="AZ5" s="178" t="str">
        <f>IF(nhap!AZ5="","",IF(nhap!AZ5="cn","cn",VLOOKUP(nhap!AZ5,ds,5,0)))</f>
        <v/>
      </c>
      <c r="BA5" s="186"/>
      <c r="BB5" s="187"/>
    </row>
    <row r="6" spans="1:54" s="168" customFormat="1" ht="15.75" customHeight="1" thickTop="1" thickBot="1">
      <c r="A6" s="560"/>
      <c r="B6" s="169">
        <v>3</v>
      </c>
      <c r="C6" s="175" t="str">
        <f>IF(nhap!C6="","",IF(nhap!C6="cn","cn",IF(ISNA(VLOOKUP(nhap!C6,ds,5,0))=TRUE,"WW",VLOOKUP(nhap!C6,ds,5,0))))</f>
        <v>BT02</v>
      </c>
      <c r="D6" s="175" t="str">
        <f>IF(nhap!D6="","",IF(nhap!D6="cn","cn",IF(ISNA(VLOOKUP(nhap!D6,ds,5,0))=TRUE,"WW",VLOOKUP(nhap!D6,ds,5,0))))</f>
        <v>BG03</v>
      </c>
      <c r="E6" s="175" t="str">
        <f>IF(nhap!E6="","",IF(nhap!E6="cn","cn",IF(ISNA(VLOOKUP(nhap!E6,ds,5,0))=TRUE,"WW",VLOOKUP(nhap!E6,ds,5,0))))</f>
        <v>BH02</v>
      </c>
      <c r="F6" s="175" t="str">
        <f>IF(nhap!F6="","",IF(nhap!F6="cn","cn",IF(ISNA(VLOOKUP(nhap!F6,ds,5,0))=TRUE,"WW",VLOOKUP(nhap!F6,ds,5,0))))</f>
        <v>BA04</v>
      </c>
      <c r="G6" s="175" t="str">
        <f>IF(nhap!G6="","",IF(nhap!G6="cn","cn",IF(ISNA(VLOOKUP(nhap!G6,ds,5,0))=TRUE,"WW",VLOOKUP(nhap!G6,ds,5,0))))</f>
        <v>BD01</v>
      </c>
      <c r="H6" s="175" t="str">
        <f>IF(nhap!H6="","",IF(nhap!H6="cn","cn",IF(ISNA(VLOOKUP(nhap!H6,ds,5,0))=TRUE,"WW",VLOOKUP(nhap!H6,ds,5,0))))</f>
        <v>BS01</v>
      </c>
      <c r="I6" s="175" t="str">
        <f>IF(nhap!I6="","",IF(nhap!I6="cn","cn",IF(ISNA(VLOOKUP(nhap!I6,ds,5,0))=TRUE,"WW",VLOOKUP(nhap!I6,ds,5,0))))</f>
        <v>BT10</v>
      </c>
      <c r="J6" s="175" t="str">
        <f>IF(nhap!J6="","",IF(nhap!J6="cn","cn",IF(ISNA(VLOOKUP(nhap!J6,ds,5,0))=TRUE,"WW",VLOOKUP(nhap!J6,ds,5,0))))</f>
        <v>BA02</v>
      </c>
      <c r="K6" s="175" t="str">
        <f>IF(nhap!K6="","",IF(nhap!K6="cn","cn",IF(ISNA(VLOOKUP(nhap!K6,ds,5,0))=TRUE,"WW",VLOOKUP(nhap!K6,ds,5,0))))</f>
        <v>BA09</v>
      </c>
      <c r="L6" s="175" t="str">
        <f>IF(nhap!L6="","",IF(nhap!L6="cn","cn",IF(ISNA(VLOOKUP(nhap!L6,ds,5,0))=TRUE,"WW",VLOOKUP(nhap!L6,ds,5,0))))</f>
        <v>BI03</v>
      </c>
      <c r="M6" s="175" t="str">
        <f>IF(nhap!M6="","",IF(nhap!M6="cn","cn",IF(ISNA(VLOOKUP(nhap!M6,ds,5,0))=TRUE,"WW",VLOOKUP(nhap!M6,ds,5,0))))</f>
        <v>BD02</v>
      </c>
      <c r="N6" s="175" t="str">
        <f>IF(nhap!N6="","",IF(nhap!N6="cn","cn",IF(ISNA(VLOOKUP(nhap!N6,ds,5,0))=TRUE,"WW",VLOOKUP(nhap!N6,ds,5,0))))</f>
        <v>BV05</v>
      </c>
      <c r="O6" s="175" t="str">
        <f>IF(nhap!O6="","",IF(nhap!O6="cn","cn",IF(ISNA(VLOOKUP(nhap!O6,ds,5,0))=TRUE,"WW",VLOOKUP(nhap!O6,ds,5,0))))</f>
        <v/>
      </c>
      <c r="P6" s="175" t="str">
        <f>IF(nhap!P6="","",IF(nhap!P6="cn","cn",IF(ISNA(VLOOKUP(nhap!P6,ds,5,0))=TRUE,"WW",VLOOKUP(nhap!P6,ds,5,0))))</f>
        <v/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 t="str">
        <f>IF(nhap!AV6="","",IF(nhap!AV6="cn","cn",IF(ISNA(VLOOKUP(nhap!AV6,ds,5,0))=TRUE,"WW",VLOOKUP(nhap!AV6,ds,5,0))))</f>
        <v/>
      </c>
      <c r="AW6" s="175" t="str">
        <f>IF(nhap!AW6="","",IF(nhap!AW6="cn","cn",IF(ISNA(VLOOKUP(nhap!AW6,ds,5,0))=TRUE,"WW",VLOOKUP(nhap!AW6,ds,5,0))))</f>
        <v/>
      </c>
      <c r="AX6" s="175" t="str">
        <f>IF(nhap!AX6="","",IF(nhap!AX6="cn","cn",IF(ISNA(VLOOKUP(nhap!AX6,ds,5,0))=TRUE,"WW",VLOOKUP(nhap!AX6,ds,5,0))))</f>
        <v/>
      </c>
      <c r="AY6" s="177" t="str">
        <f>IF(nhap!AY6="","",IF(nhap!AY6="cn","cn",VLOOKUP(nhap!AY6,ds,5,0)))</f>
        <v/>
      </c>
      <c r="AZ6" s="178" t="str">
        <f>IF(nhap!AZ6="","",IF(nhap!AZ6="cn","cn",VLOOKUP(nhap!AZ6,ds,5,0)))</f>
        <v/>
      </c>
      <c r="BA6" s="186"/>
      <c r="BB6" s="187"/>
    </row>
    <row r="7" spans="1:54" s="168" customFormat="1" ht="15.75" customHeight="1" thickTop="1" thickBot="1">
      <c r="A7" s="560"/>
      <c r="B7" s="169">
        <v>4</v>
      </c>
      <c r="C7" s="175" t="str">
        <f>IF(nhap!C7="","",IF(nhap!C7="cn","cn",IF(ISNA(VLOOKUP(nhap!C7,ds,5,0))=TRUE,"WW",VLOOKUP(nhap!C7,ds,5,0))))</f>
        <v>BC03</v>
      </c>
      <c r="D7" s="175" t="str">
        <f>IF(nhap!D7="","",IF(nhap!D7="cn","cn",IF(ISNA(VLOOKUP(nhap!D7,ds,5,0))=TRUE,"WW",VLOOKUP(nhap!D7,ds,5,0))))</f>
        <v>BV05</v>
      </c>
      <c r="E7" s="175" t="str">
        <f>IF(nhap!E7="","",IF(nhap!E7="cn","cn",IF(ISNA(VLOOKUP(nhap!E7,ds,5,0))=TRUE,"WW",VLOOKUP(nhap!E7,ds,5,0))))</f>
        <v>BV07</v>
      </c>
      <c r="F7" s="175" t="str">
        <f>IF(nhap!F7="","",IF(nhap!F7="cn","cn",IF(ISNA(VLOOKUP(nhap!F7,ds,5,0))=TRUE,"WW",VLOOKUP(nhap!F7,ds,5,0))))</f>
        <v>BA04</v>
      </c>
      <c r="G7" s="175" t="str">
        <f>IF(nhap!G7="","",IF(nhap!G7="cn","cn",IF(ISNA(VLOOKUP(nhap!G7,ds,5,0))=TRUE,"WW",VLOOKUP(nhap!G7,ds,5,0))))</f>
        <v>BI03</v>
      </c>
      <c r="H7" s="175" t="str">
        <f>IF(nhap!H7="","",IF(nhap!H7="cn","cn",IF(ISNA(VLOOKUP(nhap!H7,ds,5,0))=TRUE,"WW",VLOOKUP(nhap!H7,ds,5,0))))</f>
        <v>BA02</v>
      </c>
      <c r="I7" s="175" t="str">
        <f>IF(nhap!I7="","",IF(nhap!I7="cn","cn",IF(ISNA(VLOOKUP(nhap!I7,ds,5,0))=TRUE,"WW",VLOOKUP(nhap!I7,ds,5,0))))</f>
        <v>BT10</v>
      </c>
      <c r="J7" s="175" t="str">
        <f>IF(nhap!J7="","",IF(nhap!J7="cn","cn",IF(ISNA(VLOOKUP(nhap!J7,ds,5,0))=TRUE,"WW",VLOOKUP(nhap!J7,ds,5,0))))</f>
        <v>BD01</v>
      </c>
      <c r="K7" s="175" t="str">
        <f>IF(nhap!K7="","",IF(nhap!K7="cn","cn",IF(ISNA(VLOOKUP(nhap!K7,ds,5,0))=TRUE,"WW",VLOOKUP(nhap!K7,ds,5,0))))</f>
        <v>BT05</v>
      </c>
      <c r="L7" s="175" t="str">
        <f>IF(nhap!L7="","",IF(nhap!L7="cn","cn",IF(ISNA(VLOOKUP(nhap!L7,ds,5,0))=TRUE,"WW",VLOOKUP(nhap!L7,ds,5,0))))</f>
        <v>BC08</v>
      </c>
      <c r="M7" s="175" t="str">
        <f>IF(nhap!M7="","",IF(nhap!M7="cn","cn",IF(ISNA(VLOOKUP(nhap!M7,ds,5,0))=TRUE,"WW",VLOOKUP(nhap!M7,ds,5,0))))</f>
        <v>BD02</v>
      </c>
      <c r="N7" s="175" t="str">
        <f>IF(nhap!N7="","",IF(nhap!N7="cn","cn",IF(ISNA(VLOOKUP(nhap!N7,ds,5,0))=TRUE,"WW",VLOOKUP(nhap!N7,ds,5,0))))</f>
        <v>BT02</v>
      </c>
      <c r="O7" s="175" t="str">
        <f>IF(nhap!O7="","",IF(nhap!O7="cn","cn",IF(ISNA(VLOOKUP(nhap!O7,ds,5,0))=TRUE,"WW",VLOOKUP(nhap!O7,ds,5,0))))</f>
        <v/>
      </c>
      <c r="P7" s="175" t="str">
        <f>IF(nhap!P7="","",IF(nhap!P7="cn","cn",IF(ISNA(VLOOKUP(nhap!P7,ds,5,0))=TRUE,"WW",VLOOKUP(nhap!P7,ds,5,0))))</f>
        <v/>
      </c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 t="str">
        <f>IF(nhap!AV7="","",IF(nhap!AV7="cn","cn",IF(ISNA(VLOOKUP(nhap!AV7,ds,5,0))=TRUE,"WW",VLOOKUP(nhap!AV7,ds,5,0))))</f>
        <v/>
      </c>
      <c r="AW7" s="175" t="str">
        <f>IF(nhap!AW7="","",IF(nhap!AW7="cn","cn",IF(ISNA(VLOOKUP(nhap!AW7,ds,5,0))=TRUE,"WW",VLOOKUP(nhap!AW7,ds,5,0))))</f>
        <v/>
      </c>
      <c r="AX7" s="175" t="str">
        <f>IF(nhap!AX7="","",IF(nhap!AX7="cn","cn",IF(ISNA(VLOOKUP(nhap!AX7,ds,5,0))=TRUE,"WW",VLOOKUP(nhap!AX7,ds,5,0))))</f>
        <v/>
      </c>
      <c r="AY7" s="177" t="str">
        <f>IF(nhap!AY7="","",IF(nhap!AY7="cn","cn",VLOOKUP(nhap!AY7,ds,5,0)))</f>
        <v/>
      </c>
      <c r="AZ7" s="178" t="str">
        <f>IF(nhap!AZ7="","",IF(nhap!AZ7="cn","cn",VLOOKUP(nhap!AZ7,ds,5,0)))</f>
        <v/>
      </c>
      <c r="BA7" s="186"/>
      <c r="BB7" s="187"/>
    </row>
    <row r="8" spans="1:54" s="168" customFormat="1" ht="15.75" customHeight="1" thickTop="1" thickBot="1">
      <c r="A8" s="561"/>
      <c r="B8" s="170">
        <v>5</v>
      </c>
      <c r="C8" s="175" t="str">
        <f>IF(nhap!C8="","",IF(nhap!C8="cn","cn",IF(ISNA(VLOOKUP(nhap!C8,ds,5,0))=TRUE,"WW",VLOOKUP(nhap!C8,ds,5,0))))</f>
        <v>BI03</v>
      </c>
      <c r="D8" s="175" t="str">
        <f>IF(nhap!D8="","",IF(nhap!D8="cn","cn",IF(ISNA(VLOOKUP(nhap!D8,ds,5,0))=TRUE,"WW",VLOOKUP(nhap!D8,ds,5,0))))</f>
        <v>BU04</v>
      </c>
      <c r="E8" s="175" t="str">
        <f>IF(nhap!E8="","",IF(nhap!E8="cn","cn",IF(ISNA(VLOOKUP(nhap!E8,ds,5,0))=TRUE,"WW",VLOOKUP(nhap!E8,ds,5,0))))</f>
        <v>BV07</v>
      </c>
      <c r="F8" s="175" t="str">
        <f>IF(nhap!F8="","",IF(nhap!F8="cn","cn",IF(ISNA(VLOOKUP(nhap!F8,ds,5,0))=TRUE,"WW",VLOOKUP(nhap!F8,ds,5,0))))</f>
        <v>BD01</v>
      </c>
      <c r="G8" s="175" t="str">
        <f>IF(nhap!G8="","",IF(nhap!G8="cn","cn",IF(ISNA(VLOOKUP(nhap!G8,ds,5,0))=TRUE,"WW",VLOOKUP(nhap!G8,ds,5,0))))</f>
        <v>BC03</v>
      </c>
      <c r="H8" s="175" t="str">
        <f>IF(nhap!H8="","",IF(nhap!H8="cn","cn",IF(ISNA(VLOOKUP(nhap!H8,ds,5,0))=TRUE,"WW",VLOOKUP(nhap!H8,ds,5,0))))</f>
        <v>BU03</v>
      </c>
      <c r="I8" s="175" t="str">
        <f>IF(nhap!I8="","",IF(nhap!I8="cn","cn",IF(ISNA(VLOOKUP(nhap!I8,ds,5,0))=TRUE,"WW",VLOOKUP(nhap!I8,ds,5,0))))</f>
        <v>BV04</v>
      </c>
      <c r="J8" s="175" t="str">
        <f>IF(nhap!J8="","",IF(nhap!J8="cn","cn",IF(ISNA(VLOOKUP(nhap!J8,ds,5,0))=TRUE,"WW",VLOOKUP(nhap!J8,ds,5,0))))</f>
        <v>BC01</v>
      </c>
      <c r="K8" s="175" t="str">
        <f>IF(nhap!K8="","",IF(nhap!K8="cn","cn",IF(ISNA(VLOOKUP(nhap!K8,ds,5,0))=TRUE,"WW",VLOOKUP(nhap!K8,ds,5,0))))</f>
        <v>BT05</v>
      </c>
      <c r="L8" s="175" t="str">
        <f>IF(nhap!L8="","",IF(nhap!L8="cn","cn",IF(ISNA(VLOOKUP(nhap!L8,ds,5,0))=TRUE,"WW",VLOOKUP(nhap!L8,ds,5,0))))</f>
        <v>BA04</v>
      </c>
      <c r="M8" s="175" t="str">
        <f>IF(nhap!M8="","",IF(nhap!M8="cn","cn",IF(ISNA(VLOOKUP(nhap!M8,ds,5,0))=TRUE,"WW",VLOOKUP(nhap!M8,ds,5,0))))</f>
        <v>BC08</v>
      </c>
      <c r="N8" s="175" t="str">
        <f>IF(nhap!N8="","",IF(nhap!N8="cn","cn",IF(ISNA(VLOOKUP(nhap!N8,ds,5,0))=TRUE,"WW",VLOOKUP(nhap!N8,ds,5,0))))</f>
        <v>BD02</v>
      </c>
      <c r="O8" s="175" t="str">
        <f>IF(nhap!O8="","",IF(nhap!O8="cn","cn",IF(ISNA(VLOOKUP(nhap!O8,ds,5,0))=TRUE,"WW",VLOOKUP(nhap!O8,ds,5,0))))</f>
        <v/>
      </c>
      <c r="P8" s="175" t="str">
        <f>IF(nhap!P8="","",IF(nhap!P8="cn","cn",IF(ISNA(VLOOKUP(nhap!P8,ds,5,0))=TRUE,"WW",VLOOKUP(nhap!P8,ds,5,0))))</f>
        <v/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 t="str">
        <f>IF(nhap!AV8="","",IF(nhap!AV8="cn","cn",IF(ISNA(VLOOKUP(nhap!AV8,ds,5,0))=TRUE,"WW",VLOOKUP(nhap!AV8,ds,5,0))))</f>
        <v/>
      </c>
      <c r="AW8" s="175" t="str">
        <f>IF(nhap!AW8="","",IF(nhap!AW8="cn","cn",IF(ISNA(VLOOKUP(nhap!AW8,ds,5,0))=TRUE,"WW",VLOOKUP(nhap!AW8,ds,5,0))))</f>
        <v/>
      </c>
      <c r="AX8" s="175" t="str">
        <f>IF(nhap!AX8="","",IF(nhap!AX8="cn","cn",IF(ISNA(VLOOKUP(nhap!AX8,ds,5,0))=TRUE,"WW",VLOOKUP(nhap!AX8,ds,5,0))))</f>
        <v/>
      </c>
      <c r="AY8" s="179" t="str">
        <f>IF(nhap!AY8="","",IF(nhap!AY8="cn","cn",VLOOKUP(nhap!AY8,ds,5,0)))</f>
        <v/>
      </c>
      <c r="AZ8" s="180" t="str">
        <f>IF(nhap!AZ8="","",IF(nhap!AZ8="cn","cn",VLOOKUP(nhap!AZ8,ds,5,0)))</f>
        <v/>
      </c>
      <c r="BA8" s="186"/>
      <c r="BB8" s="187"/>
    </row>
    <row r="9" spans="1:54" s="168" customFormat="1" ht="15.75" customHeight="1" thickTop="1" thickBot="1">
      <c r="A9" s="562" t="s">
        <v>10</v>
      </c>
      <c r="B9" s="167">
        <v>1</v>
      </c>
      <c r="C9" s="175" t="str">
        <f>IF(nhap!C9="","",IF(nhap!C9="cn","cn",IF(ISNA(VLOOKUP(nhap!C9,ds,5,0))=TRUE,"WW",VLOOKUP(nhap!C9,ds,5,0))))</f>
        <v>BL03</v>
      </c>
      <c r="D9" s="175" t="str">
        <f>IF(nhap!D9="","",IF(nhap!D9="cn","cn",IF(ISNA(VLOOKUP(nhap!D9,ds,5,0))=TRUE,"WW",VLOOKUP(nhap!D9,ds,5,0))))</f>
        <v>BV05</v>
      </c>
      <c r="E9" s="175" t="str">
        <f>IF(nhap!E9="","",IF(nhap!E9="cn","cn",IF(ISNA(VLOOKUP(nhap!E9,ds,5,0))=TRUE,"WW",VLOOKUP(nhap!E9,ds,5,0))))</f>
        <v>BH02</v>
      </c>
      <c r="F9" s="175" t="str">
        <f>IF(nhap!F9="","",IF(nhap!F9="cn","cn",IF(ISNA(VLOOKUP(nhap!F9,ds,5,0))=TRUE,"WW",VLOOKUP(nhap!F9,ds,5,0))))</f>
        <v>BV02</v>
      </c>
      <c r="G9" s="175" t="str">
        <f>IF(nhap!G9="","",IF(nhap!G9="cn","cn",IF(ISNA(VLOOKUP(nhap!G9,ds,5,0))=TRUE,"WW",VLOOKUP(nhap!G9,ds,5,0))))</f>
        <v>BA06</v>
      </c>
      <c r="H9" s="175" t="str">
        <f>IF(nhap!H9="","",IF(nhap!H9="cn","cn",IF(ISNA(VLOOKUP(nhap!H9,ds,5,0))=TRUE,"WW",VLOOKUP(nhap!H9,ds,5,0))))</f>
        <v>BC06</v>
      </c>
      <c r="I9" s="175" t="str">
        <f>IF(nhap!I9="","",IF(nhap!I9="cn","cn",IF(ISNA(VLOOKUP(nhap!I9,ds,5,0))=TRUE,"WW",VLOOKUP(nhap!I9,ds,5,0))))</f>
        <v>BA09</v>
      </c>
      <c r="J9" s="175" t="str">
        <f>IF(nhap!J9="","",IF(nhap!J9="cn","cn",IF(ISNA(VLOOKUP(nhap!J9,ds,5,0))=TRUE,"WW",VLOOKUP(nhap!J9,ds,5,0))))</f>
        <v>BS03</v>
      </c>
      <c r="K9" s="175" t="str">
        <f>IF(nhap!K9="","",IF(nhap!K9="cn","cn",IF(ISNA(VLOOKUP(nhap!K9,ds,5,0))=TRUE,"WW",VLOOKUP(nhap!K9,ds,5,0))))</f>
        <v>BV07</v>
      </c>
      <c r="L9" s="175" t="str">
        <f>IF(nhap!L9="","",IF(nhap!L9="cn","cn",IF(ISNA(VLOOKUP(nhap!L9,ds,5,0))=TRUE,"WW",VLOOKUP(nhap!L9,ds,5,0))))</f>
        <v>BL08</v>
      </c>
      <c r="M9" s="175" t="str">
        <f>IF(nhap!M9="","",IF(nhap!M9="cn","cn",IF(ISNA(VLOOKUP(nhap!M9,ds,5,0))=TRUE,"WW",VLOOKUP(nhap!M9,ds,5,0))))</f>
        <v>BV01</v>
      </c>
      <c r="N9" s="175" t="str">
        <f>IF(nhap!N9="","",IF(nhap!N9="cn","cn",IF(ISNA(VLOOKUP(nhap!N9,ds,5,0))=TRUE,"WW",VLOOKUP(nhap!N9,ds,5,0))))</f>
        <v>BA01</v>
      </c>
      <c r="O9" s="175" t="str">
        <f>IF(nhap!O9="","",IF(nhap!O9="cn","cn",IF(ISNA(VLOOKUP(nhap!O9,ds,5,0))=TRUE,"WW",VLOOKUP(nhap!O9,ds,5,0))))</f>
        <v/>
      </c>
      <c r="P9" s="175" t="str">
        <f>IF(nhap!P9="","",IF(nhap!P9="cn","cn",IF(ISNA(VLOOKUP(nhap!P9,ds,5,0))=TRUE,"WW",VLOOKUP(nhap!P9,ds,5,0))))</f>
        <v/>
      </c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 t="str">
        <f>IF(nhap!AV9="","",IF(nhap!AV9="cn","cn",IF(ISNA(VLOOKUP(nhap!AV9,ds,5,0))=TRUE,"WW",VLOOKUP(nhap!AV9,ds,5,0))))</f>
        <v/>
      </c>
      <c r="AW9" s="175" t="str">
        <f>IF(nhap!AW9="","",IF(nhap!AW9="cn","cn",IF(ISNA(VLOOKUP(nhap!AW9,ds,5,0))=TRUE,"WW",VLOOKUP(nhap!AW9,ds,5,0))))</f>
        <v/>
      </c>
      <c r="AX9" s="175" t="str">
        <f>IF(nhap!AX9="","",IF(nhap!AX9="cn","cn",IF(ISNA(VLOOKUP(nhap!AX9,ds,5,0))=TRUE,"WW",VLOOKUP(nhap!AX9,ds,5,0))))</f>
        <v/>
      </c>
      <c r="AY9" s="175" t="str">
        <f>IF(nhap!AY9="","",IF(nhap!AY9="cn","cn",VLOOKUP(nhap!AY9,ds,5,0)))</f>
        <v/>
      </c>
      <c r="AZ9" s="176" t="str">
        <f>IF(nhap!AZ9="","",IF(nhap!AZ9="cn","cn",VLOOKUP(nhap!AZ9,ds,5,0)))</f>
        <v/>
      </c>
      <c r="BA9" s="187"/>
      <c r="BB9" s="187"/>
    </row>
    <row r="10" spans="1:54" s="168" customFormat="1" ht="15.75" customHeight="1" thickTop="1" thickBot="1">
      <c r="A10" s="563" t="s">
        <v>8</v>
      </c>
      <c r="B10" s="169">
        <v>2</v>
      </c>
      <c r="C10" s="175" t="str">
        <f>IF(nhap!C10="","",IF(nhap!C10="cn","cn",IF(ISNA(VLOOKUP(nhap!C10,ds,5,0))=TRUE,"WW",VLOOKUP(nhap!C10,ds,5,0))))</f>
        <v>BS03</v>
      </c>
      <c r="D10" s="175" t="str">
        <f>IF(nhap!D10="","",IF(nhap!D10="cn","cn",IF(ISNA(VLOOKUP(nhap!D10,ds,5,0))=TRUE,"WW",VLOOKUP(nhap!D10,ds,5,0))))</f>
        <v>BV05</v>
      </c>
      <c r="E10" s="175" t="str">
        <f>IF(nhap!E10="","",IF(nhap!E10="cn","cn",IF(ISNA(VLOOKUP(nhap!E10,ds,5,0))=TRUE,"WW",VLOOKUP(nhap!E10,ds,5,0))))</f>
        <v>BV07</v>
      </c>
      <c r="F10" s="175" t="str">
        <f>IF(nhap!F10="","",IF(nhap!F10="cn","cn",IF(ISNA(VLOOKUP(nhap!F10,ds,5,0))=TRUE,"WW",VLOOKUP(nhap!F10,ds,5,0))))</f>
        <v>BA04</v>
      </c>
      <c r="G10" s="175" t="str">
        <f>IF(nhap!G10="","",IF(nhap!G10="cn","cn",IF(ISNA(VLOOKUP(nhap!G10,ds,5,0))=TRUE,"WW",VLOOKUP(nhap!G10,ds,5,0))))</f>
        <v>BA06</v>
      </c>
      <c r="H10" s="175" t="str">
        <f>IF(nhap!H10="","",IF(nhap!H10="cn","cn",IF(ISNA(VLOOKUP(nhap!H10,ds,5,0))=TRUE,"WW",VLOOKUP(nhap!H10,ds,5,0))))</f>
        <v>BV02</v>
      </c>
      <c r="I10" s="175" t="str">
        <f>IF(nhap!I10="","",IF(nhap!I10="cn","cn",IF(ISNA(VLOOKUP(nhap!I10,ds,5,0))=TRUE,"WW",VLOOKUP(nhap!I10,ds,5,0))))</f>
        <v>BA09</v>
      </c>
      <c r="J10" s="175" t="str">
        <f>IF(nhap!J10="","",IF(nhap!J10="cn","cn",IF(ISNA(VLOOKUP(nhap!J10,ds,5,0))=TRUE,"WW",VLOOKUP(nhap!J10,ds,5,0))))</f>
        <v>BH08</v>
      </c>
      <c r="K10" s="175" t="str">
        <f>IF(nhap!K10="","",IF(nhap!K10="cn","cn",IF(ISNA(VLOOKUP(nhap!K10,ds,5,0))=TRUE,"WW",VLOOKUP(nhap!K10,ds,5,0))))</f>
        <v>BC03</v>
      </c>
      <c r="L10" s="175" t="str">
        <f>IF(nhap!L10="","",IF(nhap!L10="cn","cn",IF(ISNA(VLOOKUP(nhap!L10,ds,5,0))=TRUE,"WW",VLOOKUP(nhap!L10,ds,5,0))))</f>
        <v>BL08</v>
      </c>
      <c r="M10" s="175" t="str">
        <f>IF(nhap!M10="","",IF(nhap!M10="cn","cn",IF(ISNA(VLOOKUP(nhap!M10,ds,5,0))=TRUE,"WW",VLOOKUP(nhap!M10,ds,5,0))))</f>
        <v>BV01</v>
      </c>
      <c r="N10" s="175" t="str">
        <f>IF(nhap!N10="","",IF(nhap!N10="cn","cn",IF(ISNA(VLOOKUP(nhap!N10,ds,5,0))=TRUE,"WW",VLOOKUP(nhap!N10,ds,5,0))))</f>
        <v>BA01</v>
      </c>
      <c r="O10" s="175" t="str">
        <f>IF(nhap!O10="","",IF(nhap!O10="cn","cn",IF(ISNA(VLOOKUP(nhap!O10,ds,5,0))=TRUE,"WW",VLOOKUP(nhap!O10,ds,5,0))))</f>
        <v/>
      </c>
      <c r="P10" s="175" t="str">
        <f>IF(nhap!P10="","",IF(nhap!P10="cn","cn",IF(ISNA(VLOOKUP(nhap!P10,ds,5,0))=TRUE,"WW",VLOOKUP(nhap!P10,ds,5,0))))</f>
        <v/>
      </c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 t="str">
        <f>IF(nhap!AV10="","",IF(nhap!AV10="cn","cn",IF(ISNA(VLOOKUP(nhap!AV10,ds,5,0))=TRUE,"WW",VLOOKUP(nhap!AV10,ds,5,0))))</f>
        <v/>
      </c>
      <c r="AW10" s="175" t="str">
        <f>IF(nhap!AW10="","",IF(nhap!AW10="cn","cn",IF(ISNA(VLOOKUP(nhap!AW10,ds,5,0))=TRUE,"WW",VLOOKUP(nhap!AW10,ds,5,0))))</f>
        <v/>
      </c>
      <c r="AX10" s="175" t="str">
        <f>IF(nhap!AX10="","",IF(nhap!AX10="cn","cn",IF(ISNA(VLOOKUP(nhap!AX10,ds,5,0))=TRUE,"WW",VLOOKUP(nhap!AX10,ds,5,0))))</f>
        <v/>
      </c>
      <c r="AY10" s="177" t="str">
        <f>IF(nhap!AY10="","",IF(nhap!AY10="cn","cn",VLOOKUP(nhap!AY10,ds,5,0)))</f>
        <v/>
      </c>
      <c r="AZ10" s="178" t="str">
        <f>IF(nhap!AZ10="","",IF(nhap!AZ10="cn","cn",VLOOKUP(nhap!AZ10,ds,5,0)))</f>
        <v/>
      </c>
      <c r="BA10" s="187"/>
      <c r="BB10" s="187"/>
    </row>
    <row r="11" spans="1:54" s="168" customFormat="1" ht="15.75" customHeight="1" thickTop="1" thickBot="1">
      <c r="A11" s="563" t="s">
        <v>10</v>
      </c>
      <c r="B11" s="169">
        <v>3</v>
      </c>
      <c r="C11" s="175" t="str">
        <f>IF(nhap!C11="","",IF(nhap!C11="cn","cn",IF(ISNA(VLOOKUP(nhap!C11,ds,5,0))=TRUE,"WW",VLOOKUP(nhap!C11,ds,5,0))))</f>
        <v>BA01</v>
      </c>
      <c r="D11" s="175" t="str">
        <f>IF(nhap!D11="","",IF(nhap!D11="cn","cn",IF(ISNA(VLOOKUP(nhap!D11,ds,5,0))=TRUE,"WW",VLOOKUP(nhap!D11,ds,5,0))))</f>
        <v>BH05</v>
      </c>
      <c r="E11" s="175" t="str">
        <f>IF(nhap!E11="","",IF(nhap!E11="cn","cn",IF(ISNA(VLOOKUP(nhap!E11,ds,5,0))=TRUE,"WW",VLOOKUP(nhap!E11,ds,5,0))))</f>
        <v>BS03</v>
      </c>
      <c r="F11" s="175" t="str">
        <f>IF(nhap!F11="","",IF(nhap!F11="cn","cn",IF(ISNA(VLOOKUP(nhap!F11,ds,5,0))=TRUE,"WW",VLOOKUP(nhap!F11,ds,5,0))))</f>
        <v>BL08</v>
      </c>
      <c r="G11" s="175" t="str">
        <f>IF(nhap!G11="","",IF(nhap!G11="cn","cn",IF(ISNA(VLOOKUP(nhap!G11,ds,5,0))=TRUE,"WW",VLOOKUP(nhap!G11,ds,5,0))))</f>
        <v>BL03</v>
      </c>
      <c r="H11" s="175" t="str">
        <f>IF(nhap!H11="","",IF(nhap!H11="cn","cn",IF(ISNA(VLOOKUP(nhap!H11,ds,5,0))=TRUE,"WW",VLOOKUP(nhap!H11,ds,5,0))))</f>
        <v>BV02</v>
      </c>
      <c r="I11" s="175" t="str">
        <f>IF(nhap!I11="","",IF(nhap!I11="cn","cn",IF(ISNA(VLOOKUP(nhap!I11,ds,5,0))=TRUE,"WW",VLOOKUP(nhap!I11,ds,5,0))))</f>
        <v>BV04</v>
      </c>
      <c r="J11" s="175" t="str">
        <f>IF(nhap!J11="","",IF(nhap!J11="cn","cn",IF(ISNA(VLOOKUP(nhap!J11,ds,5,0))=TRUE,"WW",VLOOKUP(nhap!J11,ds,5,0))))</f>
        <v>BA02</v>
      </c>
      <c r="K11" s="175" t="str">
        <f>IF(nhap!K11="","",IF(nhap!K11="cn","cn",IF(ISNA(VLOOKUP(nhap!K11,ds,5,0))=TRUE,"WW",VLOOKUP(nhap!K11,ds,5,0))))</f>
        <v>BA09</v>
      </c>
      <c r="L11" s="175" t="str">
        <f>IF(nhap!L11="","",IF(nhap!L11="cn","cn",IF(ISNA(VLOOKUP(nhap!L11,ds,5,0))=TRUE,"WW",VLOOKUP(nhap!L11,ds,5,0))))</f>
        <v>BV01</v>
      </c>
      <c r="M11" s="175" t="str">
        <f>IF(nhap!M11="","",IF(nhap!M11="cn","cn",IF(ISNA(VLOOKUP(nhap!M11,ds,5,0))=TRUE,"WW",VLOOKUP(nhap!M11,ds,5,0))))</f>
        <v>BA06</v>
      </c>
      <c r="N11" s="175" t="str">
        <f>IF(nhap!N11="","",IF(nhap!N11="cn","cn",IF(ISNA(VLOOKUP(nhap!N11,ds,5,0))=TRUE,"WW",VLOOKUP(nhap!N11,ds,5,0))))</f>
        <v>BL09</v>
      </c>
      <c r="O11" s="175" t="str">
        <f>IF(nhap!O11="","",IF(nhap!O11="cn","cn",IF(ISNA(VLOOKUP(nhap!O11,ds,5,0))=TRUE,"WW",VLOOKUP(nhap!O11,ds,5,0))))</f>
        <v/>
      </c>
      <c r="P11" s="175" t="str">
        <f>IF(nhap!P11="","",IF(nhap!P11="cn","cn",IF(ISNA(VLOOKUP(nhap!P11,ds,5,0))=TRUE,"WW",VLOOKUP(nhap!P11,ds,5,0))))</f>
        <v/>
      </c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 t="str">
        <f>IF(nhap!AV11="","",IF(nhap!AV11="cn","cn",IF(ISNA(VLOOKUP(nhap!AV11,ds,5,0))=TRUE,"WW",VLOOKUP(nhap!AV11,ds,5,0))))</f>
        <v/>
      </c>
      <c r="AW11" s="175" t="str">
        <f>IF(nhap!AW11="","",IF(nhap!AW11="cn","cn",IF(ISNA(VLOOKUP(nhap!AW11,ds,5,0))=TRUE,"WW",VLOOKUP(nhap!AW11,ds,5,0))))</f>
        <v/>
      </c>
      <c r="AX11" s="175" t="str">
        <f>IF(nhap!AX11="","",IF(nhap!AX11="cn","cn",IF(ISNA(VLOOKUP(nhap!AX11,ds,5,0))=TRUE,"WW",VLOOKUP(nhap!AX11,ds,5,0))))</f>
        <v/>
      </c>
      <c r="AY11" s="177" t="str">
        <f>IF(nhap!AY11="","",IF(nhap!AY11="cn","cn",VLOOKUP(nhap!AY11,ds,5,0)))</f>
        <v/>
      </c>
      <c r="AZ11" s="178" t="str">
        <f>IF(nhap!AZ11="","",IF(nhap!AZ11="cn","cn",VLOOKUP(nhap!AZ11,ds,5,0)))</f>
        <v/>
      </c>
      <c r="BA11" s="187"/>
      <c r="BB11" s="187"/>
    </row>
    <row r="12" spans="1:54" s="168" customFormat="1" ht="15.75" customHeight="1" thickTop="1" thickBot="1">
      <c r="A12" s="563"/>
      <c r="B12" s="169">
        <v>4</v>
      </c>
      <c r="C12" s="175" t="str">
        <f>IF(nhap!C12="","",IF(nhap!C12="cn","cn",IF(ISNA(VLOOKUP(nhap!C12,ds,5,0))=TRUE,"WW",VLOOKUP(nhap!C12,ds,5,0))))</f>
        <v>BV01</v>
      </c>
      <c r="D12" s="175" t="str">
        <f>IF(nhap!D12="","",IF(nhap!D12="cn","cn",IF(ISNA(VLOOKUP(nhap!D12,ds,5,0))=TRUE,"WW",VLOOKUP(nhap!D12,ds,5,0))))</f>
        <v>BC09</v>
      </c>
      <c r="E12" s="175" t="str">
        <f>IF(nhap!E12="","",IF(nhap!E12="cn","cn",IF(ISNA(VLOOKUP(nhap!E12,ds,5,0))=TRUE,"WW",VLOOKUP(nhap!E12,ds,5,0))))</f>
        <v>BA01</v>
      </c>
      <c r="F12" s="175" t="str">
        <f>IF(nhap!F12="","",IF(nhap!F12="cn","cn",IF(ISNA(VLOOKUP(nhap!F12,ds,5,0))=TRUE,"WW",VLOOKUP(nhap!F12,ds,5,0))))</f>
        <v>BL08</v>
      </c>
      <c r="G12" s="175" t="str">
        <f>IF(nhap!G12="","",IF(nhap!G12="cn","cn",IF(ISNA(VLOOKUP(nhap!G12,ds,5,0))=TRUE,"WW",VLOOKUP(nhap!G12,ds,5,0))))</f>
        <v>BH03</v>
      </c>
      <c r="H12" s="175" t="str">
        <f>IF(nhap!H12="","",IF(nhap!H12="cn","cn",IF(ISNA(VLOOKUP(nhap!H12,ds,5,0))=TRUE,"WW",VLOOKUP(nhap!H12,ds,5,0))))</f>
        <v>BA02</v>
      </c>
      <c r="I12" s="175" t="str">
        <f>IF(nhap!I12="","",IF(nhap!I12="cn","cn",IF(ISNA(VLOOKUP(nhap!I12,ds,5,0))=TRUE,"WW",VLOOKUP(nhap!I12,ds,5,0))))</f>
        <v>BV04</v>
      </c>
      <c r="J12" s="175" t="str">
        <f>IF(nhap!J12="","",IF(nhap!J12="cn","cn",IF(ISNA(VLOOKUP(nhap!J12,ds,5,0))=TRUE,"WW",VLOOKUP(nhap!J12,ds,5,0))))</f>
        <v>BV02</v>
      </c>
      <c r="K12" s="175" t="str">
        <f>IF(nhap!K12="","",IF(nhap!K12="cn","cn",IF(ISNA(VLOOKUP(nhap!K12,ds,5,0))=TRUE,"WW",VLOOKUP(nhap!K12,ds,5,0))))</f>
        <v>BA09</v>
      </c>
      <c r="L12" s="175" t="str">
        <f>IF(nhap!L12="","",IF(nhap!L12="cn","cn",IF(ISNA(VLOOKUP(nhap!L12,ds,5,0))=TRUE,"WW",VLOOKUP(nhap!L12,ds,5,0))))</f>
        <v>BA04</v>
      </c>
      <c r="M12" s="175" t="str">
        <f>IF(nhap!M12="","",IF(nhap!M12="cn","cn",IF(ISNA(VLOOKUP(nhap!M12,ds,5,0))=TRUE,"WW",VLOOKUP(nhap!M12,ds,5,0))))</f>
        <v>BA06</v>
      </c>
      <c r="N12" s="175" t="str">
        <f>IF(nhap!N12="","",IF(nhap!N12="cn","cn",IF(ISNA(VLOOKUP(nhap!N12,ds,5,0))=TRUE,"WW",VLOOKUP(nhap!N12,ds,5,0))))</f>
        <v>BV05</v>
      </c>
      <c r="O12" s="175" t="str">
        <f>IF(nhap!O12="","",IF(nhap!O12="cn","cn",IF(ISNA(VLOOKUP(nhap!O12,ds,5,0))=TRUE,"WW",VLOOKUP(nhap!O12,ds,5,0))))</f>
        <v/>
      </c>
      <c r="P12" s="175" t="str">
        <f>IF(nhap!P12="","",IF(nhap!P12="cn","cn",IF(ISNA(VLOOKUP(nhap!P12,ds,5,0))=TRUE,"WW",VLOOKUP(nhap!P12,ds,5,0))))</f>
        <v/>
      </c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 t="str">
        <f>IF(nhap!AV12="","",IF(nhap!AV12="cn","cn",IF(ISNA(VLOOKUP(nhap!AV12,ds,5,0))=TRUE,"WW",VLOOKUP(nhap!AV12,ds,5,0))))</f>
        <v/>
      </c>
      <c r="AW12" s="175" t="str">
        <f>IF(nhap!AW12="","",IF(nhap!AW12="cn","cn",IF(ISNA(VLOOKUP(nhap!AW12,ds,5,0))=TRUE,"WW",VLOOKUP(nhap!AW12,ds,5,0))))</f>
        <v/>
      </c>
      <c r="AX12" s="175" t="str">
        <f>IF(nhap!AX12="","",IF(nhap!AX12="cn","cn",IF(ISNA(VLOOKUP(nhap!AX12,ds,5,0))=TRUE,"WW",VLOOKUP(nhap!AX12,ds,5,0))))</f>
        <v/>
      </c>
      <c r="AY12" s="177" t="str">
        <f>IF(nhap!AY12="","",IF(nhap!AY12="cn","cn",VLOOKUP(nhap!AY12,ds,5,0)))</f>
        <v/>
      </c>
      <c r="AZ12" s="178" t="str">
        <f>IF(nhap!AZ12="","",IF(nhap!AZ12="cn","cn",VLOOKUP(nhap!AZ12,ds,5,0)))</f>
        <v/>
      </c>
      <c r="BA12" s="187"/>
      <c r="BB12" s="187"/>
    </row>
    <row r="13" spans="1:54" s="168" customFormat="1" ht="15.75" customHeight="1" thickTop="1" thickBot="1">
      <c r="A13" s="564"/>
      <c r="B13" s="170">
        <v>5</v>
      </c>
      <c r="C13" s="175" t="str">
        <f>IF(nhap!C13="","",IF(nhap!C13="cn","cn",IF(ISNA(VLOOKUP(nhap!C13,ds,5,0))=TRUE,"WW",VLOOKUP(nhap!C13,ds,5,0))))</f>
        <v>BV01</v>
      </c>
      <c r="D13" s="175" t="str">
        <f>IF(nhap!D13="","",IF(nhap!D13="cn","cn",IF(ISNA(VLOOKUP(nhap!D13,ds,5,0))=TRUE,"WW",VLOOKUP(nhap!D13,ds,5,0))))</f>
        <v>BA02</v>
      </c>
      <c r="E13" s="175" t="str">
        <f>IF(nhap!E13="","",IF(nhap!E13="cn","cn",IF(ISNA(VLOOKUP(nhap!E13,ds,5,0))=TRUE,"WW",VLOOKUP(nhap!E13,ds,5,0))))</f>
        <v>BA01</v>
      </c>
      <c r="F13" s="175" t="str">
        <f>IF(nhap!F13="","",IF(nhap!F13="cn","cn",IF(ISNA(VLOOKUP(nhap!F13,ds,5,0))=TRUE,"WW",VLOOKUP(nhap!F13,ds,5,0))))</f>
        <v>BH08</v>
      </c>
      <c r="G13" s="175" t="str">
        <f>IF(nhap!G13="","",IF(nhap!G13="cn","cn",IF(ISNA(VLOOKUP(nhap!G13,ds,5,0))=TRUE,"WW",VLOOKUP(nhap!G13,ds,5,0))))</f>
        <v>BV04</v>
      </c>
      <c r="H13" s="175" t="str">
        <f>IF(nhap!H13="","",IF(nhap!H13="cn","cn",IF(ISNA(VLOOKUP(nhap!H13,ds,5,0))=TRUE,"WW",VLOOKUP(nhap!H13,ds,5,0))))</f>
        <v>BH03</v>
      </c>
      <c r="I13" s="175" t="str">
        <f>IF(nhap!I13="","",IF(nhap!I13="cn","cn",IF(ISNA(VLOOKUP(nhap!I13,ds,5,0))=TRUE,"WW",VLOOKUP(nhap!I13,ds,5,0))))</f>
        <v>BH02</v>
      </c>
      <c r="J13" s="175" t="str">
        <f>IF(nhap!J13="","",IF(nhap!J13="cn","cn",IF(ISNA(VLOOKUP(nhap!J13,ds,5,0))=TRUE,"WW",VLOOKUP(nhap!J13,ds,5,0))))</f>
        <v>BV02</v>
      </c>
      <c r="K13" s="175" t="str">
        <f>IF(nhap!K13="","",IF(nhap!K13="cn","cn",IF(ISNA(VLOOKUP(nhap!K13,ds,5,0))=TRUE,"WW",VLOOKUP(nhap!K13,ds,5,0))))</f>
        <v>BS03</v>
      </c>
      <c r="L13" s="175" t="str">
        <f>IF(nhap!L13="","",IF(nhap!L13="cn","cn",IF(ISNA(VLOOKUP(nhap!L13,ds,5,0))=TRUE,"WW",VLOOKUP(nhap!L13,ds,5,0))))</f>
        <v>BA04</v>
      </c>
      <c r="M13" s="175" t="str">
        <f>IF(nhap!M13="","",IF(nhap!M13="cn","cn",IF(ISNA(VLOOKUP(nhap!M13,ds,5,0))=TRUE,"WW",VLOOKUP(nhap!M13,ds,5,0))))</f>
        <v>BH05</v>
      </c>
      <c r="N13" s="175" t="str">
        <f>IF(nhap!N13="","",IF(nhap!N13="cn","cn",IF(ISNA(VLOOKUP(nhap!N13,ds,5,0))=TRUE,"WW",VLOOKUP(nhap!N13,ds,5,0))))</f>
        <v>BV05</v>
      </c>
      <c r="O13" s="175" t="str">
        <f>IF(nhap!O13="","",IF(nhap!O13="cn","cn",IF(ISNA(VLOOKUP(nhap!O13,ds,5,0))=TRUE,"WW",VLOOKUP(nhap!O13,ds,5,0))))</f>
        <v/>
      </c>
      <c r="P13" s="175" t="str">
        <f>IF(nhap!P13="","",IF(nhap!P13="cn","cn",IF(ISNA(VLOOKUP(nhap!P13,ds,5,0))=TRUE,"WW",VLOOKUP(nhap!P13,ds,5,0))))</f>
        <v/>
      </c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 t="str">
        <f>IF(nhap!AV13="","",IF(nhap!AV13="cn","cn",IF(ISNA(VLOOKUP(nhap!AV13,ds,5,0))=TRUE,"WW",VLOOKUP(nhap!AV13,ds,5,0))))</f>
        <v/>
      </c>
      <c r="AW13" s="175" t="str">
        <f>IF(nhap!AW13="","",IF(nhap!AW13="cn","cn",IF(ISNA(VLOOKUP(nhap!AW13,ds,5,0))=TRUE,"WW",VLOOKUP(nhap!AW13,ds,5,0))))</f>
        <v/>
      </c>
      <c r="AX13" s="175" t="str">
        <f>IF(nhap!AX13="","",IF(nhap!AX13="cn","cn",IF(ISNA(VLOOKUP(nhap!AX13,ds,5,0))=TRUE,"WW",VLOOKUP(nhap!AX13,ds,5,0))))</f>
        <v/>
      </c>
      <c r="AY13" s="179" t="str">
        <f>IF(nhap!AY13="","",IF(nhap!AY13="cn","cn",VLOOKUP(nhap!AY13,ds,5,0)))</f>
        <v/>
      </c>
      <c r="AZ13" s="180" t="str">
        <f>IF(nhap!AZ13="","",IF(nhap!AZ13="cn","cn",VLOOKUP(nhap!AZ13,ds,5,0)))</f>
        <v/>
      </c>
      <c r="BA13" s="187"/>
      <c r="BB13" s="187"/>
    </row>
    <row r="14" spans="1:54" s="168" customFormat="1" ht="15.75" customHeight="1" thickTop="1" thickBot="1">
      <c r="A14" s="562" t="s">
        <v>20</v>
      </c>
      <c r="B14" s="167">
        <v>1</v>
      </c>
      <c r="C14" s="175" t="str">
        <f>IF(nhap!C14="","",IF(nhap!C14="cn","cn",IF(ISNA(VLOOKUP(nhap!C14,ds,5,0))=TRUE,"WW",VLOOKUP(nhap!C14,ds,5,0))))</f>
        <v>BG02</v>
      </c>
      <c r="D14" s="175" t="str">
        <f>IF(nhap!D14="","",IF(nhap!D14="cn","cn",IF(ISNA(VLOOKUP(nhap!D14,ds,5,0))=TRUE,"WW",VLOOKUP(nhap!D14,ds,5,0))))</f>
        <v>BT01</v>
      </c>
      <c r="E14" s="175" t="str">
        <f>IF(nhap!E14="","",IF(nhap!E14="cn","cn",IF(ISNA(VLOOKUP(nhap!E14,ds,5,0))=TRUE,"WW",VLOOKUP(nhap!E14,ds,5,0))))</f>
        <v>BA01</v>
      </c>
      <c r="F14" s="175" t="str">
        <f>IF(nhap!F14="","",IF(nhap!F14="cn","cn",IF(ISNA(VLOOKUP(nhap!F14,ds,5,0))=TRUE,"WW",VLOOKUP(nhap!F14,ds,5,0))))</f>
        <v>BT10</v>
      </c>
      <c r="G14" s="175" t="str">
        <f>IF(nhap!G14="","",IF(nhap!G14="cn","cn",IF(ISNA(VLOOKUP(nhap!G14,ds,5,0))=TRUE,"WW",VLOOKUP(nhap!G14,ds,5,0))))</f>
        <v>BS01</v>
      </c>
      <c r="H14" s="175" t="str">
        <f>IF(nhap!H14="","",IF(nhap!H14="cn","cn",IF(ISNA(VLOOKUP(nhap!H14,ds,5,0))=TRUE,"WW",VLOOKUP(nhap!H14,ds,5,0))))</f>
        <v>BI03</v>
      </c>
      <c r="I14" s="175" t="str">
        <f>IF(nhap!I14="","",IF(nhap!I14="cn","cn",IF(ISNA(VLOOKUP(nhap!I14,ds,5,0))=TRUE,"WW",VLOOKUP(nhap!I14,ds,5,0))))</f>
        <v>BA09</v>
      </c>
      <c r="J14" s="175" t="str">
        <f>IF(nhap!J14="","",IF(nhap!J14="cn","cn",IF(ISNA(VLOOKUP(nhap!J14,ds,5,0))=TRUE,"WW",VLOOKUP(nhap!J14,ds,5,0))))</f>
        <v>BT09</v>
      </c>
      <c r="K14" s="175" t="str">
        <f>IF(nhap!K14="","",IF(nhap!K14="cn","cn",IF(ISNA(VLOOKUP(nhap!K14,ds,5,0))=TRUE,"WW",VLOOKUP(nhap!K14,ds,5,0))))</f>
        <v>BD01</v>
      </c>
      <c r="L14" s="175" t="str">
        <f>IF(nhap!L14="","",IF(nhap!L14="cn","cn",IF(ISNA(VLOOKUP(nhap!L14,ds,5,0))=TRUE,"WW",VLOOKUP(nhap!L14,ds,5,0))))</f>
        <v>BT07</v>
      </c>
      <c r="M14" s="175" t="str">
        <f>IF(nhap!M14="","",IF(nhap!M14="cn","cn",IF(ISNA(VLOOKUP(nhap!M14,ds,5,0))=TRUE,"WW",VLOOKUP(nhap!M14,ds,5,0))))</f>
        <v>BI01</v>
      </c>
      <c r="N14" s="175" t="str">
        <f>IF(nhap!N14="","",IF(nhap!N14="cn","cn",IF(ISNA(VLOOKUP(nhap!N14,ds,5,0))=TRUE,"WW",VLOOKUP(nhap!N14,ds,5,0))))</f>
        <v>BT02</v>
      </c>
      <c r="O14" s="175" t="str">
        <f>IF(nhap!O14="","",IF(nhap!O14="cn","cn",IF(ISNA(VLOOKUP(nhap!O14,ds,5,0))=TRUE,"WW",VLOOKUP(nhap!O14,ds,5,0))))</f>
        <v/>
      </c>
      <c r="P14" s="175" t="str">
        <f>IF(nhap!P14="","",IF(nhap!P14="cn","cn",IF(ISNA(VLOOKUP(nhap!P14,ds,5,0))=TRUE,"WW",VLOOKUP(nhap!P14,ds,5,0))))</f>
        <v/>
      </c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 t="str">
        <f>IF(nhap!AV14="","",IF(nhap!AV14="cn","cn",IF(ISNA(VLOOKUP(nhap!AV14,ds,5,0))=TRUE,"WW",VLOOKUP(nhap!AV14,ds,5,0))))</f>
        <v/>
      </c>
      <c r="AW14" s="175" t="str">
        <f>IF(nhap!AW14="","",IF(nhap!AW14="cn","cn",IF(ISNA(VLOOKUP(nhap!AW14,ds,5,0))=TRUE,"WW",VLOOKUP(nhap!AW14,ds,5,0))))</f>
        <v/>
      </c>
      <c r="AX14" s="175" t="str">
        <f>IF(nhap!AX14="","",IF(nhap!AX14="cn","cn",IF(ISNA(VLOOKUP(nhap!AX14,ds,5,0))=TRUE,"WW",VLOOKUP(nhap!AX14,ds,5,0))))</f>
        <v/>
      </c>
      <c r="AY14" s="175" t="str">
        <f>IF(nhap!AY14="","",IF(nhap!AY14="cn","cn",VLOOKUP(nhap!AY14,ds,5,0)))</f>
        <v/>
      </c>
      <c r="AZ14" s="176" t="str">
        <f>IF(nhap!AZ14="","",IF(nhap!AZ14="cn","cn",VLOOKUP(nhap!AZ14,ds,5,0)))</f>
        <v/>
      </c>
      <c r="BA14" s="187"/>
      <c r="BB14" s="187"/>
    </row>
    <row r="15" spans="1:54" s="168" customFormat="1" ht="15.75" customHeight="1" thickTop="1" thickBot="1">
      <c r="A15" s="563" t="s">
        <v>8</v>
      </c>
      <c r="B15" s="169">
        <v>2</v>
      </c>
      <c r="C15" s="175" t="str">
        <f>IF(nhap!C15="","",IF(nhap!C15="cn","cn",IF(ISNA(VLOOKUP(nhap!C15,ds,5,0))=TRUE,"WW",VLOOKUP(nhap!C15,ds,5,0))))</f>
        <v>BT02</v>
      </c>
      <c r="D15" s="175" t="str">
        <f>IF(nhap!D15="","",IF(nhap!D15="cn","cn",IF(ISNA(VLOOKUP(nhap!D15,ds,5,0))=TRUE,"WW",VLOOKUP(nhap!D15,ds,5,0))))</f>
        <v>BT01</v>
      </c>
      <c r="E15" s="175" t="str">
        <f>IF(nhap!E15="","",IF(nhap!E15="cn","cn",IF(ISNA(VLOOKUP(nhap!E15,ds,5,0))=TRUE,"WW",VLOOKUP(nhap!E15,ds,5,0))))</f>
        <v>BA01</v>
      </c>
      <c r="F15" s="175" t="str">
        <f>IF(nhap!F15="","",IF(nhap!F15="cn","cn",IF(ISNA(VLOOKUP(nhap!F15,ds,5,0))=TRUE,"WW",VLOOKUP(nhap!F15,ds,5,0))))</f>
        <v>BT10</v>
      </c>
      <c r="G15" s="175" t="str">
        <f>IF(nhap!G15="","",IF(nhap!G15="cn","cn",IF(ISNA(VLOOKUP(nhap!G15,ds,5,0))=TRUE,"WW",VLOOKUP(nhap!G15,ds,5,0))))</f>
        <v>BD01</v>
      </c>
      <c r="H15" s="175" t="str">
        <f>IF(nhap!H15="","",IF(nhap!H15="cn","cn",IF(ISNA(VLOOKUP(nhap!H15,ds,5,0))=TRUE,"WW",VLOOKUP(nhap!H15,ds,5,0))))</f>
        <v>BI03</v>
      </c>
      <c r="I15" s="175" t="str">
        <f>IF(nhap!I15="","",IF(nhap!I15="cn","cn",IF(ISNA(VLOOKUP(nhap!I15,ds,5,0))=TRUE,"WW",VLOOKUP(nhap!I15,ds,5,0))))</f>
        <v>BA09</v>
      </c>
      <c r="J15" s="175" t="str">
        <f>IF(nhap!J15="","",IF(nhap!J15="cn","cn",IF(ISNA(VLOOKUP(nhap!J15,ds,5,0))=TRUE,"WW",VLOOKUP(nhap!J15,ds,5,0))))</f>
        <v>BG02</v>
      </c>
      <c r="K15" s="175" t="str">
        <f>IF(nhap!K15="","",IF(nhap!K15="cn","cn",IF(ISNA(VLOOKUP(nhap!K15,ds,5,0))=TRUE,"WW",VLOOKUP(nhap!K15,ds,5,0))))</f>
        <v>BG03</v>
      </c>
      <c r="L15" s="175" t="str">
        <f>IF(nhap!L15="","",IF(nhap!L15="cn","cn",IF(ISNA(VLOOKUP(nhap!L15,ds,5,0))=TRUE,"WW",VLOOKUP(nhap!L15,ds,5,0))))</f>
        <v>BT07</v>
      </c>
      <c r="M15" s="175" t="str">
        <f>IF(nhap!M15="","",IF(nhap!M15="cn","cn",IF(ISNA(VLOOKUP(nhap!M15,ds,5,0))=TRUE,"WW",VLOOKUP(nhap!M15,ds,5,0))))</f>
        <v>BI01</v>
      </c>
      <c r="N15" s="175" t="str">
        <f>IF(nhap!N15="","",IF(nhap!N15="cn","cn",IF(ISNA(VLOOKUP(nhap!N15,ds,5,0))=TRUE,"WW",VLOOKUP(nhap!N15,ds,5,0))))</f>
        <v>BD02</v>
      </c>
      <c r="O15" s="175" t="str">
        <f>IF(nhap!O15="","",IF(nhap!O15="cn","cn",IF(ISNA(VLOOKUP(nhap!O15,ds,5,0))=TRUE,"WW",VLOOKUP(nhap!O15,ds,5,0))))</f>
        <v/>
      </c>
      <c r="P15" s="175" t="str">
        <f>IF(nhap!P15="","",IF(nhap!P15="cn","cn",IF(ISNA(VLOOKUP(nhap!P15,ds,5,0))=TRUE,"WW",VLOOKUP(nhap!P15,ds,5,0))))</f>
        <v/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 t="str">
        <f>IF(nhap!AV15="","",IF(nhap!AV15="cn","cn",IF(ISNA(VLOOKUP(nhap!AV15,ds,5,0))=TRUE,"WW",VLOOKUP(nhap!AV15,ds,5,0))))</f>
        <v/>
      </c>
      <c r="AW15" s="175" t="str">
        <f>IF(nhap!AW15="","",IF(nhap!AW15="cn","cn",IF(ISNA(VLOOKUP(nhap!AW15,ds,5,0))=TRUE,"WW",VLOOKUP(nhap!AW15,ds,5,0))))</f>
        <v/>
      </c>
      <c r="AX15" s="175" t="str">
        <f>IF(nhap!AX15="","",IF(nhap!AX15="cn","cn",IF(ISNA(VLOOKUP(nhap!AX15,ds,5,0))=TRUE,"WW",VLOOKUP(nhap!AX15,ds,5,0))))</f>
        <v/>
      </c>
      <c r="AY15" s="177" t="str">
        <f>IF(nhap!AY15="","",IF(nhap!AY15="cn","cn",VLOOKUP(nhap!AY15,ds,5,0)))</f>
        <v/>
      </c>
      <c r="AZ15" s="178" t="str">
        <f>IF(nhap!AZ15="","",IF(nhap!AZ15="cn","cn",VLOOKUP(nhap!AZ15,ds,5,0)))</f>
        <v/>
      </c>
      <c r="BA15" s="187"/>
      <c r="BB15" s="187"/>
    </row>
    <row r="16" spans="1:54" s="168" customFormat="1" ht="15.75" customHeight="1" thickTop="1" thickBot="1">
      <c r="A16" s="563" t="s">
        <v>11</v>
      </c>
      <c r="B16" s="169">
        <v>3</v>
      </c>
      <c r="C16" s="175" t="str">
        <f>IF(nhap!C16="","",IF(nhap!C16="cn","cn",IF(ISNA(VLOOKUP(nhap!C16,ds,5,0))=TRUE,"WW",VLOOKUP(nhap!C16,ds,5,0))))</f>
        <v>BA01</v>
      </c>
      <c r="D16" s="175" t="str">
        <f>IF(nhap!D16="","",IF(nhap!D16="cn","cn",IF(ISNA(VLOOKUP(nhap!D16,ds,5,0))=TRUE,"WW",VLOOKUP(nhap!D16,ds,5,0))))</f>
        <v>BA02</v>
      </c>
      <c r="E16" s="175" t="str">
        <f>IF(nhap!E16="","",IF(nhap!E16="cn","cn",IF(ISNA(VLOOKUP(nhap!E16,ds,5,0))=TRUE,"WW",VLOOKUP(nhap!E16,ds,5,0))))</f>
        <v>BT09</v>
      </c>
      <c r="F16" s="175" t="str">
        <f>IF(nhap!F16="","",IF(nhap!F16="cn","cn",IF(ISNA(VLOOKUP(nhap!F16,ds,5,0))=TRUE,"WW",VLOOKUP(nhap!F16,ds,5,0))))</f>
        <v>BS01</v>
      </c>
      <c r="G16" s="175" t="str">
        <f>IF(nhap!G16="","",IF(nhap!G16="cn","cn",IF(ISNA(VLOOKUP(nhap!G16,ds,5,0))=TRUE,"WW",VLOOKUP(nhap!G16,ds,5,0))))</f>
        <v>BT07</v>
      </c>
      <c r="H16" s="175" t="str">
        <f>IF(nhap!H16="","",IF(nhap!H16="cn","cn",IF(ISNA(VLOOKUP(nhap!H16,ds,5,0))=TRUE,"WW",VLOOKUP(nhap!H16,ds,5,0))))</f>
        <v>BT05</v>
      </c>
      <c r="I16" s="175" t="str">
        <f>IF(nhap!I16="","",IF(nhap!I16="cn","cn",IF(ISNA(VLOOKUP(nhap!I16,ds,5,0))=TRUE,"WW",VLOOKUP(nhap!I16,ds,5,0))))</f>
        <v>BD01</v>
      </c>
      <c r="J16" s="175" t="str">
        <f>IF(nhap!J16="","",IF(nhap!J16="cn","cn",IF(ISNA(VLOOKUP(nhap!J16,ds,5,0))=TRUE,"WW",VLOOKUP(nhap!J16,ds,5,0))))</f>
        <v>BI01</v>
      </c>
      <c r="K16" s="175" t="str">
        <f>IF(nhap!K16="","",IF(nhap!K16="cn","cn",IF(ISNA(VLOOKUP(nhap!K16,ds,5,0))=TRUE,"WW",VLOOKUP(nhap!K16,ds,5,0))))</f>
        <v>BI03</v>
      </c>
      <c r="L16" s="175" t="str">
        <f>IF(nhap!L16="","",IF(nhap!L16="cn","cn",IF(ISNA(VLOOKUP(nhap!L16,ds,5,0))=TRUE,"WW",VLOOKUP(nhap!L16,ds,5,0))))</f>
        <v>BU05</v>
      </c>
      <c r="M16" s="175" t="str">
        <f>IF(nhap!M16="","",IF(nhap!M16="cn","cn",IF(ISNA(VLOOKUP(nhap!M16,ds,5,0))=TRUE,"WW",VLOOKUP(nhap!M16,ds,5,0))))</f>
        <v>BU03</v>
      </c>
      <c r="N16" s="175" t="str">
        <f>IF(nhap!N16="","",IF(nhap!N16="cn","cn",IF(ISNA(VLOOKUP(nhap!N16,ds,5,0))=TRUE,"WW",VLOOKUP(nhap!N16,ds,5,0))))</f>
        <v>BG02</v>
      </c>
      <c r="O16" s="175" t="str">
        <f>IF(nhap!O16="","",IF(nhap!O16="cn","cn",IF(ISNA(VLOOKUP(nhap!O16,ds,5,0))=TRUE,"WW",VLOOKUP(nhap!O16,ds,5,0))))</f>
        <v/>
      </c>
      <c r="P16" s="175" t="str">
        <f>IF(nhap!P16="","",IF(nhap!P16="cn","cn",IF(ISNA(VLOOKUP(nhap!P16,ds,5,0))=TRUE,"WW",VLOOKUP(nhap!P16,ds,5,0))))</f>
        <v/>
      </c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 t="str">
        <f>IF(nhap!AV16="","",IF(nhap!AV16="cn","cn",IF(ISNA(VLOOKUP(nhap!AV16,ds,5,0))=TRUE,"WW",VLOOKUP(nhap!AV16,ds,5,0))))</f>
        <v/>
      </c>
      <c r="AW16" s="175" t="str">
        <f>IF(nhap!AW16="","",IF(nhap!AW16="cn","cn",IF(ISNA(VLOOKUP(nhap!AW16,ds,5,0))=TRUE,"WW",VLOOKUP(nhap!AW16,ds,5,0))))</f>
        <v/>
      </c>
      <c r="AX16" s="175" t="str">
        <f>IF(nhap!AX16="","",IF(nhap!AX16="cn","cn",IF(ISNA(VLOOKUP(nhap!AX16,ds,5,0))=TRUE,"WW",VLOOKUP(nhap!AX16,ds,5,0))))</f>
        <v/>
      </c>
      <c r="AY16" s="177" t="str">
        <f>IF(nhap!AY16="","",IF(nhap!AY16="cn","cn",VLOOKUP(nhap!AY16,ds,5,0)))</f>
        <v/>
      </c>
      <c r="AZ16" s="178" t="str">
        <f>IF(nhap!AZ16="","",IF(nhap!AZ16="cn","cn",VLOOKUP(nhap!AZ16,ds,5,0)))</f>
        <v/>
      </c>
      <c r="BA16" s="187"/>
      <c r="BB16" s="187"/>
    </row>
    <row r="17" spans="1:54" s="168" customFormat="1" ht="15.75" customHeight="1" thickTop="1" thickBot="1">
      <c r="A17" s="563"/>
      <c r="B17" s="169">
        <v>4</v>
      </c>
      <c r="C17" s="175" t="str">
        <f>IF(nhap!C17="","",IF(nhap!C17="cn","cn",IF(ISNA(VLOOKUP(nhap!C17,ds,5,0))=TRUE,"WW",VLOOKUP(nhap!C17,ds,5,0))))</f>
        <v>BA01</v>
      </c>
      <c r="D17" s="175" t="str">
        <f>IF(nhap!D17="","",IF(nhap!D17="cn","cn",IF(ISNA(VLOOKUP(nhap!D17,ds,5,0))=TRUE,"WW",VLOOKUP(nhap!D17,ds,5,0))))</f>
        <v>BS03</v>
      </c>
      <c r="E17" s="175" t="str">
        <f>IF(nhap!E17="","",IF(nhap!E17="cn","cn",IF(ISNA(VLOOKUP(nhap!E17,ds,5,0))=TRUE,"WW",VLOOKUP(nhap!E17,ds,5,0))))</f>
        <v>BD02</v>
      </c>
      <c r="F17" s="175" t="str">
        <f>IF(nhap!F17="","",IF(nhap!F17="cn","cn",IF(ISNA(VLOOKUP(nhap!F17,ds,5,0))=TRUE,"WW",VLOOKUP(nhap!F17,ds,5,0))))</f>
        <v>BI01</v>
      </c>
      <c r="G17" s="175" t="str">
        <f>IF(nhap!G17="","",IF(nhap!G17="cn","cn",IF(ISNA(VLOOKUP(nhap!G17,ds,5,0))=TRUE,"WW",VLOOKUP(nhap!G17,ds,5,0))))</f>
        <v>BT07</v>
      </c>
      <c r="H17" s="175" t="str">
        <f>IF(nhap!H17="","",IF(nhap!H17="cn","cn",IF(ISNA(VLOOKUP(nhap!H17,ds,5,0))=TRUE,"WW",VLOOKUP(nhap!H17,ds,5,0))))</f>
        <v>BT05</v>
      </c>
      <c r="I17" s="175" t="str">
        <f>IF(nhap!I17="","",IF(nhap!I17="cn","cn",IF(ISNA(VLOOKUP(nhap!I17,ds,5,0))=TRUE,"WW",VLOOKUP(nhap!I17,ds,5,0))))</f>
        <v>BG03</v>
      </c>
      <c r="J17" s="175" t="str">
        <f>IF(nhap!J17="","",IF(nhap!J17="cn","cn",IF(ISNA(VLOOKUP(nhap!J17,ds,5,0))=TRUE,"WW",VLOOKUP(nhap!J17,ds,5,0))))</f>
        <v>BA02</v>
      </c>
      <c r="K17" s="175" t="str">
        <f>IF(nhap!K17="","",IF(nhap!K17="cn","cn",IF(ISNA(VLOOKUP(nhap!K17,ds,5,0))=TRUE,"WW",VLOOKUP(nhap!K17,ds,5,0))))</f>
        <v>BI03</v>
      </c>
      <c r="L17" s="175" t="str">
        <f>IF(nhap!L17="","",IF(nhap!L17="cn","cn",IF(ISNA(VLOOKUP(nhap!L17,ds,5,0))=TRUE,"WW",VLOOKUP(nhap!L17,ds,5,0))))</f>
        <v>BD04</v>
      </c>
      <c r="M17" s="175" t="str">
        <f>IF(nhap!M17="","",IF(nhap!M17="cn","cn",IF(ISNA(VLOOKUP(nhap!M17,ds,5,0))=TRUE,"WW",VLOOKUP(nhap!M17,ds,5,0))))</f>
        <v>BS01</v>
      </c>
      <c r="N17" s="175" t="str">
        <f>IF(nhap!N17="","",IF(nhap!N17="cn","cn",IF(ISNA(VLOOKUP(nhap!N17,ds,5,0))=TRUE,"WW",VLOOKUP(nhap!N17,ds,5,0))))</f>
        <v>BU03</v>
      </c>
      <c r="O17" s="175" t="str">
        <f>IF(nhap!O17="","",IF(nhap!O17="cn","cn",IF(ISNA(VLOOKUP(nhap!O17,ds,5,0))=TRUE,"WW",VLOOKUP(nhap!O17,ds,5,0))))</f>
        <v/>
      </c>
      <c r="P17" s="175" t="str">
        <f>IF(nhap!P17="","",IF(nhap!P17="cn","cn",IF(ISNA(VLOOKUP(nhap!P17,ds,5,0))=TRUE,"WW",VLOOKUP(nhap!P17,ds,5,0))))</f>
        <v/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 t="str">
        <f>IF(nhap!AV17="","",IF(nhap!AV17="cn","cn",IF(ISNA(VLOOKUP(nhap!AV17,ds,5,0))=TRUE,"WW",VLOOKUP(nhap!AV17,ds,5,0))))</f>
        <v/>
      </c>
      <c r="AW17" s="175" t="str">
        <f>IF(nhap!AW17="","",IF(nhap!AW17="cn","cn",IF(ISNA(VLOOKUP(nhap!AW17,ds,5,0))=TRUE,"WW",VLOOKUP(nhap!AW17,ds,5,0))))</f>
        <v/>
      </c>
      <c r="AX17" s="175" t="str">
        <f>IF(nhap!AX17="","",IF(nhap!AX17="cn","cn",IF(ISNA(VLOOKUP(nhap!AX17,ds,5,0))=TRUE,"WW",VLOOKUP(nhap!AX17,ds,5,0))))</f>
        <v/>
      </c>
      <c r="AY17" s="177" t="str">
        <f>IF(nhap!AY17="","",IF(nhap!AY17="cn","cn",VLOOKUP(nhap!AY17,ds,5,0)))</f>
        <v/>
      </c>
      <c r="AZ17" s="178" t="str">
        <f>IF(nhap!AZ17="","",IF(nhap!AZ17="cn","cn",VLOOKUP(nhap!AZ17,ds,5,0)))</f>
        <v/>
      </c>
      <c r="BA17" s="187"/>
      <c r="BB17" s="187"/>
    </row>
    <row r="18" spans="1:54" s="168" customFormat="1" ht="15.75" customHeight="1" thickTop="1" thickBot="1">
      <c r="A18" s="564"/>
      <c r="B18" s="170">
        <v>5</v>
      </c>
      <c r="C18" s="175" t="str">
        <f>IF(nhap!C18="","",IF(nhap!C18="cn","cn",IF(ISNA(VLOOKUP(nhap!C18,ds,5,0))=TRUE,"WW",VLOOKUP(nhap!C18,ds,5,0))))</f>
        <v>BD04</v>
      </c>
      <c r="D18" s="175" t="str">
        <f>IF(nhap!D18="","",IF(nhap!D18="cn","cn",IF(ISNA(VLOOKUP(nhap!D18,ds,5,0))=TRUE,"WW",VLOOKUP(nhap!D18,ds,5,0))))</f>
        <v>BI03</v>
      </c>
      <c r="E18" s="175" t="str">
        <f>IF(nhap!E18="","",IF(nhap!E18="cn","cn",IF(ISNA(VLOOKUP(nhap!E18,ds,5,0))=TRUE,"WW",VLOOKUP(nhap!E18,ds,5,0))))</f>
        <v>BD02</v>
      </c>
      <c r="F18" s="175" t="str">
        <f>IF(nhap!F18="","",IF(nhap!F18="cn","cn",IF(ISNA(VLOOKUP(nhap!F18,ds,5,0))=TRUE,"WW",VLOOKUP(nhap!F18,ds,5,0))))</f>
        <v>BU05</v>
      </c>
      <c r="G18" s="175" t="str">
        <f>IF(nhap!G18="","",IF(nhap!G18="cn","cn",IF(ISNA(VLOOKUP(nhap!G18,ds,5,0))=TRUE,"WW",VLOOKUP(nhap!G18,ds,5,0))))</f>
        <v>BU03</v>
      </c>
      <c r="H18" s="175" t="str">
        <f>IF(nhap!H18="","",IF(nhap!H18="cn","cn",IF(ISNA(VLOOKUP(nhap!H18,ds,5,0))=TRUE,"WW",VLOOKUP(nhap!H18,ds,5,0))))</f>
        <v>BD01</v>
      </c>
      <c r="I18" s="175" t="str">
        <f>IF(nhap!I18="","",IF(nhap!I18="cn","cn",IF(ISNA(VLOOKUP(nhap!I18,ds,5,0))=TRUE,"WW",VLOOKUP(nhap!I18,ds,5,0))))</f>
        <v>BS03</v>
      </c>
      <c r="J18" s="175" t="str">
        <f>IF(nhap!J18="","",IF(nhap!J18="cn","cn",IF(ISNA(VLOOKUP(nhap!J18,ds,5,0))=TRUE,"WW",VLOOKUP(nhap!J18,ds,5,0))))</f>
        <v>BA02</v>
      </c>
      <c r="K18" s="175" t="str">
        <f>IF(nhap!K18="","",IF(nhap!K18="cn","cn",IF(ISNA(VLOOKUP(nhap!K18,ds,5,0))=TRUE,"WW",VLOOKUP(nhap!K18,ds,5,0))))</f>
        <v>BA09</v>
      </c>
      <c r="L18" s="175" t="str">
        <f>IF(nhap!L18="","",IF(nhap!L18="cn","cn",IF(ISNA(VLOOKUP(nhap!L18,ds,5,0))=TRUE,"WW",VLOOKUP(nhap!L18,ds,5,0))))</f>
        <v>BG03</v>
      </c>
      <c r="M18" s="175" t="str">
        <f>IF(nhap!M18="","",IF(nhap!M18="cn","cn",IF(ISNA(VLOOKUP(nhap!M18,ds,5,0))=TRUE,"WW",VLOOKUP(nhap!M18,ds,5,0))))</f>
        <v>BG02</v>
      </c>
      <c r="N18" s="175" t="str">
        <f>IF(nhap!N18="","",IF(nhap!N18="cn","cn",IF(ISNA(VLOOKUP(nhap!N18,ds,5,0))=TRUE,"WW",VLOOKUP(nhap!N18,ds,5,0))))</f>
        <v>BS01</v>
      </c>
      <c r="O18" s="175" t="str">
        <f>IF(nhap!O18="","",IF(nhap!O18="cn","cn",IF(ISNA(VLOOKUP(nhap!O18,ds,5,0))=TRUE,"WW",VLOOKUP(nhap!O18,ds,5,0))))</f>
        <v/>
      </c>
      <c r="P18" s="175" t="str">
        <f>IF(nhap!P18="","",IF(nhap!P18="cn","cn",IF(ISNA(VLOOKUP(nhap!P18,ds,5,0))=TRUE,"WW",VLOOKUP(nhap!P18,ds,5,0))))</f>
        <v/>
      </c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 t="str">
        <f>IF(nhap!AV18="","",IF(nhap!AV18="cn","cn",IF(ISNA(VLOOKUP(nhap!AV18,ds,5,0))=TRUE,"WW",VLOOKUP(nhap!AV18,ds,5,0))))</f>
        <v/>
      </c>
      <c r="AW18" s="175" t="str">
        <f>IF(nhap!AW18="","",IF(nhap!AW18="cn","cn",IF(ISNA(VLOOKUP(nhap!AW18,ds,5,0))=TRUE,"WW",VLOOKUP(nhap!AW18,ds,5,0))))</f>
        <v/>
      </c>
      <c r="AX18" s="175" t="str">
        <f>IF(nhap!AX18="","",IF(nhap!AX18="cn","cn",IF(ISNA(VLOOKUP(nhap!AX18,ds,5,0))=TRUE,"WW",VLOOKUP(nhap!AX18,ds,5,0))))</f>
        <v/>
      </c>
      <c r="AY18" s="179" t="str">
        <f>IF(nhap!AY18="","",IF(nhap!AY18="cn","cn",VLOOKUP(nhap!AY18,ds,5,0)))</f>
        <v/>
      </c>
      <c r="AZ18" s="180" t="str">
        <f>IF(nhap!AZ18="","",IF(nhap!AZ18="cn","cn",VLOOKUP(nhap!AZ18,ds,5,0)))</f>
        <v/>
      </c>
      <c r="BA18" s="187"/>
      <c r="BB18" s="187"/>
    </row>
    <row r="19" spans="1:54" s="168" customFormat="1" ht="15.75" customHeight="1" thickTop="1" thickBot="1">
      <c r="A19" s="562" t="s">
        <v>21</v>
      </c>
      <c r="B19" s="167">
        <v>1</v>
      </c>
      <c r="C19" s="175" t="str">
        <f>IF(nhap!C19="","",IF(nhap!C19="cn","cn",IF(ISNA(VLOOKUP(nhap!C19,ds,5,0))=TRUE,"WW",VLOOKUP(nhap!C19,ds,5,0))))</f>
        <v>BT02</v>
      </c>
      <c r="D19" s="175" t="str">
        <f>IF(nhap!D19="","",IF(nhap!D19="cn","cn",IF(ISNA(VLOOKUP(nhap!D19,ds,5,0))=TRUE,"WW",VLOOKUP(nhap!D19,ds,5,0))))</f>
        <v>BA02</v>
      </c>
      <c r="E19" s="175" t="str">
        <f>IF(nhap!E19="","",IF(nhap!E19="cn","cn",IF(ISNA(VLOOKUP(nhap!E19,ds,5,0))=TRUE,"WW",VLOOKUP(nhap!E19,ds,5,0))))</f>
        <v>BC01</v>
      </c>
      <c r="F19" s="175" t="str">
        <f>IF(nhap!F19="","",IF(nhap!F19="cn","cn",IF(ISNA(VLOOKUP(nhap!F19,ds,5,0))=TRUE,"WW",VLOOKUP(nhap!F19,ds,5,0))))</f>
        <v>BV02</v>
      </c>
      <c r="G19" s="175" t="str">
        <f>IF(nhap!G19="","",IF(nhap!G19="cn","cn",IF(ISNA(VLOOKUP(nhap!G19,ds,5,0))=TRUE,"WW",VLOOKUP(nhap!G19,ds,5,0))))</f>
        <v>BT07</v>
      </c>
      <c r="H19" s="175" t="str">
        <f>IF(nhap!H19="","",IF(nhap!H19="cn","cn",IF(ISNA(VLOOKUP(nhap!H19,ds,5,0))=TRUE,"WW",VLOOKUP(nhap!H19,ds,5,0))))</f>
        <v>BT05</v>
      </c>
      <c r="I19" s="175" t="str">
        <f>IF(nhap!I19="","",IF(nhap!I19="cn","cn",IF(ISNA(VLOOKUP(nhap!I19,ds,5,0))=TRUE,"WW",VLOOKUP(nhap!I19,ds,5,0))))</f>
        <v>BD01</v>
      </c>
      <c r="J19" s="175" t="str">
        <f>IF(nhap!J19="","",IF(nhap!J19="cn","cn",IF(ISNA(VLOOKUP(nhap!J19,ds,5,0))=TRUE,"WW",VLOOKUP(nhap!J19,ds,5,0))))</f>
        <v>BH08</v>
      </c>
      <c r="K19" s="175" t="str">
        <f>IF(nhap!K19="","",IF(nhap!K19="cn","cn",IF(ISNA(VLOOKUP(nhap!K19,ds,5,0))=TRUE,"WW",VLOOKUP(nhap!K19,ds,5,0))))</f>
        <v>BV07</v>
      </c>
      <c r="L19" s="175" t="str">
        <f>IF(nhap!L19="","",IF(nhap!L19="cn","cn",IF(ISNA(VLOOKUP(nhap!L19,ds,5,0))=TRUE,"WW",VLOOKUP(nhap!L19,ds,5,0))))</f>
        <v>BD04</v>
      </c>
      <c r="M19" s="175" t="str">
        <f>IF(nhap!M19="","",IF(nhap!M19="cn","cn",IF(ISNA(VLOOKUP(nhap!M19,ds,5,0))=TRUE,"WW",VLOOKUP(nhap!M19,ds,5,0))))</f>
        <v>BA06</v>
      </c>
      <c r="N19" s="175" t="str">
        <f>IF(nhap!N19="","",IF(nhap!N19="cn","cn",IF(ISNA(VLOOKUP(nhap!N19,ds,5,0))=TRUE,"WW",VLOOKUP(nhap!N19,ds,5,0))))</f>
        <v>BA01</v>
      </c>
      <c r="O19" s="175" t="str">
        <f>IF(nhap!O19="","",IF(nhap!O19="cn","cn",IF(ISNA(VLOOKUP(nhap!O19,ds,5,0))=TRUE,"WW",VLOOKUP(nhap!O19,ds,5,0))))</f>
        <v/>
      </c>
      <c r="P19" s="175" t="str">
        <f>IF(nhap!P19="","",IF(nhap!P19="cn","cn",IF(ISNA(VLOOKUP(nhap!P19,ds,5,0))=TRUE,"WW",VLOOKUP(nhap!P19,ds,5,0))))</f>
        <v/>
      </c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 t="str">
        <f>IF(nhap!AV19="","",IF(nhap!AV19="cn","cn",IF(ISNA(VLOOKUP(nhap!AV19,ds,5,0))=TRUE,"WW",VLOOKUP(nhap!AV19,ds,5,0))))</f>
        <v/>
      </c>
      <c r="AW19" s="175" t="str">
        <f>IF(nhap!AW19="","",IF(nhap!AW19="cn","cn",IF(ISNA(VLOOKUP(nhap!AW19,ds,5,0))=TRUE,"WW",VLOOKUP(nhap!AW19,ds,5,0))))</f>
        <v/>
      </c>
      <c r="AX19" s="175" t="str">
        <f>IF(nhap!AX19="","",IF(nhap!AX19="cn","cn",IF(ISNA(VLOOKUP(nhap!AX19,ds,5,0))=TRUE,"WW",VLOOKUP(nhap!AX19,ds,5,0))))</f>
        <v/>
      </c>
      <c r="AY19" s="175" t="str">
        <f>IF(nhap!AY19="","",IF(nhap!AY19="cn","cn",VLOOKUP(nhap!AY19,ds,5,0)))</f>
        <v/>
      </c>
      <c r="AZ19" s="176" t="str">
        <f>IF(nhap!AZ19="","",IF(nhap!AZ19="cn","cn",VLOOKUP(nhap!AZ19,ds,5,0)))</f>
        <v/>
      </c>
      <c r="BA19" s="187"/>
      <c r="BB19" s="187"/>
    </row>
    <row r="20" spans="1:54" s="168" customFormat="1" ht="15.75" customHeight="1" thickTop="1" thickBot="1">
      <c r="A20" s="563" t="s">
        <v>8</v>
      </c>
      <c r="B20" s="169">
        <v>2</v>
      </c>
      <c r="C20" s="175" t="str">
        <f>IF(nhap!C20="","",IF(nhap!C20="cn","cn",IF(ISNA(VLOOKUP(nhap!C20,ds,5,0))=TRUE,"WW",VLOOKUP(nhap!C20,ds,5,0))))</f>
        <v>BT02</v>
      </c>
      <c r="D20" s="175" t="str">
        <f>IF(nhap!D20="","",IF(nhap!D20="cn","cn",IF(ISNA(VLOOKUP(nhap!D20,ds,5,0))=TRUE,"WW",VLOOKUP(nhap!D20,ds,5,0))))</f>
        <v>BA02</v>
      </c>
      <c r="E20" s="175" t="str">
        <f>IF(nhap!E20="","",IF(nhap!E20="cn","cn",IF(ISNA(VLOOKUP(nhap!E20,ds,5,0))=TRUE,"WW",VLOOKUP(nhap!E20,ds,5,0))))</f>
        <v>BT09</v>
      </c>
      <c r="F20" s="175" t="str">
        <f>IF(nhap!F20="","",IF(nhap!F20="cn","cn",IF(ISNA(VLOOKUP(nhap!F20,ds,5,0))=TRUE,"WW",VLOOKUP(nhap!F20,ds,5,0))))</f>
        <v>BV02</v>
      </c>
      <c r="G20" s="175" t="str">
        <f>IF(nhap!G20="","",IF(nhap!G20="cn","cn",IF(ISNA(VLOOKUP(nhap!G20,ds,5,0))=TRUE,"WW",VLOOKUP(nhap!G20,ds,5,0))))</f>
        <v>BT07</v>
      </c>
      <c r="H20" s="175" t="str">
        <f>IF(nhap!H20="","",IF(nhap!H20="cn","cn",IF(ISNA(VLOOKUP(nhap!H20,ds,5,0))=TRUE,"WW",VLOOKUP(nhap!H20,ds,5,0))))</f>
        <v>BT05</v>
      </c>
      <c r="I20" s="175" t="str">
        <f>IF(nhap!I20="","",IF(nhap!I20="cn","cn",IF(ISNA(VLOOKUP(nhap!I20,ds,5,0))=TRUE,"WW",VLOOKUP(nhap!I20,ds,5,0))))</f>
        <v>BL01</v>
      </c>
      <c r="J20" s="175" t="str">
        <f>IF(nhap!J20="","",IF(nhap!J20="cn","cn",IF(ISNA(VLOOKUP(nhap!J20,ds,5,0))=TRUE,"WW",VLOOKUP(nhap!J20,ds,5,0))))</f>
        <v>BI01</v>
      </c>
      <c r="K20" s="175" t="str">
        <f>IF(nhap!K20="","",IF(nhap!K20="cn","cn",IF(ISNA(VLOOKUP(nhap!K20,ds,5,0))=TRUE,"WW",VLOOKUP(nhap!K20,ds,5,0))))</f>
        <v>BV07</v>
      </c>
      <c r="L20" s="175" t="str">
        <f>IF(nhap!L20="","",IF(nhap!L20="cn","cn",IF(ISNA(VLOOKUP(nhap!L20,ds,5,0))=TRUE,"WW",VLOOKUP(nhap!L20,ds,5,0))))</f>
        <v>BS01</v>
      </c>
      <c r="M20" s="175" t="str">
        <f>IF(nhap!M20="","",IF(nhap!M20="cn","cn",IF(ISNA(VLOOKUP(nhap!M20,ds,5,0))=TRUE,"WW",VLOOKUP(nhap!M20,ds,5,0))))</f>
        <v>BA06</v>
      </c>
      <c r="N20" s="175" t="str">
        <f>IF(nhap!N20="","",IF(nhap!N20="cn","cn",IF(ISNA(VLOOKUP(nhap!N20,ds,5,0))=TRUE,"WW",VLOOKUP(nhap!N20,ds,5,0))))</f>
        <v>BA01</v>
      </c>
      <c r="O20" s="175" t="str">
        <f>IF(nhap!O20="","",IF(nhap!O20="cn","cn",IF(ISNA(VLOOKUP(nhap!O20,ds,5,0))=TRUE,"WW",VLOOKUP(nhap!O20,ds,5,0))))</f>
        <v/>
      </c>
      <c r="P20" s="175" t="str">
        <f>IF(nhap!P20="","",IF(nhap!P20="cn","cn",IF(ISNA(VLOOKUP(nhap!P20,ds,5,0))=TRUE,"WW",VLOOKUP(nhap!P20,ds,5,0))))</f>
        <v/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 t="str">
        <f>IF(nhap!AV20="","",IF(nhap!AV20="cn","cn",IF(ISNA(VLOOKUP(nhap!AV20,ds,5,0))=TRUE,"WW",VLOOKUP(nhap!AV20,ds,5,0))))</f>
        <v/>
      </c>
      <c r="AW20" s="175" t="str">
        <f>IF(nhap!AW20="","",IF(nhap!AW20="cn","cn",IF(ISNA(VLOOKUP(nhap!AW20,ds,5,0))=TRUE,"WW",VLOOKUP(nhap!AW20,ds,5,0))))</f>
        <v/>
      </c>
      <c r="AX20" s="175" t="str">
        <f>IF(nhap!AX20="","",IF(nhap!AX20="cn","cn",IF(ISNA(VLOOKUP(nhap!AX20,ds,5,0))=TRUE,"WW",VLOOKUP(nhap!AX20,ds,5,0))))</f>
        <v/>
      </c>
      <c r="AY20" s="177" t="str">
        <f>IF(nhap!AY20="","",IF(nhap!AY20="cn","cn",VLOOKUP(nhap!AY20,ds,5,0)))</f>
        <v/>
      </c>
      <c r="AZ20" s="178" t="str">
        <f>IF(nhap!AZ20="","",IF(nhap!AZ20="cn","cn",VLOOKUP(nhap!AZ20,ds,5,0)))</f>
        <v/>
      </c>
      <c r="BA20" s="187"/>
      <c r="BB20" s="187"/>
    </row>
    <row r="21" spans="1:54" s="168" customFormat="1" ht="15.75" customHeight="1" thickTop="1" thickBot="1">
      <c r="A21" s="563" t="s">
        <v>12</v>
      </c>
      <c r="B21" s="169">
        <v>3</v>
      </c>
      <c r="C21" s="175" t="str">
        <f>IF(nhap!C21="","",IF(nhap!C21="cn","cn",IF(ISNA(VLOOKUP(nhap!C21,ds,5,0))=TRUE,"WW",VLOOKUP(nhap!C21,ds,5,0))))</f>
        <v>BD04</v>
      </c>
      <c r="D21" s="175" t="str">
        <f>IF(nhap!D21="","",IF(nhap!D21="cn","cn",IF(ISNA(VLOOKUP(nhap!D21,ds,5,0))=TRUE,"WW",VLOOKUP(nhap!D21,ds,5,0))))</f>
        <v>BT01</v>
      </c>
      <c r="E21" s="175" t="str">
        <f>IF(nhap!E21="","",IF(nhap!E21="cn","cn",IF(ISNA(VLOOKUP(nhap!E21,ds,5,0))=TRUE,"WW",VLOOKUP(nhap!E21,ds,5,0))))</f>
        <v>BT09</v>
      </c>
      <c r="F21" s="175" t="str">
        <f>IF(nhap!F21="","",IF(nhap!F21="cn","cn",IF(ISNA(VLOOKUP(nhap!F21,ds,5,0))=TRUE,"WW",VLOOKUP(nhap!F21,ds,5,0))))</f>
        <v>BH08</v>
      </c>
      <c r="G21" s="175" t="str">
        <f>IF(nhap!G21="","",IF(nhap!G21="cn","cn",IF(ISNA(VLOOKUP(nhap!G21,ds,5,0))=TRUE,"WW",VLOOKUP(nhap!G21,ds,5,0))))</f>
        <v>BA06</v>
      </c>
      <c r="H21" s="175" t="str">
        <f>IF(nhap!H21="","",IF(nhap!H21="cn","cn",IF(ISNA(VLOOKUP(nhap!H21,ds,5,0))=TRUE,"WW",VLOOKUP(nhap!H21,ds,5,0))))</f>
        <v>BA02</v>
      </c>
      <c r="I21" s="175" t="str">
        <f>IF(nhap!I21="","",IF(nhap!I21="cn","cn",IF(ISNA(VLOOKUP(nhap!I21,ds,5,0))=TRUE,"WW",VLOOKUP(nhap!I21,ds,5,0))))</f>
        <v>BL01</v>
      </c>
      <c r="J21" s="175" t="str">
        <f>IF(nhap!J21="","",IF(nhap!J21="cn","cn",IF(ISNA(VLOOKUP(nhap!J21,ds,5,0))=TRUE,"WW",VLOOKUP(nhap!J21,ds,5,0))))</f>
        <v>BD01</v>
      </c>
      <c r="K21" s="175" t="str">
        <f>IF(nhap!K21="","",IF(nhap!K21="cn","cn",IF(ISNA(VLOOKUP(nhap!K21,ds,5,0))=TRUE,"WW",VLOOKUP(nhap!K21,ds,5,0))))</f>
        <v>BT05</v>
      </c>
      <c r="L21" s="175" t="str">
        <f>IF(nhap!L21="","",IF(nhap!L21="cn","cn",IF(ISNA(VLOOKUP(nhap!L21,ds,5,0))=TRUE,"WW",VLOOKUP(nhap!L21,ds,5,0))))</f>
        <v>BA04</v>
      </c>
      <c r="M21" s="175" t="str">
        <f>IF(nhap!M21="","",IF(nhap!M21="cn","cn",IF(ISNA(VLOOKUP(nhap!M21,ds,5,0))=TRUE,"WW",VLOOKUP(nhap!M21,ds,5,0))))</f>
        <v>BV01</v>
      </c>
      <c r="N21" s="175" t="str">
        <f>IF(nhap!N21="","",IF(nhap!N21="cn","cn",IF(ISNA(VLOOKUP(nhap!N21,ds,5,0))=TRUE,"WW",VLOOKUP(nhap!N21,ds,5,0))))</f>
        <v>BI01</v>
      </c>
      <c r="O21" s="175" t="str">
        <f>IF(nhap!O21="","",IF(nhap!O21="cn","cn",IF(ISNA(VLOOKUP(nhap!O21,ds,5,0))=TRUE,"WW",VLOOKUP(nhap!O21,ds,5,0))))</f>
        <v/>
      </c>
      <c r="P21" s="175" t="str">
        <f>IF(nhap!P21="","",IF(nhap!P21="cn","cn",IF(ISNA(VLOOKUP(nhap!P21,ds,5,0))=TRUE,"WW",VLOOKUP(nhap!P21,ds,5,0))))</f>
        <v/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 t="str">
        <f>IF(nhap!AV21="","",IF(nhap!AV21="cn","cn",IF(ISNA(VLOOKUP(nhap!AV21,ds,5,0))=TRUE,"WW",VLOOKUP(nhap!AV21,ds,5,0))))</f>
        <v/>
      </c>
      <c r="AW21" s="175" t="str">
        <f>IF(nhap!AW21="","",IF(nhap!AW21="cn","cn",IF(ISNA(VLOOKUP(nhap!AW21,ds,5,0))=TRUE,"WW",VLOOKUP(nhap!AW21,ds,5,0))))</f>
        <v/>
      </c>
      <c r="AX21" s="175" t="str">
        <f>IF(nhap!AX21="","",IF(nhap!AX21="cn","cn",IF(ISNA(VLOOKUP(nhap!AX21,ds,5,0))=TRUE,"WW",VLOOKUP(nhap!AX21,ds,5,0))))</f>
        <v/>
      </c>
      <c r="AY21" s="177" t="str">
        <f>IF(nhap!AY21="","",IF(nhap!AY21="cn","cn",VLOOKUP(nhap!AY21,ds,5,0)))</f>
        <v/>
      </c>
      <c r="AZ21" s="178" t="str">
        <f>IF(nhap!AZ21="","",IF(nhap!AZ21="cn","cn",VLOOKUP(nhap!AZ21,ds,5,0)))</f>
        <v/>
      </c>
      <c r="BA21" s="187"/>
      <c r="BB21" s="187"/>
    </row>
    <row r="22" spans="1:54" s="168" customFormat="1" ht="15.75" customHeight="1" thickTop="1" thickBot="1">
      <c r="A22" s="563"/>
      <c r="B22" s="169">
        <v>4</v>
      </c>
      <c r="C22" s="175" t="str">
        <f>IF(nhap!C22="","",IF(nhap!C22="cn","cn",IF(ISNA(VLOOKUP(nhap!C22,ds,5,0))=TRUE,"WW",VLOOKUP(nhap!C22,ds,5,0))))</f>
        <v>BV01</v>
      </c>
      <c r="D22" s="175" t="str">
        <f>IF(nhap!D22="","",IF(nhap!D22="cn","cn",IF(ISNA(VLOOKUP(nhap!D22,ds,5,0))=TRUE,"WW",VLOOKUP(nhap!D22,ds,5,0))))</f>
        <v>BD04</v>
      </c>
      <c r="E22" s="175" t="str">
        <f>IF(nhap!E22="","",IF(nhap!E22="cn","cn",IF(ISNA(VLOOKUP(nhap!E22,ds,5,0))=TRUE,"WW",VLOOKUP(nhap!E22,ds,5,0))))</f>
        <v>BL01</v>
      </c>
      <c r="F22" s="175" t="str">
        <f>IF(nhap!F22="","",IF(nhap!F22="cn","cn",IF(ISNA(VLOOKUP(nhap!F22,ds,5,0))=TRUE,"WW",VLOOKUP(nhap!F22,ds,5,0))))</f>
        <v>BG01</v>
      </c>
      <c r="G22" s="175" t="str">
        <f>IF(nhap!G22="","",IF(nhap!G22="cn","cn",IF(ISNA(VLOOKUP(nhap!G22,ds,5,0))=TRUE,"WW",VLOOKUP(nhap!G22,ds,5,0))))</f>
        <v>BA06</v>
      </c>
      <c r="H22" s="175" t="str">
        <f>IF(nhap!H22="","",IF(nhap!H22="cn","cn",IF(ISNA(VLOOKUP(nhap!H22,ds,5,0))=TRUE,"WW",VLOOKUP(nhap!H22,ds,5,0))))</f>
        <v>BA02</v>
      </c>
      <c r="I22" s="175" t="str">
        <f>IF(nhap!I22="","",IF(nhap!I22="cn","cn",IF(ISNA(VLOOKUP(nhap!I22,ds,5,0))=TRUE,"WW",VLOOKUP(nhap!I22,ds,5,0))))</f>
        <v>BI01</v>
      </c>
      <c r="J22" s="175" t="str">
        <f>IF(nhap!J22="","",IF(nhap!J22="cn","cn",IF(ISNA(VLOOKUP(nhap!J22,ds,5,0))=TRUE,"WW",VLOOKUP(nhap!J22,ds,5,0))))</f>
        <v>BT09</v>
      </c>
      <c r="K22" s="175" t="str">
        <f>IF(nhap!K22="","",IF(nhap!K22="cn","cn",IF(ISNA(VLOOKUP(nhap!K22,ds,5,0))=TRUE,"WW",VLOOKUP(nhap!K22,ds,5,0))))</f>
        <v>BT05</v>
      </c>
      <c r="L22" s="175" t="str">
        <f>IF(nhap!L22="","",IF(nhap!L22="cn","cn",IF(ISNA(VLOOKUP(nhap!L22,ds,5,0))=TRUE,"WW",VLOOKUP(nhap!L22,ds,5,0))))</f>
        <v>BT07</v>
      </c>
      <c r="M22" s="175" t="str">
        <f>IF(nhap!M22="","",IF(nhap!M22="cn","cn",IF(ISNA(VLOOKUP(nhap!M22,ds,5,0))=TRUE,"WW",VLOOKUP(nhap!M22,ds,5,0))))</f>
        <v>BT01</v>
      </c>
      <c r="N22" s="175" t="str">
        <f>IF(nhap!N22="","",IF(nhap!N22="cn","cn",IF(ISNA(VLOOKUP(nhap!N22,ds,5,0))=TRUE,"WW",VLOOKUP(nhap!N22,ds,5,0))))</f>
        <v>BT02</v>
      </c>
      <c r="O22" s="175" t="str">
        <f>IF(nhap!O22="","",IF(nhap!O22="cn","cn",IF(ISNA(VLOOKUP(nhap!O22,ds,5,0))=TRUE,"WW",VLOOKUP(nhap!O22,ds,5,0))))</f>
        <v/>
      </c>
      <c r="P22" s="175" t="str">
        <f>IF(nhap!P22="","",IF(nhap!P22="cn","cn",IF(ISNA(VLOOKUP(nhap!P22,ds,5,0))=TRUE,"WW",VLOOKUP(nhap!P22,ds,5,0))))</f>
        <v/>
      </c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 t="str">
        <f>IF(nhap!AV22="","",IF(nhap!AV22="cn","cn",IF(ISNA(VLOOKUP(nhap!AV22,ds,5,0))=TRUE,"WW",VLOOKUP(nhap!AV22,ds,5,0))))</f>
        <v/>
      </c>
      <c r="AW22" s="175" t="str">
        <f>IF(nhap!AW22="","",IF(nhap!AW22="cn","cn",IF(ISNA(VLOOKUP(nhap!AW22,ds,5,0))=TRUE,"WW",VLOOKUP(nhap!AW22,ds,5,0))))</f>
        <v/>
      </c>
      <c r="AX22" s="175" t="str">
        <f>IF(nhap!AX22="","",IF(nhap!AX22="cn","cn",IF(ISNA(VLOOKUP(nhap!AX22,ds,5,0))=TRUE,"WW",VLOOKUP(nhap!AX22,ds,5,0))))</f>
        <v/>
      </c>
      <c r="AY22" s="177" t="str">
        <f>IF(nhap!AY22="","",IF(nhap!AY22="cn","cn",VLOOKUP(nhap!AY22,ds,5,0)))</f>
        <v/>
      </c>
      <c r="AZ22" s="178" t="str">
        <f>IF(nhap!AZ22="","",IF(nhap!AZ22="cn","cn",VLOOKUP(nhap!AZ22,ds,5,0)))</f>
        <v/>
      </c>
      <c r="BA22" s="187"/>
      <c r="BB22" s="187"/>
    </row>
    <row r="23" spans="1:54" s="168" customFormat="1" ht="15.75" customHeight="1" thickTop="1" thickBot="1">
      <c r="A23" s="564"/>
      <c r="B23" s="170">
        <v>5</v>
      </c>
      <c r="C23" s="175" t="str">
        <f>IF(nhap!C23="","",IF(nhap!C23="cn","cn",IF(ISNA(VLOOKUP(nhap!C23,ds,5,0))=TRUE,"WW",VLOOKUP(nhap!C23,ds,5,0))))</f>
        <v>BA01</v>
      </c>
      <c r="D23" s="175" t="str">
        <f>IF(nhap!D23="","",IF(nhap!D23="cn","cn",IF(ISNA(VLOOKUP(nhap!D23,ds,5,0))=TRUE,"WW",VLOOKUP(nhap!D23,ds,5,0))))</f>
        <v>BD04</v>
      </c>
      <c r="E23" s="175" t="str">
        <f>IF(nhap!E23="","",IF(nhap!E23="cn","cn",IF(ISNA(VLOOKUP(nhap!E23,ds,5,0))=TRUE,"WW",VLOOKUP(nhap!E23,ds,5,0))))</f>
        <v>BL01</v>
      </c>
      <c r="F23" s="175" t="str">
        <f>IF(nhap!F23="","",IF(nhap!F23="cn","cn",IF(ISNA(VLOOKUP(nhap!F23,ds,5,0))=TRUE,"WW",VLOOKUP(nhap!F23,ds,5,0))))</f>
        <v>BA04</v>
      </c>
      <c r="G23" s="175" t="str">
        <f>IF(nhap!G23="","",IF(nhap!G23="cn","cn",IF(ISNA(VLOOKUP(nhap!G23,ds,5,0))=TRUE,"WW",VLOOKUP(nhap!G23,ds,5,0))))</f>
        <v>BG01</v>
      </c>
      <c r="H23" s="175" t="str">
        <f>IF(nhap!H23="","",IF(nhap!H23="cn","cn",IF(ISNA(VLOOKUP(nhap!H23,ds,5,0))=TRUE,"WW",VLOOKUP(nhap!H23,ds,5,0))))</f>
        <v>BH03</v>
      </c>
      <c r="I23" s="175" t="str">
        <f>IF(nhap!I23="","",IF(nhap!I23="cn","cn",IF(ISNA(VLOOKUP(nhap!I23,ds,5,0))=TRUE,"WW",VLOOKUP(nhap!I23,ds,5,0))))</f>
        <v>BI01</v>
      </c>
      <c r="J23" s="175" t="str">
        <f>IF(nhap!J23="","",IF(nhap!J23="cn","cn",IF(ISNA(VLOOKUP(nhap!J23,ds,5,0))=TRUE,"WW",VLOOKUP(nhap!J23,ds,5,0))))</f>
        <v>BT09</v>
      </c>
      <c r="K23" s="175" t="str">
        <f>IF(nhap!K23="","",IF(nhap!K23="cn","cn",IF(ISNA(VLOOKUP(nhap!K23,ds,5,0))=TRUE,"WW",VLOOKUP(nhap!K23,ds,5,0))))</f>
        <v>BD01</v>
      </c>
      <c r="L23" s="175" t="str">
        <f>IF(nhap!L23="","",IF(nhap!L23="cn","cn",IF(ISNA(VLOOKUP(nhap!L23,ds,5,0))=TRUE,"WW",VLOOKUP(nhap!L23,ds,5,0))))</f>
        <v>BT07</v>
      </c>
      <c r="M23" s="175" t="str">
        <f>IF(nhap!M23="","",IF(nhap!M23="cn","cn",IF(ISNA(VLOOKUP(nhap!M23,ds,5,0))=TRUE,"WW",VLOOKUP(nhap!M23,ds,5,0))))</f>
        <v>BT01</v>
      </c>
      <c r="N23" s="175" t="str">
        <f>IF(nhap!N23="","",IF(nhap!N23="cn","cn",IF(ISNA(VLOOKUP(nhap!N23,ds,5,0))=TRUE,"WW",VLOOKUP(nhap!N23,ds,5,0))))</f>
        <v>BT02</v>
      </c>
      <c r="O23" s="175" t="str">
        <f>IF(nhap!O23="","",IF(nhap!O23="cn","cn",IF(ISNA(VLOOKUP(nhap!O23,ds,5,0))=TRUE,"WW",VLOOKUP(nhap!O23,ds,5,0))))</f>
        <v/>
      </c>
      <c r="P23" s="175" t="str">
        <f>IF(nhap!P23="","",IF(nhap!P23="cn","cn",IF(ISNA(VLOOKUP(nhap!P23,ds,5,0))=TRUE,"WW",VLOOKUP(nhap!P23,ds,5,0))))</f>
        <v/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 t="str">
        <f>IF(nhap!AV23="","",IF(nhap!AV23="cn","cn",IF(ISNA(VLOOKUP(nhap!AV23,ds,5,0))=TRUE,"WW",VLOOKUP(nhap!AV23,ds,5,0))))</f>
        <v/>
      </c>
      <c r="AW23" s="175" t="str">
        <f>IF(nhap!AW23="","",IF(nhap!AW23="cn","cn",IF(ISNA(VLOOKUP(nhap!AW23,ds,5,0))=TRUE,"WW",VLOOKUP(nhap!AW23,ds,5,0))))</f>
        <v/>
      </c>
      <c r="AX23" s="175" t="str">
        <f>IF(nhap!AX23="","",IF(nhap!AX23="cn","cn",IF(ISNA(VLOOKUP(nhap!AX23,ds,5,0))=TRUE,"WW",VLOOKUP(nhap!AX23,ds,5,0))))</f>
        <v/>
      </c>
      <c r="AY23" s="179" t="str">
        <f>IF(nhap!AY23="","",IF(nhap!AY23="cn","cn",VLOOKUP(nhap!AY23,ds,5,0)))</f>
        <v/>
      </c>
      <c r="AZ23" s="180" t="str">
        <f>IF(nhap!AZ23="","",IF(nhap!AZ23="cn","cn",VLOOKUP(nhap!AZ23,ds,5,0)))</f>
        <v/>
      </c>
      <c r="BA23" s="187"/>
      <c r="BB23" s="187"/>
    </row>
    <row r="24" spans="1:54" s="168" customFormat="1" ht="15.75" customHeight="1" thickTop="1" thickBot="1">
      <c r="A24" s="562" t="s">
        <v>22</v>
      </c>
      <c r="B24" s="167">
        <v>1</v>
      </c>
      <c r="C24" s="175" t="str">
        <f>IF(nhap!C24="","",IF(nhap!C24="cn","cn",IF(ISNA(VLOOKUP(nhap!C24,ds,5,0))=TRUE,"WW",VLOOKUP(nhap!C24,ds,5,0))))</f>
        <v>BU04</v>
      </c>
      <c r="D24" s="175" t="str">
        <f>IF(nhap!D24="","",IF(nhap!D24="cn","cn",IF(ISNA(VLOOKUP(nhap!D24,ds,5,0))=TRUE,"WW",VLOOKUP(nhap!D24,ds,5,0))))</f>
        <v>BT01</v>
      </c>
      <c r="E24" s="175" t="str">
        <f>IF(nhap!E24="","",IF(nhap!E24="cn","cn",IF(ISNA(VLOOKUP(nhap!E24,ds,5,0))=TRUE,"WW",VLOOKUP(nhap!E24,ds,5,0))))</f>
        <v>BU02</v>
      </c>
      <c r="F24" s="175" t="str">
        <f>IF(nhap!F24="","",IF(nhap!F24="cn","cn",IF(ISNA(VLOOKUP(nhap!F24,ds,5,0))=TRUE,"WW",VLOOKUP(nhap!F24,ds,5,0))))</f>
        <v>BD01</v>
      </c>
      <c r="G24" s="175" t="str">
        <f>IF(nhap!G24="","",IF(nhap!G24="cn","cn",IF(ISNA(VLOOKUP(nhap!G24,ds,5,0))=TRUE,"WW",VLOOKUP(nhap!G24,ds,5,0))))</f>
        <v>BI03</v>
      </c>
      <c r="H24" s="175" t="str">
        <f>IF(nhap!H24="","",IF(nhap!H24="cn","cn",IF(ISNA(VLOOKUP(nhap!H24,ds,5,0))=TRUE,"WW",VLOOKUP(nhap!H24,ds,5,0))))</f>
        <v>BG01</v>
      </c>
      <c r="I24" s="175" t="str">
        <f>IF(nhap!I24="","",IF(nhap!I24="cn","cn",IF(ISNA(VLOOKUP(nhap!I24,ds,5,0))=TRUE,"WW",VLOOKUP(nhap!I24,ds,5,0))))</f>
        <v>BC01</v>
      </c>
      <c r="J24" s="175" t="str">
        <f>IF(nhap!J24="","",IF(nhap!J24="cn","cn",IF(ISNA(VLOOKUP(nhap!J24,ds,5,0))=TRUE,"WW",VLOOKUP(nhap!J24,ds,5,0))))</f>
        <v>BV02</v>
      </c>
      <c r="K24" s="175" t="str">
        <f>IF(nhap!K24="","",IF(nhap!K24="cn","cn",IF(ISNA(VLOOKUP(nhap!K24,ds,5,0))=TRUE,"WW",VLOOKUP(nhap!K24,ds,5,0))))</f>
        <v>BH02</v>
      </c>
      <c r="L24" s="175" t="str">
        <f>IF(nhap!L24="","",IF(nhap!L24="cn","cn",IF(ISNA(VLOOKUP(nhap!L24,ds,5,0))=TRUE,"WW",VLOOKUP(nhap!L24,ds,5,0))))</f>
        <v>BV01</v>
      </c>
      <c r="M24" s="175" t="str">
        <f>IF(nhap!M24="","",IF(nhap!M24="cn","cn",IF(ISNA(VLOOKUP(nhap!M24,ds,5,0))=TRUE,"WW",VLOOKUP(nhap!M24,ds,5,0))))</f>
        <v>BH05</v>
      </c>
      <c r="N24" s="175" t="str">
        <f>IF(nhap!N24="","",IF(nhap!N24="cn","cn",IF(ISNA(VLOOKUP(nhap!N24,ds,5,0))=TRUE,"WW",VLOOKUP(nhap!N24,ds,5,0))))</f>
        <v>BI01</v>
      </c>
      <c r="O24" s="175" t="str">
        <f>IF(nhap!O24="","",IF(nhap!O24="cn","cn",IF(ISNA(VLOOKUP(nhap!O24,ds,5,0))=TRUE,"WW",VLOOKUP(nhap!O24,ds,5,0))))</f>
        <v/>
      </c>
      <c r="P24" s="175" t="str">
        <f>IF(nhap!P24="","",IF(nhap!P24="cn","cn",IF(ISNA(VLOOKUP(nhap!P24,ds,5,0))=TRUE,"WW",VLOOKUP(nhap!P24,ds,5,0))))</f>
        <v/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 t="str">
        <f>IF(nhap!AV24="","",IF(nhap!AV24="cn","cn",IF(ISNA(VLOOKUP(nhap!AV24,ds,5,0))=TRUE,"WW",VLOOKUP(nhap!AV24,ds,5,0))))</f>
        <v/>
      </c>
      <c r="AW24" s="175" t="str">
        <f>IF(nhap!AW24="","",IF(nhap!AW24="cn","cn",IF(ISNA(VLOOKUP(nhap!AW24,ds,5,0))=TRUE,"WW",VLOOKUP(nhap!AW24,ds,5,0))))</f>
        <v/>
      </c>
      <c r="AX24" s="175" t="str">
        <f>IF(nhap!AX24="","",IF(nhap!AX24="cn","cn",IF(ISNA(VLOOKUP(nhap!AX24,ds,5,0))=TRUE,"WW",VLOOKUP(nhap!AX24,ds,5,0))))</f>
        <v/>
      </c>
      <c r="AY24" s="175" t="str">
        <f>IF(nhap!AY24="","",IF(nhap!AY24="cn","cn",VLOOKUP(nhap!AY24,ds,5,0)))</f>
        <v/>
      </c>
      <c r="AZ24" s="176" t="str">
        <f>IF(nhap!AZ24="","",IF(nhap!AZ24="cn","cn",VLOOKUP(nhap!AZ24,ds,5,0)))</f>
        <v/>
      </c>
      <c r="BA24" s="187"/>
      <c r="BB24" s="187"/>
    </row>
    <row r="25" spans="1:54" s="168" customFormat="1" ht="15.75" customHeight="1" thickTop="1" thickBot="1">
      <c r="A25" s="563" t="s">
        <v>8</v>
      </c>
      <c r="B25" s="169">
        <v>2</v>
      </c>
      <c r="C25" s="175" t="str">
        <f>IF(nhap!C25="","",IF(nhap!C25="cn","cn",IF(ISNA(VLOOKUP(nhap!C25,ds,5,0))=TRUE,"WW",VLOOKUP(nhap!C25,ds,5,0))))</f>
        <v>BI03</v>
      </c>
      <c r="D25" s="175" t="str">
        <f>IF(nhap!D25="","",IF(nhap!D25="cn","cn",IF(ISNA(VLOOKUP(nhap!D25,ds,5,0))=TRUE,"WW",VLOOKUP(nhap!D25,ds,5,0))))</f>
        <v>BH05</v>
      </c>
      <c r="E25" s="175" t="str">
        <f>IF(nhap!E25="","",IF(nhap!E25="cn","cn",IF(ISNA(VLOOKUP(nhap!E25,ds,5,0))=TRUE,"WW",VLOOKUP(nhap!E25,ds,5,0))))</f>
        <v>BG01</v>
      </c>
      <c r="F25" s="175" t="str">
        <f>IF(nhap!F25="","",IF(nhap!F25="cn","cn",IF(ISNA(VLOOKUP(nhap!F25,ds,5,0))=TRUE,"WW",VLOOKUP(nhap!F25,ds,5,0))))</f>
        <v>BI01</v>
      </c>
      <c r="G25" s="175" t="str">
        <f>IF(nhap!G25="","",IF(nhap!G25="cn","cn",IF(ISNA(VLOOKUP(nhap!G25,ds,5,0))=TRUE,"WW",VLOOKUP(nhap!G25,ds,5,0))))</f>
        <v>BL03</v>
      </c>
      <c r="H25" s="175" t="str">
        <f>IF(nhap!H25="","",IF(nhap!H25="cn","cn",IF(ISNA(VLOOKUP(nhap!H25,ds,5,0))=TRUE,"WW",VLOOKUP(nhap!H25,ds,5,0))))</f>
        <v>BV02</v>
      </c>
      <c r="I25" s="175" t="str">
        <f>IF(nhap!I25="","",IF(nhap!I25="cn","cn",IF(ISNA(VLOOKUP(nhap!I25,ds,5,0))=TRUE,"WW",VLOOKUP(nhap!I25,ds,5,0))))</f>
        <v>BT10</v>
      </c>
      <c r="J25" s="175" t="str">
        <f>IF(nhap!J25="","",IF(nhap!J25="cn","cn",IF(ISNA(VLOOKUP(nhap!J25,ds,5,0))=TRUE,"WW",VLOOKUP(nhap!J25,ds,5,0))))</f>
        <v>BL01</v>
      </c>
      <c r="K25" s="175" t="str">
        <f>IF(nhap!K25="","",IF(nhap!K25="cn","cn",IF(ISNA(VLOOKUP(nhap!K25,ds,5,0))=TRUE,"WW",VLOOKUP(nhap!K25,ds,5,0))))</f>
        <v>BH02</v>
      </c>
      <c r="L25" s="175" t="str">
        <f>IF(nhap!L25="","",IF(nhap!L25="cn","cn",IF(ISNA(VLOOKUP(nhap!L25,ds,5,0))=TRUE,"WW",VLOOKUP(nhap!L25,ds,5,0))))</f>
        <v>BV01</v>
      </c>
      <c r="M25" s="175" t="str">
        <f>IF(nhap!M25="","",IF(nhap!M25="cn","cn",IF(ISNA(VLOOKUP(nhap!M25,ds,5,0))=TRUE,"WW",VLOOKUP(nhap!M25,ds,5,0))))</f>
        <v>BT01</v>
      </c>
      <c r="N25" s="175" t="str">
        <f>IF(nhap!N25="","",IF(nhap!N25="cn","cn",IF(ISNA(VLOOKUP(nhap!N25,ds,5,0))=TRUE,"WW",VLOOKUP(nhap!N25,ds,5,0))))</f>
        <v>BC09</v>
      </c>
      <c r="O25" s="175" t="str">
        <f>IF(nhap!O25="","",IF(nhap!O25="cn","cn",IF(ISNA(VLOOKUP(nhap!O25,ds,5,0))=TRUE,"WW",VLOOKUP(nhap!O25,ds,5,0))))</f>
        <v/>
      </c>
      <c r="P25" s="175" t="str">
        <f>IF(nhap!P25="","",IF(nhap!P25="cn","cn",IF(ISNA(VLOOKUP(nhap!P25,ds,5,0))=TRUE,"WW",VLOOKUP(nhap!P25,ds,5,0))))</f>
        <v/>
      </c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 t="str">
        <f>IF(nhap!AV25="","",IF(nhap!AV25="cn","cn",IF(ISNA(VLOOKUP(nhap!AV25,ds,5,0))=TRUE,"WW",VLOOKUP(nhap!AV25,ds,5,0))))</f>
        <v/>
      </c>
      <c r="AW25" s="175" t="str">
        <f>IF(nhap!AW25="","",IF(nhap!AW25="cn","cn",IF(ISNA(VLOOKUP(nhap!AW25,ds,5,0))=TRUE,"WW",VLOOKUP(nhap!AW25,ds,5,0))))</f>
        <v/>
      </c>
      <c r="AX25" s="175" t="str">
        <f>IF(nhap!AX25="","",IF(nhap!AX25="cn","cn",IF(ISNA(VLOOKUP(nhap!AX25,ds,5,0))=TRUE,"WW",VLOOKUP(nhap!AX25,ds,5,0))))</f>
        <v/>
      </c>
      <c r="AY25" s="177" t="str">
        <f>IF(nhap!AY25="","",IF(nhap!AY25="cn","cn",VLOOKUP(nhap!AY25,ds,5,0)))</f>
        <v/>
      </c>
      <c r="AZ25" s="178" t="str">
        <f>IF(nhap!AZ25="","",IF(nhap!AZ25="cn","cn",VLOOKUP(nhap!AZ25,ds,5,0)))</f>
        <v/>
      </c>
      <c r="BA25" s="187"/>
      <c r="BB25" s="187"/>
    </row>
    <row r="26" spans="1:54" s="168" customFormat="1" ht="15.75" customHeight="1" thickTop="1" thickBot="1">
      <c r="A26" s="563" t="s">
        <v>13</v>
      </c>
      <c r="B26" s="169">
        <v>3</v>
      </c>
      <c r="C26" s="175" t="str">
        <f>IF(nhap!C26="","",IF(nhap!C26="cn","cn",IF(ISNA(VLOOKUP(nhap!C26,ds,5,0))=TRUE,"WW",VLOOKUP(nhap!C26,ds,5,0))))</f>
        <v>BL03</v>
      </c>
      <c r="D26" s="175" t="str">
        <f>IF(nhap!D26="","",IF(nhap!D26="cn","cn",IF(ISNA(VLOOKUP(nhap!D26,ds,5,0))=TRUE,"WW",VLOOKUP(nhap!D26,ds,5,0))))</f>
        <v>BI03</v>
      </c>
      <c r="E26" s="175" t="str">
        <f>IF(nhap!E26="","",IF(nhap!E26="cn","cn",IF(ISNA(VLOOKUP(nhap!E26,ds,5,0))=TRUE,"WW",VLOOKUP(nhap!E26,ds,5,0))))</f>
        <v>BT09</v>
      </c>
      <c r="F26" s="175" t="str">
        <f>IF(nhap!F26="","",IF(nhap!F26="cn","cn",IF(ISNA(VLOOKUP(nhap!F26,ds,5,0))=TRUE,"WW",VLOOKUP(nhap!F26,ds,5,0))))</f>
        <v>BC08</v>
      </c>
      <c r="G26" s="175" t="str">
        <f>IF(nhap!G26="","",IF(nhap!G26="cn","cn",IF(ISNA(VLOOKUP(nhap!G26,ds,5,0))=TRUE,"WW",VLOOKUP(nhap!G26,ds,5,0))))</f>
        <v>BH03</v>
      </c>
      <c r="H26" s="175" t="str">
        <f>IF(nhap!H26="","",IF(nhap!H26="cn","cn",IF(ISNA(VLOOKUP(nhap!H26,ds,5,0))=TRUE,"WW",VLOOKUP(nhap!H26,ds,5,0))))</f>
        <v>BD01</v>
      </c>
      <c r="I26" s="175" t="str">
        <f>IF(nhap!I26="","",IF(nhap!I26="cn","cn",IF(ISNA(VLOOKUP(nhap!I26,ds,5,0))=TRUE,"WW",VLOOKUP(nhap!I26,ds,5,0))))</f>
        <v>BT10</v>
      </c>
      <c r="J26" s="175" t="str">
        <f>IF(nhap!J26="","",IF(nhap!J26="cn","cn",IF(ISNA(VLOOKUP(nhap!J26,ds,5,0))=TRUE,"WW",VLOOKUP(nhap!J26,ds,5,0))))</f>
        <v>BL01</v>
      </c>
      <c r="K26" s="175" t="str">
        <f>IF(nhap!K26="","",IF(nhap!K26="cn","cn",IF(ISNA(VLOOKUP(nhap!K26,ds,5,0))=TRUE,"WW",VLOOKUP(nhap!K26,ds,5,0))))</f>
        <v>BU02</v>
      </c>
      <c r="L26" s="175" t="str">
        <f>IF(nhap!L26="","",IF(nhap!L26="cn","cn",IF(ISNA(VLOOKUP(nhap!L26,ds,5,0))=TRUE,"WW",VLOOKUP(nhap!L26,ds,5,0))))</f>
        <v>BH05</v>
      </c>
      <c r="M26" s="175" t="str">
        <f>IF(nhap!M26="","",IF(nhap!M26="cn","cn",IF(ISNA(VLOOKUP(nhap!M26,ds,5,0))=TRUE,"WW",VLOOKUP(nhap!M26,ds,5,0))))</f>
        <v>BT01</v>
      </c>
      <c r="N26" s="175" t="str">
        <f>IF(nhap!N26="","",IF(nhap!N26="cn","cn",IF(ISNA(VLOOKUP(nhap!N26,ds,5,0))=TRUE,"WW",VLOOKUP(nhap!N26,ds,5,0))))</f>
        <v>BL09</v>
      </c>
      <c r="O26" s="175" t="str">
        <f>IF(nhap!O26="","",IF(nhap!O26="cn","cn",IF(ISNA(VLOOKUP(nhap!O26,ds,5,0))=TRUE,"WW",VLOOKUP(nhap!O26,ds,5,0))))</f>
        <v/>
      </c>
      <c r="P26" s="175" t="str">
        <f>IF(nhap!P26="","",IF(nhap!P26="cn","cn",IF(ISNA(VLOOKUP(nhap!P26,ds,5,0))=TRUE,"WW",VLOOKUP(nhap!P26,ds,5,0))))</f>
        <v/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 t="str">
        <f>IF(nhap!AV26="","",IF(nhap!AV26="cn","cn",IF(ISNA(VLOOKUP(nhap!AV26,ds,5,0))=TRUE,"WW",VLOOKUP(nhap!AV26,ds,5,0))))</f>
        <v/>
      </c>
      <c r="AW26" s="175" t="str">
        <f>IF(nhap!AW26="","",IF(nhap!AW26="cn","cn",IF(ISNA(VLOOKUP(nhap!AW26,ds,5,0))=TRUE,"WW",VLOOKUP(nhap!AW26,ds,5,0))))</f>
        <v/>
      </c>
      <c r="AX26" s="175" t="str">
        <f>IF(nhap!AX26="","",IF(nhap!AX26="cn","cn",IF(ISNA(VLOOKUP(nhap!AX26,ds,5,0))=TRUE,"WW",VLOOKUP(nhap!AX26,ds,5,0))))</f>
        <v/>
      </c>
      <c r="AY26" s="177" t="str">
        <f>IF(nhap!AY26="","",IF(nhap!AY26="cn","cn",VLOOKUP(nhap!AY26,ds,5,0)))</f>
        <v/>
      </c>
      <c r="AZ26" s="178" t="str">
        <f>IF(nhap!AZ26="","",IF(nhap!AZ26="cn","cn",VLOOKUP(nhap!AZ26,ds,5,0)))</f>
        <v/>
      </c>
      <c r="BA26" s="187"/>
      <c r="BB26" s="187"/>
    </row>
    <row r="27" spans="1:54" s="168" customFormat="1" ht="15.75" customHeight="1" thickTop="1" thickBot="1">
      <c r="A27" s="563"/>
      <c r="B27" s="169">
        <v>4</v>
      </c>
      <c r="C27" s="175" t="str">
        <f>IF(nhap!C27="","",IF(nhap!C27="cn","cn",IF(ISNA(VLOOKUP(nhap!C27,ds,5,0))=TRUE,"WW",VLOOKUP(nhap!C27,ds,5,0))))</f>
        <v>BH03</v>
      </c>
      <c r="D27" s="175" t="str">
        <f>IF(nhap!D27="","",IF(nhap!D27="cn","cn",IF(ISNA(VLOOKUP(nhap!D27,ds,5,0))=TRUE,"WW",VLOOKUP(nhap!D27,ds,5,0))))</f>
        <v>BL09</v>
      </c>
      <c r="E27" s="175" t="str">
        <f>IF(nhap!E27="","",IF(nhap!E27="cn","cn",IF(ISNA(VLOOKUP(nhap!E27,ds,5,0))=TRUE,"WW",VLOOKUP(nhap!E27,ds,5,0))))</f>
        <v>BI01</v>
      </c>
      <c r="F27" s="175" t="str">
        <f>IF(nhap!F27="","",IF(nhap!F27="cn","cn",IF(ISNA(VLOOKUP(nhap!F27,ds,5,0))=TRUE,"WW",VLOOKUP(nhap!F27,ds,5,0))))</f>
        <v>BT10</v>
      </c>
      <c r="G27" s="175" t="str">
        <f>IF(nhap!G27="","",IF(nhap!G27="cn","cn",IF(ISNA(VLOOKUP(nhap!G27,ds,5,0))=TRUE,"WW",VLOOKUP(nhap!G27,ds,5,0))))</f>
        <v>BV04</v>
      </c>
      <c r="H27" s="175" t="str">
        <f>IF(nhap!H27="","",IF(nhap!H27="cn","cn",IF(ISNA(VLOOKUP(nhap!H27,ds,5,0))=TRUE,"WW",VLOOKUP(nhap!H27,ds,5,0))))</f>
        <v>BL06</v>
      </c>
      <c r="I27" s="175" t="str">
        <f>IF(nhap!I27="","",IF(nhap!I27="cn","cn",IF(ISNA(VLOOKUP(nhap!I27,ds,5,0))=TRUE,"WW",VLOOKUP(nhap!I27,ds,5,0))))</f>
        <v>BU04</v>
      </c>
      <c r="J27" s="175" t="str">
        <f>IF(nhap!J27="","",IF(nhap!J27="cn","cn",IF(ISNA(VLOOKUP(nhap!J27,ds,5,0))=TRUE,"WW",VLOOKUP(nhap!J27,ds,5,0))))</f>
        <v>BT09</v>
      </c>
      <c r="K27" s="175" t="str">
        <f>IF(nhap!K27="","",IF(nhap!K27="cn","cn",IF(ISNA(VLOOKUP(nhap!K27,ds,5,0))=TRUE,"WW",VLOOKUP(nhap!K27,ds,5,0))))</f>
        <v>BL03</v>
      </c>
      <c r="L27" s="175" t="str">
        <f>IF(nhap!L27="","",IF(nhap!L27="cn","cn",IF(ISNA(VLOOKUP(nhap!L27,ds,5,0))=TRUE,"WW",VLOOKUP(nhap!L27,ds,5,0))))</f>
        <v>BH05</v>
      </c>
      <c r="M27" s="175" t="str">
        <f>IF(nhap!M27="","",IF(nhap!M27="cn","cn",IF(ISNA(VLOOKUP(nhap!M27,ds,5,0))=TRUE,"WW",VLOOKUP(nhap!M27,ds,5,0))))</f>
        <v>BL08</v>
      </c>
      <c r="N27" s="175" t="str">
        <f>IF(nhap!N27="","",IF(nhap!N27="cn","cn",IF(ISNA(VLOOKUP(nhap!N27,ds,5,0))=TRUE,"WW",VLOOKUP(nhap!N27,ds,5,0))))</f>
        <v>BH08</v>
      </c>
      <c r="O27" s="175" t="str">
        <f>IF(nhap!O27="","",IF(nhap!O27="cn","cn",IF(ISNA(VLOOKUP(nhap!O27,ds,5,0))=TRUE,"WW",VLOOKUP(nhap!O27,ds,5,0))))</f>
        <v/>
      </c>
      <c r="P27" s="175" t="str">
        <f>IF(nhap!P27="","",IF(nhap!P27="cn","cn",IF(ISNA(VLOOKUP(nhap!P27,ds,5,0))=TRUE,"WW",VLOOKUP(nhap!P27,ds,5,0))))</f>
        <v/>
      </c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 t="str">
        <f>IF(nhap!AV27="","",IF(nhap!AV27="cn","cn",IF(ISNA(VLOOKUP(nhap!AV27,ds,5,0))=TRUE,"WW",VLOOKUP(nhap!AV27,ds,5,0))))</f>
        <v/>
      </c>
      <c r="AW27" s="175" t="str">
        <f>IF(nhap!AW27="","",IF(nhap!AW27="cn","cn",IF(ISNA(VLOOKUP(nhap!AW27,ds,5,0))=TRUE,"WW",VLOOKUP(nhap!AW27,ds,5,0))))</f>
        <v/>
      </c>
      <c r="AX27" s="175" t="str">
        <f>IF(nhap!AX27="","",IF(nhap!AX27="cn","cn",IF(ISNA(VLOOKUP(nhap!AX27,ds,5,0))=TRUE,"WW",VLOOKUP(nhap!AX27,ds,5,0))))</f>
        <v/>
      </c>
      <c r="AY27" s="177" t="str">
        <f>IF(nhap!AY27="","",IF(nhap!AY27="cn","cn",VLOOKUP(nhap!AY27,ds,5,0)))</f>
        <v/>
      </c>
      <c r="AZ27" s="178" t="str">
        <f>IF(nhap!AZ27="","",IF(nhap!AZ27="cn","cn",VLOOKUP(nhap!AZ27,ds,5,0)))</f>
        <v/>
      </c>
      <c r="BA27" s="187"/>
      <c r="BB27" s="187"/>
    </row>
    <row r="28" spans="1:54" s="168" customFormat="1" ht="15.75" customHeight="1" thickTop="1" thickBot="1">
      <c r="A28" s="564"/>
      <c r="B28" s="170">
        <v>5</v>
      </c>
      <c r="C28" s="175" t="str">
        <f>IF(nhap!C28="","",IF(nhap!C28="cn","cn",IF(ISNA(VLOOKUP(nhap!C28,ds,5,0))=TRUE,"WW",VLOOKUP(nhap!C28,ds,5,0))))</f>
        <v>BH03</v>
      </c>
      <c r="D28" s="175" t="str">
        <f>IF(nhap!D28="","",IF(nhap!D28="cn","cn",IF(ISNA(VLOOKUP(nhap!D28,ds,5,0))=TRUE,"WW",VLOOKUP(nhap!D28,ds,5,0))))</f>
        <v>BL09</v>
      </c>
      <c r="E28" s="175" t="str">
        <f>IF(nhap!E28="","",IF(nhap!E28="cn","cn",IF(ISNA(VLOOKUP(nhap!E28,ds,5,0))=TRUE,"WW",VLOOKUP(nhap!E28,ds,5,0))))</f>
        <v>BI01</v>
      </c>
      <c r="F28" s="175" t="str">
        <f>IF(nhap!F28="","",IF(nhap!F28="cn","cn",IF(ISNA(VLOOKUP(nhap!F28,ds,5,0))=TRUE,"WW",VLOOKUP(nhap!F28,ds,5,0))))</f>
        <v>BT10</v>
      </c>
      <c r="G28" s="175" t="str">
        <f>IF(nhap!G28="","",IF(nhap!G28="cn","cn",IF(ISNA(VLOOKUP(nhap!G28,ds,5,0))=TRUE,"WW",VLOOKUP(nhap!G28,ds,5,0))))</f>
        <v>BV04</v>
      </c>
      <c r="H28" s="175" t="str">
        <f>IF(nhap!H28="","",IF(nhap!H28="cn","cn",IF(ISNA(VLOOKUP(nhap!H28,ds,5,0))=TRUE,"WW",VLOOKUP(nhap!H28,ds,5,0))))</f>
        <v>BL06</v>
      </c>
      <c r="I28" s="175" t="str">
        <f>IF(nhap!I28="","",IF(nhap!I28="cn","cn",IF(ISNA(VLOOKUP(nhap!I28,ds,5,0))=TRUE,"WW",VLOOKUP(nhap!I28,ds,5,0))))</f>
        <v>BH02</v>
      </c>
      <c r="J28" s="175" t="str">
        <f>IF(nhap!J28="","",IF(nhap!J28="cn","cn",IF(ISNA(VLOOKUP(nhap!J28,ds,5,0))=TRUE,"WW",VLOOKUP(nhap!J28,ds,5,0))))</f>
        <v>BU04</v>
      </c>
      <c r="K28" s="175" t="str">
        <f>IF(nhap!K28="","",IF(nhap!K28="cn","cn",IF(ISNA(VLOOKUP(nhap!K28,ds,5,0))=TRUE,"WW",VLOOKUP(nhap!K28,ds,5,0))))</f>
        <v>BL03</v>
      </c>
      <c r="L28" s="175" t="str">
        <f>IF(nhap!L28="","",IF(nhap!L28="cn","cn",IF(ISNA(VLOOKUP(nhap!L28,ds,5,0))=TRUE,"WW",VLOOKUP(nhap!L28,ds,5,0))))</f>
        <v>BI03</v>
      </c>
      <c r="M28" s="175" t="str">
        <f>IF(nhap!M28="","",IF(nhap!M28="cn","cn",IF(ISNA(VLOOKUP(nhap!M28,ds,5,0))=TRUE,"WW",VLOOKUP(nhap!M28,ds,5,0))))</f>
        <v>BL08</v>
      </c>
      <c r="N28" s="175" t="str">
        <f>IF(nhap!N28="","",IF(nhap!N28="cn","cn",IF(ISNA(VLOOKUP(nhap!N28,ds,5,0))=TRUE,"WW",VLOOKUP(nhap!N28,ds,5,0))))</f>
        <v>BH08</v>
      </c>
      <c r="O28" s="175" t="str">
        <f>IF(nhap!O28="","",IF(nhap!O28="cn","cn",IF(ISNA(VLOOKUP(nhap!O28,ds,5,0))=TRUE,"WW",VLOOKUP(nhap!O28,ds,5,0))))</f>
        <v/>
      </c>
      <c r="P28" s="175" t="str">
        <f>IF(nhap!P28="","",IF(nhap!P28="cn","cn",IF(ISNA(VLOOKUP(nhap!P28,ds,5,0))=TRUE,"WW",VLOOKUP(nhap!P28,ds,5,0))))</f>
        <v/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 t="str">
        <f>IF(nhap!AV28="","",IF(nhap!AV28="cn","cn",IF(ISNA(VLOOKUP(nhap!AV28,ds,5,0))=TRUE,"WW",VLOOKUP(nhap!AV28,ds,5,0))))</f>
        <v/>
      </c>
      <c r="AW28" s="175" t="str">
        <f>IF(nhap!AW28="","",IF(nhap!AW28="cn","cn",IF(ISNA(VLOOKUP(nhap!AW28,ds,5,0))=TRUE,"WW",VLOOKUP(nhap!AW28,ds,5,0))))</f>
        <v/>
      </c>
      <c r="AX28" s="175" t="str">
        <f>IF(nhap!AX28="","",IF(nhap!AX28="cn","cn",IF(ISNA(VLOOKUP(nhap!AX28,ds,5,0))=TRUE,"WW",VLOOKUP(nhap!AX28,ds,5,0))))</f>
        <v/>
      </c>
      <c r="AY28" s="179" t="str">
        <f>IF(nhap!AY28="","",IF(nhap!AY28="cn","cn",VLOOKUP(nhap!AY28,ds,5,0)))</f>
        <v/>
      </c>
      <c r="AZ28" s="180" t="str">
        <f>IF(nhap!AZ28="","",IF(nhap!AZ28="cn","cn",VLOOKUP(nhap!AZ28,ds,5,0)))</f>
        <v/>
      </c>
      <c r="BA28" s="187"/>
      <c r="BB28" s="187"/>
    </row>
    <row r="29" spans="1:54" s="168" customFormat="1" ht="15.75" customHeight="1" thickTop="1" thickBot="1">
      <c r="A29" s="562" t="s">
        <v>23</v>
      </c>
      <c r="B29" s="167">
        <v>1</v>
      </c>
      <c r="C29" s="175" t="str">
        <f>IF(nhap!C29="","",IF(nhap!C29="cn","cn",IF(ISNA(VLOOKUP(nhap!C29,ds,5,0))=TRUE,"WW",VLOOKUP(nhap!C29,ds,5,0))))</f>
        <v/>
      </c>
      <c r="D29" s="175" t="str">
        <f>IF(nhap!D29="","",IF(nhap!D29="cn","cn",IF(ISNA(VLOOKUP(nhap!D29,ds,5,0))=TRUE,"WW",VLOOKUP(nhap!D29,ds,5,0))))</f>
        <v/>
      </c>
      <c r="E29" s="175" t="str">
        <f>IF(nhap!E29="","",IF(nhap!E29="cn","cn",IF(ISNA(VLOOKUP(nhap!E29,ds,5,0))=TRUE,"WW",VLOOKUP(nhap!E29,ds,5,0))))</f>
        <v/>
      </c>
      <c r="F29" s="175" t="str">
        <f>IF(nhap!F29="","",IF(nhap!F29="cn","cn",IF(ISNA(VLOOKUP(nhap!F29,ds,5,0))=TRUE,"WW",VLOOKUP(nhap!F29,ds,5,0))))</f>
        <v/>
      </c>
      <c r="G29" s="175" t="str">
        <f>IF(nhap!G29="","",IF(nhap!G29="cn","cn",IF(ISNA(VLOOKUP(nhap!G29,ds,5,0))=TRUE,"WW",VLOOKUP(nhap!G29,ds,5,0))))</f>
        <v/>
      </c>
      <c r="H29" s="175" t="str">
        <f>IF(nhap!H29="","",IF(nhap!H29="cn","cn",IF(ISNA(VLOOKUP(nhap!H29,ds,5,0))=TRUE,"WW",VLOOKUP(nhap!H29,ds,5,0))))</f>
        <v/>
      </c>
      <c r="I29" s="175" t="str">
        <f>IF(nhap!I29="","",IF(nhap!I29="cn","cn",IF(ISNA(VLOOKUP(nhap!I29,ds,5,0))=TRUE,"WW",VLOOKUP(nhap!I29,ds,5,0))))</f>
        <v/>
      </c>
      <c r="J29" s="175" t="str">
        <f>IF(nhap!J29="","",IF(nhap!J29="cn","cn",IF(ISNA(VLOOKUP(nhap!J29,ds,5,0))=TRUE,"WW",VLOOKUP(nhap!J29,ds,5,0))))</f>
        <v/>
      </c>
      <c r="K29" s="175" t="str">
        <f>IF(nhap!K29="","",IF(nhap!K29="cn","cn",IF(ISNA(VLOOKUP(nhap!K29,ds,5,0))=TRUE,"WW",VLOOKUP(nhap!K29,ds,5,0))))</f>
        <v/>
      </c>
      <c r="L29" s="175" t="str">
        <f>IF(nhap!L29="","",IF(nhap!L29="cn","cn",IF(ISNA(VLOOKUP(nhap!L29,ds,5,0))=TRUE,"WW",VLOOKUP(nhap!L29,ds,5,0))))</f>
        <v/>
      </c>
      <c r="M29" s="175" t="str">
        <f>IF(nhap!M29="","",IF(nhap!M29="cn","cn",IF(ISNA(VLOOKUP(nhap!M29,ds,5,0))=TRUE,"WW",VLOOKUP(nhap!M29,ds,5,0))))</f>
        <v/>
      </c>
      <c r="N29" s="175" t="str">
        <f>IF(nhap!N29="","",IF(nhap!N29="cn","cn",IF(ISNA(VLOOKUP(nhap!N29,ds,5,0))=TRUE,"WW",VLOOKUP(nhap!N29,ds,5,0))))</f>
        <v/>
      </c>
      <c r="O29" s="175" t="str">
        <f>IF(nhap!O29="","",IF(nhap!O29="cn","cn",IF(ISNA(VLOOKUP(nhap!O29,ds,5,0))=TRUE,"WW",VLOOKUP(nhap!O29,ds,5,0))))</f>
        <v/>
      </c>
      <c r="P29" s="175" t="str">
        <f>IF(nhap!P29="","",IF(nhap!P29="cn","cn",IF(ISNA(VLOOKUP(nhap!P29,ds,5,0))=TRUE,"WW",VLOOKUP(nhap!P29,ds,5,0))))</f>
        <v/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 t="str">
        <f>IF(nhap!AV29="","",IF(nhap!AV29="cn","cn",IF(ISNA(VLOOKUP(nhap!AV29,ds,5,0))=TRUE,"WW",VLOOKUP(nhap!AV29,ds,5,0))))</f>
        <v/>
      </c>
      <c r="AW29" s="175" t="str">
        <f>IF(nhap!AW29="","",IF(nhap!AW29="cn","cn",IF(ISNA(VLOOKUP(nhap!AW29,ds,5,0))=TRUE,"WW",VLOOKUP(nhap!AW29,ds,5,0))))</f>
        <v/>
      </c>
      <c r="AX29" s="175" t="str">
        <f>IF(nhap!AX29="","",IF(nhap!AX29="cn","cn",IF(ISNA(VLOOKUP(nhap!AX29,ds,5,0))=TRUE,"WW",VLOOKUP(nhap!AX29,ds,5,0))))</f>
        <v/>
      </c>
      <c r="AY29" s="175" t="str">
        <f>IF(nhap!AY29="","",IF(nhap!AY29="cn","cn",VLOOKUP(nhap!AY29,ds,5,0)))</f>
        <v/>
      </c>
      <c r="AZ29" s="176" t="str">
        <f>IF(nhap!AZ29="","",IF(nhap!AZ29="cn","cn",VLOOKUP(nhap!AZ29,ds,5,0)))</f>
        <v/>
      </c>
      <c r="BA29" s="187"/>
      <c r="BB29" s="187"/>
    </row>
    <row r="30" spans="1:54" s="168" customFormat="1" ht="15.75" customHeight="1" thickTop="1" thickBot="1">
      <c r="A30" s="563" t="s">
        <v>8</v>
      </c>
      <c r="B30" s="169">
        <v>2</v>
      </c>
      <c r="C30" s="175" t="str">
        <f>IF(nhap!C30="","",IF(nhap!C30="cn","cn",IF(ISNA(VLOOKUP(nhap!C30,ds,5,0))=TRUE,"WW",VLOOKUP(nhap!C30,ds,5,0))))</f>
        <v/>
      </c>
      <c r="D30" s="175" t="str">
        <f>IF(nhap!D30="","",IF(nhap!D30="cn","cn",IF(ISNA(VLOOKUP(nhap!D30,ds,5,0))=TRUE,"WW",VLOOKUP(nhap!D30,ds,5,0))))</f>
        <v/>
      </c>
      <c r="E30" s="175" t="str">
        <f>IF(nhap!E30="","",IF(nhap!E30="cn","cn",IF(ISNA(VLOOKUP(nhap!E30,ds,5,0))=TRUE,"WW",VLOOKUP(nhap!E30,ds,5,0))))</f>
        <v/>
      </c>
      <c r="F30" s="175" t="str">
        <f>IF(nhap!F30="","",IF(nhap!F30="cn","cn",IF(ISNA(VLOOKUP(nhap!F30,ds,5,0))=TRUE,"WW",VLOOKUP(nhap!F30,ds,5,0))))</f>
        <v/>
      </c>
      <c r="G30" s="175" t="str">
        <f>IF(nhap!G30="","",IF(nhap!G30="cn","cn",IF(ISNA(VLOOKUP(nhap!G30,ds,5,0))=TRUE,"WW",VLOOKUP(nhap!G30,ds,5,0))))</f>
        <v/>
      </c>
      <c r="H30" s="175" t="str">
        <f>IF(nhap!H30="","",IF(nhap!H30="cn","cn",IF(ISNA(VLOOKUP(nhap!H30,ds,5,0))=TRUE,"WW",VLOOKUP(nhap!H30,ds,5,0))))</f>
        <v/>
      </c>
      <c r="I30" s="175" t="str">
        <f>IF(nhap!I30="","",IF(nhap!I30="cn","cn",IF(ISNA(VLOOKUP(nhap!I30,ds,5,0))=TRUE,"WW",VLOOKUP(nhap!I30,ds,5,0))))</f>
        <v/>
      </c>
      <c r="J30" s="175" t="str">
        <f>IF(nhap!J30="","",IF(nhap!J30="cn","cn",IF(ISNA(VLOOKUP(nhap!J30,ds,5,0))=TRUE,"WW",VLOOKUP(nhap!J30,ds,5,0))))</f>
        <v/>
      </c>
      <c r="K30" s="175" t="str">
        <f>IF(nhap!K30="","",IF(nhap!K30="cn","cn",IF(ISNA(VLOOKUP(nhap!K30,ds,5,0))=TRUE,"WW",VLOOKUP(nhap!K30,ds,5,0))))</f>
        <v/>
      </c>
      <c r="L30" s="175" t="str">
        <f>IF(nhap!L30="","",IF(nhap!L30="cn","cn",IF(ISNA(VLOOKUP(nhap!L30,ds,5,0))=TRUE,"WW",VLOOKUP(nhap!L30,ds,5,0))))</f>
        <v/>
      </c>
      <c r="M30" s="175" t="str">
        <f>IF(nhap!M30="","",IF(nhap!M30="cn","cn",IF(ISNA(VLOOKUP(nhap!M30,ds,5,0))=TRUE,"WW",VLOOKUP(nhap!M30,ds,5,0))))</f>
        <v/>
      </c>
      <c r="N30" s="175" t="str">
        <f>IF(nhap!N30="","",IF(nhap!N30="cn","cn",IF(ISNA(VLOOKUP(nhap!N30,ds,5,0))=TRUE,"WW",VLOOKUP(nhap!N30,ds,5,0))))</f>
        <v/>
      </c>
      <c r="O30" s="175" t="str">
        <f>IF(nhap!O30="","",IF(nhap!O30="cn","cn",IF(ISNA(VLOOKUP(nhap!O30,ds,5,0))=TRUE,"WW",VLOOKUP(nhap!O30,ds,5,0))))</f>
        <v/>
      </c>
      <c r="P30" s="175" t="str">
        <f>IF(nhap!P30="","",IF(nhap!P30="cn","cn",IF(ISNA(VLOOKUP(nhap!P30,ds,5,0))=TRUE,"WW",VLOOKUP(nhap!P30,ds,5,0))))</f>
        <v/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 t="str">
        <f>IF(nhap!AV30="","",IF(nhap!AV30="cn","cn",IF(ISNA(VLOOKUP(nhap!AV30,ds,5,0))=TRUE,"WW",VLOOKUP(nhap!AV30,ds,5,0))))</f>
        <v/>
      </c>
      <c r="AW30" s="175" t="str">
        <f>IF(nhap!AW30="","",IF(nhap!AW30="cn","cn",IF(ISNA(VLOOKUP(nhap!AW30,ds,5,0))=TRUE,"WW",VLOOKUP(nhap!AW30,ds,5,0))))</f>
        <v/>
      </c>
      <c r="AX30" s="175" t="str">
        <f>IF(nhap!AX30="","",IF(nhap!AX30="cn","cn",IF(ISNA(VLOOKUP(nhap!AX30,ds,5,0))=TRUE,"WW",VLOOKUP(nhap!AX30,ds,5,0))))</f>
        <v/>
      </c>
      <c r="AY30" s="177" t="str">
        <f>IF(nhap!AY30="","",IF(nhap!AY30="cn","cn",VLOOKUP(nhap!AY30,ds,5,0)))</f>
        <v/>
      </c>
      <c r="AZ30" s="178" t="str">
        <f>IF(nhap!AZ30="","",IF(nhap!AZ30="cn","cn",VLOOKUP(nhap!AZ30,ds,5,0)))</f>
        <v/>
      </c>
      <c r="BA30" s="187"/>
      <c r="BB30" s="187"/>
    </row>
    <row r="31" spans="1:54" s="168" customFormat="1" ht="15.75" customHeight="1" thickTop="1" thickBot="1">
      <c r="A31" s="563" t="s">
        <v>14</v>
      </c>
      <c r="B31" s="169">
        <v>3</v>
      </c>
      <c r="C31" s="175" t="str">
        <f>IF(nhap!C31="","",IF(nhap!C31="cn","cn",IF(ISNA(VLOOKUP(nhap!C31,ds,5,0))=TRUE,"WW",VLOOKUP(nhap!C31,ds,5,0))))</f>
        <v/>
      </c>
      <c r="D31" s="175" t="str">
        <f>IF(nhap!D31="","",IF(nhap!D31="cn","cn",IF(ISNA(VLOOKUP(nhap!D31,ds,5,0))=TRUE,"WW",VLOOKUP(nhap!D31,ds,5,0))))</f>
        <v/>
      </c>
      <c r="E31" s="175" t="str">
        <f>IF(nhap!E31="","",IF(nhap!E31="cn","cn",IF(ISNA(VLOOKUP(nhap!E31,ds,5,0))=TRUE,"WW",VLOOKUP(nhap!E31,ds,5,0))))</f>
        <v/>
      </c>
      <c r="F31" s="175" t="str">
        <f>IF(nhap!F31="","",IF(nhap!F31="cn","cn",IF(ISNA(VLOOKUP(nhap!F31,ds,5,0))=TRUE,"WW",VLOOKUP(nhap!F31,ds,5,0))))</f>
        <v/>
      </c>
      <c r="G31" s="175" t="str">
        <f>IF(nhap!G31="","",IF(nhap!G31="cn","cn",IF(ISNA(VLOOKUP(nhap!G31,ds,5,0))=TRUE,"WW",VLOOKUP(nhap!G31,ds,5,0))))</f>
        <v/>
      </c>
      <c r="H31" s="175" t="str">
        <f>IF(nhap!H31="","",IF(nhap!H31="cn","cn",IF(ISNA(VLOOKUP(nhap!H31,ds,5,0))=TRUE,"WW",VLOOKUP(nhap!H31,ds,5,0))))</f>
        <v/>
      </c>
      <c r="I31" s="175" t="str">
        <f>IF(nhap!I31="","",IF(nhap!I31="cn","cn",IF(ISNA(VLOOKUP(nhap!I31,ds,5,0))=TRUE,"WW",VLOOKUP(nhap!I31,ds,5,0))))</f>
        <v/>
      </c>
      <c r="J31" s="175" t="str">
        <f>IF(nhap!J31="","",IF(nhap!J31="cn","cn",IF(ISNA(VLOOKUP(nhap!J31,ds,5,0))=TRUE,"WW",VLOOKUP(nhap!J31,ds,5,0))))</f>
        <v/>
      </c>
      <c r="K31" s="175" t="str">
        <f>IF(nhap!K31="","",IF(nhap!K31="cn","cn",IF(ISNA(VLOOKUP(nhap!K31,ds,5,0))=TRUE,"WW",VLOOKUP(nhap!K31,ds,5,0))))</f>
        <v/>
      </c>
      <c r="L31" s="175" t="str">
        <f>IF(nhap!L31="","",IF(nhap!L31="cn","cn",IF(ISNA(VLOOKUP(nhap!L31,ds,5,0))=TRUE,"WW",VLOOKUP(nhap!L31,ds,5,0))))</f>
        <v/>
      </c>
      <c r="M31" s="175" t="str">
        <f>IF(nhap!M31="","",IF(nhap!M31="cn","cn",IF(ISNA(VLOOKUP(nhap!M31,ds,5,0))=TRUE,"WW",VLOOKUP(nhap!M31,ds,5,0))))</f>
        <v/>
      </c>
      <c r="N31" s="175" t="str">
        <f>IF(nhap!N31="","",IF(nhap!N31="cn","cn",IF(ISNA(VLOOKUP(nhap!N31,ds,5,0))=TRUE,"WW",VLOOKUP(nhap!N31,ds,5,0))))</f>
        <v/>
      </c>
      <c r="O31" s="175" t="str">
        <f>IF(nhap!O31="","",IF(nhap!O31="cn","cn",IF(ISNA(VLOOKUP(nhap!O31,ds,5,0))=TRUE,"WW",VLOOKUP(nhap!O31,ds,5,0))))</f>
        <v/>
      </c>
      <c r="P31" s="175" t="str">
        <f>IF(nhap!P31="","",IF(nhap!P31="cn","cn",IF(ISNA(VLOOKUP(nhap!P31,ds,5,0))=TRUE,"WW",VLOOKUP(nhap!P31,ds,5,0))))</f>
        <v/>
      </c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 t="str">
        <f>IF(nhap!AV31="","",IF(nhap!AV31="cn","cn",IF(ISNA(VLOOKUP(nhap!AV31,ds,5,0))=TRUE,"WW",VLOOKUP(nhap!AV31,ds,5,0))))</f>
        <v/>
      </c>
      <c r="AW31" s="175" t="str">
        <f>IF(nhap!AW31="","",IF(nhap!AW31="cn","cn",IF(ISNA(VLOOKUP(nhap!AW31,ds,5,0))=TRUE,"WW",VLOOKUP(nhap!AW31,ds,5,0))))</f>
        <v/>
      </c>
      <c r="AX31" s="175" t="str">
        <f>IF(nhap!AX31="","",IF(nhap!AX31="cn","cn",IF(ISNA(VLOOKUP(nhap!AX31,ds,5,0))=TRUE,"WW",VLOOKUP(nhap!AX31,ds,5,0))))</f>
        <v/>
      </c>
      <c r="AY31" s="177" t="str">
        <f>IF(nhap!AY31="","",IF(nhap!AY31="cn","cn",VLOOKUP(nhap!AY31,ds,5,0)))</f>
        <v/>
      </c>
      <c r="AZ31" s="178" t="str">
        <f>IF(nhap!AZ31="","",IF(nhap!AZ31="cn","cn",VLOOKUP(nhap!AZ31,ds,5,0)))</f>
        <v/>
      </c>
      <c r="BA31" s="187"/>
      <c r="BB31" s="187"/>
    </row>
    <row r="32" spans="1:54" s="168" customFormat="1" ht="15.75" customHeight="1" thickTop="1" thickBot="1">
      <c r="A32" s="563"/>
      <c r="B32" s="169">
        <v>4</v>
      </c>
      <c r="C32" s="175" t="str">
        <f>IF(nhap!C32="","",IF(nhap!C32="cn","cn",IF(ISNA(VLOOKUP(nhap!C32,ds,5,0))=TRUE,"WW",VLOOKUP(nhap!C32,ds,5,0))))</f>
        <v/>
      </c>
      <c r="D32" s="175" t="str">
        <f>IF(nhap!D32="","",IF(nhap!D32="cn","cn",IF(ISNA(VLOOKUP(nhap!D32,ds,5,0))=TRUE,"WW",VLOOKUP(nhap!D32,ds,5,0))))</f>
        <v/>
      </c>
      <c r="E32" s="175" t="str">
        <f>IF(nhap!E32="","",IF(nhap!E32="cn","cn",IF(ISNA(VLOOKUP(nhap!E32,ds,5,0))=TRUE,"WW",VLOOKUP(nhap!E32,ds,5,0))))</f>
        <v/>
      </c>
      <c r="F32" s="175" t="str">
        <f>IF(nhap!F32="","",IF(nhap!F32="cn","cn",IF(ISNA(VLOOKUP(nhap!F32,ds,5,0))=TRUE,"WW",VLOOKUP(nhap!F32,ds,5,0))))</f>
        <v/>
      </c>
      <c r="G32" s="175" t="str">
        <f>IF(nhap!G32="","",IF(nhap!G32="cn","cn",IF(ISNA(VLOOKUP(nhap!G32,ds,5,0))=TRUE,"WW",VLOOKUP(nhap!G32,ds,5,0))))</f>
        <v/>
      </c>
      <c r="H32" s="175" t="str">
        <f>IF(nhap!H32="","",IF(nhap!H32="cn","cn",IF(ISNA(VLOOKUP(nhap!H32,ds,5,0))=TRUE,"WW",VLOOKUP(nhap!H32,ds,5,0))))</f>
        <v/>
      </c>
      <c r="I32" s="175" t="str">
        <f>IF(nhap!I32="","",IF(nhap!I32="cn","cn",IF(ISNA(VLOOKUP(nhap!I32,ds,5,0))=TRUE,"WW",VLOOKUP(nhap!I32,ds,5,0))))</f>
        <v/>
      </c>
      <c r="J32" s="175" t="str">
        <f>IF(nhap!J32="","",IF(nhap!J32="cn","cn",IF(ISNA(VLOOKUP(nhap!J32,ds,5,0))=TRUE,"WW",VLOOKUP(nhap!J32,ds,5,0))))</f>
        <v/>
      </c>
      <c r="K32" s="175" t="str">
        <f>IF(nhap!K32="","",IF(nhap!K32="cn","cn",IF(ISNA(VLOOKUP(nhap!K32,ds,5,0))=TRUE,"WW",VLOOKUP(nhap!K32,ds,5,0))))</f>
        <v/>
      </c>
      <c r="L32" s="175" t="str">
        <f>IF(nhap!L32="","",IF(nhap!L32="cn","cn",IF(ISNA(VLOOKUP(nhap!L32,ds,5,0))=TRUE,"WW",VLOOKUP(nhap!L32,ds,5,0))))</f>
        <v/>
      </c>
      <c r="M32" s="175" t="str">
        <f>IF(nhap!M32="","",IF(nhap!M32="cn","cn",IF(ISNA(VLOOKUP(nhap!M32,ds,5,0))=TRUE,"WW",VLOOKUP(nhap!M32,ds,5,0))))</f>
        <v/>
      </c>
      <c r="N32" s="175" t="str">
        <f>IF(nhap!N32="","",IF(nhap!N32="cn","cn",IF(ISNA(VLOOKUP(nhap!N32,ds,5,0))=TRUE,"WW",VLOOKUP(nhap!N32,ds,5,0))))</f>
        <v/>
      </c>
      <c r="O32" s="175" t="str">
        <f>IF(nhap!O32="","",IF(nhap!O32="cn","cn",IF(ISNA(VLOOKUP(nhap!O32,ds,5,0))=TRUE,"WW",VLOOKUP(nhap!O32,ds,5,0))))</f>
        <v/>
      </c>
      <c r="P32" s="175" t="str">
        <f>IF(nhap!P32="","",IF(nhap!P32="cn","cn",IF(ISNA(VLOOKUP(nhap!P32,ds,5,0))=TRUE,"WW",VLOOKUP(nhap!P32,ds,5,0))))</f>
        <v/>
      </c>
      <c r="Q32" s="175" t="str">
        <f>IF(nhap!Q32="","",IF(nhap!Q32="cn","cn",IF(ISNA(VLOOKUP(nhap!Q32,ds,5,0))=TRUE,"WW",VLOOKUP(nhap!Q32,ds,5,0))))</f>
        <v/>
      </c>
      <c r="R32" s="175" t="str">
        <f>IF(nhap!R32="","",IF(nhap!R32="cn","cn",IF(ISNA(VLOOKUP(nhap!R32,ds,5,0))=TRUE,"WW",VLOOKUP(nhap!R32,ds,5,0))))</f>
        <v/>
      </c>
      <c r="S32" s="175" t="str">
        <f>IF(nhap!S32="","",IF(nhap!S32="cn","cn",IF(ISNA(VLOOKUP(nhap!S32,ds,5,0))=TRUE,"WW",VLOOKUP(nhap!S32,ds,5,0))))</f>
        <v/>
      </c>
      <c r="T32" s="175" t="str">
        <f>IF(nhap!T32="","",IF(nhap!T32="cn","cn",IF(ISNA(VLOOKUP(nhap!T32,ds,5,0))=TRUE,"WW",VLOOKUP(nhap!T32,ds,5,0))))</f>
        <v/>
      </c>
      <c r="U32" s="175" t="str">
        <f>IF(nhap!U32="","",IF(nhap!U32="cn","cn",IF(ISNA(VLOOKUP(nhap!U32,ds,5,0))=TRUE,"WW",VLOOKUP(nhap!U32,ds,5,0))))</f>
        <v/>
      </c>
      <c r="V32" s="175" t="str">
        <f>IF(nhap!V32="","",IF(nhap!V32="cn","cn",IF(ISNA(VLOOKUP(nhap!V32,ds,5,0))=TRUE,"WW",VLOOKUP(nhap!V32,ds,5,0))))</f>
        <v/>
      </c>
      <c r="W32" s="175" t="str">
        <f>IF(nhap!W32="","",IF(nhap!W32="cn","cn",IF(ISNA(VLOOKUP(nhap!W32,ds,5,0))=TRUE,"WW",VLOOKUP(nhap!W32,ds,5,0))))</f>
        <v/>
      </c>
      <c r="X32" s="175" t="str">
        <f>IF(nhap!X32="","",IF(nhap!X32="cn","cn",IF(ISNA(VLOOKUP(nhap!X32,ds,5,0))=TRUE,"WW",VLOOKUP(nhap!X32,ds,5,0))))</f>
        <v/>
      </c>
      <c r="Y32" s="175" t="str">
        <f>IF(nhap!Y32="","",IF(nhap!Y32="cn","cn",IF(ISNA(VLOOKUP(nhap!Y32,ds,5,0))=TRUE,"WW",VLOOKUP(nhap!Y32,ds,5,0))))</f>
        <v/>
      </c>
      <c r="Z32" s="175" t="str">
        <f>IF(nhap!Z32="","",IF(nhap!Z32="cn","cn",IF(ISNA(VLOOKUP(nhap!Z32,ds,5,0))=TRUE,"WW",VLOOKUP(nhap!Z32,ds,5,0))))</f>
        <v/>
      </c>
      <c r="AA32" s="175" t="str">
        <f>IF(nhap!AA32="","",IF(nhap!AA32="cn","cn",IF(ISNA(VLOOKUP(nhap!AA32,ds,5,0))=TRUE,"WW",VLOOKUP(nhap!AA32,ds,5,0))))</f>
        <v/>
      </c>
      <c r="AB32" s="175" t="str">
        <f>IF(nhap!AB32="","",IF(nhap!AB32="cn","cn",IF(ISNA(VLOOKUP(nhap!AB32,ds,5,0))=TRUE,"WW",VLOOKUP(nhap!AB32,ds,5,0))))</f>
        <v/>
      </c>
      <c r="AC32" s="175" t="str">
        <f>IF(nhap!AC32="","",IF(nhap!AC32="cn","cn",IF(ISNA(VLOOKUP(nhap!AC32,ds,5,0))=TRUE,"WW",VLOOKUP(nhap!AC32,ds,5,0))))</f>
        <v/>
      </c>
      <c r="AD32" s="175" t="str">
        <f>IF(nhap!AD32="","",IF(nhap!AD32="cn","cn",IF(ISNA(VLOOKUP(nhap!AD32,ds,5,0))=TRUE,"WW",VLOOKUP(nhap!AD32,ds,5,0))))</f>
        <v/>
      </c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 t="str">
        <f>IF(nhap!AV32="","",IF(nhap!AV32="cn","cn",IF(ISNA(VLOOKUP(nhap!AV32,ds,5,0))=TRUE,"WW",VLOOKUP(nhap!AV32,ds,5,0))))</f>
        <v/>
      </c>
      <c r="AW32" s="175" t="str">
        <f>IF(nhap!AW32="","",IF(nhap!AW32="cn","cn",IF(ISNA(VLOOKUP(nhap!AW32,ds,5,0))=TRUE,"WW",VLOOKUP(nhap!AW32,ds,5,0))))</f>
        <v/>
      </c>
      <c r="AX32" s="175" t="str">
        <f>IF(nhap!AX32="","",IF(nhap!AX32="cn","cn",IF(ISNA(VLOOKUP(nhap!AX32,ds,5,0))=TRUE,"WW",VLOOKUP(nhap!AX32,ds,5,0))))</f>
        <v/>
      </c>
      <c r="AY32" s="177" t="str">
        <f>IF(nhap!AY32="","",IF(nhap!AY32="cn","cn",VLOOKUP(nhap!AY32,ds,5,0)))</f>
        <v/>
      </c>
      <c r="AZ32" s="178" t="str">
        <f>IF(nhap!AZ32="","",IF(nhap!AZ32="cn","cn",VLOOKUP(nhap!AZ32,ds,5,0)))</f>
        <v/>
      </c>
      <c r="BA32" s="187"/>
      <c r="BB32" s="187"/>
    </row>
    <row r="33" spans="1:54" s="168" customFormat="1" ht="15.75" customHeight="1" thickTop="1" thickBot="1">
      <c r="A33" s="564"/>
      <c r="B33" s="170">
        <v>5</v>
      </c>
      <c r="C33" s="175" t="str">
        <f>IF(nhap!C33="","",IF(nhap!C33="cn","cn",IF(ISNA(VLOOKUP(nhap!C33,ds,5,0))=TRUE,"WW",VLOOKUP(nhap!C33,ds,5,0))))</f>
        <v/>
      </c>
      <c r="D33" s="175" t="str">
        <f>IF(nhap!D33="","",IF(nhap!D33="cn","cn",IF(ISNA(VLOOKUP(nhap!D33,ds,5,0))=TRUE,"WW",VLOOKUP(nhap!D33,ds,5,0))))</f>
        <v/>
      </c>
      <c r="E33" s="175" t="str">
        <f>IF(nhap!E33="","",IF(nhap!E33="cn","cn",IF(ISNA(VLOOKUP(nhap!E33,ds,5,0))=TRUE,"WW",VLOOKUP(nhap!E33,ds,5,0))))</f>
        <v/>
      </c>
      <c r="F33" s="175" t="str">
        <f>IF(nhap!F33="","",IF(nhap!F33="cn","cn",IF(ISNA(VLOOKUP(nhap!F33,ds,5,0))=TRUE,"WW",VLOOKUP(nhap!F33,ds,5,0))))</f>
        <v/>
      </c>
      <c r="G33" s="175" t="str">
        <f>IF(nhap!G33="","",IF(nhap!G33="cn","cn",IF(ISNA(VLOOKUP(nhap!G33,ds,5,0))=TRUE,"WW",VLOOKUP(nhap!G33,ds,5,0))))</f>
        <v/>
      </c>
      <c r="H33" s="175" t="str">
        <f>IF(nhap!H33="","",IF(nhap!H33="cn","cn",IF(ISNA(VLOOKUP(nhap!H33,ds,5,0))=TRUE,"WW",VLOOKUP(nhap!H33,ds,5,0))))</f>
        <v/>
      </c>
      <c r="I33" s="175" t="str">
        <f>IF(nhap!I33="","",IF(nhap!I33="cn","cn",IF(ISNA(VLOOKUP(nhap!I33,ds,5,0))=TRUE,"WW",VLOOKUP(nhap!I33,ds,5,0))))</f>
        <v/>
      </c>
      <c r="J33" s="175" t="str">
        <f>IF(nhap!J33="","",IF(nhap!J33="cn","cn",IF(ISNA(VLOOKUP(nhap!J33,ds,5,0))=TRUE,"WW",VLOOKUP(nhap!J33,ds,5,0))))</f>
        <v/>
      </c>
      <c r="K33" s="175" t="str">
        <f>IF(nhap!K33="","",IF(nhap!K33="cn","cn",IF(ISNA(VLOOKUP(nhap!K33,ds,5,0))=TRUE,"WW",VLOOKUP(nhap!K33,ds,5,0))))</f>
        <v/>
      </c>
      <c r="L33" s="175" t="str">
        <f>IF(nhap!L33="","",IF(nhap!L33="cn","cn",IF(ISNA(VLOOKUP(nhap!L33,ds,5,0))=TRUE,"WW",VLOOKUP(nhap!L33,ds,5,0))))</f>
        <v/>
      </c>
      <c r="M33" s="175" t="str">
        <f>IF(nhap!M33="","",IF(nhap!M33="cn","cn",IF(ISNA(VLOOKUP(nhap!M33,ds,5,0))=TRUE,"WW",VLOOKUP(nhap!M33,ds,5,0))))</f>
        <v/>
      </c>
      <c r="N33" s="175" t="str">
        <f>IF(nhap!N33="","",IF(nhap!N33="cn","cn",IF(ISNA(VLOOKUP(nhap!N33,ds,5,0))=TRUE,"WW",VLOOKUP(nhap!N33,ds,5,0))))</f>
        <v/>
      </c>
      <c r="O33" s="175" t="str">
        <f>IF(nhap!O33="","",IF(nhap!O33="cn","cn",IF(ISNA(VLOOKUP(nhap!O33,ds,5,0))=TRUE,"WW",VLOOKUP(nhap!O33,ds,5,0))))</f>
        <v/>
      </c>
      <c r="P33" s="175" t="str">
        <f>IF(nhap!P33="","",IF(nhap!P33="cn","cn",IF(ISNA(VLOOKUP(nhap!P33,ds,5,0))=TRUE,"WW",VLOOKUP(nhap!P33,ds,5,0))))</f>
        <v/>
      </c>
      <c r="Q33" s="175" t="str">
        <f>IF(nhap!Q33="","",IF(nhap!Q33="cn","cn",IF(ISNA(VLOOKUP(nhap!Q33,ds,5,0))=TRUE,"WW",VLOOKUP(nhap!Q33,ds,5,0))))</f>
        <v/>
      </c>
      <c r="R33" s="175" t="str">
        <f>IF(nhap!R33="","",IF(nhap!R33="cn","cn",IF(ISNA(VLOOKUP(nhap!R33,ds,5,0))=TRUE,"WW",VLOOKUP(nhap!R33,ds,5,0))))</f>
        <v/>
      </c>
      <c r="S33" s="175" t="str">
        <f>IF(nhap!S33="","",IF(nhap!S33="cn","cn",IF(ISNA(VLOOKUP(nhap!S33,ds,5,0))=TRUE,"WW",VLOOKUP(nhap!S33,ds,5,0))))</f>
        <v/>
      </c>
      <c r="T33" s="175" t="str">
        <f>IF(nhap!T33="","",IF(nhap!T33="cn","cn",IF(ISNA(VLOOKUP(nhap!T33,ds,5,0))=TRUE,"WW",VLOOKUP(nhap!T33,ds,5,0))))</f>
        <v/>
      </c>
      <c r="U33" s="175" t="str">
        <f>IF(nhap!U33="","",IF(nhap!U33="cn","cn",IF(ISNA(VLOOKUP(nhap!U33,ds,5,0))=TRUE,"WW",VLOOKUP(nhap!U33,ds,5,0))))</f>
        <v/>
      </c>
      <c r="V33" s="175" t="str">
        <f>IF(nhap!V33="","",IF(nhap!V33="cn","cn",IF(ISNA(VLOOKUP(nhap!V33,ds,5,0))=TRUE,"WW",VLOOKUP(nhap!V33,ds,5,0))))</f>
        <v/>
      </c>
      <c r="W33" s="175" t="str">
        <f>IF(nhap!W33="","",IF(nhap!W33="cn","cn",IF(ISNA(VLOOKUP(nhap!W33,ds,5,0))=TRUE,"WW",VLOOKUP(nhap!W33,ds,5,0))))</f>
        <v/>
      </c>
      <c r="X33" s="175" t="str">
        <f>IF(nhap!X33="","",IF(nhap!X33="cn","cn",IF(ISNA(VLOOKUP(nhap!X33,ds,5,0))=TRUE,"WW",VLOOKUP(nhap!X33,ds,5,0))))</f>
        <v/>
      </c>
      <c r="Y33" s="175" t="str">
        <f>IF(nhap!Y33="","",IF(nhap!Y33="cn","cn",IF(ISNA(VLOOKUP(nhap!Y33,ds,5,0))=TRUE,"WW",VLOOKUP(nhap!Y33,ds,5,0))))</f>
        <v/>
      </c>
      <c r="Z33" s="175" t="str">
        <f>IF(nhap!Z33="","",IF(nhap!Z33="cn","cn",IF(ISNA(VLOOKUP(nhap!Z33,ds,5,0))=TRUE,"WW",VLOOKUP(nhap!Z33,ds,5,0))))</f>
        <v/>
      </c>
      <c r="AA33" s="175" t="str">
        <f>IF(nhap!AA33="","",IF(nhap!AA33="cn","cn",IF(ISNA(VLOOKUP(nhap!AA33,ds,5,0))=TRUE,"WW",VLOOKUP(nhap!AA33,ds,5,0))))</f>
        <v/>
      </c>
      <c r="AB33" s="175" t="str">
        <f>IF(nhap!AB33="","",IF(nhap!AB33="cn","cn",IF(ISNA(VLOOKUP(nhap!AB33,ds,5,0))=TRUE,"WW",VLOOKUP(nhap!AB33,ds,5,0))))</f>
        <v/>
      </c>
      <c r="AC33" s="175" t="str">
        <f>IF(nhap!AC33="","",IF(nhap!AC33="cn","cn",IF(ISNA(VLOOKUP(nhap!AC33,ds,5,0))=TRUE,"WW",VLOOKUP(nhap!AC33,ds,5,0))))</f>
        <v/>
      </c>
      <c r="AD33" s="175" t="str">
        <f>IF(nhap!AD33="","",IF(nhap!AD33="cn","cn",IF(ISNA(VLOOKUP(nhap!AD33,ds,5,0))=TRUE,"WW",VLOOKUP(nhap!AD33,ds,5,0))))</f>
        <v/>
      </c>
      <c r="AE33" s="175" t="str">
        <f>IF(nhap!AE33="","",IF(nhap!AE33="cn","cn",IF(ISNA(VLOOKUP(nhap!AE33,ds,5,0))=TRUE,"WW",VLOOKUP(nhap!AE33,ds,5,0))))</f>
        <v/>
      </c>
      <c r="AF33" s="175" t="str">
        <f>IF(nhap!AF33="","",IF(nhap!AF33="cn","cn",IF(ISNA(VLOOKUP(nhap!AF33,ds,5,0))=TRUE,"WW",VLOOKUP(nhap!AF33,ds,5,0))))</f>
        <v/>
      </c>
      <c r="AG33" s="175" t="str">
        <f>IF(nhap!AG33="","",IF(nhap!AG33="cn","cn",IF(ISNA(VLOOKUP(nhap!AG33,ds,5,0))=TRUE,"WW",VLOOKUP(nhap!AG33,ds,5,0))))</f>
        <v/>
      </c>
      <c r="AH33" s="175" t="str">
        <f>IF(nhap!AH33="","",IF(nhap!AH33="cn","cn",IF(ISNA(VLOOKUP(nhap!AH33,ds,5,0))=TRUE,"WW",VLOOKUP(nhap!AH33,ds,5,0))))</f>
        <v/>
      </c>
      <c r="AI33" s="175" t="str">
        <f>IF(nhap!AI33="","",IF(nhap!AI33="cn","cn",IF(ISNA(VLOOKUP(nhap!AI33,ds,5,0))=TRUE,"WW",VLOOKUP(nhap!AI33,ds,5,0))))</f>
        <v/>
      </c>
      <c r="AJ33" s="175" t="str">
        <f>IF(nhap!AJ33="","",IF(nhap!AJ33="cn","cn",IF(ISNA(VLOOKUP(nhap!AJ33,ds,5,0))=TRUE,"WW",VLOOKUP(nhap!AJ33,ds,5,0))))</f>
        <v/>
      </c>
      <c r="AK33" s="175" t="str">
        <f>IF(nhap!AK33="","",IF(nhap!AK33="cn","cn",IF(ISNA(VLOOKUP(nhap!AK33,ds,5,0))=TRUE,"WW",VLOOKUP(nhap!AK33,ds,5,0))))</f>
        <v/>
      </c>
      <c r="AL33" s="175" t="str">
        <f>IF(nhap!AL33="","",IF(nhap!AL33="cn","cn",IF(ISNA(VLOOKUP(nhap!AL33,ds,5,0))=TRUE,"WW",VLOOKUP(nhap!AL33,ds,5,0))))</f>
        <v/>
      </c>
      <c r="AM33" s="175" t="str">
        <f>IF(nhap!AM33="","",IF(nhap!AM33="cn","cn",IF(ISNA(VLOOKUP(nhap!AM33,ds,5,0))=TRUE,"WW",VLOOKUP(nhap!AM33,ds,5,0))))</f>
        <v/>
      </c>
      <c r="AN33" s="175" t="str">
        <f>IF(nhap!AN33="","",IF(nhap!AN33="cn","cn",IF(ISNA(VLOOKUP(nhap!AN33,ds,5,0))=TRUE,"WW",VLOOKUP(nhap!AN33,ds,5,0))))</f>
        <v/>
      </c>
      <c r="AO33" s="175" t="str">
        <f>IF(nhap!AO33="","",IF(nhap!AO33="cn","cn",IF(ISNA(VLOOKUP(nhap!AO33,ds,5,0))=TRUE,"WW",VLOOKUP(nhap!AO33,ds,5,0))))</f>
        <v/>
      </c>
      <c r="AP33" s="175" t="str">
        <f>IF(nhap!AP33="","",IF(nhap!AP33="cn","cn",IF(ISNA(VLOOKUP(nhap!AP33,ds,5,0))=TRUE,"WW",VLOOKUP(nhap!AP33,ds,5,0))))</f>
        <v/>
      </c>
      <c r="AQ33" s="175" t="str">
        <f>IF(nhap!AQ33="","",IF(nhap!AQ33="cn","cn",IF(ISNA(VLOOKUP(nhap!AQ33,ds,5,0))=TRUE,"WW",VLOOKUP(nhap!AQ33,ds,5,0))))</f>
        <v/>
      </c>
      <c r="AR33" s="175" t="str">
        <f>IF(nhap!AR33="","",IF(nhap!AR33="cn","cn",IF(ISNA(VLOOKUP(nhap!AR33,ds,5,0))=TRUE,"WW",VLOOKUP(nhap!AR33,ds,5,0))))</f>
        <v/>
      </c>
      <c r="AS33" s="175" t="str">
        <f>IF(nhap!AS33="","",IF(nhap!AS33="cn","cn",IF(ISNA(VLOOKUP(nhap!AS33,ds,5,0))=TRUE,"WW",VLOOKUP(nhap!AS33,ds,5,0))))</f>
        <v/>
      </c>
      <c r="AT33" s="175" t="str">
        <f>IF(nhap!AT33="","",IF(nhap!AT33="cn","cn",IF(ISNA(VLOOKUP(nhap!AT33,ds,5,0))=TRUE,"WW",VLOOKUP(nhap!AT33,ds,5,0))))</f>
        <v/>
      </c>
      <c r="AU33" s="175" t="str">
        <f>IF(nhap!AU33="","",IF(nhap!AU33="cn","cn",IF(ISNA(VLOOKUP(nhap!AU33,ds,5,0))=TRUE,"WW",VLOOKUP(nhap!AU33,ds,5,0))))</f>
        <v/>
      </c>
      <c r="AV33" s="175" t="str">
        <f>IF(nhap!AV33="","",IF(nhap!AV33="cn","cn",IF(ISNA(VLOOKUP(nhap!AV33,ds,5,0))=TRUE,"WW",VLOOKUP(nhap!AV33,ds,5,0))))</f>
        <v/>
      </c>
      <c r="AW33" s="175" t="str">
        <f>IF(nhap!AW33="","",IF(nhap!AW33="cn","cn",IF(ISNA(VLOOKUP(nhap!AW33,ds,5,0))=TRUE,"WW",VLOOKUP(nhap!AW33,ds,5,0))))</f>
        <v/>
      </c>
      <c r="AX33" s="175" t="str">
        <f>IF(nhap!AX33="","",IF(nhap!AX33="cn","cn",IF(ISNA(VLOOKUP(nhap!AX33,ds,5,0))=TRUE,"WW",VLOOKUP(nhap!AX33,ds,5,0))))</f>
        <v/>
      </c>
      <c r="AY33" s="179" t="str">
        <f>IF(nhap!AY33="","",IF(nhap!AY33="cn","cn",VLOOKUP(nhap!AY33,ds,5,0)))</f>
        <v/>
      </c>
      <c r="AZ33" s="180" t="str">
        <f>IF(nhap!AZ33="","",IF(nhap!AZ33="cn","cn",VLOOKUP(nhap!AZ33,ds,5,0)))</f>
        <v/>
      </c>
      <c r="BA33" s="187"/>
      <c r="BB33" s="187"/>
    </row>
    <row r="34" spans="1:54" s="168" customFormat="1" ht="15.75" customHeight="1">
      <c r="A34" s="263"/>
      <c r="B34" s="264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</row>
    <row r="35" spans="1:54" s="171" customFormat="1" ht="15.75" customHeight="1"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9"/>
      <c r="BB35" s="189"/>
    </row>
    <row r="36" spans="1:54" s="122" customFormat="1" ht="15.75" customHeight="1">
      <c r="A36" s="158" t="s">
        <v>69</v>
      </c>
      <c r="B36" s="15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9"/>
      <c r="BB36" s="189"/>
    </row>
    <row r="37" spans="1:54" s="122" customFormat="1" ht="15.75" customHeight="1">
      <c r="A37" s="157"/>
      <c r="B37" s="157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9"/>
      <c r="BB37" s="189"/>
    </row>
    <row r="38" spans="1:54" s="166" customFormat="1" ht="15.75" customHeight="1" thickBot="1">
      <c r="A38" s="164" t="s">
        <v>41</v>
      </c>
      <c r="B38" s="172" t="s">
        <v>42</v>
      </c>
      <c r="C38" s="185" t="str">
        <f>nhap!C37</f>
        <v>A1</v>
      </c>
      <c r="D38" s="185" t="str">
        <f>nhap!D37</f>
        <v>A2</v>
      </c>
      <c r="E38" s="185" t="str">
        <f>nhap!E37</f>
        <v>A3</v>
      </c>
      <c r="F38" s="185" t="str">
        <f>nhap!F37</f>
        <v>A4</v>
      </c>
      <c r="G38" s="185" t="str">
        <f>nhap!G37</f>
        <v>A5</v>
      </c>
      <c r="H38" s="185" t="str">
        <f>nhap!H37</f>
        <v>A6</v>
      </c>
      <c r="I38" s="185" t="str">
        <f>nhap!I37</f>
        <v>A7</v>
      </c>
      <c r="J38" s="185" t="str">
        <f>nhap!J37</f>
        <v>A8</v>
      </c>
      <c r="K38" s="185" t="str">
        <f>nhap!K37</f>
        <v>A9</v>
      </c>
      <c r="L38" s="185" t="str">
        <f>nhap!L37</f>
        <v>A10</v>
      </c>
      <c r="M38" s="185" t="str">
        <f>nhap!M37</f>
        <v>A11</v>
      </c>
      <c r="N38" s="185" t="str">
        <f>nhap!N37</f>
        <v>A12</v>
      </c>
      <c r="O38" s="185">
        <f>nhap!O37</f>
        <v>0</v>
      </c>
      <c r="P38" s="185">
        <f>nhap!P37</f>
        <v>0</v>
      </c>
      <c r="Q38" s="185" t="str">
        <f>nhap!Q37</f>
        <v>B1</v>
      </c>
      <c r="R38" s="185" t="str">
        <f>nhap!R37</f>
        <v>B2</v>
      </c>
      <c r="S38" s="185" t="str">
        <f>nhap!S37</f>
        <v>B3</v>
      </c>
      <c r="T38" s="185" t="str">
        <f>nhap!T37</f>
        <v>B4</v>
      </c>
      <c r="U38" s="185" t="str">
        <f>nhap!U37</f>
        <v>B5</v>
      </c>
      <c r="V38" s="185" t="str">
        <f>nhap!V37</f>
        <v>B6</v>
      </c>
      <c r="W38" s="185" t="str">
        <f>nhap!W37</f>
        <v>B7</v>
      </c>
      <c r="X38" s="185" t="str">
        <f>nhap!X37</f>
        <v>B8</v>
      </c>
      <c r="Y38" s="185" t="str">
        <f>nhap!Y37</f>
        <v>B9</v>
      </c>
      <c r="Z38" s="185" t="str">
        <f>nhap!Z37</f>
        <v>B10</v>
      </c>
      <c r="AA38" s="185" t="str">
        <f>nhap!AA37</f>
        <v>B11</v>
      </c>
      <c r="AB38" s="185" t="str">
        <f>nhap!AB37</f>
        <v>B12</v>
      </c>
      <c r="AC38" s="185" t="str">
        <f>nhap!AC37</f>
        <v>B13</v>
      </c>
      <c r="AD38" s="185" t="str">
        <f>nhap!AD37</f>
        <v>B14</v>
      </c>
      <c r="AE38" s="185" t="str">
        <f>nhap!AE37</f>
        <v>B15</v>
      </c>
      <c r="AF38" s="185" t="str">
        <f>nhap!AF37</f>
        <v>B16</v>
      </c>
      <c r="AG38" s="185" t="str">
        <f>nhap!AG37</f>
        <v>B17</v>
      </c>
      <c r="AH38" s="185" t="str">
        <f>nhap!AH37</f>
        <v>C1</v>
      </c>
      <c r="AI38" s="185" t="str">
        <f>nhap!AI37</f>
        <v>C2</v>
      </c>
      <c r="AJ38" s="185" t="str">
        <f>nhap!AJ37</f>
        <v>C3</v>
      </c>
      <c r="AK38" s="185" t="str">
        <f>nhap!AK37</f>
        <v>C4</v>
      </c>
      <c r="AL38" s="185" t="str">
        <f>nhap!AL37</f>
        <v>C5</v>
      </c>
      <c r="AM38" s="185" t="str">
        <f>nhap!AM37</f>
        <v>C6</v>
      </c>
      <c r="AN38" s="185" t="str">
        <f>nhap!AN37</f>
        <v>C7</v>
      </c>
      <c r="AO38" s="185" t="str">
        <f>nhap!AO37</f>
        <v>C8</v>
      </c>
      <c r="AP38" s="185" t="str">
        <f>nhap!AP37</f>
        <v>C9</v>
      </c>
      <c r="AQ38" s="185" t="str">
        <f>nhap!AQ37</f>
        <v>C10</v>
      </c>
      <c r="AR38" s="185" t="str">
        <f>nhap!AR37</f>
        <v>C11</v>
      </c>
      <c r="AS38" s="185" t="str">
        <f>nhap!AS37</f>
        <v>C12</v>
      </c>
      <c r="AT38" s="185" t="str">
        <f>nhap!AT37</f>
        <v>C13</v>
      </c>
      <c r="AU38" s="185" t="str">
        <f>nhap!AU37</f>
        <v>C14</v>
      </c>
      <c r="AV38" s="185">
        <f>nhap!AV37</f>
        <v>0</v>
      </c>
      <c r="AW38" s="185">
        <f>nhap!AW37</f>
        <v>0</v>
      </c>
      <c r="AX38" s="185">
        <f>nhap!AX37</f>
        <v>0</v>
      </c>
      <c r="AY38" s="185">
        <f>nhap!AY37</f>
        <v>0</v>
      </c>
      <c r="AZ38" s="185">
        <f>nhap!AZ37</f>
        <v>0</v>
      </c>
      <c r="BA38" s="185" t="str">
        <f>nhap!BA37</f>
        <v>pd1</v>
      </c>
      <c r="BB38" s="185" t="str">
        <f>nhap!BB37</f>
        <v>pd2</v>
      </c>
    </row>
    <row r="39" spans="1:54" ht="15.75" customHeight="1" thickTop="1" thickBot="1">
      <c r="A39" s="563" t="s">
        <v>9</v>
      </c>
      <c r="B39" s="167">
        <v>1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 t="str">
        <f>IF(nhap!AV38="","",IF(nhap!AV38="cn","cn",IF(ISNA(VLOOKUP(nhap!AV38,ds,5,0))=TRUE,"WW",VLOOKUP(nhap!AV38,ds,5,0))))</f>
        <v/>
      </c>
      <c r="AW39" s="175" t="str">
        <f>IF(nhap!AW38="","",IF(nhap!AW38="cn","cn",IF(ISNA(VLOOKUP(nhap!AW38,ds,5,0))=TRUE,"WW",VLOOKUP(nhap!AW38,ds,5,0))))</f>
        <v/>
      </c>
      <c r="AX39" s="175" t="str">
        <f>IF(nhap!AX38="","",IF(nhap!AX38="cn","cn",IF(ISNA(VLOOKUP(nhap!AX38,ds,5,0))=TRUE,"WW",VLOOKUP(nhap!AX38,ds,5,0))))</f>
        <v/>
      </c>
      <c r="AY39" s="175" t="str">
        <f>IF(nhap!AY38="","",IF(nhap!AY38="cn","cn",VLOOKUP(nhap!AY38,ds,5,0)))</f>
        <v/>
      </c>
      <c r="AZ39" s="176" t="str">
        <f>IF(nhap!AZ38="","",IF(nhap!AZ38="cn","cn",VLOOKUP(nhap!AZ38,ds,5,0)))</f>
        <v/>
      </c>
      <c r="BA39" s="186"/>
      <c r="BB39" s="187"/>
    </row>
    <row r="40" spans="1:54" ht="15.75" customHeight="1" thickTop="1" thickBot="1">
      <c r="A40" s="563"/>
      <c r="B40" s="169">
        <v>2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 t="str">
        <f>IF(nhap!AV39="","",IF(nhap!AV39="cn","cn",IF(ISNA(VLOOKUP(nhap!AV39,ds,5,0))=TRUE,"WW",VLOOKUP(nhap!AV39,ds,5,0))))</f>
        <v/>
      </c>
      <c r="AW40" s="175" t="str">
        <f>IF(nhap!AW39="","",IF(nhap!AW39="cn","cn",IF(ISNA(VLOOKUP(nhap!AW39,ds,5,0))=TRUE,"WW",VLOOKUP(nhap!AW39,ds,5,0))))</f>
        <v/>
      </c>
      <c r="AX40" s="175" t="str">
        <f>IF(nhap!AX39="","",IF(nhap!AX39="cn","cn",IF(ISNA(VLOOKUP(nhap!AX39,ds,5,0))=TRUE,"WW",VLOOKUP(nhap!AX39,ds,5,0))))</f>
        <v/>
      </c>
      <c r="AY40" s="177" t="str">
        <f>IF(nhap!AY39="","",IF(nhap!AY39="cn","cn",VLOOKUP(nhap!AY39,ds,5,0)))</f>
        <v/>
      </c>
      <c r="AZ40" s="178" t="str">
        <f>IF(nhap!AZ39="","",IF(nhap!AZ39="cn","cn",VLOOKUP(nhap!AZ39,ds,5,0)))</f>
        <v/>
      </c>
      <c r="BA40" s="186"/>
      <c r="BB40" s="187"/>
    </row>
    <row r="41" spans="1:54" ht="15.75" customHeight="1" thickTop="1" thickBot="1">
      <c r="A41" s="563"/>
      <c r="B41" s="169">
        <v>3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 t="str">
        <f>IF(nhap!AV40="","",IF(nhap!AV40="cn","cn",IF(ISNA(VLOOKUP(nhap!AV40,ds,5,0))=TRUE,"WW",VLOOKUP(nhap!AV40,ds,5,0))))</f>
        <v/>
      </c>
      <c r="AW41" s="175" t="str">
        <f>IF(nhap!AW40="","",IF(nhap!AW40="cn","cn",IF(ISNA(VLOOKUP(nhap!AW40,ds,5,0))=TRUE,"WW",VLOOKUP(nhap!AW40,ds,5,0))))</f>
        <v/>
      </c>
      <c r="AX41" s="175" t="str">
        <f>IF(nhap!AX40="","",IF(nhap!AX40="cn","cn",IF(ISNA(VLOOKUP(nhap!AX40,ds,5,0))=TRUE,"WW",VLOOKUP(nhap!AX40,ds,5,0))))</f>
        <v/>
      </c>
      <c r="AY41" s="177" t="str">
        <f>IF(nhap!AY40="","",IF(nhap!AY40="cn","cn",VLOOKUP(nhap!AY40,ds,5,0)))</f>
        <v/>
      </c>
      <c r="AZ41" s="178" t="str">
        <f>IF(nhap!AZ40="","",IF(nhap!AZ40="cn","cn",VLOOKUP(nhap!AZ40,ds,5,0)))</f>
        <v/>
      </c>
      <c r="BA41" s="186"/>
      <c r="BB41" s="187"/>
    </row>
    <row r="42" spans="1:54" ht="15.75" customHeight="1" thickTop="1" thickBot="1">
      <c r="A42" s="563"/>
      <c r="B42" s="169">
        <v>4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 t="str">
        <f>IF(nhap!AV41="","",IF(nhap!AV41="cn","cn",IF(ISNA(VLOOKUP(nhap!AV41,ds,5,0))=TRUE,"WW",VLOOKUP(nhap!AV41,ds,5,0))))</f>
        <v/>
      </c>
      <c r="AW42" s="175" t="str">
        <f>IF(nhap!AW41="","",IF(nhap!AW41="cn","cn",IF(ISNA(VLOOKUP(nhap!AW41,ds,5,0))=TRUE,"WW",VLOOKUP(nhap!AW41,ds,5,0))))</f>
        <v/>
      </c>
      <c r="AX42" s="175" t="str">
        <f>IF(nhap!AX41="","",IF(nhap!AX41="cn","cn",IF(ISNA(VLOOKUP(nhap!AX41,ds,5,0))=TRUE,"WW",VLOOKUP(nhap!AX41,ds,5,0))))</f>
        <v/>
      </c>
      <c r="AY42" s="177" t="str">
        <f>IF(nhap!AY41="","",IF(nhap!AY41="cn","cn",VLOOKUP(nhap!AY41,ds,5,0)))</f>
        <v/>
      </c>
      <c r="AZ42" s="178" t="str">
        <f>IF(nhap!AZ41="","",IF(nhap!AZ41="cn","cn",VLOOKUP(nhap!AZ41,ds,5,0)))</f>
        <v/>
      </c>
      <c r="BA42" s="186"/>
      <c r="BB42" s="187"/>
    </row>
    <row r="43" spans="1:54" ht="15.75" customHeight="1" thickTop="1" thickBot="1">
      <c r="A43" s="564"/>
      <c r="B43" s="170">
        <v>5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 t="str">
        <f>IF(nhap!AV42="","",IF(nhap!AV42="cn","cn",IF(ISNA(VLOOKUP(nhap!AV42,ds,5,0))=TRUE,"WW",VLOOKUP(nhap!AV42,ds,5,0))))</f>
        <v/>
      </c>
      <c r="AW43" s="175" t="str">
        <f>IF(nhap!AW42="","",IF(nhap!AW42="cn","cn",IF(ISNA(VLOOKUP(nhap!AW42,ds,5,0))=TRUE,"WW",VLOOKUP(nhap!AW42,ds,5,0))))</f>
        <v/>
      </c>
      <c r="AX43" s="175" t="str">
        <f>IF(nhap!AX42="","",IF(nhap!AX42="cn","cn",IF(ISNA(VLOOKUP(nhap!AX42,ds,5,0))=TRUE,"WW",VLOOKUP(nhap!AX42,ds,5,0))))</f>
        <v/>
      </c>
      <c r="AY43" s="179" t="str">
        <f>IF(nhap!AY42="","",IF(nhap!AY42="cn","cn",VLOOKUP(nhap!AY42,ds,5,0)))</f>
        <v/>
      </c>
      <c r="AZ43" s="180" t="str">
        <f>IF(nhap!AZ42="","",IF(nhap!AZ42="cn","cn",VLOOKUP(nhap!AZ42,ds,5,0)))</f>
        <v/>
      </c>
      <c r="BA43" s="186"/>
      <c r="BB43" s="187"/>
    </row>
    <row r="44" spans="1:54" ht="15.75" customHeight="1" thickTop="1" thickBot="1">
      <c r="A44" s="562" t="s">
        <v>10</v>
      </c>
      <c r="B44" s="167">
        <v>1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 t="str">
        <f>IF(nhap!AV43="","",IF(nhap!AV43="cn","cn",IF(ISNA(VLOOKUP(nhap!AV43,ds,5,0))=TRUE,"WW",VLOOKUP(nhap!AV43,ds,5,0))))</f>
        <v/>
      </c>
      <c r="AW44" s="175" t="str">
        <f>IF(nhap!AW43="","",IF(nhap!AW43="cn","cn",IF(ISNA(VLOOKUP(nhap!AW43,ds,5,0))=TRUE,"WW",VLOOKUP(nhap!AW43,ds,5,0))))</f>
        <v/>
      </c>
      <c r="AX44" s="175" t="str">
        <f>IF(nhap!AX43="","",IF(nhap!AX43="cn","cn",IF(ISNA(VLOOKUP(nhap!AX43,ds,5,0))=TRUE,"WW",VLOOKUP(nhap!AX43,ds,5,0))))</f>
        <v/>
      </c>
      <c r="AY44" s="175" t="str">
        <f>IF(nhap!AY43="","",IF(nhap!AY43="cn","cn",VLOOKUP(nhap!AY43,ds,5,0)))</f>
        <v/>
      </c>
      <c r="AZ44" s="176" t="str">
        <f>IF(nhap!AZ43="","",IF(nhap!AZ43="cn","cn",VLOOKUP(nhap!AZ43,ds,5,0)))</f>
        <v/>
      </c>
      <c r="BA44" s="187"/>
      <c r="BB44" s="187"/>
    </row>
    <row r="45" spans="1:54" ht="15.75" customHeight="1" thickTop="1" thickBot="1">
      <c r="A45" s="563" t="s">
        <v>8</v>
      </c>
      <c r="B45" s="169">
        <v>2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 t="str">
        <f>IF(nhap!AV44="","",IF(nhap!AV44="cn","cn",IF(ISNA(VLOOKUP(nhap!AV44,ds,5,0))=TRUE,"WW",VLOOKUP(nhap!AV44,ds,5,0))))</f>
        <v/>
      </c>
      <c r="AW45" s="175" t="str">
        <f>IF(nhap!AW44="","",IF(nhap!AW44="cn","cn",IF(ISNA(VLOOKUP(nhap!AW44,ds,5,0))=TRUE,"WW",VLOOKUP(nhap!AW44,ds,5,0))))</f>
        <v/>
      </c>
      <c r="AX45" s="175" t="str">
        <f>IF(nhap!AX44="","",IF(nhap!AX44="cn","cn",IF(ISNA(VLOOKUP(nhap!AX44,ds,5,0))=TRUE,"WW",VLOOKUP(nhap!AX44,ds,5,0))))</f>
        <v/>
      </c>
      <c r="AY45" s="177" t="str">
        <f>IF(nhap!AY44="","",IF(nhap!AY44="cn","cn",VLOOKUP(nhap!AY44,ds,5,0)))</f>
        <v/>
      </c>
      <c r="AZ45" s="178" t="str">
        <f>IF(nhap!AZ44="","",IF(nhap!AZ44="cn","cn",VLOOKUP(nhap!AZ44,ds,5,0)))</f>
        <v/>
      </c>
      <c r="BA45" s="187"/>
      <c r="BB45" s="187"/>
    </row>
    <row r="46" spans="1:54" ht="15.75" customHeight="1" thickTop="1" thickBot="1">
      <c r="A46" s="563" t="s">
        <v>10</v>
      </c>
      <c r="B46" s="169">
        <v>3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 t="str">
        <f>IF(nhap!AV45="","",IF(nhap!AV45="cn","cn",IF(ISNA(VLOOKUP(nhap!AV45,ds,5,0))=TRUE,"WW",VLOOKUP(nhap!AV45,ds,5,0))))</f>
        <v/>
      </c>
      <c r="AW46" s="175" t="str">
        <f>IF(nhap!AW45="","",IF(nhap!AW45="cn","cn",IF(ISNA(VLOOKUP(nhap!AW45,ds,5,0))=TRUE,"WW",VLOOKUP(nhap!AW45,ds,5,0))))</f>
        <v/>
      </c>
      <c r="AX46" s="175" t="str">
        <f>IF(nhap!AX45="","",IF(nhap!AX45="cn","cn",IF(ISNA(VLOOKUP(nhap!AX45,ds,5,0))=TRUE,"WW",VLOOKUP(nhap!AX45,ds,5,0))))</f>
        <v/>
      </c>
      <c r="AY46" s="177" t="str">
        <f>IF(nhap!AY45="","",IF(nhap!AY45="cn","cn",VLOOKUP(nhap!AY45,ds,5,0)))</f>
        <v/>
      </c>
      <c r="AZ46" s="178" t="str">
        <f>IF(nhap!AZ45="","",IF(nhap!AZ45="cn","cn",VLOOKUP(nhap!AZ45,ds,5,0)))</f>
        <v/>
      </c>
      <c r="BA46" s="187"/>
      <c r="BB46" s="187"/>
    </row>
    <row r="47" spans="1:54" ht="15.75" customHeight="1" thickTop="1" thickBot="1">
      <c r="A47" s="563"/>
      <c r="B47" s="169">
        <v>4</v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 t="str">
        <f>IF(nhap!AV46="","",IF(nhap!AV46="cn","cn",IF(ISNA(VLOOKUP(nhap!AV46,ds,5,0))=TRUE,"WW",VLOOKUP(nhap!AV46,ds,5,0))))</f>
        <v/>
      </c>
      <c r="AW47" s="175" t="str">
        <f>IF(nhap!AW46="","",IF(nhap!AW46="cn","cn",IF(ISNA(VLOOKUP(nhap!AW46,ds,5,0))=TRUE,"WW",VLOOKUP(nhap!AW46,ds,5,0))))</f>
        <v/>
      </c>
      <c r="AX47" s="175" t="str">
        <f>IF(nhap!AX46="","",IF(nhap!AX46="cn","cn",IF(ISNA(VLOOKUP(nhap!AX46,ds,5,0))=TRUE,"WW",VLOOKUP(nhap!AX46,ds,5,0))))</f>
        <v/>
      </c>
      <c r="AY47" s="177" t="str">
        <f>IF(nhap!AY46="","",IF(nhap!AY46="cn","cn",VLOOKUP(nhap!AY46,ds,5,0)))</f>
        <v/>
      </c>
      <c r="AZ47" s="178" t="str">
        <f>IF(nhap!AZ46="","",IF(nhap!AZ46="cn","cn",VLOOKUP(nhap!AZ46,ds,5,0)))</f>
        <v/>
      </c>
      <c r="BA47" s="187"/>
      <c r="BB47" s="187"/>
    </row>
    <row r="48" spans="1:54" ht="15.75" customHeight="1" thickTop="1" thickBot="1">
      <c r="A48" s="564"/>
      <c r="B48" s="170">
        <v>5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 t="str">
        <f>IF(nhap!AV47="","",IF(nhap!AV47="cn","cn",IF(ISNA(VLOOKUP(nhap!AV47,ds,5,0))=TRUE,"WW",VLOOKUP(nhap!AV47,ds,5,0))))</f>
        <v/>
      </c>
      <c r="AW48" s="175" t="str">
        <f>IF(nhap!AW47="","",IF(nhap!AW47="cn","cn",IF(ISNA(VLOOKUP(nhap!AW47,ds,5,0))=TRUE,"WW",VLOOKUP(nhap!AW47,ds,5,0))))</f>
        <v/>
      </c>
      <c r="AX48" s="175" t="str">
        <f>IF(nhap!AX47="","",IF(nhap!AX47="cn","cn",IF(ISNA(VLOOKUP(nhap!AX47,ds,5,0))=TRUE,"WW",VLOOKUP(nhap!AX47,ds,5,0))))</f>
        <v/>
      </c>
      <c r="AY48" s="179" t="str">
        <f>IF(nhap!AY47="","",IF(nhap!AY47="cn","cn",VLOOKUP(nhap!AY47,ds,5,0)))</f>
        <v/>
      </c>
      <c r="AZ48" s="180" t="str">
        <f>IF(nhap!AZ47="","",IF(nhap!AZ47="cn","cn",VLOOKUP(nhap!AZ47,ds,5,0)))</f>
        <v/>
      </c>
      <c r="BA48" s="187"/>
      <c r="BB48" s="187"/>
    </row>
    <row r="49" spans="1:54" ht="15.75" customHeight="1" thickTop="1" thickBot="1">
      <c r="A49" s="562" t="s">
        <v>20</v>
      </c>
      <c r="B49" s="167">
        <v>1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 t="str">
        <f>IF(nhap!AV48="","",IF(nhap!AV48="cn","cn",IF(ISNA(VLOOKUP(nhap!AV48,ds,5,0))=TRUE,"WW",VLOOKUP(nhap!AV48,ds,5,0))))</f>
        <v/>
      </c>
      <c r="AW49" s="175" t="str">
        <f>IF(nhap!AW48="","",IF(nhap!AW48="cn","cn",IF(ISNA(VLOOKUP(nhap!AW48,ds,5,0))=TRUE,"WW",VLOOKUP(nhap!AW48,ds,5,0))))</f>
        <v/>
      </c>
      <c r="AX49" s="175" t="str">
        <f>IF(nhap!AX48="","",IF(nhap!AX48="cn","cn",IF(ISNA(VLOOKUP(nhap!AX48,ds,5,0))=TRUE,"WW",VLOOKUP(nhap!AX48,ds,5,0))))</f>
        <v/>
      </c>
      <c r="AY49" s="175" t="str">
        <f>IF(nhap!AY48="","",IF(nhap!AY48="cn","cn",VLOOKUP(nhap!AY48,ds,5,0)))</f>
        <v/>
      </c>
      <c r="AZ49" s="176" t="str">
        <f>IF(nhap!AZ48="","",IF(nhap!AZ48="cn","cn",VLOOKUP(nhap!AZ48,ds,5,0)))</f>
        <v/>
      </c>
      <c r="BA49" s="187"/>
      <c r="BB49" s="187"/>
    </row>
    <row r="50" spans="1:54" ht="15.75" customHeight="1" thickTop="1" thickBot="1">
      <c r="A50" s="563" t="s">
        <v>8</v>
      </c>
      <c r="B50" s="169">
        <v>2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 t="str">
        <f>IF(nhap!AV49="","",IF(nhap!AV49="cn","cn",IF(ISNA(VLOOKUP(nhap!AV49,ds,5,0))=TRUE,"WW",VLOOKUP(nhap!AV49,ds,5,0))))</f>
        <v/>
      </c>
      <c r="AW50" s="175" t="str">
        <f>IF(nhap!AW49="","",IF(nhap!AW49="cn","cn",IF(ISNA(VLOOKUP(nhap!AW49,ds,5,0))=TRUE,"WW",VLOOKUP(nhap!AW49,ds,5,0))))</f>
        <v/>
      </c>
      <c r="AX50" s="175" t="str">
        <f>IF(nhap!AX49="","",IF(nhap!AX49="cn","cn",IF(ISNA(VLOOKUP(nhap!AX49,ds,5,0))=TRUE,"WW",VLOOKUP(nhap!AX49,ds,5,0))))</f>
        <v/>
      </c>
      <c r="AY50" s="177" t="str">
        <f>IF(nhap!AY49="","",IF(nhap!AY49="cn","cn",VLOOKUP(nhap!AY49,ds,5,0)))</f>
        <v/>
      </c>
      <c r="AZ50" s="178" t="str">
        <f>IF(nhap!AZ49="","",IF(nhap!AZ49="cn","cn",VLOOKUP(nhap!AZ49,ds,5,0)))</f>
        <v/>
      </c>
      <c r="BA50" s="187"/>
      <c r="BB50" s="187"/>
    </row>
    <row r="51" spans="1:54" ht="15.75" customHeight="1" thickTop="1" thickBot="1">
      <c r="A51" s="563" t="s">
        <v>11</v>
      </c>
      <c r="B51" s="169">
        <v>3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 t="str">
        <f>IF(nhap!AV50="","",IF(nhap!AV50="cn","cn",IF(ISNA(VLOOKUP(nhap!AV50,ds,5,0))=TRUE,"WW",VLOOKUP(nhap!AV50,ds,5,0))))</f>
        <v/>
      </c>
      <c r="AW51" s="175" t="str">
        <f>IF(nhap!AW50="","",IF(nhap!AW50="cn","cn",IF(ISNA(VLOOKUP(nhap!AW50,ds,5,0))=TRUE,"WW",VLOOKUP(nhap!AW50,ds,5,0))))</f>
        <v/>
      </c>
      <c r="AX51" s="175" t="str">
        <f>IF(nhap!AX50="","",IF(nhap!AX50="cn","cn",IF(ISNA(VLOOKUP(nhap!AX50,ds,5,0))=TRUE,"WW",VLOOKUP(nhap!AX50,ds,5,0))))</f>
        <v/>
      </c>
      <c r="AY51" s="177" t="str">
        <f>IF(nhap!AY50="","",IF(nhap!AY50="cn","cn",VLOOKUP(nhap!AY50,ds,5,0)))</f>
        <v/>
      </c>
      <c r="AZ51" s="178" t="str">
        <f>IF(nhap!AZ50="","",IF(nhap!AZ50="cn","cn",VLOOKUP(nhap!AZ50,ds,5,0)))</f>
        <v/>
      </c>
      <c r="BA51" s="187"/>
      <c r="BB51" s="187"/>
    </row>
    <row r="52" spans="1:54" ht="15.75" customHeight="1" thickTop="1" thickBot="1">
      <c r="A52" s="563"/>
      <c r="B52" s="169">
        <v>4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 t="str">
        <f>IF(nhap!AV51="","",IF(nhap!AV51="cn","cn",IF(ISNA(VLOOKUP(nhap!AV51,ds,5,0))=TRUE,"WW",VLOOKUP(nhap!AV51,ds,5,0))))</f>
        <v/>
      </c>
      <c r="AW52" s="175" t="str">
        <f>IF(nhap!AW51="","",IF(nhap!AW51="cn","cn",IF(ISNA(VLOOKUP(nhap!AW51,ds,5,0))=TRUE,"WW",VLOOKUP(nhap!AW51,ds,5,0))))</f>
        <v/>
      </c>
      <c r="AX52" s="175" t="str">
        <f>IF(nhap!AX51="","",IF(nhap!AX51="cn","cn",IF(ISNA(VLOOKUP(nhap!AX51,ds,5,0))=TRUE,"WW",VLOOKUP(nhap!AX51,ds,5,0))))</f>
        <v/>
      </c>
      <c r="AY52" s="177" t="str">
        <f>IF(nhap!AY51="","",IF(nhap!AY51="cn","cn",VLOOKUP(nhap!AY51,ds,5,0)))</f>
        <v/>
      </c>
      <c r="AZ52" s="178" t="str">
        <f>IF(nhap!AZ51="","",IF(nhap!AZ51="cn","cn",VLOOKUP(nhap!AZ51,ds,5,0)))</f>
        <v/>
      </c>
      <c r="BA52" s="187"/>
      <c r="BB52" s="187"/>
    </row>
    <row r="53" spans="1:54" ht="15.75" customHeight="1" thickTop="1" thickBot="1">
      <c r="A53" s="564"/>
      <c r="B53" s="170">
        <v>5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 t="str">
        <f>IF(nhap!AV52="","",IF(nhap!AV52="cn","cn",IF(ISNA(VLOOKUP(nhap!AV52,ds,5,0))=TRUE,"WW",VLOOKUP(nhap!AV52,ds,5,0))))</f>
        <v/>
      </c>
      <c r="AW53" s="175" t="str">
        <f>IF(nhap!AW52="","",IF(nhap!AW52="cn","cn",IF(ISNA(VLOOKUP(nhap!AW52,ds,5,0))=TRUE,"WW",VLOOKUP(nhap!AW52,ds,5,0))))</f>
        <v/>
      </c>
      <c r="AX53" s="175" t="str">
        <f>IF(nhap!AX52="","",IF(nhap!AX52="cn","cn",IF(ISNA(VLOOKUP(nhap!AX52,ds,5,0))=TRUE,"WW",VLOOKUP(nhap!AX52,ds,5,0))))</f>
        <v/>
      </c>
      <c r="AY53" s="179" t="str">
        <f>IF(nhap!AY52="","",IF(nhap!AY52="cn","cn",VLOOKUP(nhap!AY52,ds,5,0)))</f>
        <v/>
      </c>
      <c r="AZ53" s="180" t="str">
        <f>IF(nhap!AZ52="","",IF(nhap!AZ52="cn","cn",VLOOKUP(nhap!AZ52,ds,5,0)))</f>
        <v/>
      </c>
      <c r="BA53" s="187"/>
      <c r="BB53" s="187"/>
    </row>
    <row r="54" spans="1:54" ht="15.75" customHeight="1" thickTop="1" thickBot="1">
      <c r="A54" s="562" t="s">
        <v>21</v>
      </c>
      <c r="B54" s="167">
        <v>1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 t="str">
        <f>IF(nhap!AV53="","",IF(nhap!AV53="cn","cn",IF(ISNA(VLOOKUP(nhap!AV53,ds,5,0))=TRUE,"WW",VLOOKUP(nhap!AV53,ds,5,0))))</f>
        <v/>
      </c>
      <c r="AW54" s="175" t="str">
        <f>IF(nhap!AW53="","",IF(nhap!AW53="cn","cn",IF(ISNA(VLOOKUP(nhap!AW53,ds,5,0))=TRUE,"WW",VLOOKUP(nhap!AW53,ds,5,0))))</f>
        <v/>
      </c>
      <c r="AX54" s="175" t="str">
        <f>IF(nhap!AX53="","",IF(nhap!AX53="cn","cn",IF(ISNA(VLOOKUP(nhap!AX53,ds,5,0))=TRUE,"WW",VLOOKUP(nhap!AX53,ds,5,0))))</f>
        <v/>
      </c>
      <c r="AY54" s="175" t="str">
        <f>IF(nhap!AY53="","",IF(nhap!AY53="cn","cn",VLOOKUP(nhap!AY53,ds,5,0)))</f>
        <v/>
      </c>
      <c r="AZ54" s="176" t="str">
        <f>IF(nhap!AZ53="","",IF(nhap!AZ53="cn","cn",VLOOKUP(nhap!AZ53,ds,5,0)))</f>
        <v/>
      </c>
      <c r="BA54" s="187"/>
      <c r="BB54" s="187"/>
    </row>
    <row r="55" spans="1:54" ht="15.75" customHeight="1" thickTop="1" thickBot="1">
      <c r="A55" s="563" t="s">
        <v>8</v>
      </c>
      <c r="B55" s="169">
        <v>2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 t="str">
        <f>IF(nhap!AV54="","",IF(nhap!AV54="cn","cn",IF(ISNA(VLOOKUP(nhap!AV54,ds,5,0))=TRUE,"WW",VLOOKUP(nhap!AV54,ds,5,0))))</f>
        <v/>
      </c>
      <c r="AW55" s="175" t="str">
        <f>IF(nhap!AW54="","",IF(nhap!AW54="cn","cn",IF(ISNA(VLOOKUP(nhap!AW54,ds,5,0))=TRUE,"WW",VLOOKUP(nhap!AW54,ds,5,0))))</f>
        <v/>
      </c>
      <c r="AX55" s="175" t="str">
        <f>IF(nhap!AX54="","",IF(nhap!AX54="cn","cn",IF(ISNA(VLOOKUP(nhap!AX54,ds,5,0))=TRUE,"WW",VLOOKUP(nhap!AX54,ds,5,0))))</f>
        <v/>
      </c>
      <c r="AY55" s="177" t="str">
        <f>IF(nhap!AY54="","",IF(nhap!AY54="cn","cn",VLOOKUP(nhap!AY54,ds,5,0)))</f>
        <v/>
      </c>
      <c r="AZ55" s="178" t="str">
        <f>IF(nhap!AZ54="","",IF(nhap!AZ54="cn","cn",VLOOKUP(nhap!AZ54,ds,5,0)))</f>
        <v/>
      </c>
      <c r="BA55" s="187"/>
      <c r="BB55" s="187"/>
    </row>
    <row r="56" spans="1:54" ht="15.75" customHeight="1" thickTop="1" thickBot="1">
      <c r="A56" s="563" t="s">
        <v>12</v>
      </c>
      <c r="B56" s="169">
        <v>3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 t="str">
        <f>IF(nhap!AV55="","",IF(nhap!AV55="cn","cn",IF(ISNA(VLOOKUP(nhap!AV55,ds,5,0))=TRUE,"WW",VLOOKUP(nhap!AV55,ds,5,0))))</f>
        <v/>
      </c>
      <c r="AW56" s="175" t="str">
        <f>IF(nhap!AW55="","",IF(nhap!AW55="cn","cn",IF(ISNA(VLOOKUP(nhap!AW55,ds,5,0))=TRUE,"WW",VLOOKUP(nhap!AW55,ds,5,0))))</f>
        <v/>
      </c>
      <c r="AX56" s="175" t="str">
        <f>IF(nhap!AX55="","",IF(nhap!AX55="cn","cn",IF(ISNA(VLOOKUP(nhap!AX55,ds,5,0))=TRUE,"WW",VLOOKUP(nhap!AX55,ds,5,0))))</f>
        <v/>
      </c>
      <c r="AY56" s="177" t="str">
        <f>IF(nhap!AY55="","",IF(nhap!AY55="cn","cn",VLOOKUP(nhap!AY55,ds,5,0)))</f>
        <v/>
      </c>
      <c r="AZ56" s="178" t="str">
        <f>IF(nhap!AZ55="","",IF(nhap!AZ55="cn","cn",VLOOKUP(nhap!AZ55,ds,5,0)))</f>
        <v/>
      </c>
      <c r="BA56" s="187"/>
      <c r="BB56" s="187"/>
    </row>
    <row r="57" spans="1:54" ht="15.75" customHeight="1" thickTop="1" thickBot="1">
      <c r="A57" s="563"/>
      <c r="B57" s="169">
        <v>4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 t="str">
        <f>IF(nhap!AV56="","",IF(nhap!AV56="cn","cn",IF(ISNA(VLOOKUP(nhap!AV56,ds,5,0))=TRUE,"WW",VLOOKUP(nhap!AV56,ds,5,0))))</f>
        <v/>
      </c>
      <c r="AW57" s="175" t="str">
        <f>IF(nhap!AW56="","",IF(nhap!AW56="cn","cn",IF(ISNA(VLOOKUP(nhap!AW56,ds,5,0))=TRUE,"WW",VLOOKUP(nhap!AW56,ds,5,0))))</f>
        <v/>
      </c>
      <c r="AX57" s="175" t="str">
        <f>IF(nhap!AX56="","",IF(nhap!AX56="cn","cn",IF(ISNA(VLOOKUP(nhap!AX56,ds,5,0))=TRUE,"WW",VLOOKUP(nhap!AX56,ds,5,0))))</f>
        <v/>
      </c>
      <c r="AY57" s="177" t="str">
        <f>IF(nhap!AY56="","",IF(nhap!AY56="cn","cn",VLOOKUP(nhap!AY56,ds,5,0)))</f>
        <v/>
      </c>
      <c r="AZ57" s="178" t="str">
        <f>IF(nhap!AZ56="","",IF(nhap!AZ56="cn","cn",VLOOKUP(nhap!AZ56,ds,5,0)))</f>
        <v/>
      </c>
      <c r="BA57" s="187"/>
      <c r="BB57" s="187"/>
    </row>
    <row r="58" spans="1:54" ht="15.75" customHeight="1" thickTop="1" thickBot="1">
      <c r="A58" s="564"/>
      <c r="B58" s="170">
        <v>5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 t="str">
        <f>IF(nhap!AV57="","",IF(nhap!AV57="cn","cn",IF(ISNA(VLOOKUP(nhap!AV57,ds,5,0))=TRUE,"WW",VLOOKUP(nhap!AV57,ds,5,0))))</f>
        <v/>
      </c>
      <c r="AW58" s="175" t="str">
        <f>IF(nhap!AW57="","",IF(nhap!AW57="cn","cn",IF(ISNA(VLOOKUP(nhap!AW57,ds,5,0))=TRUE,"WW",VLOOKUP(nhap!AW57,ds,5,0))))</f>
        <v/>
      </c>
      <c r="AX58" s="175" t="str">
        <f>IF(nhap!AX57="","",IF(nhap!AX57="cn","cn",IF(ISNA(VLOOKUP(nhap!AX57,ds,5,0))=TRUE,"WW",VLOOKUP(nhap!AX57,ds,5,0))))</f>
        <v/>
      </c>
      <c r="AY58" s="179" t="str">
        <f>IF(nhap!AY57="","",IF(nhap!AY57="cn","cn",VLOOKUP(nhap!AY57,ds,5,0)))</f>
        <v/>
      </c>
      <c r="AZ58" s="180" t="str">
        <f>IF(nhap!AZ57="","",IF(nhap!AZ57="cn","cn",VLOOKUP(nhap!AZ57,ds,5,0)))</f>
        <v/>
      </c>
      <c r="BA58" s="187"/>
      <c r="BB58" s="187"/>
    </row>
    <row r="59" spans="1:54" ht="15.75" customHeight="1" thickTop="1" thickBot="1">
      <c r="A59" s="562" t="s">
        <v>22</v>
      </c>
      <c r="B59" s="167">
        <v>1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 t="str">
        <f>IF(nhap!AV58="","",IF(nhap!AV58="cn","cn",IF(ISNA(VLOOKUP(nhap!AV58,ds,5,0))=TRUE,"WW",VLOOKUP(nhap!AV58,ds,5,0))))</f>
        <v/>
      </c>
      <c r="AW59" s="175" t="str">
        <f>IF(nhap!AW58="","",IF(nhap!AW58="cn","cn",IF(ISNA(VLOOKUP(nhap!AW58,ds,5,0))=TRUE,"WW",VLOOKUP(nhap!AW58,ds,5,0))))</f>
        <v/>
      </c>
      <c r="AX59" s="175" t="str">
        <f>IF(nhap!AX58="","",IF(nhap!AX58="cn","cn",IF(ISNA(VLOOKUP(nhap!AX58,ds,5,0))=TRUE,"WW",VLOOKUP(nhap!AX58,ds,5,0))))</f>
        <v/>
      </c>
      <c r="AY59" s="175" t="str">
        <f>IF(nhap!AY58="","",IF(nhap!AY58="cn","cn",VLOOKUP(nhap!AY58,ds,5,0)))</f>
        <v/>
      </c>
      <c r="AZ59" s="176" t="str">
        <f>IF(nhap!AZ58="","",IF(nhap!AZ58="cn","cn",VLOOKUP(nhap!AZ58,ds,5,0)))</f>
        <v/>
      </c>
      <c r="BA59" s="187"/>
      <c r="BB59" s="187"/>
    </row>
    <row r="60" spans="1:54" ht="15.75" customHeight="1" thickTop="1" thickBot="1">
      <c r="A60" s="563" t="s">
        <v>8</v>
      </c>
      <c r="B60" s="169">
        <v>2</v>
      </c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 t="str">
        <f>IF(nhap!AV59="","",IF(nhap!AV59="cn","cn",IF(ISNA(VLOOKUP(nhap!AV59,ds,5,0))=TRUE,"WW",VLOOKUP(nhap!AV59,ds,5,0))))</f>
        <v/>
      </c>
      <c r="AW60" s="175" t="str">
        <f>IF(nhap!AW59="","",IF(nhap!AW59="cn","cn",IF(ISNA(VLOOKUP(nhap!AW59,ds,5,0))=TRUE,"WW",VLOOKUP(nhap!AW59,ds,5,0))))</f>
        <v/>
      </c>
      <c r="AX60" s="175" t="str">
        <f>IF(nhap!AX59="","",IF(nhap!AX59="cn","cn",IF(ISNA(VLOOKUP(nhap!AX59,ds,5,0))=TRUE,"WW",VLOOKUP(nhap!AX59,ds,5,0))))</f>
        <v/>
      </c>
      <c r="AY60" s="177" t="str">
        <f>IF(nhap!AY59="","",IF(nhap!AY59="cn","cn",VLOOKUP(nhap!AY59,ds,5,0)))</f>
        <v/>
      </c>
      <c r="AZ60" s="178" t="str">
        <f>IF(nhap!AZ59="","",IF(nhap!AZ59="cn","cn",VLOOKUP(nhap!AZ59,ds,5,0)))</f>
        <v/>
      </c>
      <c r="BA60" s="187"/>
      <c r="BB60" s="187"/>
    </row>
    <row r="61" spans="1:54" ht="15.75" customHeight="1" thickTop="1" thickBot="1">
      <c r="A61" s="563" t="s">
        <v>13</v>
      </c>
      <c r="B61" s="169">
        <v>3</v>
      </c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 t="str">
        <f>IF(nhap!AV60="","",IF(nhap!AV60="cn","cn",IF(ISNA(VLOOKUP(nhap!AV60,ds,5,0))=TRUE,"WW",VLOOKUP(nhap!AV60,ds,5,0))))</f>
        <v/>
      </c>
      <c r="AW61" s="175" t="str">
        <f>IF(nhap!AW60="","",IF(nhap!AW60="cn","cn",IF(ISNA(VLOOKUP(nhap!AW60,ds,5,0))=TRUE,"WW",VLOOKUP(nhap!AW60,ds,5,0))))</f>
        <v/>
      </c>
      <c r="AX61" s="175" t="str">
        <f>IF(nhap!AX60="","",IF(nhap!AX60="cn","cn",IF(ISNA(VLOOKUP(nhap!AX60,ds,5,0))=TRUE,"WW",VLOOKUP(nhap!AX60,ds,5,0))))</f>
        <v/>
      </c>
      <c r="AY61" s="177" t="str">
        <f>IF(nhap!AY60="","",IF(nhap!AY60="cn","cn",VLOOKUP(nhap!AY60,ds,5,0)))</f>
        <v/>
      </c>
      <c r="AZ61" s="178" t="str">
        <f>IF(nhap!AZ60="","",IF(nhap!AZ60="cn","cn",VLOOKUP(nhap!AZ60,ds,5,0)))</f>
        <v/>
      </c>
      <c r="BA61" s="187"/>
      <c r="BB61" s="187"/>
    </row>
    <row r="62" spans="1:54" ht="15.75" customHeight="1" thickTop="1" thickBot="1">
      <c r="A62" s="563"/>
      <c r="B62" s="169">
        <v>4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 t="str">
        <f>IF(nhap!AV61="","",IF(nhap!AV61="cn","cn",IF(ISNA(VLOOKUP(nhap!AV61,ds,5,0))=TRUE,"WW",VLOOKUP(nhap!AV61,ds,5,0))))</f>
        <v/>
      </c>
      <c r="AW62" s="175" t="str">
        <f>IF(nhap!AW61="","",IF(nhap!AW61="cn","cn",IF(ISNA(VLOOKUP(nhap!AW61,ds,5,0))=TRUE,"WW",VLOOKUP(nhap!AW61,ds,5,0))))</f>
        <v/>
      </c>
      <c r="AX62" s="175" t="str">
        <f>IF(nhap!AX61="","",IF(nhap!AX61="cn","cn",IF(ISNA(VLOOKUP(nhap!AX61,ds,5,0))=TRUE,"WW",VLOOKUP(nhap!AX61,ds,5,0))))</f>
        <v/>
      </c>
      <c r="AY62" s="177" t="str">
        <f>IF(nhap!AY61="","",IF(nhap!AY61="cn","cn",VLOOKUP(nhap!AY61,ds,5,0)))</f>
        <v/>
      </c>
      <c r="AZ62" s="178" t="str">
        <f>IF(nhap!AZ61="","",IF(nhap!AZ61="cn","cn",VLOOKUP(nhap!AZ61,ds,5,0)))</f>
        <v/>
      </c>
      <c r="BA62" s="187"/>
      <c r="BB62" s="187"/>
    </row>
    <row r="63" spans="1:54" ht="15.75" customHeight="1" thickTop="1" thickBot="1">
      <c r="A63" s="564"/>
      <c r="B63" s="170">
        <v>5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 t="str">
        <f>IF(nhap!AV62="","",IF(nhap!AV62="cn","cn",IF(ISNA(VLOOKUP(nhap!AV62,ds,5,0))=TRUE,"WW",VLOOKUP(nhap!AV62,ds,5,0))))</f>
        <v/>
      </c>
      <c r="AW63" s="175" t="str">
        <f>IF(nhap!AW62="","",IF(nhap!AW62="cn","cn",IF(ISNA(VLOOKUP(nhap!AW62,ds,5,0))=TRUE,"WW",VLOOKUP(nhap!AW62,ds,5,0))))</f>
        <v/>
      </c>
      <c r="AX63" s="175" t="str">
        <f>IF(nhap!AX62="","",IF(nhap!AX62="cn","cn",IF(ISNA(VLOOKUP(nhap!AX62,ds,5,0))=TRUE,"WW",VLOOKUP(nhap!AX62,ds,5,0))))</f>
        <v/>
      </c>
      <c r="AY63" s="179" t="str">
        <f>IF(nhap!AY62="","",IF(nhap!AY62="cn","cn",VLOOKUP(nhap!AY62,ds,5,0)))</f>
        <v/>
      </c>
      <c r="AZ63" s="180" t="str">
        <f>IF(nhap!AZ62="","",IF(nhap!AZ62="cn","cn",VLOOKUP(nhap!AZ62,ds,5,0)))</f>
        <v/>
      </c>
      <c r="BA63" s="187"/>
      <c r="BB63" s="187"/>
    </row>
    <row r="64" spans="1:54" ht="15.75" customHeight="1" thickTop="1" thickBot="1">
      <c r="A64" s="562" t="s">
        <v>23</v>
      </c>
      <c r="B64" s="167">
        <v>1</v>
      </c>
      <c r="C64" s="175" t="str">
        <f>IF(nhap!C63="","",IF(nhap!C63="cn","cn",IF(ISNA(VLOOKUP(nhap!C63,ds,5,0))=TRUE,"WW",VLOOKUP(nhap!C63,ds,5,0))))</f>
        <v/>
      </c>
      <c r="D64" s="175" t="str">
        <f>IF(nhap!D63="","",IF(nhap!D63="cn","cn",IF(ISNA(VLOOKUP(nhap!D63,ds,5,0))=TRUE,"WW",VLOOKUP(nhap!D63,ds,5,0))))</f>
        <v/>
      </c>
      <c r="E64" s="175" t="str">
        <f>IF(nhap!E63="","",IF(nhap!E63="cn","cn",IF(ISNA(VLOOKUP(nhap!E63,ds,5,0))=TRUE,"WW",VLOOKUP(nhap!E63,ds,5,0))))</f>
        <v/>
      </c>
      <c r="F64" s="175" t="str">
        <f>IF(nhap!F63="","",IF(nhap!F63="cn","cn",IF(ISNA(VLOOKUP(nhap!F63,ds,5,0))=TRUE,"WW",VLOOKUP(nhap!F63,ds,5,0))))</f>
        <v/>
      </c>
      <c r="G64" s="175" t="str">
        <f>IF(nhap!G63="","",IF(nhap!G63="cn","cn",IF(ISNA(VLOOKUP(nhap!G63,ds,5,0))=TRUE,"WW",VLOOKUP(nhap!G63,ds,5,0))))</f>
        <v/>
      </c>
      <c r="H64" s="175" t="str">
        <f>IF(nhap!H63="","",IF(nhap!H63="cn","cn",IF(ISNA(VLOOKUP(nhap!H63,ds,5,0))=TRUE,"WW",VLOOKUP(nhap!H63,ds,5,0))))</f>
        <v/>
      </c>
      <c r="I64" s="175" t="str">
        <f>IF(nhap!I63="","",IF(nhap!I63="cn","cn",IF(ISNA(VLOOKUP(nhap!I63,ds,5,0))=TRUE,"WW",VLOOKUP(nhap!I63,ds,5,0))))</f>
        <v/>
      </c>
      <c r="J64" s="175" t="str">
        <f>IF(nhap!J63="","",IF(nhap!J63="cn","cn",IF(ISNA(VLOOKUP(nhap!J63,ds,5,0))=TRUE,"WW",VLOOKUP(nhap!J63,ds,5,0))))</f>
        <v/>
      </c>
      <c r="K64" s="175" t="str">
        <f>IF(nhap!K63="","",IF(nhap!K63="cn","cn",IF(ISNA(VLOOKUP(nhap!K63,ds,5,0))=TRUE,"WW",VLOOKUP(nhap!K63,ds,5,0))))</f>
        <v/>
      </c>
      <c r="L64" s="175" t="str">
        <f>IF(nhap!L63="","",IF(nhap!L63="cn","cn",IF(ISNA(VLOOKUP(nhap!L63,ds,5,0))=TRUE,"WW",VLOOKUP(nhap!L63,ds,5,0))))</f>
        <v/>
      </c>
      <c r="M64" s="175" t="str">
        <f>IF(nhap!M63="","",IF(nhap!M63="cn","cn",IF(ISNA(VLOOKUP(nhap!M63,ds,5,0))=TRUE,"WW",VLOOKUP(nhap!M63,ds,5,0))))</f>
        <v/>
      </c>
      <c r="N64" s="175" t="str">
        <f>IF(nhap!N63="","",IF(nhap!N63="cn","cn",IF(ISNA(VLOOKUP(nhap!N63,ds,5,0))=TRUE,"WW",VLOOKUP(nhap!N63,ds,5,0))))</f>
        <v/>
      </c>
      <c r="O64" s="175" t="str">
        <f>IF(nhap!O63="","",IF(nhap!O63="cn","cn",IF(ISNA(VLOOKUP(nhap!O63,ds,5,0))=TRUE,"WW",VLOOKUP(nhap!O63,ds,5,0))))</f>
        <v/>
      </c>
      <c r="P64" s="175" t="str">
        <f>IF(nhap!P63="","",IF(nhap!P63="cn","cn",IF(ISNA(VLOOKUP(nhap!P63,ds,5,0))=TRUE,"WW",VLOOKUP(nhap!P63,ds,5,0))))</f>
        <v/>
      </c>
      <c r="Q64" s="175" t="str">
        <f>IF(nhap!Q63="","",IF(nhap!Q63="cn","cn",IF(ISNA(VLOOKUP(nhap!Q63,ds,5,0))=TRUE,"WW",VLOOKUP(nhap!Q63,ds,5,0))))</f>
        <v/>
      </c>
      <c r="R64" s="175" t="str">
        <f>IF(nhap!R63="","",IF(nhap!R63="cn","cn",IF(ISNA(VLOOKUP(nhap!R63,ds,5,0))=TRUE,"WW",VLOOKUP(nhap!R63,ds,5,0))))</f>
        <v/>
      </c>
      <c r="S64" s="175" t="str">
        <f>IF(nhap!S63="","",IF(nhap!S63="cn","cn",IF(ISNA(VLOOKUP(nhap!S63,ds,5,0))=TRUE,"WW",VLOOKUP(nhap!S63,ds,5,0))))</f>
        <v/>
      </c>
      <c r="T64" s="175" t="str">
        <f>IF(nhap!T63="","",IF(nhap!T63="cn","cn",IF(ISNA(VLOOKUP(nhap!T63,ds,5,0))=TRUE,"WW",VLOOKUP(nhap!T63,ds,5,0))))</f>
        <v/>
      </c>
      <c r="U64" s="175" t="str">
        <f>IF(nhap!U63="","",IF(nhap!U63="cn","cn",IF(ISNA(VLOOKUP(nhap!U63,ds,5,0))=TRUE,"WW",VLOOKUP(nhap!U63,ds,5,0))))</f>
        <v/>
      </c>
      <c r="V64" s="175" t="str">
        <f>IF(nhap!V63="","",IF(nhap!V63="cn","cn",IF(ISNA(VLOOKUP(nhap!V63,ds,5,0))=TRUE,"WW",VLOOKUP(nhap!V63,ds,5,0))))</f>
        <v/>
      </c>
      <c r="W64" s="175" t="str">
        <f>IF(nhap!W63="","",IF(nhap!W63="cn","cn",IF(ISNA(VLOOKUP(nhap!W63,ds,5,0))=TRUE,"WW",VLOOKUP(nhap!W63,ds,5,0))))</f>
        <v/>
      </c>
      <c r="X64" s="175" t="str">
        <f>IF(nhap!X63="","",IF(nhap!X63="cn","cn",IF(ISNA(VLOOKUP(nhap!X63,ds,5,0))=TRUE,"WW",VLOOKUP(nhap!X63,ds,5,0))))</f>
        <v/>
      </c>
      <c r="Y64" s="175" t="str">
        <f>IF(nhap!Y63="","",IF(nhap!Y63="cn","cn",IF(ISNA(VLOOKUP(nhap!Y63,ds,5,0))=TRUE,"WW",VLOOKUP(nhap!Y63,ds,5,0))))</f>
        <v/>
      </c>
      <c r="Z64" s="175" t="str">
        <f>IF(nhap!Z63="","",IF(nhap!Z63="cn","cn",IF(ISNA(VLOOKUP(nhap!Z63,ds,5,0))=TRUE,"WW",VLOOKUP(nhap!Z63,ds,5,0))))</f>
        <v/>
      </c>
      <c r="AA64" s="175" t="str">
        <f>IF(nhap!AA63="","",IF(nhap!AA63="cn","cn",IF(ISNA(VLOOKUP(nhap!AA63,ds,5,0))=TRUE,"WW",VLOOKUP(nhap!AA63,ds,5,0))))</f>
        <v/>
      </c>
      <c r="AB64" s="175" t="str">
        <f>IF(nhap!AB63="","",IF(nhap!AB63="cn","cn",IF(ISNA(VLOOKUP(nhap!AB63,ds,5,0))=TRUE,"WW",VLOOKUP(nhap!AB63,ds,5,0))))</f>
        <v/>
      </c>
      <c r="AC64" s="175" t="str">
        <f>IF(nhap!AC63="","",IF(nhap!AC63="cn","cn",IF(ISNA(VLOOKUP(nhap!AC63,ds,5,0))=TRUE,"WW",VLOOKUP(nhap!AC63,ds,5,0))))</f>
        <v/>
      </c>
      <c r="AD64" s="175" t="str">
        <f>IF(nhap!AD63="","",IF(nhap!AD63="cn","cn",IF(ISNA(VLOOKUP(nhap!AD63,ds,5,0))=TRUE,"WW",VLOOKUP(nhap!AD63,ds,5,0))))</f>
        <v/>
      </c>
      <c r="AE64" s="175" t="str">
        <f>IF(nhap!AE63="","",IF(nhap!AE63="cn","cn",IF(ISNA(VLOOKUP(nhap!AE63,ds,5,0))=TRUE,"WW",VLOOKUP(nhap!AE63,ds,5,0))))</f>
        <v/>
      </c>
      <c r="AF64" s="175" t="str">
        <f>IF(nhap!AF63="","",IF(nhap!AF63="cn","cn",IF(ISNA(VLOOKUP(nhap!AF63,ds,5,0))=TRUE,"WW",VLOOKUP(nhap!AF63,ds,5,0))))</f>
        <v/>
      </c>
      <c r="AG64" s="175" t="str">
        <f>IF(nhap!AG63="","",IF(nhap!AG63="cn","cn",IF(ISNA(VLOOKUP(nhap!AG63,ds,5,0))=TRUE,"WW",VLOOKUP(nhap!AG63,ds,5,0))))</f>
        <v/>
      </c>
      <c r="AH64" s="175" t="str">
        <f>IF(nhap!AH63="","",IF(nhap!AH63="cn","cn",IF(ISNA(VLOOKUP(nhap!AH63,ds,5,0))=TRUE,"WW",VLOOKUP(nhap!AH63,ds,5,0))))</f>
        <v/>
      </c>
      <c r="AI64" s="175" t="str">
        <f>IF(nhap!AI63="","",IF(nhap!AI63="cn","cn",IF(ISNA(VLOOKUP(nhap!AI63,ds,5,0))=TRUE,"WW",VLOOKUP(nhap!AI63,ds,5,0))))</f>
        <v/>
      </c>
      <c r="AJ64" s="175" t="str">
        <f>IF(nhap!AJ63="","",IF(nhap!AJ63="cn","cn",IF(ISNA(VLOOKUP(nhap!AJ63,ds,5,0))=TRUE,"WW",VLOOKUP(nhap!AJ63,ds,5,0))))</f>
        <v/>
      </c>
      <c r="AK64" s="175" t="str">
        <f>IF(nhap!AK63="","",IF(nhap!AK63="cn","cn",IF(ISNA(VLOOKUP(nhap!AK63,ds,5,0))=TRUE,"WW",VLOOKUP(nhap!AK63,ds,5,0))))</f>
        <v/>
      </c>
      <c r="AL64" s="175" t="str">
        <f>IF(nhap!AL63="","",IF(nhap!AL63="cn","cn",IF(ISNA(VLOOKUP(nhap!AL63,ds,5,0))=TRUE,"WW",VLOOKUP(nhap!AL63,ds,5,0))))</f>
        <v/>
      </c>
      <c r="AM64" s="175" t="str">
        <f>IF(nhap!AM63="","",IF(nhap!AM63="cn","cn",IF(ISNA(VLOOKUP(nhap!AM63,ds,5,0))=TRUE,"WW",VLOOKUP(nhap!AM63,ds,5,0))))</f>
        <v/>
      </c>
      <c r="AN64" s="175" t="str">
        <f>IF(nhap!AN63="","",IF(nhap!AN63="cn","cn",IF(ISNA(VLOOKUP(nhap!AN63,ds,5,0))=TRUE,"WW",VLOOKUP(nhap!AN63,ds,5,0))))</f>
        <v/>
      </c>
      <c r="AO64" s="175" t="str">
        <f>IF(nhap!AO63="","",IF(nhap!AO63="cn","cn",IF(ISNA(VLOOKUP(nhap!AO63,ds,5,0))=TRUE,"WW",VLOOKUP(nhap!AO63,ds,5,0))))</f>
        <v/>
      </c>
      <c r="AP64" s="175" t="str">
        <f>IF(nhap!AP63="","",IF(nhap!AP63="cn","cn",IF(ISNA(VLOOKUP(nhap!AP63,ds,5,0))=TRUE,"WW",VLOOKUP(nhap!AP63,ds,5,0))))</f>
        <v/>
      </c>
      <c r="AQ64" s="175" t="str">
        <f>IF(nhap!AQ63="","",IF(nhap!AQ63="cn","cn",IF(ISNA(VLOOKUP(nhap!AQ63,ds,5,0))=TRUE,"WW",VLOOKUP(nhap!AQ63,ds,5,0))))</f>
        <v/>
      </c>
      <c r="AR64" s="175" t="str">
        <f>IF(nhap!AR63="","",IF(nhap!AR63="cn","cn",IF(ISNA(VLOOKUP(nhap!AR63,ds,5,0))=TRUE,"WW",VLOOKUP(nhap!AR63,ds,5,0))))</f>
        <v/>
      </c>
      <c r="AS64" s="175" t="str">
        <f>IF(nhap!AS63="","",IF(nhap!AS63="cn","cn",IF(ISNA(VLOOKUP(nhap!AS63,ds,5,0))=TRUE,"WW",VLOOKUP(nhap!AS63,ds,5,0))))</f>
        <v/>
      </c>
      <c r="AT64" s="175" t="str">
        <f>IF(nhap!AT63="","",IF(nhap!AT63="cn","cn",IF(ISNA(VLOOKUP(nhap!AT63,ds,5,0))=TRUE,"WW",VLOOKUP(nhap!AT63,ds,5,0))))</f>
        <v/>
      </c>
      <c r="AU64" s="175" t="str">
        <f>IF(nhap!AU63="","",IF(nhap!AU63="cn","cn",IF(ISNA(VLOOKUP(nhap!AU63,ds,5,0))=TRUE,"WW",VLOOKUP(nhap!AU63,ds,5,0))))</f>
        <v/>
      </c>
      <c r="AV64" s="175" t="str">
        <f>IF(nhap!AV63="","",IF(nhap!AV63="cn","cn",IF(ISNA(VLOOKUP(nhap!AV63,ds,5,0))=TRUE,"WW",VLOOKUP(nhap!AV63,ds,5,0))))</f>
        <v/>
      </c>
      <c r="AW64" s="175" t="str">
        <f>IF(nhap!AW63="","",IF(nhap!AW63="cn","cn",IF(ISNA(VLOOKUP(nhap!AW63,ds,5,0))=TRUE,"WW",VLOOKUP(nhap!AW63,ds,5,0))))</f>
        <v/>
      </c>
      <c r="AX64" s="175" t="str">
        <f>IF(nhap!AX63="","",IF(nhap!AX63="cn","cn",IF(ISNA(VLOOKUP(nhap!AX63,ds,5,0))=TRUE,"WW",VLOOKUP(nhap!AX63,ds,5,0))))</f>
        <v/>
      </c>
      <c r="AY64" s="175" t="str">
        <f>IF(nhap!AY63="","",IF(nhap!AY63="cn","cn",VLOOKUP(nhap!AY63,ds,5,0)))</f>
        <v/>
      </c>
      <c r="AZ64" s="176" t="str">
        <f>IF(nhap!AZ63="","",IF(nhap!AZ63="cn","cn",VLOOKUP(nhap!AZ63,ds,5,0)))</f>
        <v/>
      </c>
      <c r="BA64" s="187"/>
      <c r="BB64" s="187"/>
    </row>
    <row r="65" spans="1:54" ht="15.75" customHeight="1" thickTop="1" thickBot="1">
      <c r="A65" s="563" t="s">
        <v>8</v>
      </c>
      <c r="B65" s="169">
        <v>2</v>
      </c>
      <c r="C65" s="175" t="str">
        <f>IF(nhap!C64="","",IF(nhap!C64="cn","cn",IF(ISNA(VLOOKUP(nhap!C64,ds,5,0))=TRUE,"WW",VLOOKUP(nhap!C64,ds,5,0))))</f>
        <v/>
      </c>
      <c r="D65" s="175" t="str">
        <f>IF(nhap!D64="","",IF(nhap!D64="cn","cn",IF(ISNA(VLOOKUP(nhap!D64,ds,5,0))=TRUE,"WW",VLOOKUP(nhap!D64,ds,5,0))))</f>
        <v/>
      </c>
      <c r="E65" s="175" t="str">
        <f>IF(nhap!E64="","",IF(nhap!E64="cn","cn",IF(ISNA(VLOOKUP(nhap!E64,ds,5,0))=TRUE,"WW",VLOOKUP(nhap!E64,ds,5,0))))</f>
        <v/>
      </c>
      <c r="F65" s="175" t="str">
        <f>IF(nhap!F64="","",IF(nhap!F64="cn","cn",IF(ISNA(VLOOKUP(nhap!F64,ds,5,0))=TRUE,"WW",VLOOKUP(nhap!F64,ds,5,0))))</f>
        <v/>
      </c>
      <c r="G65" s="175" t="str">
        <f>IF(nhap!G64="","",IF(nhap!G64="cn","cn",IF(ISNA(VLOOKUP(nhap!G64,ds,5,0))=TRUE,"WW",VLOOKUP(nhap!G64,ds,5,0))))</f>
        <v/>
      </c>
      <c r="H65" s="175" t="str">
        <f>IF(nhap!H64="","",IF(nhap!H64="cn","cn",IF(ISNA(VLOOKUP(nhap!H64,ds,5,0))=TRUE,"WW",VLOOKUP(nhap!H64,ds,5,0))))</f>
        <v/>
      </c>
      <c r="I65" s="175" t="str">
        <f>IF(nhap!I64="","",IF(nhap!I64="cn","cn",IF(ISNA(VLOOKUP(nhap!I64,ds,5,0))=TRUE,"WW",VLOOKUP(nhap!I64,ds,5,0))))</f>
        <v/>
      </c>
      <c r="J65" s="175" t="str">
        <f>IF(nhap!J64="","",IF(nhap!J64="cn","cn",IF(ISNA(VLOOKUP(nhap!J64,ds,5,0))=TRUE,"WW",VLOOKUP(nhap!J64,ds,5,0))))</f>
        <v/>
      </c>
      <c r="K65" s="175" t="str">
        <f>IF(nhap!K64="","",IF(nhap!K64="cn","cn",IF(ISNA(VLOOKUP(nhap!K64,ds,5,0))=TRUE,"WW",VLOOKUP(nhap!K64,ds,5,0))))</f>
        <v/>
      </c>
      <c r="L65" s="175" t="str">
        <f>IF(nhap!L64="","",IF(nhap!L64="cn","cn",IF(ISNA(VLOOKUP(nhap!L64,ds,5,0))=TRUE,"WW",VLOOKUP(nhap!L64,ds,5,0))))</f>
        <v/>
      </c>
      <c r="M65" s="175" t="str">
        <f>IF(nhap!M64="","",IF(nhap!M64="cn","cn",IF(ISNA(VLOOKUP(nhap!M64,ds,5,0))=TRUE,"WW",VLOOKUP(nhap!M64,ds,5,0))))</f>
        <v/>
      </c>
      <c r="N65" s="175" t="str">
        <f>IF(nhap!N64="","",IF(nhap!N64="cn","cn",IF(ISNA(VLOOKUP(nhap!N64,ds,5,0))=TRUE,"WW",VLOOKUP(nhap!N64,ds,5,0))))</f>
        <v/>
      </c>
      <c r="O65" s="175" t="str">
        <f>IF(nhap!O64="","",IF(nhap!O64="cn","cn",IF(ISNA(VLOOKUP(nhap!O64,ds,5,0))=TRUE,"WW",VLOOKUP(nhap!O64,ds,5,0))))</f>
        <v/>
      </c>
      <c r="P65" s="175" t="str">
        <f>IF(nhap!P64="","",IF(nhap!P64="cn","cn",IF(ISNA(VLOOKUP(nhap!P64,ds,5,0))=TRUE,"WW",VLOOKUP(nhap!P64,ds,5,0))))</f>
        <v/>
      </c>
      <c r="Q65" s="175" t="str">
        <f>IF(nhap!Q64="","",IF(nhap!Q64="cn","cn",IF(ISNA(VLOOKUP(nhap!Q64,ds,5,0))=TRUE,"WW",VLOOKUP(nhap!Q64,ds,5,0))))</f>
        <v/>
      </c>
      <c r="R65" s="175" t="str">
        <f>IF(nhap!R64="","",IF(nhap!R64="cn","cn",IF(ISNA(VLOOKUP(nhap!R64,ds,5,0))=TRUE,"WW",VLOOKUP(nhap!R64,ds,5,0))))</f>
        <v/>
      </c>
      <c r="S65" s="175" t="str">
        <f>IF(nhap!S64="","",IF(nhap!S64="cn","cn",IF(ISNA(VLOOKUP(nhap!S64,ds,5,0))=TRUE,"WW",VLOOKUP(nhap!S64,ds,5,0))))</f>
        <v/>
      </c>
      <c r="T65" s="175" t="str">
        <f>IF(nhap!T64="","",IF(nhap!T64="cn","cn",IF(ISNA(VLOOKUP(nhap!T64,ds,5,0))=TRUE,"WW",VLOOKUP(nhap!T64,ds,5,0))))</f>
        <v/>
      </c>
      <c r="U65" s="175" t="str">
        <f>IF(nhap!U64="","",IF(nhap!U64="cn","cn",IF(ISNA(VLOOKUP(nhap!U64,ds,5,0))=TRUE,"WW",VLOOKUP(nhap!U64,ds,5,0))))</f>
        <v/>
      </c>
      <c r="V65" s="175" t="str">
        <f>IF(nhap!V64="","",IF(nhap!V64="cn","cn",IF(ISNA(VLOOKUP(nhap!V64,ds,5,0))=TRUE,"WW",VLOOKUP(nhap!V64,ds,5,0))))</f>
        <v/>
      </c>
      <c r="W65" s="175" t="str">
        <f>IF(nhap!W64="","",IF(nhap!W64="cn","cn",IF(ISNA(VLOOKUP(nhap!W64,ds,5,0))=TRUE,"WW",VLOOKUP(nhap!W64,ds,5,0))))</f>
        <v/>
      </c>
      <c r="X65" s="175" t="str">
        <f>IF(nhap!X64="","",IF(nhap!X64="cn","cn",IF(ISNA(VLOOKUP(nhap!X64,ds,5,0))=TRUE,"WW",VLOOKUP(nhap!X64,ds,5,0))))</f>
        <v/>
      </c>
      <c r="Y65" s="175" t="str">
        <f>IF(nhap!Y64="","",IF(nhap!Y64="cn","cn",IF(ISNA(VLOOKUP(nhap!Y64,ds,5,0))=TRUE,"WW",VLOOKUP(nhap!Y64,ds,5,0))))</f>
        <v/>
      </c>
      <c r="Z65" s="175" t="str">
        <f>IF(nhap!Z64="","",IF(nhap!Z64="cn","cn",IF(ISNA(VLOOKUP(nhap!Z64,ds,5,0))=TRUE,"WW",VLOOKUP(nhap!Z64,ds,5,0))))</f>
        <v/>
      </c>
      <c r="AA65" s="175" t="str">
        <f>IF(nhap!AA64="","",IF(nhap!AA64="cn","cn",IF(ISNA(VLOOKUP(nhap!AA64,ds,5,0))=TRUE,"WW",VLOOKUP(nhap!AA64,ds,5,0))))</f>
        <v/>
      </c>
      <c r="AB65" s="175" t="str">
        <f>IF(nhap!AB64="","",IF(nhap!AB64="cn","cn",IF(ISNA(VLOOKUP(nhap!AB64,ds,5,0))=TRUE,"WW",VLOOKUP(nhap!AB64,ds,5,0))))</f>
        <v/>
      </c>
      <c r="AC65" s="175" t="str">
        <f>IF(nhap!AC64="","",IF(nhap!AC64="cn","cn",IF(ISNA(VLOOKUP(nhap!AC64,ds,5,0))=TRUE,"WW",VLOOKUP(nhap!AC64,ds,5,0))))</f>
        <v/>
      </c>
      <c r="AD65" s="175" t="str">
        <f>IF(nhap!AD64="","",IF(nhap!AD64="cn","cn",IF(ISNA(VLOOKUP(nhap!AD64,ds,5,0))=TRUE,"WW",VLOOKUP(nhap!AD64,ds,5,0))))</f>
        <v/>
      </c>
      <c r="AE65" s="175" t="str">
        <f>IF(nhap!AE64="","",IF(nhap!AE64="cn","cn",IF(ISNA(VLOOKUP(nhap!AE64,ds,5,0))=TRUE,"WW",VLOOKUP(nhap!AE64,ds,5,0))))</f>
        <v/>
      </c>
      <c r="AF65" s="175" t="str">
        <f>IF(nhap!AF64="","",IF(nhap!AF64="cn","cn",IF(ISNA(VLOOKUP(nhap!AF64,ds,5,0))=TRUE,"WW",VLOOKUP(nhap!AF64,ds,5,0))))</f>
        <v/>
      </c>
      <c r="AG65" s="175" t="str">
        <f>IF(nhap!AG64="","",IF(nhap!AG64="cn","cn",IF(ISNA(VLOOKUP(nhap!AG64,ds,5,0))=TRUE,"WW",VLOOKUP(nhap!AG64,ds,5,0))))</f>
        <v/>
      </c>
      <c r="AH65" s="175" t="str">
        <f>IF(nhap!AH64="","",IF(nhap!AH64="cn","cn",IF(ISNA(VLOOKUP(nhap!AH64,ds,5,0))=TRUE,"WW",VLOOKUP(nhap!AH64,ds,5,0))))</f>
        <v/>
      </c>
      <c r="AI65" s="175" t="str">
        <f>IF(nhap!AI64="","",IF(nhap!AI64="cn","cn",IF(ISNA(VLOOKUP(nhap!AI64,ds,5,0))=TRUE,"WW",VLOOKUP(nhap!AI64,ds,5,0))))</f>
        <v/>
      </c>
      <c r="AJ65" s="175" t="str">
        <f>IF(nhap!AJ64="","",IF(nhap!AJ64="cn","cn",IF(ISNA(VLOOKUP(nhap!AJ64,ds,5,0))=TRUE,"WW",VLOOKUP(nhap!AJ64,ds,5,0))))</f>
        <v/>
      </c>
      <c r="AK65" s="175" t="str">
        <f>IF(nhap!AK64="","",IF(nhap!AK64="cn","cn",IF(ISNA(VLOOKUP(nhap!AK64,ds,5,0))=TRUE,"WW",VLOOKUP(nhap!AK64,ds,5,0))))</f>
        <v/>
      </c>
      <c r="AL65" s="175" t="str">
        <f>IF(nhap!AL64="","",IF(nhap!AL64="cn","cn",IF(ISNA(VLOOKUP(nhap!AL64,ds,5,0))=TRUE,"WW",VLOOKUP(nhap!AL64,ds,5,0))))</f>
        <v/>
      </c>
      <c r="AM65" s="175" t="str">
        <f>IF(nhap!AM64="","",IF(nhap!AM64="cn","cn",IF(ISNA(VLOOKUP(nhap!AM64,ds,5,0))=TRUE,"WW",VLOOKUP(nhap!AM64,ds,5,0))))</f>
        <v/>
      </c>
      <c r="AN65" s="175" t="str">
        <f>IF(nhap!AN64="","",IF(nhap!AN64="cn","cn",IF(ISNA(VLOOKUP(nhap!AN64,ds,5,0))=TRUE,"WW",VLOOKUP(nhap!AN64,ds,5,0))))</f>
        <v/>
      </c>
      <c r="AO65" s="175" t="str">
        <f>IF(nhap!AO64="","",IF(nhap!AO64="cn","cn",IF(ISNA(VLOOKUP(nhap!AO64,ds,5,0))=TRUE,"WW",VLOOKUP(nhap!AO64,ds,5,0))))</f>
        <v/>
      </c>
      <c r="AP65" s="175" t="str">
        <f>IF(nhap!AP64="","",IF(nhap!AP64="cn","cn",IF(ISNA(VLOOKUP(nhap!AP64,ds,5,0))=TRUE,"WW",VLOOKUP(nhap!AP64,ds,5,0))))</f>
        <v/>
      </c>
      <c r="AQ65" s="175" t="str">
        <f>IF(nhap!AQ64="","",IF(nhap!AQ64="cn","cn",IF(ISNA(VLOOKUP(nhap!AQ64,ds,5,0))=TRUE,"WW",VLOOKUP(nhap!AQ64,ds,5,0))))</f>
        <v/>
      </c>
      <c r="AR65" s="175" t="str">
        <f>IF(nhap!AR64="","",IF(nhap!AR64="cn","cn",IF(ISNA(VLOOKUP(nhap!AR64,ds,5,0))=TRUE,"WW",VLOOKUP(nhap!AR64,ds,5,0))))</f>
        <v/>
      </c>
      <c r="AS65" s="175" t="str">
        <f>IF(nhap!AS64="","",IF(nhap!AS64="cn","cn",IF(ISNA(VLOOKUP(nhap!AS64,ds,5,0))=TRUE,"WW",VLOOKUP(nhap!AS64,ds,5,0))))</f>
        <v/>
      </c>
      <c r="AT65" s="175" t="str">
        <f>IF(nhap!AT64="","",IF(nhap!AT64="cn","cn",IF(ISNA(VLOOKUP(nhap!AT64,ds,5,0))=TRUE,"WW",VLOOKUP(nhap!AT64,ds,5,0))))</f>
        <v/>
      </c>
      <c r="AU65" s="175" t="str">
        <f>IF(nhap!AU64="","",IF(nhap!AU64="cn","cn",IF(ISNA(VLOOKUP(nhap!AU64,ds,5,0))=TRUE,"WW",VLOOKUP(nhap!AU64,ds,5,0))))</f>
        <v/>
      </c>
      <c r="AV65" s="175" t="str">
        <f>IF(nhap!AV64="","",IF(nhap!AV64="cn","cn",IF(ISNA(VLOOKUP(nhap!AV64,ds,5,0))=TRUE,"WW",VLOOKUP(nhap!AV64,ds,5,0))))</f>
        <v/>
      </c>
      <c r="AW65" s="175" t="str">
        <f>IF(nhap!AW64="","",IF(nhap!AW64="cn","cn",IF(ISNA(VLOOKUP(nhap!AW64,ds,5,0))=TRUE,"WW",VLOOKUP(nhap!AW64,ds,5,0))))</f>
        <v/>
      </c>
      <c r="AX65" s="175" t="str">
        <f>IF(nhap!AX64="","",IF(nhap!AX64="cn","cn",IF(ISNA(VLOOKUP(nhap!AX64,ds,5,0))=TRUE,"WW",VLOOKUP(nhap!AX64,ds,5,0))))</f>
        <v/>
      </c>
      <c r="AY65" s="177" t="str">
        <f>IF(nhap!AY64="","",IF(nhap!AY64="cn","cn",VLOOKUP(nhap!AY64,ds,5,0)))</f>
        <v/>
      </c>
      <c r="AZ65" s="178" t="str">
        <f>IF(nhap!AZ64="","",IF(nhap!AZ64="cn","cn",VLOOKUP(nhap!AZ64,ds,5,0)))</f>
        <v/>
      </c>
      <c r="BA65" s="187"/>
      <c r="BB65" s="187"/>
    </row>
    <row r="66" spans="1:54" ht="15.75" customHeight="1" thickTop="1" thickBot="1">
      <c r="A66" s="563" t="s">
        <v>14</v>
      </c>
      <c r="B66" s="169">
        <v>3</v>
      </c>
      <c r="C66" s="175" t="str">
        <f>IF(nhap!C65="","",IF(nhap!C65="cn","cn",IF(ISNA(VLOOKUP(nhap!C65,ds,5,0))=TRUE,"WW",VLOOKUP(nhap!C65,ds,5,0))))</f>
        <v/>
      </c>
      <c r="D66" s="175" t="str">
        <f>IF(nhap!D65="","",IF(nhap!D65="cn","cn",IF(ISNA(VLOOKUP(nhap!D65,ds,5,0))=TRUE,"WW",VLOOKUP(nhap!D65,ds,5,0))))</f>
        <v/>
      </c>
      <c r="E66" s="175" t="str">
        <f>IF(nhap!E65="","",IF(nhap!E65="cn","cn",IF(ISNA(VLOOKUP(nhap!E65,ds,5,0))=TRUE,"WW",VLOOKUP(nhap!E65,ds,5,0))))</f>
        <v/>
      </c>
      <c r="F66" s="175" t="str">
        <f>IF(nhap!F65="","",IF(nhap!F65="cn","cn",IF(ISNA(VLOOKUP(nhap!F65,ds,5,0))=TRUE,"WW",VLOOKUP(nhap!F65,ds,5,0))))</f>
        <v/>
      </c>
      <c r="G66" s="175" t="str">
        <f>IF(nhap!G65="","",IF(nhap!G65="cn","cn",IF(ISNA(VLOOKUP(nhap!G65,ds,5,0))=TRUE,"WW",VLOOKUP(nhap!G65,ds,5,0))))</f>
        <v/>
      </c>
      <c r="H66" s="175" t="str">
        <f>IF(nhap!H65="","",IF(nhap!H65="cn","cn",IF(ISNA(VLOOKUP(nhap!H65,ds,5,0))=TRUE,"WW",VLOOKUP(nhap!H65,ds,5,0))))</f>
        <v/>
      </c>
      <c r="I66" s="175" t="str">
        <f>IF(nhap!I65="","",IF(nhap!I65="cn","cn",IF(ISNA(VLOOKUP(nhap!I65,ds,5,0))=TRUE,"WW",VLOOKUP(nhap!I65,ds,5,0))))</f>
        <v/>
      </c>
      <c r="J66" s="175" t="str">
        <f>IF(nhap!J65="","",IF(nhap!J65="cn","cn",IF(ISNA(VLOOKUP(nhap!J65,ds,5,0))=TRUE,"WW",VLOOKUP(nhap!J65,ds,5,0))))</f>
        <v/>
      </c>
      <c r="K66" s="175" t="str">
        <f>IF(nhap!K65="","",IF(nhap!K65="cn","cn",IF(ISNA(VLOOKUP(nhap!K65,ds,5,0))=TRUE,"WW",VLOOKUP(nhap!K65,ds,5,0))))</f>
        <v/>
      </c>
      <c r="L66" s="175" t="str">
        <f>IF(nhap!L65="","",IF(nhap!L65="cn","cn",IF(ISNA(VLOOKUP(nhap!L65,ds,5,0))=TRUE,"WW",VLOOKUP(nhap!L65,ds,5,0))))</f>
        <v/>
      </c>
      <c r="M66" s="175" t="str">
        <f>IF(nhap!M65="","",IF(nhap!M65="cn","cn",IF(ISNA(VLOOKUP(nhap!M65,ds,5,0))=TRUE,"WW",VLOOKUP(nhap!M65,ds,5,0))))</f>
        <v/>
      </c>
      <c r="N66" s="175" t="str">
        <f>IF(nhap!N65="","",IF(nhap!N65="cn","cn",IF(ISNA(VLOOKUP(nhap!N65,ds,5,0))=TRUE,"WW",VLOOKUP(nhap!N65,ds,5,0))))</f>
        <v/>
      </c>
      <c r="O66" s="175" t="str">
        <f>IF(nhap!O65="","",IF(nhap!O65="cn","cn",IF(ISNA(VLOOKUP(nhap!O65,ds,5,0))=TRUE,"WW",VLOOKUP(nhap!O65,ds,5,0))))</f>
        <v/>
      </c>
      <c r="P66" s="175" t="str">
        <f>IF(nhap!P65="","",IF(nhap!P65="cn","cn",IF(ISNA(VLOOKUP(nhap!P65,ds,5,0))=TRUE,"WW",VLOOKUP(nhap!P65,ds,5,0))))</f>
        <v/>
      </c>
      <c r="Q66" s="175" t="str">
        <f>IF(nhap!Q65="","",IF(nhap!Q65="cn","cn",IF(ISNA(VLOOKUP(nhap!Q65,ds,5,0))=TRUE,"WW",VLOOKUP(nhap!Q65,ds,5,0))))</f>
        <v/>
      </c>
      <c r="R66" s="175" t="str">
        <f>IF(nhap!R65="","",IF(nhap!R65="cn","cn",IF(ISNA(VLOOKUP(nhap!R65,ds,5,0))=TRUE,"WW",VLOOKUP(nhap!R65,ds,5,0))))</f>
        <v/>
      </c>
      <c r="S66" s="175" t="str">
        <f>IF(nhap!S65="","",IF(nhap!S65="cn","cn",IF(ISNA(VLOOKUP(nhap!S65,ds,5,0))=TRUE,"WW",VLOOKUP(nhap!S65,ds,5,0))))</f>
        <v/>
      </c>
      <c r="T66" s="175" t="str">
        <f>IF(nhap!T65="","",IF(nhap!T65="cn","cn",IF(ISNA(VLOOKUP(nhap!T65,ds,5,0))=TRUE,"WW",VLOOKUP(nhap!T65,ds,5,0))))</f>
        <v/>
      </c>
      <c r="U66" s="175" t="str">
        <f>IF(nhap!U65="","",IF(nhap!U65="cn","cn",IF(ISNA(VLOOKUP(nhap!U65,ds,5,0))=TRUE,"WW",VLOOKUP(nhap!U65,ds,5,0))))</f>
        <v/>
      </c>
      <c r="V66" s="175" t="str">
        <f>IF(nhap!V65="","",IF(nhap!V65="cn","cn",IF(ISNA(VLOOKUP(nhap!V65,ds,5,0))=TRUE,"WW",VLOOKUP(nhap!V65,ds,5,0))))</f>
        <v/>
      </c>
      <c r="W66" s="175" t="str">
        <f>IF(nhap!W65="","",IF(nhap!W65="cn","cn",IF(ISNA(VLOOKUP(nhap!W65,ds,5,0))=TRUE,"WW",VLOOKUP(nhap!W65,ds,5,0))))</f>
        <v/>
      </c>
      <c r="X66" s="175" t="str">
        <f>IF(nhap!X65="","",IF(nhap!X65="cn","cn",IF(ISNA(VLOOKUP(nhap!X65,ds,5,0))=TRUE,"WW",VLOOKUP(nhap!X65,ds,5,0))))</f>
        <v/>
      </c>
      <c r="Y66" s="175" t="str">
        <f>IF(nhap!Y65="","",IF(nhap!Y65="cn","cn",IF(ISNA(VLOOKUP(nhap!Y65,ds,5,0))=TRUE,"WW",VLOOKUP(nhap!Y65,ds,5,0))))</f>
        <v/>
      </c>
      <c r="Z66" s="175" t="str">
        <f>IF(nhap!Z65="","",IF(nhap!Z65="cn","cn",IF(ISNA(VLOOKUP(nhap!Z65,ds,5,0))=TRUE,"WW",VLOOKUP(nhap!Z65,ds,5,0))))</f>
        <v/>
      </c>
      <c r="AA66" s="175" t="str">
        <f>IF(nhap!AA65="","",IF(nhap!AA65="cn","cn",IF(ISNA(VLOOKUP(nhap!AA65,ds,5,0))=TRUE,"WW",VLOOKUP(nhap!AA65,ds,5,0))))</f>
        <v/>
      </c>
      <c r="AB66" s="175" t="str">
        <f>IF(nhap!AB65="","",IF(nhap!AB65="cn","cn",IF(ISNA(VLOOKUP(nhap!AB65,ds,5,0))=TRUE,"WW",VLOOKUP(nhap!AB65,ds,5,0))))</f>
        <v/>
      </c>
      <c r="AC66" s="175" t="str">
        <f>IF(nhap!AC65="","",IF(nhap!AC65="cn","cn",IF(ISNA(VLOOKUP(nhap!AC65,ds,5,0))=TRUE,"WW",VLOOKUP(nhap!AC65,ds,5,0))))</f>
        <v/>
      </c>
      <c r="AD66" s="175" t="str">
        <f>IF(nhap!AD65="","",IF(nhap!AD65="cn","cn",IF(ISNA(VLOOKUP(nhap!AD65,ds,5,0))=TRUE,"WW",VLOOKUP(nhap!AD65,ds,5,0))))</f>
        <v/>
      </c>
      <c r="AE66" s="175" t="str">
        <f>IF(nhap!AE65="","",IF(nhap!AE65="cn","cn",IF(ISNA(VLOOKUP(nhap!AE65,ds,5,0))=TRUE,"WW",VLOOKUP(nhap!AE65,ds,5,0))))</f>
        <v/>
      </c>
      <c r="AF66" s="175" t="str">
        <f>IF(nhap!AF65="","",IF(nhap!AF65="cn","cn",IF(ISNA(VLOOKUP(nhap!AF65,ds,5,0))=TRUE,"WW",VLOOKUP(nhap!AF65,ds,5,0))))</f>
        <v/>
      </c>
      <c r="AG66" s="175" t="str">
        <f>IF(nhap!AG65="","",IF(nhap!AG65="cn","cn",IF(ISNA(VLOOKUP(nhap!AG65,ds,5,0))=TRUE,"WW",VLOOKUP(nhap!AG65,ds,5,0))))</f>
        <v/>
      </c>
      <c r="AH66" s="175" t="str">
        <f>IF(nhap!AH65="","",IF(nhap!AH65="cn","cn",IF(ISNA(VLOOKUP(nhap!AH65,ds,5,0))=TRUE,"WW",VLOOKUP(nhap!AH65,ds,5,0))))</f>
        <v/>
      </c>
      <c r="AI66" s="175" t="str">
        <f>IF(nhap!AI65="","",IF(nhap!AI65="cn","cn",IF(ISNA(VLOOKUP(nhap!AI65,ds,5,0))=TRUE,"WW",VLOOKUP(nhap!AI65,ds,5,0))))</f>
        <v/>
      </c>
      <c r="AJ66" s="175" t="str">
        <f>IF(nhap!AJ65="","",IF(nhap!AJ65="cn","cn",IF(ISNA(VLOOKUP(nhap!AJ65,ds,5,0))=TRUE,"WW",VLOOKUP(nhap!AJ65,ds,5,0))))</f>
        <v/>
      </c>
      <c r="AK66" s="175" t="str">
        <f>IF(nhap!AK65="","",IF(nhap!AK65="cn","cn",IF(ISNA(VLOOKUP(nhap!AK65,ds,5,0))=TRUE,"WW",VLOOKUP(nhap!AK65,ds,5,0))))</f>
        <v/>
      </c>
      <c r="AL66" s="175" t="str">
        <f>IF(nhap!AL65="","",IF(nhap!AL65="cn","cn",IF(ISNA(VLOOKUP(nhap!AL65,ds,5,0))=TRUE,"WW",VLOOKUP(nhap!AL65,ds,5,0))))</f>
        <v/>
      </c>
      <c r="AM66" s="175" t="str">
        <f>IF(nhap!AM65="","",IF(nhap!AM65="cn","cn",IF(ISNA(VLOOKUP(nhap!AM65,ds,5,0))=TRUE,"WW",VLOOKUP(nhap!AM65,ds,5,0))))</f>
        <v/>
      </c>
      <c r="AN66" s="175" t="str">
        <f>IF(nhap!AN65="","",IF(nhap!AN65="cn","cn",IF(ISNA(VLOOKUP(nhap!AN65,ds,5,0))=TRUE,"WW",VLOOKUP(nhap!AN65,ds,5,0))))</f>
        <v/>
      </c>
      <c r="AO66" s="175" t="str">
        <f>IF(nhap!AO65="","",IF(nhap!AO65="cn","cn",IF(ISNA(VLOOKUP(nhap!AO65,ds,5,0))=TRUE,"WW",VLOOKUP(nhap!AO65,ds,5,0))))</f>
        <v/>
      </c>
      <c r="AP66" s="175" t="str">
        <f>IF(nhap!AP65="","",IF(nhap!AP65="cn","cn",IF(ISNA(VLOOKUP(nhap!AP65,ds,5,0))=TRUE,"WW",VLOOKUP(nhap!AP65,ds,5,0))))</f>
        <v/>
      </c>
      <c r="AQ66" s="175" t="str">
        <f>IF(nhap!AQ65="","",IF(nhap!AQ65="cn","cn",IF(ISNA(VLOOKUP(nhap!AQ65,ds,5,0))=TRUE,"WW",VLOOKUP(nhap!AQ65,ds,5,0))))</f>
        <v/>
      </c>
      <c r="AR66" s="175" t="str">
        <f>IF(nhap!AR65="","",IF(nhap!AR65="cn","cn",IF(ISNA(VLOOKUP(nhap!AR65,ds,5,0))=TRUE,"WW",VLOOKUP(nhap!AR65,ds,5,0))))</f>
        <v/>
      </c>
      <c r="AS66" s="175" t="str">
        <f>IF(nhap!AS65="","",IF(nhap!AS65="cn","cn",IF(ISNA(VLOOKUP(nhap!AS65,ds,5,0))=TRUE,"WW",VLOOKUP(nhap!AS65,ds,5,0))))</f>
        <v/>
      </c>
      <c r="AT66" s="175" t="str">
        <f>IF(nhap!AT65="","",IF(nhap!AT65="cn","cn",IF(ISNA(VLOOKUP(nhap!AT65,ds,5,0))=TRUE,"WW",VLOOKUP(nhap!AT65,ds,5,0))))</f>
        <v/>
      </c>
      <c r="AU66" s="175" t="str">
        <f>IF(nhap!AU65="","",IF(nhap!AU65="cn","cn",IF(ISNA(VLOOKUP(nhap!AU65,ds,5,0))=TRUE,"WW",VLOOKUP(nhap!AU65,ds,5,0))))</f>
        <v/>
      </c>
      <c r="AV66" s="175" t="str">
        <f>IF(nhap!AV65="","",IF(nhap!AV65="cn","cn",IF(ISNA(VLOOKUP(nhap!AV65,ds,5,0))=TRUE,"WW",VLOOKUP(nhap!AV65,ds,5,0))))</f>
        <v/>
      </c>
      <c r="AW66" s="175" t="str">
        <f>IF(nhap!AW65="","",IF(nhap!AW65="cn","cn",IF(ISNA(VLOOKUP(nhap!AW65,ds,5,0))=TRUE,"WW",VLOOKUP(nhap!AW65,ds,5,0))))</f>
        <v/>
      </c>
      <c r="AX66" s="175" t="str">
        <f>IF(nhap!AX65="","",IF(nhap!AX65="cn","cn",IF(ISNA(VLOOKUP(nhap!AX65,ds,5,0))=TRUE,"WW",VLOOKUP(nhap!AX65,ds,5,0))))</f>
        <v/>
      </c>
      <c r="AY66" s="177" t="str">
        <f>IF(nhap!AY65="","",IF(nhap!AY65="cn","cn",VLOOKUP(nhap!AY65,ds,5,0)))</f>
        <v/>
      </c>
      <c r="AZ66" s="178" t="str">
        <f>IF(nhap!AZ65="","",IF(nhap!AZ65="cn","cn",VLOOKUP(nhap!AZ65,ds,5,0)))</f>
        <v/>
      </c>
      <c r="BA66" s="187"/>
      <c r="BB66" s="187"/>
    </row>
    <row r="67" spans="1:54" ht="15.75" customHeight="1" thickTop="1" thickBot="1">
      <c r="A67" s="563"/>
      <c r="B67" s="169">
        <v>4</v>
      </c>
      <c r="C67" s="175" t="str">
        <f>IF(nhap!C66="","",IF(nhap!C66="cn","cn",IF(ISNA(VLOOKUP(nhap!C66,ds,5,0))=TRUE,"WW",VLOOKUP(nhap!C66,ds,5,0))))</f>
        <v/>
      </c>
      <c r="D67" s="175" t="str">
        <f>IF(nhap!D66="","",IF(nhap!D66="cn","cn",IF(ISNA(VLOOKUP(nhap!D66,ds,5,0))=TRUE,"WW",VLOOKUP(nhap!D66,ds,5,0))))</f>
        <v/>
      </c>
      <c r="E67" s="175" t="str">
        <f>IF(nhap!E66="","",IF(nhap!E66="cn","cn",IF(ISNA(VLOOKUP(nhap!E66,ds,5,0))=TRUE,"WW",VLOOKUP(nhap!E66,ds,5,0))))</f>
        <v/>
      </c>
      <c r="F67" s="175" t="str">
        <f>IF(nhap!F66="","",IF(nhap!F66="cn","cn",IF(ISNA(VLOOKUP(nhap!F66,ds,5,0))=TRUE,"WW",VLOOKUP(nhap!F66,ds,5,0))))</f>
        <v/>
      </c>
      <c r="G67" s="175" t="str">
        <f>IF(nhap!G66="","",IF(nhap!G66="cn","cn",IF(ISNA(VLOOKUP(nhap!G66,ds,5,0))=TRUE,"WW",VLOOKUP(nhap!G66,ds,5,0))))</f>
        <v/>
      </c>
      <c r="H67" s="175" t="str">
        <f>IF(nhap!H66="","",IF(nhap!H66="cn","cn",IF(ISNA(VLOOKUP(nhap!H66,ds,5,0))=TRUE,"WW",VLOOKUP(nhap!H66,ds,5,0))))</f>
        <v/>
      </c>
      <c r="I67" s="175" t="str">
        <f>IF(nhap!I66="","",IF(nhap!I66="cn","cn",IF(ISNA(VLOOKUP(nhap!I66,ds,5,0))=TRUE,"WW",VLOOKUP(nhap!I66,ds,5,0))))</f>
        <v/>
      </c>
      <c r="J67" s="175" t="str">
        <f>IF(nhap!J66="","",IF(nhap!J66="cn","cn",IF(ISNA(VLOOKUP(nhap!J66,ds,5,0))=TRUE,"WW",VLOOKUP(nhap!J66,ds,5,0))))</f>
        <v/>
      </c>
      <c r="K67" s="175" t="str">
        <f>IF(nhap!K66="","",IF(nhap!K66="cn","cn",IF(ISNA(VLOOKUP(nhap!K66,ds,5,0))=TRUE,"WW",VLOOKUP(nhap!K66,ds,5,0))))</f>
        <v/>
      </c>
      <c r="L67" s="175" t="str">
        <f>IF(nhap!L66="","",IF(nhap!L66="cn","cn",IF(ISNA(VLOOKUP(nhap!L66,ds,5,0))=TRUE,"WW",VLOOKUP(nhap!L66,ds,5,0))))</f>
        <v/>
      </c>
      <c r="M67" s="175" t="str">
        <f>IF(nhap!M66="","",IF(nhap!M66="cn","cn",IF(ISNA(VLOOKUP(nhap!M66,ds,5,0))=TRUE,"WW",VLOOKUP(nhap!M66,ds,5,0))))</f>
        <v/>
      </c>
      <c r="N67" s="175" t="str">
        <f>IF(nhap!N66="","",IF(nhap!N66="cn","cn",IF(ISNA(VLOOKUP(nhap!N66,ds,5,0))=TRUE,"WW",VLOOKUP(nhap!N66,ds,5,0))))</f>
        <v/>
      </c>
      <c r="O67" s="175" t="str">
        <f>IF(nhap!O66="","",IF(nhap!O66="cn","cn",IF(ISNA(VLOOKUP(nhap!O66,ds,5,0))=TRUE,"WW",VLOOKUP(nhap!O66,ds,5,0))))</f>
        <v/>
      </c>
      <c r="P67" s="175" t="str">
        <f>IF(nhap!P66="","",IF(nhap!P66="cn","cn",IF(ISNA(VLOOKUP(nhap!P66,ds,5,0))=TRUE,"WW",VLOOKUP(nhap!P66,ds,5,0))))</f>
        <v/>
      </c>
      <c r="Q67" s="175" t="str">
        <f>IF(nhap!Q66="","",IF(nhap!Q66="cn","cn",IF(ISNA(VLOOKUP(nhap!Q66,ds,5,0))=TRUE,"WW",VLOOKUP(nhap!Q66,ds,5,0))))</f>
        <v/>
      </c>
      <c r="R67" s="175" t="str">
        <f>IF(nhap!R66="","",IF(nhap!R66="cn","cn",IF(ISNA(VLOOKUP(nhap!R66,ds,5,0))=TRUE,"WW",VLOOKUP(nhap!R66,ds,5,0))))</f>
        <v/>
      </c>
      <c r="S67" s="175" t="str">
        <f>IF(nhap!S66="","",IF(nhap!S66="cn","cn",IF(ISNA(VLOOKUP(nhap!S66,ds,5,0))=TRUE,"WW",VLOOKUP(nhap!S66,ds,5,0))))</f>
        <v/>
      </c>
      <c r="T67" s="175" t="str">
        <f>IF(nhap!T66="","",IF(nhap!T66="cn","cn",IF(ISNA(VLOOKUP(nhap!T66,ds,5,0))=TRUE,"WW",VLOOKUP(nhap!T66,ds,5,0))))</f>
        <v/>
      </c>
      <c r="U67" s="175" t="str">
        <f>IF(nhap!U66="","",IF(nhap!U66="cn","cn",IF(ISNA(VLOOKUP(nhap!U66,ds,5,0))=TRUE,"WW",VLOOKUP(nhap!U66,ds,5,0))))</f>
        <v/>
      </c>
      <c r="V67" s="175" t="str">
        <f>IF(nhap!V66="","",IF(nhap!V66="cn","cn",IF(ISNA(VLOOKUP(nhap!V66,ds,5,0))=TRUE,"WW",VLOOKUP(nhap!V66,ds,5,0))))</f>
        <v/>
      </c>
      <c r="W67" s="175" t="str">
        <f>IF(nhap!W66="","",IF(nhap!W66="cn","cn",IF(ISNA(VLOOKUP(nhap!W66,ds,5,0))=TRUE,"WW",VLOOKUP(nhap!W66,ds,5,0))))</f>
        <v/>
      </c>
      <c r="X67" s="175" t="str">
        <f>IF(nhap!X66="","",IF(nhap!X66="cn","cn",IF(ISNA(VLOOKUP(nhap!X66,ds,5,0))=TRUE,"WW",VLOOKUP(nhap!X66,ds,5,0))))</f>
        <v/>
      </c>
      <c r="Y67" s="175" t="str">
        <f>IF(nhap!Y66="","",IF(nhap!Y66="cn","cn",IF(ISNA(VLOOKUP(nhap!Y66,ds,5,0))=TRUE,"WW",VLOOKUP(nhap!Y66,ds,5,0))))</f>
        <v/>
      </c>
      <c r="Z67" s="175" t="str">
        <f>IF(nhap!Z66="","",IF(nhap!Z66="cn","cn",IF(ISNA(VLOOKUP(nhap!Z66,ds,5,0))=TRUE,"WW",VLOOKUP(nhap!Z66,ds,5,0))))</f>
        <v/>
      </c>
      <c r="AA67" s="175" t="str">
        <f>IF(nhap!AA66="","",IF(nhap!AA66="cn","cn",IF(ISNA(VLOOKUP(nhap!AA66,ds,5,0))=TRUE,"WW",VLOOKUP(nhap!AA66,ds,5,0))))</f>
        <v/>
      </c>
      <c r="AB67" s="175" t="str">
        <f>IF(nhap!AB66="","",IF(nhap!AB66="cn","cn",IF(ISNA(VLOOKUP(nhap!AB66,ds,5,0))=TRUE,"WW",VLOOKUP(nhap!AB66,ds,5,0))))</f>
        <v/>
      </c>
      <c r="AC67" s="175" t="str">
        <f>IF(nhap!AC66="","",IF(nhap!AC66="cn","cn",IF(ISNA(VLOOKUP(nhap!AC66,ds,5,0))=TRUE,"WW",VLOOKUP(nhap!AC66,ds,5,0))))</f>
        <v/>
      </c>
      <c r="AD67" s="175" t="str">
        <f>IF(nhap!AD66="","",IF(nhap!AD66="cn","cn",IF(ISNA(VLOOKUP(nhap!AD66,ds,5,0))=TRUE,"WW",VLOOKUP(nhap!AD66,ds,5,0))))</f>
        <v/>
      </c>
      <c r="AE67" s="175" t="str">
        <f>IF(nhap!AE66="","",IF(nhap!AE66="cn","cn",IF(ISNA(VLOOKUP(nhap!AE66,ds,5,0))=TRUE,"WW",VLOOKUP(nhap!AE66,ds,5,0))))</f>
        <v/>
      </c>
      <c r="AF67" s="175" t="str">
        <f>IF(nhap!AF66="","",IF(nhap!AF66="cn","cn",IF(ISNA(VLOOKUP(nhap!AF66,ds,5,0))=TRUE,"WW",VLOOKUP(nhap!AF66,ds,5,0))))</f>
        <v/>
      </c>
      <c r="AG67" s="175" t="str">
        <f>IF(nhap!AG66="","",IF(nhap!AG66="cn","cn",IF(ISNA(VLOOKUP(nhap!AG66,ds,5,0))=TRUE,"WW",VLOOKUP(nhap!AG66,ds,5,0))))</f>
        <v/>
      </c>
      <c r="AH67" s="175" t="str">
        <f>IF(nhap!AH66="","",IF(nhap!AH66="cn","cn",IF(ISNA(VLOOKUP(nhap!AH66,ds,5,0))=TRUE,"WW",VLOOKUP(nhap!AH66,ds,5,0))))</f>
        <v/>
      </c>
      <c r="AI67" s="175" t="str">
        <f>IF(nhap!AI66="","",IF(nhap!AI66="cn","cn",IF(ISNA(VLOOKUP(nhap!AI66,ds,5,0))=TRUE,"WW",VLOOKUP(nhap!AI66,ds,5,0))))</f>
        <v/>
      </c>
      <c r="AJ67" s="175" t="str">
        <f>IF(nhap!AJ66="","",IF(nhap!AJ66="cn","cn",IF(ISNA(VLOOKUP(nhap!AJ66,ds,5,0))=TRUE,"WW",VLOOKUP(nhap!AJ66,ds,5,0))))</f>
        <v/>
      </c>
      <c r="AK67" s="175" t="str">
        <f>IF(nhap!AK66="","",IF(nhap!AK66="cn","cn",IF(ISNA(VLOOKUP(nhap!AK66,ds,5,0))=TRUE,"WW",VLOOKUP(nhap!AK66,ds,5,0))))</f>
        <v/>
      </c>
      <c r="AL67" s="175" t="str">
        <f>IF(nhap!AL66="","",IF(nhap!AL66="cn","cn",IF(ISNA(VLOOKUP(nhap!AL66,ds,5,0))=TRUE,"WW",VLOOKUP(nhap!AL66,ds,5,0))))</f>
        <v/>
      </c>
      <c r="AM67" s="175" t="str">
        <f>IF(nhap!AM66="","",IF(nhap!AM66="cn","cn",IF(ISNA(VLOOKUP(nhap!AM66,ds,5,0))=TRUE,"WW",VLOOKUP(nhap!AM66,ds,5,0))))</f>
        <v/>
      </c>
      <c r="AN67" s="175" t="str">
        <f>IF(nhap!AN66="","",IF(nhap!AN66="cn","cn",IF(ISNA(VLOOKUP(nhap!AN66,ds,5,0))=TRUE,"WW",VLOOKUP(nhap!AN66,ds,5,0))))</f>
        <v/>
      </c>
      <c r="AO67" s="175" t="str">
        <f>IF(nhap!AO66="","",IF(nhap!AO66="cn","cn",IF(ISNA(VLOOKUP(nhap!AO66,ds,5,0))=TRUE,"WW",VLOOKUP(nhap!AO66,ds,5,0))))</f>
        <v/>
      </c>
      <c r="AP67" s="175" t="str">
        <f>IF(nhap!AP66="","",IF(nhap!AP66="cn","cn",IF(ISNA(VLOOKUP(nhap!AP66,ds,5,0))=TRUE,"WW",VLOOKUP(nhap!AP66,ds,5,0))))</f>
        <v/>
      </c>
      <c r="AQ67" s="175" t="str">
        <f>IF(nhap!AQ66="","",IF(nhap!AQ66="cn","cn",IF(ISNA(VLOOKUP(nhap!AQ66,ds,5,0))=TRUE,"WW",VLOOKUP(nhap!AQ66,ds,5,0))))</f>
        <v/>
      </c>
      <c r="AR67" s="175" t="str">
        <f>IF(nhap!AR66="","",IF(nhap!AR66="cn","cn",IF(ISNA(VLOOKUP(nhap!AR66,ds,5,0))=TRUE,"WW",VLOOKUP(nhap!AR66,ds,5,0))))</f>
        <v/>
      </c>
      <c r="AS67" s="175" t="str">
        <f>IF(nhap!AS66="","",IF(nhap!AS66="cn","cn",IF(ISNA(VLOOKUP(nhap!AS66,ds,5,0))=TRUE,"WW",VLOOKUP(nhap!AS66,ds,5,0))))</f>
        <v/>
      </c>
      <c r="AT67" s="175" t="str">
        <f>IF(nhap!AT66="","",IF(nhap!AT66="cn","cn",IF(ISNA(VLOOKUP(nhap!AT66,ds,5,0))=TRUE,"WW",VLOOKUP(nhap!AT66,ds,5,0))))</f>
        <v/>
      </c>
      <c r="AU67" s="175" t="str">
        <f>IF(nhap!AU66="","",IF(nhap!AU66="cn","cn",IF(ISNA(VLOOKUP(nhap!AU66,ds,5,0))=TRUE,"WW",VLOOKUP(nhap!AU66,ds,5,0))))</f>
        <v/>
      </c>
      <c r="AV67" s="175" t="str">
        <f>IF(nhap!AV66="","",IF(nhap!AV66="cn","cn",IF(ISNA(VLOOKUP(nhap!AV66,ds,5,0))=TRUE,"WW",VLOOKUP(nhap!AV66,ds,5,0))))</f>
        <v/>
      </c>
      <c r="AW67" s="175" t="str">
        <f>IF(nhap!AW66="","",IF(nhap!AW66="cn","cn",IF(ISNA(VLOOKUP(nhap!AW66,ds,5,0))=TRUE,"WW",VLOOKUP(nhap!AW66,ds,5,0))))</f>
        <v/>
      </c>
      <c r="AX67" s="175" t="str">
        <f>IF(nhap!AX66="","",IF(nhap!AX66="cn","cn",IF(ISNA(VLOOKUP(nhap!AX66,ds,5,0))=TRUE,"WW",VLOOKUP(nhap!AX66,ds,5,0))))</f>
        <v/>
      </c>
      <c r="AY67" s="177" t="str">
        <f>IF(nhap!AY66="","",IF(nhap!AY66="cn","cn",VLOOKUP(nhap!AY66,ds,5,0)))</f>
        <v/>
      </c>
      <c r="AZ67" s="178" t="str">
        <f>IF(nhap!AZ66="","",IF(nhap!AZ66="cn","cn",VLOOKUP(nhap!AZ66,ds,5,0)))</f>
        <v/>
      </c>
      <c r="BA67" s="187"/>
      <c r="BB67" s="187"/>
    </row>
    <row r="68" spans="1:54" ht="15.75" customHeight="1" thickTop="1" thickBot="1">
      <c r="A68" s="564"/>
      <c r="B68" s="170">
        <v>5</v>
      </c>
      <c r="C68" s="175" t="str">
        <f>IF(nhap!C67="","",IF(nhap!C67="cn","cn",IF(ISNA(VLOOKUP(nhap!C67,ds,5,0))=TRUE,"WW",VLOOKUP(nhap!C67,ds,5,0))))</f>
        <v/>
      </c>
      <c r="D68" s="175" t="str">
        <f>IF(nhap!D67="","",IF(nhap!D67="cn","cn",IF(ISNA(VLOOKUP(nhap!D67,ds,5,0))=TRUE,"WW",VLOOKUP(nhap!D67,ds,5,0))))</f>
        <v/>
      </c>
      <c r="E68" s="175" t="str">
        <f>IF(nhap!E67="","",IF(nhap!E67="cn","cn",IF(ISNA(VLOOKUP(nhap!E67,ds,5,0))=TRUE,"WW",VLOOKUP(nhap!E67,ds,5,0))))</f>
        <v/>
      </c>
      <c r="F68" s="175" t="str">
        <f>IF(nhap!F67="","",IF(nhap!F67="cn","cn",IF(ISNA(VLOOKUP(nhap!F67,ds,5,0))=TRUE,"WW",VLOOKUP(nhap!F67,ds,5,0))))</f>
        <v/>
      </c>
      <c r="G68" s="175" t="str">
        <f>IF(nhap!G67="","",IF(nhap!G67="cn","cn",IF(ISNA(VLOOKUP(nhap!G67,ds,5,0))=TRUE,"WW",VLOOKUP(nhap!G67,ds,5,0))))</f>
        <v/>
      </c>
      <c r="H68" s="175" t="str">
        <f>IF(nhap!H67="","",IF(nhap!H67="cn","cn",IF(ISNA(VLOOKUP(nhap!H67,ds,5,0))=TRUE,"WW",VLOOKUP(nhap!H67,ds,5,0))))</f>
        <v/>
      </c>
      <c r="I68" s="175" t="str">
        <f>IF(nhap!I67="","",IF(nhap!I67="cn","cn",IF(ISNA(VLOOKUP(nhap!I67,ds,5,0))=TRUE,"WW",VLOOKUP(nhap!I67,ds,5,0))))</f>
        <v/>
      </c>
      <c r="J68" s="175" t="str">
        <f>IF(nhap!J67="","",IF(nhap!J67="cn","cn",IF(ISNA(VLOOKUP(nhap!J67,ds,5,0))=TRUE,"WW",VLOOKUP(nhap!J67,ds,5,0))))</f>
        <v/>
      </c>
      <c r="K68" s="175" t="str">
        <f>IF(nhap!K67="","",IF(nhap!K67="cn","cn",IF(ISNA(VLOOKUP(nhap!K67,ds,5,0))=TRUE,"WW",VLOOKUP(nhap!K67,ds,5,0))))</f>
        <v/>
      </c>
      <c r="L68" s="175" t="str">
        <f>IF(nhap!L67="","",IF(nhap!L67="cn","cn",IF(ISNA(VLOOKUP(nhap!L67,ds,5,0))=TRUE,"WW",VLOOKUP(nhap!L67,ds,5,0))))</f>
        <v/>
      </c>
      <c r="M68" s="175" t="str">
        <f>IF(nhap!M67="","",IF(nhap!M67="cn","cn",IF(ISNA(VLOOKUP(nhap!M67,ds,5,0))=TRUE,"WW",VLOOKUP(nhap!M67,ds,5,0))))</f>
        <v/>
      </c>
      <c r="N68" s="175" t="str">
        <f>IF(nhap!N67="","",IF(nhap!N67="cn","cn",IF(ISNA(VLOOKUP(nhap!N67,ds,5,0))=TRUE,"WW",VLOOKUP(nhap!N67,ds,5,0))))</f>
        <v/>
      </c>
      <c r="O68" s="175" t="str">
        <f>IF(nhap!O67="","",IF(nhap!O67="cn","cn",IF(ISNA(VLOOKUP(nhap!O67,ds,5,0))=TRUE,"WW",VLOOKUP(nhap!O67,ds,5,0))))</f>
        <v/>
      </c>
      <c r="P68" s="175" t="str">
        <f>IF(nhap!P67="","",IF(nhap!P67="cn","cn",IF(ISNA(VLOOKUP(nhap!P67,ds,5,0))=TRUE,"WW",VLOOKUP(nhap!P67,ds,5,0))))</f>
        <v/>
      </c>
      <c r="Q68" s="175" t="str">
        <f>IF(nhap!Q67="","",IF(nhap!Q67="cn","cn",IF(ISNA(VLOOKUP(nhap!Q67,ds,5,0))=TRUE,"WW",VLOOKUP(nhap!Q67,ds,5,0))))</f>
        <v/>
      </c>
      <c r="R68" s="175" t="str">
        <f>IF(nhap!R67="","",IF(nhap!R67="cn","cn",IF(ISNA(VLOOKUP(nhap!R67,ds,5,0))=TRUE,"WW",VLOOKUP(nhap!R67,ds,5,0))))</f>
        <v/>
      </c>
      <c r="S68" s="175" t="str">
        <f>IF(nhap!S67="","",IF(nhap!S67="cn","cn",IF(ISNA(VLOOKUP(nhap!S67,ds,5,0))=TRUE,"WW",VLOOKUP(nhap!S67,ds,5,0))))</f>
        <v/>
      </c>
      <c r="T68" s="175" t="str">
        <f>IF(nhap!T67="","",IF(nhap!T67="cn","cn",IF(ISNA(VLOOKUP(nhap!T67,ds,5,0))=TRUE,"WW",VLOOKUP(nhap!T67,ds,5,0))))</f>
        <v/>
      </c>
      <c r="U68" s="175" t="str">
        <f>IF(nhap!U67="","",IF(nhap!U67="cn","cn",IF(ISNA(VLOOKUP(nhap!U67,ds,5,0))=TRUE,"WW",VLOOKUP(nhap!U67,ds,5,0))))</f>
        <v/>
      </c>
      <c r="V68" s="175" t="str">
        <f>IF(nhap!V67="","",IF(nhap!V67="cn","cn",IF(ISNA(VLOOKUP(nhap!V67,ds,5,0))=TRUE,"WW",VLOOKUP(nhap!V67,ds,5,0))))</f>
        <v/>
      </c>
      <c r="W68" s="175" t="str">
        <f>IF(nhap!W67="","",IF(nhap!W67="cn","cn",IF(ISNA(VLOOKUP(nhap!W67,ds,5,0))=TRUE,"WW",VLOOKUP(nhap!W67,ds,5,0))))</f>
        <v/>
      </c>
      <c r="X68" s="175" t="str">
        <f>IF(nhap!X67="","",IF(nhap!X67="cn","cn",IF(ISNA(VLOOKUP(nhap!X67,ds,5,0))=TRUE,"WW",VLOOKUP(nhap!X67,ds,5,0))))</f>
        <v/>
      </c>
      <c r="Y68" s="175" t="str">
        <f>IF(nhap!Y67="","",IF(nhap!Y67="cn","cn",IF(ISNA(VLOOKUP(nhap!Y67,ds,5,0))=TRUE,"WW",VLOOKUP(nhap!Y67,ds,5,0))))</f>
        <v/>
      </c>
      <c r="Z68" s="175" t="str">
        <f>IF(nhap!Z67="","",IF(nhap!Z67="cn","cn",IF(ISNA(VLOOKUP(nhap!Z67,ds,5,0))=TRUE,"WW",VLOOKUP(nhap!Z67,ds,5,0))))</f>
        <v/>
      </c>
      <c r="AA68" s="175" t="str">
        <f>IF(nhap!AA67="","",IF(nhap!AA67="cn","cn",IF(ISNA(VLOOKUP(nhap!AA67,ds,5,0))=TRUE,"WW",VLOOKUP(nhap!AA67,ds,5,0))))</f>
        <v/>
      </c>
      <c r="AB68" s="175" t="str">
        <f>IF(nhap!AB67="","",IF(nhap!AB67="cn","cn",IF(ISNA(VLOOKUP(nhap!AB67,ds,5,0))=TRUE,"WW",VLOOKUP(nhap!AB67,ds,5,0))))</f>
        <v/>
      </c>
      <c r="AC68" s="175" t="str">
        <f>IF(nhap!AC67="","",IF(nhap!AC67="cn","cn",IF(ISNA(VLOOKUP(nhap!AC67,ds,5,0))=TRUE,"WW",VLOOKUP(nhap!AC67,ds,5,0))))</f>
        <v/>
      </c>
      <c r="AD68" s="175" t="str">
        <f>IF(nhap!AD67="","",IF(nhap!AD67="cn","cn",IF(ISNA(VLOOKUP(nhap!AD67,ds,5,0))=TRUE,"WW",VLOOKUP(nhap!AD67,ds,5,0))))</f>
        <v/>
      </c>
      <c r="AE68" s="175" t="str">
        <f>IF(nhap!AE67="","",IF(nhap!AE67="cn","cn",IF(ISNA(VLOOKUP(nhap!AE67,ds,5,0))=TRUE,"WW",VLOOKUP(nhap!AE67,ds,5,0))))</f>
        <v/>
      </c>
      <c r="AF68" s="175" t="str">
        <f>IF(nhap!AF67="","",IF(nhap!AF67="cn","cn",IF(ISNA(VLOOKUP(nhap!AF67,ds,5,0))=TRUE,"WW",VLOOKUP(nhap!AF67,ds,5,0))))</f>
        <v/>
      </c>
      <c r="AG68" s="175" t="str">
        <f>IF(nhap!AG67="","",IF(nhap!AG67="cn","cn",IF(ISNA(VLOOKUP(nhap!AG67,ds,5,0))=TRUE,"WW",VLOOKUP(nhap!AG67,ds,5,0))))</f>
        <v/>
      </c>
      <c r="AH68" s="175" t="str">
        <f>IF(nhap!AH67="","",IF(nhap!AH67="cn","cn",IF(ISNA(VLOOKUP(nhap!AH67,ds,5,0))=TRUE,"WW",VLOOKUP(nhap!AH67,ds,5,0))))</f>
        <v/>
      </c>
      <c r="AI68" s="175" t="str">
        <f>IF(nhap!AI67="","",IF(nhap!AI67="cn","cn",IF(ISNA(VLOOKUP(nhap!AI67,ds,5,0))=TRUE,"WW",VLOOKUP(nhap!AI67,ds,5,0))))</f>
        <v/>
      </c>
      <c r="AJ68" s="175" t="str">
        <f>IF(nhap!AJ67="","",IF(nhap!AJ67="cn","cn",IF(ISNA(VLOOKUP(nhap!AJ67,ds,5,0))=TRUE,"WW",VLOOKUP(nhap!AJ67,ds,5,0))))</f>
        <v/>
      </c>
      <c r="AK68" s="175" t="str">
        <f>IF(nhap!AK67="","",IF(nhap!AK67="cn","cn",IF(ISNA(VLOOKUP(nhap!AK67,ds,5,0))=TRUE,"WW",VLOOKUP(nhap!AK67,ds,5,0))))</f>
        <v/>
      </c>
      <c r="AL68" s="175" t="str">
        <f>IF(nhap!AL67="","",IF(nhap!AL67="cn","cn",IF(ISNA(VLOOKUP(nhap!AL67,ds,5,0))=TRUE,"WW",VLOOKUP(nhap!AL67,ds,5,0))))</f>
        <v/>
      </c>
      <c r="AM68" s="175" t="str">
        <f>IF(nhap!AM67="","",IF(nhap!AM67="cn","cn",IF(ISNA(VLOOKUP(nhap!AM67,ds,5,0))=TRUE,"WW",VLOOKUP(nhap!AM67,ds,5,0))))</f>
        <v/>
      </c>
      <c r="AN68" s="175" t="str">
        <f>IF(nhap!AN67="","",IF(nhap!AN67="cn","cn",IF(ISNA(VLOOKUP(nhap!AN67,ds,5,0))=TRUE,"WW",VLOOKUP(nhap!AN67,ds,5,0))))</f>
        <v/>
      </c>
      <c r="AO68" s="175" t="str">
        <f>IF(nhap!AO67="","",IF(nhap!AO67="cn","cn",IF(ISNA(VLOOKUP(nhap!AO67,ds,5,0))=TRUE,"WW",VLOOKUP(nhap!AO67,ds,5,0))))</f>
        <v/>
      </c>
      <c r="AP68" s="175" t="str">
        <f>IF(nhap!AP67="","",IF(nhap!AP67="cn","cn",IF(ISNA(VLOOKUP(nhap!AP67,ds,5,0))=TRUE,"WW",VLOOKUP(nhap!AP67,ds,5,0))))</f>
        <v/>
      </c>
      <c r="AQ68" s="175" t="str">
        <f>IF(nhap!AQ67="","",IF(nhap!AQ67="cn","cn",IF(ISNA(VLOOKUP(nhap!AQ67,ds,5,0))=TRUE,"WW",VLOOKUP(nhap!AQ67,ds,5,0))))</f>
        <v/>
      </c>
      <c r="AR68" s="175" t="str">
        <f>IF(nhap!AR67="","",IF(nhap!AR67="cn","cn",IF(ISNA(VLOOKUP(nhap!AR67,ds,5,0))=TRUE,"WW",VLOOKUP(nhap!AR67,ds,5,0))))</f>
        <v/>
      </c>
      <c r="AS68" s="175" t="str">
        <f>IF(nhap!AS67="","",IF(nhap!AS67="cn","cn",IF(ISNA(VLOOKUP(nhap!AS67,ds,5,0))=TRUE,"WW",VLOOKUP(nhap!AS67,ds,5,0))))</f>
        <v/>
      </c>
      <c r="AT68" s="175" t="str">
        <f>IF(nhap!AT67="","",IF(nhap!AT67="cn","cn",IF(ISNA(VLOOKUP(nhap!AT67,ds,5,0))=TRUE,"WW",VLOOKUP(nhap!AT67,ds,5,0))))</f>
        <v/>
      </c>
      <c r="AU68" s="175" t="str">
        <f>IF(nhap!AU67="","",IF(nhap!AU67="cn","cn",IF(ISNA(VLOOKUP(nhap!AU67,ds,5,0))=TRUE,"WW",VLOOKUP(nhap!AU67,ds,5,0))))</f>
        <v/>
      </c>
      <c r="AV68" s="175" t="str">
        <f>IF(nhap!AV67="","",IF(nhap!AV67="cn","cn",IF(ISNA(VLOOKUP(nhap!AV67,ds,5,0))=TRUE,"WW",VLOOKUP(nhap!AV67,ds,5,0))))</f>
        <v/>
      </c>
      <c r="AW68" s="175" t="str">
        <f>IF(nhap!AW67="","",IF(nhap!AW67="cn","cn",IF(ISNA(VLOOKUP(nhap!AW67,ds,5,0))=TRUE,"WW",VLOOKUP(nhap!AW67,ds,5,0))))</f>
        <v/>
      </c>
      <c r="AX68" s="175" t="str">
        <f>IF(nhap!AX67="","",IF(nhap!AX67="cn","cn",IF(ISNA(VLOOKUP(nhap!AX67,ds,5,0))=TRUE,"WW",VLOOKUP(nhap!AX67,ds,5,0))))</f>
        <v/>
      </c>
      <c r="AY68" s="179" t="str">
        <f>IF(nhap!AY67="","",IF(nhap!AY67="cn","cn",VLOOKUP(nhap!AY67,ds,5,0)))</f>
        <v/>
      </c>
      <c r="AZ68" s="180" t="str">
        <f>IF(nhap!AZ67="","",IF(nhap!AZ67="cn","cn",VLOOKUP(nhap!AZ67,ds,5,0)))</f>
        <v/>
      </c>
      <c r="BA68" s="187"/>
      <c r="BB68" s="187"/>
    </row>
    <row r="69" spans="1:54" s="171" customFormat="1" ht="15.7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4"/>
      <c r="BB69" s="174"/>
    </row>
    <row r="71" spans="1:54" ht="15.75" customHeight="1">
      <c r="C71" s="159">
        <f>COUNTBLANK(C39:C68)</f>
        <v>30</v>
      </c>
      <c r="D71" s="159">
        <f t="shared" ref="D71:AZ71" si="0">COUNTBLANK(D39:D68)</f>
        <v>30</v>
      </c>
      <c r="E71" s="159">
        <f t="shared" si="0"/>
        <v>30</v>
      </c>
      <c r="F71" s="159">
        <f t="shared" si="0"/>
        <v>30</v>
      </c>
      <c r="G71" s="159">
        <f t="shared" si="0"/>
        <v>30</v>
      </c>
      <c r="H71" s="159">
        <f t="shared" si="0"/>
        <v>30</v>
      </c>
      <c r="I71" s="159">
        <f t="shared" si="0"/>
        <v>30</v>
      </c>
      <c r="J71" s="159">
        <f t="shared" si="0"/>
        <v>30</v>
      </c>
      <c r="K71" s="159">
        <f t="shared" si="0"/>
        <v>30</v>
      </c>
      <c r="L71" s="159">
        <f t="shared" si="0"/>
        <v>30</v>
      </c>
      <c r="M71" s="159">
        <f t="shared" si="0"/>
        <v>30</v>
      </c>
      <c r="N71" s="159">
        <f t="shared" si="0"/>
        <v>30</v>
      </c>
      <c r="O71" s="159">
        <f t="shared" si="0"/>
        <v>30</v>
      </c>
      <c r="P71" s="159">
        <f t="shared" si="0"/>
        <v>30</v>
      </c>
      <c r="Q71" s="159">
        <f t="shared" si="0"/>
        <v>30</v>
      </c>
      <c r="R71" s="159">
        <f t="shared" si="0"/>
        <v>30</v>
      </c>
      <c r="S71" s="159">
        <f t="shared" si="0"/>
        <v>30</v>
      </c>
      <c r="T71" s="159">
        <f t="shared" si="0"/>
        <v>30</v>
      </c>
      <c r="U71" s="159">
        <f t="shared" si="0"/>
        <v>30</v>
      </c>
      <c r="V71" s="159">
        <f t="shared" si="0"/>
        <v>30</v>
      </c>
      <c r="W71" s="159">
        <f t="shared" si="0"/>
        <v>30</v>
      </c>
      <c r="X71" s="159">
        <f t="shared" si="0"/>
        <v>30</v>
      </c>
      <c r="Y71" s="159">
        <f t="shared" si="0"/>
        <v>30</v>
      </c>
      <c r="Z71" s="159">
        <f t="shared" si="0"/>
        <v>30</v>
      </c>
      <c r="AA71" s="159">
        <f t="shared" si="0"/>
        <v>30</v>
      </c>
      <c r="AB71" s="159">
        <f t="shared" si="0"/>
        <v>30</v>
      </c>
      <c r="AC71" s="159">
        <f t="shared" si="0"/>
        <v>30</v>
      </c>
      <c r="AD71" s="159">
        <f t="shared" si="0"/>
        <v>30</v>
      </c>
      <c r="AE71" s="159">
        <f t="shared" si="0"/>
        <v>30</v>
      </c>
      <c r="AF71" s="159">
        <f t="shared" si="0"/>
        <v>30</v>
      </c>
      <c r="AG71" s="159">
        <f t="shared" si="0"/>
        <v>30</v>
      </c>
      <c r="AH71" s="159">
        <f t="shared" si="0"/>
        <v>30</v>
      </c>
      <c r="AI71" s="159">
        <f t="shared" si="0"/>
        <v>30</v>
      </c>
      <c r="AJ71" s="159">
        <f t="shared" si="0"/>
        <v>30</v>
      </c>
      <c r="AK71" s="159">
        <f t="shared" si="0"/>
        <v>30</v>
      </c>
      <c r="AL71" s="159">
        <f t="shared" si="0"/>
        <v>30</v>
      </c>
      <c r="AM71" s="159">
        <f t="shared" si="0"/>
        <v>30</v>
      </c>
      <c r="AN71" s="159">
        <f t="shared" si="0"/>
        <v>30</v>
      </c>
      <c r="AO71" s="159">
        <f t="shared" si="0"/>
        <v>30</v>
      </c>
      <c r="AP71" s="159">
        <f t="shared" si="0"/>
        <v>30</v>
      </c>
      <c r="AQ71" s="159">
        <f t="shared" si="0"/>
        <v>30</v>
      </c>
      <c r="AR71" s="159">
        <f t="shared" si="0"/>
        <v>30</v>
      </c>
      <c r="AS71" s="159">
        <f t="shared" si="0"/>
        <v>30</v>
      </c>
      <c r="AT71" s="159">
        <f t="shared" si="0"/>
        <v>30</v>
      </c>
      <c r="AU71" s="159">
        <f t="shared" si="0"/>
        <v>30</v>
      </c>
      <c r="AV71" s="159">
        <f t="shared" si="0"/>
        <v>30</v>
      </c>
      <c r="AW71" s="159">
        <f t="shared" si="0"/>
        <v>30</v>
      </c>
      <c r="AX71" s="159">
        <f t="shared" si="0"/>
        <v>30</v>
      </c>
      <c r="AY71" s="159">
        <f t="shared" si="0"/>
        <v>30</v>
      </c>
      <c r="AZ71" s="159">
        <f t="shared" si="0"/>
        <v>30</v>
      </c>
    </row>
  </sheetData>
  <mergeCells count="12">
    <mergeCell ref="A64:A68"/>
    <mergeCell ref="A24:A28"/>
    <mergeCell ref="A29:A33"/>
    <mergeCell ref="A39:A43"/>
    <mergeCell ref="A44:A48"/>
    <mergeCell ref="A49:A53"/>
    <mergeCell ref="A54:A58"/>
    <mergeCell ref="A4:A8"/>
    <mergeCell ref="A9:A13"/>
    <mergeCell ref="A14:A18"/>
    <mergeCell ref="A19:A23"/>
    <mergeCell ref="A59:A63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0"/>
  <sheetViews>
    <sheetView view="pageBreakPreview" topLeftCell="A10" zoomScale="85" zoomScaleNormal="100" zoomScaleSheetLayoutView="85" workbookViewId="0">
      <selection activeCell="E2" sqref="E2"/>
    </sheetView>
  </sheetViews>
  <sheetFormatPr defaultColWidth="7.625" defaultRowHeight="15.75" customHeight="1"/>
  <cols>
    <col min="1" max="1" width="3.375" style="128" customWidth="1"/>
    <col min="2" max="2" width="2.25" style="128" bestFit="1" customWidth="1"/>
    <col min="3" max="6" width="6.5" style="130" customWidth="1"/>
    <col min="7" max="7" width="6.5" style="131" customWidth="1"/>
    <col min="8" max="8" width="6.5" style="243" customWidth="1"/>
    <col min="9" max="14" width="6.5" style="130" customWidth="1"/>
    <col min="15" max="16" width="6.5" style="130" hidden="1" customWidth="1"/>
    <col min="17" max="30" width="6.5" style="130" customWidth="1"/>
    <col min="31" max="33" width="6.5" style="130" hidden="1" customWidth="1"/>
    <col min="34" max="45" width="6.625" style="130" customWidth="1"/>
    <col min="46" max="46" width="6.625" style="241" customWidth="1"/>
    <col min="47" max="47" width="6.625" style="128" customWidth="1"/>
    <col min="48" max="48" width="4.375" style="128" hidden="1" customWidth="1"/>
    <col min="49" max="50" width="5.5" style="128" hidden="1" customWidth="1"/>
    <col min="51" max="52" width="2.625" style="128" hidden="1" customWidth="1"/>
    <col min="53" max="54" width="4.5" style="128" hidden="1" customWidth="1"/>
    <col min="55" max="55" width="5.625" style="128" hidden="1" customWidth="1"/>
    <col min="56" max="16384" width="7.625" style="128"/>
  </cols>
  <sheetData>
    <row r="1" spans="1:54" ht="18.75" customHeight="1">
      <c r="C1" s="129"/>
      <c r="E1" s="475" t="str">
        <f ca="1">nhap!E1</f>
        <v>tkb_khoi12_hk2_ngay04-05-2020</v>
      </c>
      <c r="G1" s="130"/>
      <c r="H1" s="130"/>
      <c r="J1" s="132"/>
      <c r="S1" s="243"/>
      <c r="T1" s="476" t="str">
        <f ca="1">nhap!E1</f>
        <v>tkb_khoi12_hk2_ngay04-05-2020</v>
      </c>
      <c r="Y1" s="132"/>
      <c r="AJ1" s="243"/>
      <c r="AK1" s="476" t="str">
        <f ca="1">nhap!E1</f>
        <v>tkb_khoi12_hk2_ngay04-05-2020</v>
      </c>
      <c r="AO1" s="132"/>
      <c r="AP1" s="373"/>
    </row>
    <row r="2" spans="1:54" ht="15.75" customHeight="1">
      <c r="A2" s="133"/>
    </row>
    <row r="3" spans="1:54" s="135" customFormat="1" ht="18" thickBot="1">
      <c r="A3" s="567"/>
      <c r="B3" s="567"/>
      <c r="C3" s="383" t="str">
        <f>nhap!C3</f>
        <v>A1</v>
      </c>
      <c r="D3" s="383" t="str">
        <f>nhap!D3</f>
        <v>A2</v>
      </c>
      <c r="E3" s="383" t="str">
        <f>nhap!E3</f>
        <v>A3</v>
      </c>
      <c r="F3" s="383" t="str">
        <f>nhap!F3</f>
        <v>A4</v>
      </c>
      <c r="G3" s="383" t="str">
        <f>nhap!G3</f>
        <v>A5</v>
      </c>
      <c r="H3" s="383" t="str">
        <f>nhap!H3</f>
        <v>A6</v>
      </c>
      <c r="I3" s="383" t="str">
        <f>nhap!I3</f>
        <v>A7</v>
      </c>
      <c r="J3" s="383" t="str">
        <f>nhap!J3</f>
        <v>A8</v>
      </c>
      <c r="K3" s="383" t="str">
        <f>nhap!K3</f>
        <v>A9</v>
      </c>
      <c r="L3" s="383" t="str">
        <f>nhap!L3</f>
        <v>A10</v>
      </c>
      <c r="M3" s="383" t="str">
        <f>nhap!M3</f>
        <v>A11</v>
      </c>
      <c r="N3" s="383" t="str">
        <f>nhap!N3</f>
        <v>A12</v>
      </c>
      <c r="O3" s="200">
        <f>nhap!O3</f>
        <v>0</v>
      </c>
      <c r="P3" s="200">
        <f>nhap!P3</f>
        <v>0</v>
      </c>
      <c r="Q3" s="383" t="str">
        <f>nhap!Q3</f>
        <v>B1</v>
      </c>
      <c r="R3" s="383" t="str">
        <f>nhap!R3</f>
        <v>B2</v>
      </c>
      <c r="S3" s="383" t="str">
        <f>nhap!S3</f>
        <v>B3</v>
      </c>
      <c r="T3" s="383" t="str">
        <f>nhap!T3</f>
        <v>B4</v>
      </c>
      <c r="U3" s="383" t="str">
        <f>nhap!U3</f>
        <v>B5</v>
      </c>
      <c r="V3" s="383" t="str">
        <f>nhap!V3</f>
        <v>B6</v>
      </c>
      <c r="W3" s="383" t="str">
        <f>nhap!W3</f>
        <v>B7</v>
      </c>
      <c r="X3" s="383" t="str">
        <f>nhap!X3</f>
        <v>B8</v>
      </c>
      <c r="Y3" s="383" t="str">
        <f>nhap!Y3</f>
        <v>B9</v>
      </c>
      <c r="Z3" s="383" t="str">
        <f>nhap!Z3</f>
        <v>B10</v>
      </c>
      <c r="AA3" s="383" t="str">
        <f>nhap!AA3</f>
        <v>B11</v>
      </c>
      <c r="AB3" s="383" t="str">
        <f>nhap!AB3</f>
        <v>B12</v>
      </c>
      <c r="AC3" s="383" t="str">
        <f>nhap!AC3</f>
        <v>B13</v>
      </c>
      <c r="AD3" s="383" t="str">
        <f>nhap!AD3</f>
        <v>B14</v>
      </c>
      <c r="AE3" s="200">
        <f>nhap!AE3</f>
        <v>0</v>
      </c>
      <c r="AF3" s="200">
        <f>nhap!AF3</f>
        <v>0</v>
      </c>
      <c r="AG3" s="200">
        <f>nhap!AG3</f>
        <v>0</v>
      </c>
      <c r="AH3" s="383" t="str">
        <f>nhap!AH3</f>
        <v>C1</v>
      </c>
      <c r="AI3" s="383" t="str">
        <f>nhap!AI3</f>
        <v>C2</v>
      </c>
      <c r="AJ3" s="383" t="str">
        <f>nhap!AJ3</f>
        <v>C3</v>
      </c>
      <c r="AK3" s="383" t="str">
        <f>nhap!AK3</f>
        <v>C4</v>
      </c>
      <c r="AL3" s="383" t="str">
        <f>nhap!AL3</f>
        <v>C5</v>
      </c>
      <c r="AM3" s="383" t="str">
        <f>nhap!AM3</f>
        <v>C6</v>
      </c>
      <c r="AN3" s="383" t="str">
        <f>nhap!AN3</f>
        <v>C7</v>
      </c>
      <c r="AO3" s="383" t="str">
        <f>nhap!AO3</f>
        <v>C8</v>
      </c>
      <c r="AP3" s="383" t="str">
        <f>nhap!AP3</f>
        <v>C9</v>
      </c>
      <c r="AQ3" s="383" t="str">
        <f>nhap!AQ3</f>
        <v>C10</v>
      </c>
      <c r="AR3" s="383" t="str">
        <f>nhap!AR3</f>
        <v>C11</v>
      </c>
      <c r="AS3" s="383" t="str">
        <f>nhap!AS3</f>
        <v>C12</v>
      </c>
      <c r="AT3" s="383" t="str">
        <f>nhap!AT3</f>
        <v>C13</v>
      </c>
      <c r="AU3" s="383" t="str">
        <f>nhap!AU3</f>
        <v>C14</v>
      </c>
      <c r="AV3" s="200" t="str">
        <f>nhap!AV3</f>
        <v>C15</v>
      </c>
      <c r="AW3" s="200" t="str">
        <f>nhap!AW3</f>
        <v>C16</v>
      </c>
      <c r="AX3" s="200" t="str">
        <f>nhap!AX3</f>
        <v>C17</v>
      </c>
      <c r="AY3" s="200">
        <f>nhap!AY3</f>
        <v>0</v>
      </c>
      <c r="AZ3" s="200">
        <f>nhap!AZ3</f>
        <v>0</v>
      </c>
      <c r="BA3" s="134" t="str">
        <f>nhap!BA3</f>
        <v>pd1</v>
      </c>
      <c r="BB3" s="134" t="str">
        <f>nhap!BB3</f>
        <v>pd2</v>
      </c>
    </row>
    <row r="4" spans="1:54" s="139" customFormat="1" ht="27" customHeight="1" thickTop="1">
      <c r="A4" s="568" t="s">
        <v>9</v>
      </c>
      <c r="B4" s="184">
        <v>1</v>
      </c>
      <c r="C4" s="380" t="str">
        <f>IF(MaGv!C4="","",IF(MaGv!C4="cn","cn"&amp;CHAR(10)&amp;VLOOKUP(MaGv!C3,dscn,3,0),VLOOKUP(MaGv!C4,dsma,5,0)&amp;CHAR(10)&amp;VLOOKUP(MaGv!C4,dsma,4,0)))</f>
        <v>Toán
MINH</v>
      </c>
      <c r="D4" s="380" t="str">
        <f>IF(MaGv!D4="","",IF(MaGv!D4="cn","cn"&amp;CHAR(10)&amp;VLOOKUP(MaGv!D3,dscn,3,0),VLOOKUP(MaGv!D4,dsma,5,0)&amp;CHAR(10)&amp;VLOOKUP(MaGv!D4,dsma,4,0)))</f>
        <v>Hóa
SONG</v>
      </c>
      <c r="E4" s="381" t="str">
        <f>IF(MaGv!E4="","",IF(MaGv!E4="cn","cn"&amp;CHAR(10)&amp;VLOOKUP(MaGv!E3,dscn,3,0),VLOOKUP(MaGv!E4,dsma,5,0)&amp;CHAR(10)&amp;VLOOKUP(MaGv!E4,dsma,4,0)))</f>
        <v>Văn 
XUYẾN</v>
      </c>
      <c r="F4" s="380" t="str">
        <f>IF(MaGv!F4="","",IF(MaGv!F4="cn","cn"&amp;CHAR(10)&amp;VLOOKUP(MaGv!F3,dscn,3,0),VLOOKUP(MaGv!F4,dsma,5,0)&amp;CHAR(10)&amp;VLOOKUP(MaGv!F4,dsma,4,0)))</f>
        <v>AVăn
NGA</v>
      </c>
      <c r="G4" s="380" t="str">
        <f>IF(MaGv!G4="","",IF(MaGv!G4="cn","cn"&amp;CHAR(10)&amp;VLOOKUP(MaGv!G3,dscn,3,0),VLOOKUP(MaGv!G4,dsma,5,0)&amp;CHAR(10)&amp;VLOOKUP(MaGv!G4,dsma,4,0)))</f>
        <v>Văn 
MAI</v>
      </c>
      <c r="H4" s="382" t="str">
        <f>IF(MaGv!H4="","",IF(MaGv!H4="cn","cn"&amp;CHAR(10)&amp;VLOOKUP(MaGv!H3,dscn,3,0),VLOOKUP(MaGv!H4,dsma,5,0)&amp;CHAR(10)&amp;VLOOKUP(MaGv!H4,dsma,4,0)))</f>
        <v>Toán
TRANG</v>
      </c>
      <c r="I4" s="380" t="str">
        <f>IF(MaGv!I4="","",IF(MaGv!I4="cn","cn"&amp;CHAR(10)&amp;VLOOKUP(MaGv!I3,dscn,3,0),VLOOKUP(MaGv!I4,dsma,5,0)&amp;CHAR(10)&amp;VLOOKUP(MaGv!I4,dsma,4,0)))</f>
        <v>Toán
L.TRANG</v>
      </c>
      <c r="J4" s="380" t="str">
        <f>IF(MaGv!J4="","",IF(MaGv!J4="cn","cn"&amp;CHAR(10)&amp;VLOOKUP(MaGv!J3,dscn,3,0),VLOOKUP(MaGv!J4,dsma,5,0)&amp;CHAR(10)&amp;VLOOKUP(MaGv!J4,dsma,4,0)))</f>
        <v>AVăn
HẠNH</v>
      </c>
      <c r="K4" s="380" t="str">
        <f>IF(MaGv!K4="","",IF(MaGv!K4="cn","cn"&amp;CHAR(10)&amp;VLOOKUP(MaGv!K3,dscn,3,0),VLOOKUP(MaGv!K4,dsma,5,0)&amp;CHAR(10)&amp;VLOOKUP(MaGv!K4,dsma,4,0)))</f>
        <v>AVăn
VINH</v>
      </c>
      <c r="L4" s="380" t="str">
        <f>IF(MaGv!L4="","",IF(MaGv!L4="cn","cn"&amp;CHAR(10)&amp;VLOOKUP(MaGv!L3,dscn,3,0),VLOOKUP(MaGv!L4,dsma,5,0)&amp;CHAR(10)&amp;VLOOKUP(MaGv!L4,dsma,4,0)))</f>
        <v>Toán
THANH</v>
      </c>
      <c r="M4" s="380" t="str">
        <f>IF(MaGv!M4="","",IF(MaGv!M4="cn","cn"&amp;CHAR(10)&amp;VLOOKUP(MaGv!M3,dscn,3,0),VLOOKUP(MaGv!M4,dsma,5,0)&amp;CHAR(10)&amp;VLOOKUP(MaGv!M4,dsma,4,0)))</f>
        <v>Lý
HÀ</v>
      </c>
      <c r="N4" s="380" t="str">
        <f>IF(MaGv!N4="","",IF(MaGv!N4="cn","cn"&amp;CHAR(10)&amp;VLOOKUP(MaGv!N3,dscn,3,0),VLOOKUP(MaGv!N4,dsma,5,0)&amp;CHAR(10)&amp;VLOOKUP(MaGv!N4,dsma,4,0)))</f>
        <v>Văn 
TRANG</v>
      </c>
      <c r="O4" s="150" t="str">
        <f>IF(MaGv!O4="","",IF(MaGv!O4="cn","cn"&amp;CHAR(10)&amp;VLOOKUP(MaGv!O3,dscn,3,0),VLOOKUP(MaGv!O4,dsma,5,0)&amp;CHAR(10)&amp;VLOOKUP(MaGv!O4,dsma,4,0)))</f>
        <v/>
      </c>
      <c r="P4" s="150" t="str">
        <f>IF(MaGv!P4="","",IF(MaGv!P4="cn","cn"&amp;CHAR(10)&amp;VLOOKUP(MaGv!P3,dscn,3,0),VLOOKUP(MaGv!P4,dsma,5,0)&amp;CHAR(10)&amp;VLOOKUP(MaGv!P4,dsma,4,0)))</f>
        <v/>
      </c>
      <c r="Q4" s="382" t="str">
        <f>IF(MaGv!Q4="","",IF(MaGv!Q4="cn","cn"&amp;CHAR(10)&amp;VLOOKUP(MaGv!Q3,dscn,3,0),VLOOKUP(MaGv!Q4,dsma,5,0)&amp;CHAR(10)&amp;VLOOKUP(MaGv!Q4,dsma,4,0)))</f>
        <v/>
      </c>
      <c r="R4" s="380" t="str">
        <f>IF(MaGv!R4="","",IF(MaGv!R4="cn","cn"&amp;CHAR(10)&amp;VLOOKUP(MaGv!R3,dscn,3,0),VLOOKUP(MaGv!R4,dsma,5,0)&amp;CHAR(10)&amp;VLOOKUP(MaGv!R4,dsma,4,0)))</f>
        <v/>
      </c>
      <c r="S4" s="380" t="str">
        <f>IF(MaGv!S4="","",IF(MaGv!S4="cn","cn"&amp;CHAR(10)&amp;VLOOKUP(MaGv!S3,dscn,3,0),VLOOKUP(MaGv!S4,dsma,5,0)&amp;CHAR(10)&amp;VLOOKUP(MaGv!S4,dsma,4,0)))</f>
        <v/>
      </c>
      <c r="T4" s="380" t="str">
        <f>IF(MaGv!T4="","",IF(MaGv!T4="cn","cn"&amp;CHAR(10)&amp;VLOOKUP(MaGv!T3,dscn,3,0),VLOOKUP(MaGv!T4,dsma,5,0)&amp;CHAR(10)&amp;VLOOKUP(MaGv!T4,dsma,4,0)))</f>
        <v/>
      </c>
      <c r="U4" s="380" t="str">
        <f>IF(MaGv!U4="","",IF(MaGv!U4="cn","cn"&amp;CHAR(10)&amp;VLOOKUP(MaGv!U3,dscn,3,0),VLOOKUP(MaGv!U4,dsma,5,0)&amp;CHAR(10)&amp;VLOOKUP(MaGv!U4,dsma,4,0)))</f>
        <v/>
      </c>
      <c r="V4" s="380" t="str">
        <f>IF(MaGv!V4="","",IF(MaGv!V4="cn","cn"&amp;CHAR(10)&amp;VLOOKUP(MaGv!V3,dscn,3,0),VLOOKUP(MaGv!V4,dsma,5,0)&amp;CHAR(10)&amp;VLOOKUP(MaGv!V4,dsma,4,0)))</f>
        <v/>
      </c>
      <c r="W4" s="381" t="str">
        <f>IF(MaGv!W4="","",IF(MaGv!W4="cn","cn"&amp;CHAR(10)&amp;VLOOKUP(MaGv!W3,dscn,3,0),VLOOKUP(MaGv!W4,dsma,5,0)&amp;CHAR(10)&amp;VLOOKUP(MaGv!W4,dsma,4,0)))</f>
        <v/>
      </c>
      <c r="X4" s="380" t="str">
        <f>IF(MaGv!X4="","",IF(MaGv!X4="cn","cn"&amp;CHAR(10)&amp;VLOOKUP(MaGv!X3,dscn,3,0),VLOOKUP(MaGv!X4,dsma,5,0)&amp;CHAR(10)&amp;VLOOKUP(MaGv!X4,dsma,4,0)))</f>
        <v/>
      </c>
      <c r="Y4" s="380" t="str">
        <f>IF(MaGv!Y4="","",IF(MaGv!Y4="cn","cn"&amp;CHAR(10)&amp;VLOOKUP(MaGv!Y3,dscn,3,0),VLOOKUP(MaGv!Y4,dsma,5,0)&amp;CHAR(10)&amp;VLOOKUP(MaGv!Y4,dsma,4,0)))</f>
        <v/>
      </c>
      <c r="Z4" s="380" t="str">
        <f>IF(MaGv!Z4="","",IF(MaGv!Z4="cn","cn"&amp;CHAR(10)&amp;VLOOKUP(MaGv!Z3,dscn,3,0),VLOOKUP(MaGv!Z4,dsma,5,0)&amp;CHAR(10)&amp;VLOOKUP(MaGv!Z4,dsma,4,0)))</f>
        <v/>
      </c>
      <c r="AA4" s="380" t="str">
        <f>IF(MaGv!AA4="","",IF(MaGv!AA4="cn","cn"&amp;CHAR(10)&amp;VLOOKUP(MaGv!AA3,dscn,3,0),VLOOKUP(MaGv!AA4,dsma,5,0)&amp;CHAR(10)&amp;VLOOKUP(MaGv!AA4,dsma,4,0)))</f>
        <v/>
      </c>
      <c r="AB4" s="380" t="str">
        <f>IF(MaGv!AB4="","",IF(MaGv!AB4="cn","cn"&amp;CHAR(10)&amp;VLOOKUP(MaGv!AB3,dscn,3,0),VLOOKUP(MaGv!AB4,dsma,5,0)&amp;CHAR(10)&amp;VLOOKUP(MaGv!AB4,dsma,4,0)))</f>
        <v/>
      </c>
      <c r="AC4" s="380" t="str">
        <f>IF(MaGv!AC4="","",IF(MaGv!AC4="cn","cn"&amp;CHAR(10)&amp;VLOOKUP(MaGv!AC3,dscn,3,0),VLOOKUP(MaGv!AC4,dsma,5,0)&amp;CHAR(10)&amp;VLOOKUP(MaGv!AC4,dsma,4,0)))</f>
        <v/>
      </c>
      <c r="AD4" s="380" t="str">
        <f>IF(MaGv!AD4="","",IF(MaGv!AD4="cn","cn"&amp;CHAR(10)&amp;VLOOKUP(MaGv!AD3,dscn,3,0),VLOOKUP(MaGv!AD4,dsma,5,0)&amp;CHAR(10)&amp;VLOOKUP(MaGv!AD4,dsma,4,0)))</f>
        <v/>
      </c>
      <c r="AE4" s="150" t="str">
        <f>IF(MaGv!AE4="","",IF(MaGv!AE4="cn","cn"&amp;CHAR(10)&amp;VLOOKUP(MaGv!AE3,dscn,3,0),VLOOKUP(MaGv!AE4,dsma,5,0)&amp;CHAR(10)&amp;VLOOKUP(MaGv!AE4,dsma,4,0)))</f>
        <v/>
      </c>
      <c r="AF4" s="150" t="str">
        <f>IF(MaGv!AF4="","",IF(MaGv!AF4="cn","cn"&amp;CHAR(10)&amp;VLOOKUP(MaGv!AF3,dscn,3,0),VLOOKUP(MaGv!AF4,dsma,5,0)&amp;CHAR(10)&amp;VLOOKUP(MaGv!AF4,dsma,4,0)))</f>
        <v/>
      </c>
      <c r="AG4" s="150" t="str">
        <f>IF(MaGv!AG4="","",IF(MaGv!AG4="cn","cn"&amp;CHAR(10)&amp;VLOOKUP(MaGv!AG3,dscn,3,0),VLOOKUP(MaGv!AG4,dsma,5,0)&amp;CHAR(10)&amp;VLOOKUP(MaGv!AG4,dsma,4,0)))</f>
        <v/>
      </c>
      <c r="AH4" s="239" t="str">
        <f>IF(MaGv!AH4="","",IF(MaGv!AH4="cn","cn"&amp;CHAR(10)&amp;VLOOKUP(MaGv!AH3,dscn,3,0),VLOOKUP(MaGv!AH4,dsma,5,0)&amp;CHAR(10)&amp;VLOOKUP(MaGv!AH4,dsma,4,0)))</f>
        <v/>
      </c>
      <c r="AI4" s="384" t="str">
        <f>IF(MaGv!AI4="","",IF(MaGv!AI4="cn","cn"&amp;CHAR(10)&amp;VLOOKUP(MaGv!AI3,dscn,3,0),VLOOKUP(MaGv!AI4,dsma,5,0)&amp;CHAR(10)&amp;VLOOKUP(MaGv!AI4,dsma,4,0)))</f>
        <v/>
      </c>
      <c r="AJ4" s="384" t="str">
        <f>IF(MaGv!AJ4="","",IF(MaGv!AJ4="cn","cn"&amp;CHAR(10)&amp;VLOOKUP(MaGv!AJ3,dscn,3,0),VLOOKUP(MaGv!AJ4,dsma,5,0)&amp;CHAR(10)&amp;VLOOKUP(MaGv!AJ4,dsma,4,0)))</f>
        <v/>
      </c>
      <c r="AK4" s="384" t="str">
        <f>IF(MaGv!AK4="","",IF(MaGv!AK4="cn","cn"&amp;CHAR(10)&amp;VLOOKUP(MaGv!AK3,dscn,3,0),VLOOKUP(MaGv!AK4,dsma,5,0)&amp;CHAR(10)&amp;VLOOKUP(MaGv!AK4,dsma,4,0)))</f>
        <v/>
      </c>
      <c r="AL4" s="384" t="str">
        <f>IF(MaGv!AL4="","",IF(MaGv!AL4="cn","cn"&amp;CHAR(10)&amp;VLOOKUP(MaGv!AL3,dscn,3,0),VLOOKUP(MaGv!AL4,dsma,5,0)&amp;CHAR(10)&amp;VLOOKUP(MaGv!AL4,dsma,4,0)))</f>
        <v/>
      </c>
      <c r="AM4" s="384" t="str">
        <f>IF(MaGv!AM4="","",IF(MaGv!AM4="cn","cn"&amp;CHAR(10)&amp;VLOOKUP(MaGv!AM3,dscn,3,0),VLOOKUP(MaGv!AM4,dsma,5,0)&amp;CHAR(10)&amp;VLOOKUP(MaGv!AM4,dsma,4,0)))</f>
        <v/>
      </c>
      <c r="AN4" s="384" t="str">
        <f>IF(MaGv!AN4="","",IF(MaGv!AN4="cn","cn"&amp;CHAR(10)&amp;VLOOKUP(MaGv!AN3,dscn,3,0),VLOOKUP(MaGv!AN4,dsma,5,0)&amp;CHAR(10)&amp;VLOOKUP(MaGv!AN4,dsma,4,0)))</f>
        <v/>
      </c>
      <c r="AO4" s="384" t="str">
        <f>IF(MaGv!AO4="","",IF(MaGv!AO4="cn","cn"&amp;CHAR(10)&amp;VLOOKUP(MaGv!AO3,dscn,3,0),VLOOKUP(MaGv!AO4,dsma,5,0)&amp;CHAR(10)&amp;VLOOKUP(MaGv!AO4,dsma,4,0)))</f>
        <v/>
      </c>
      <c r="AP4" s="384" t="str">
        <f>IF(MaGv!AP4="","",IF(MaGv!AP4="cn","cn"&amp;CHAR(10)&amp;VLOOKUP(MaGv!AP3,dscn,3,0),VLOOKUP(MaGv!AP4,dsma,5,0)&amp;CHAR(10)&amp;VLOOKUP(MaGv!AP4,dsma,4,0)))</f>
        <v/>
      </c>
      <c r="AQ4" s="384" t="str">
        <f>IF(MaGv!AQ4="","",IF(MaGv!AQ4="cn","cn"&amp;CHAR(10)&amp;VLOOKUP(MaGv!AQ3,dscn,3,0),VLOOKUP(MaGv!AQ4,dsma,5,0)&amp;CHAR(10)&amp;VLOOKUP(MaGv!AQ4,dsma,4,0)))</f>
        <v/>
      </c>
      <c r="AR4" s="384" t="str">
        <f>IF(MaGv!AR4="","",IF(MaGv!AR4="cn","cn"&amp;CHAR(10)&amp;VLOOKUP(MaGv!AR3,dscn,3,0),VLOOKUP(MaGv!AR4,dsma,5,0)&amp;CHAR(10)&amp;VLOOKUP(MaGv!AR4,dsma,4,0)))</f>
        <v/>
      </c>
      <c r="AS4" s="384" t="str">
        <f>IF(MaGv!AS4="","",IF(MaGv!AS4="cn","cn"&amp;CHAR(10)&amp;VLOOKUP(MaGv!AS3,dscn,3,0),VLOOKUP(MaGv!AS4,dsma,5,0)&amp;CHAR(10)&amp;VLOOKUP(MaGv!AS4,dsma,4,0)))</f>
        <v/>
      </c>
      <c r="AT4" s="385" t="str">
        <f>IF(MaGv!AT4="","",IF(MaGv!AT4="cn","cn"&amp;CHAR(10)&amp;VLOOKUP(MaGv!AT3,dscn,3,0),VLOOKUP(MaGv!AT4,dsma,5,0)&amp;CHAR(10)&amp;VLOOKUP(MaGv!AT4,dsma,4,0)))</f>
        <v/>
      </c>
      <c r="AU4" s="384" t="str">
        <f>IF(MaGv!AU4="","",IF(MaGv!AU4="cn","cn"&amp;CHAR(10)&amp;VLOOKUP(MaGv!AU3,dscn,3,0),VLOOKUP(MaGv!AU4,dsma,5,0)&amp;CHAR(10)&amp;VLOOKUP(MaGv!AU4,dsma,4,0)))</f>
        <v/>
      </c>
      <c r="AV4" s="238" t="str">
        <f>IF(MaGv!AV4="","",IF(MaGv!AV4="cn","cn"&amp;CHAR(10)&amp;VLOOKUP(MaGv!AV3,dscn,3,0),VLOOKUP(MaGv!AV4,dsma,5,0)&amp;CHAR(10)&amp;VLOOKUP(MaGv!AV4,dsma,4,0)))</f>
        <v/>
      </c>
      <c r="AW4" s="238" t="str">
        <f>IF(MaGv!AW4="","",IF(MaGv!AW4="cn","cn"&amp;CHAR(10)&amp;VLOOKUP(MaGv!AW3,dscn,3,0),VLOOKUP(MaGv!AW4,dsma,5,0)&amp;CHAR(10)&amp;VLOOKUP(MaGv!AW4,dsma,4,0)))</f>
        <v/>
      </c>
      <c r="AX4" s="238" t="str">
        <f>IF(MaGv!AX4="","",IF(MaGv!AX4="cn","cn"&amp;CHAR(10)&amp;VLOOKUP(MaGv!AX3,dscn,3,0),VLOOKUP(MaGv!AX4,dsma,5,0)&amp;CHAR(10)&amp;VLOOKUP(MaGv!AX4,dsma,4,0)))</f>
        <v/>
      </c>
      <c r="AY4" s="150" t="str">
        <f>IF(MaGv!AY4="","",IF(MaGv!AY4="cn","cn"&amp;CHAR(10)&amp;VLOOKUP(MaGv!AY3,dscn,3,0),VLOOKUP(MaGv!AY4,dsma,5,0)&amp;CHAR(10)&amp;VLOOKUP(MaGv!AY4,dsma,4,0)))</f>
        <v/>
      </c>
      <c r="AZ4" s="152" t="str">
        <f>IF(MaGv!AZ4="","",IF(MaGv!AZ4="cn","cn"&amp;CHAR(10)&amp;VLOOKUP(MaGv!AZ3,dscn,3,0),VLOOKUP(MaGv!AZ4,dsma,5,0)&amp;CHAR(10)&amp;VLOOKUP(MaGv!AZ4,dsma,4,0)))</f>
        <v/>
      </c>
      <c r="BA4" s="137"/>
      <c r="BB4" s="138"/>
    </row>
    <row r="5" spans="1:54" s="139" customFormat="1" ht="27" customHeight="1">
      <c r="A5" s="569"/>
      <c r="B5" s="140">
        <v>2</v>
      </c>
      <c r="C5" s="368" t="str">
        <f>IF(MaGv!C5="","",IF(MaGv!C5="cn","cn"&amp;CHAR(10)&amp;VLOOKUP(MaGv!C4,dscn,3,0),VLOOKUP(MaGv!C5,dsma,5,0)&amp;CHAR(10)&amp;VLOOKUP(MaGv!C5,dsma,4,0)))</f>
        <v>Toán
MINH</v>
      </c>
      <c r="D5" s="368" t="str">
        <f>IF(MaGv!D5="","",IF(MaGv!D5="cn","cn"&amp;CHAR(10)&amp;VLOOKUP(MaGv!D4,dscn,3,0),VLOOKUP(MaGv!D5,dsma,5,0)&amp;CHAR(10)&amp;VLOOKUP(MaGv!D5,dsma,4,0)))</f>
        <v>Hóa
SONG</v>
      </c>
      <c r="E5" s="369" t="str">
        <f>IF(MaGv!E5="","",IF(MaGv!E5="cn","cn"&amp;CHAR(10)&amp;VLOOKUP(MaGv!E4,dscn,3,0),VLOOKUP(MaGv!E5,dsma,5,0)&amp;CHAR(10)&amp;VLOOKUP(MaGv!E5,dsma,4,0)))</f>
        <v>Văn 
XUYẾN</v>
      </c>
      <c r="F5" s="368" t="str">
        <f>IF(MaGv!F5="","",IF(MaGv!F5="cn","cn"&amp;CHAR(10)&amp;VLOOKUP(MaGv!F4,dscn,3,0),VLOOKUP(MaGv!F5,dsma,5,0)&amp;CHAR(10)&amp;VLOOKUP(MaGv!F5,dsma,4,0)))</f>
        <v>AVăn
NGA</v>
      </c>
      <c r="G5" s="368" t="str">
        <f>IF(MaGv!G5="","",IF(MaGv!G5="cn","cn"&amp;CHAR(10)&amp;VLOOKUP(MaGv!G4,dscn,3,0),VLOOKUP(MaGv!G5,dsma,5,0)&amp;CHAR(10)&amp;VLOOKUP(MaGv!G5,dsma,4,0)))</f>
        <v>Văn 
MAI</v>
      </c>
      <c r="H5" s="370" t="str">
        <f>IF(MaGv!H5="","",IF(MaGv!H5="cn","cn"&amp;CHAR(10)&amp;VLOOKUP(MaGv!H4,dscn,3,0),VLOOKUP(MaGv!H5,dsma,5,0)&amp;CHAR(10)&amp;VLOOKUP(MaGv!H5,dsma,4,0)))</f>
        <v>Toán
TRANG</v>
      </c>
      <c r="I5" s="368" t="str">
        <f>IF(MaGv!I5="","",IF(MaGv!I5="cn","cn"&amp;CHAR(10)&amp;VLOOKUP(MaGv!I4,dscn,3,0),VLOOKUP(MaGv!I5,dsma,5,0)&amp;CHAR(10)&amp;VLOOKUP(MaGv!I5,dsma,4,0)))</f>
        <v>Toán
L.TRANG</v>
      </c>
      <c r="J5" s="368" t="str">
        <f>IF(MaGv!J5="","",IF(MaGv!J5="cn","cn"&amp;CHAR(10)&amp;VLOOKUP(MaGv!J4,dscn,3,0),VLOOKUP(MaGv!J5,dsma,5,0)&amp;CHAR(10)&amp;VLOOKUP(MaGv!J5,dsma,4,0)))</f>
        <v>AVăn
HẠNH</v>
      </c>
      <c r="K5" s="368" t="str">
        <f>IF(MaGv!K5="","",IF(MaGv!K5="cn","cn"&amp;CHAR(10)&amp;VLOOKUP(MaGv!K4,dscn,3,0),VLOOKUP(MaGv!K5,dsma,5,0)&amp;CHAR(10)&amp;VLOOKUP(MaGv!K5,dsma,4,0)))</f>
        <v>AVăn
VINH</v>
      </c>
      <c r="L5" s="368" t="str">
        <f>IF(MaGv!L5="","",IF(MaGv!L5="cn","cn"&amp;CHAR(10)&amp;VLOOKUP(MaGv!L4,dscn,3,0),VLOOKUP(MaGv!L5,dsma,5,0)&amp;CHAR(10)&amp;VLOOKUP(MaGv!L5,dsma,4,0)))</f>
        <v>Toán
THANH</v>
      </c>
      <c r="M5" s="368" t="str">
        <f>IF(MaGv!M5="","",IF(MaGv!M5="cn","cn"&amp;CHAR(10)&amp;VLOOKUP(MaGv!M4,dscn,3,0),VLOOKUP(MaGv!M5,dsma,5,0)&amp;CHAR(10)&amp;VLOOKUP(MaGv!M5,dsma,4,0)))</f>
        <v>Lý
HÀ</v>
      </c>
      <c r="N5" s="368" t="str">
        <f>IF(MaGv!N5="","",IF(MaGv!N5="cn","cn"&amp;CHAR(10)&amp;VLOOKUP(MaGv!N4,dscn,3,0),VLOOKUP(MaGv!N5,dsma,5,0)&amp;CHAR(10)&amp;VLOOKUP(MaGv!N5,dsma,4,0)))</f>
        <v>Văn 
TRANG</v>
      </c>
      <c r="O5" s="106" t="str">
        <f>IF(MaGv!O5="","",IF(MaGv!O5="cn","cn"&amp;CHAR(10)&amp;VLOOKUP(MaGv!O4,dscn,3,0),VLOOKUP(MaGv!O5,dsma,5,0)&amp;CHAR(10)&amp;VLOOKUP(MaGv!O5,dsma,4,0)))</f>
        <v/>
      </c>
      <c r="P5" s="106" t="str">
        <f>IF(MaGv!P5="","",IF(MaGv!P5="cn","cn"&amp;CHAR(10)&amp;VLOOKUP(MaGv!P4,dscn,3,0),VLOOKUP(MaGv!P5,dsma,5,0)&amp;CHAR(10)&amp;VLOOKUP(MaGv!P5,dsma,4,0)))</f>
        <v/>
      </c>
      <c r="Q5" s="370" t="str">
        <f>IF(MaGv!Q5="","",IF(MaGv!Q5="cn","cn"&amp;CHAR(10)&amp;VLOOKUP(MaGv!Q4,dscn,3,0),VLOOKUP(MaGv!Q5,dsma,5,0)&amp;CHAR(10)&amp;VLOOKUP(MaGv!Q5,dsma,4,0)))</f>
        <v/>
      </c>
      <c r="R5" s="368" t="str">
        <f>IF(MaGv!R5="","",IF(MaGv!R5="cn","cn"&amp;CHAR(10)&amp;VLOOKUP(MaGv!R4,dscn,3,0),VLOOKUP(MaGv!R5,dsma,5,0)&amp;CHAR(10)&amp;VLOOKUP(MaGv!R5,dsma,4,0)))</f>
        <v/>
      </c>
      <c r="S5" s="368" t="str">
        <f>IF(MaGv!S5="","",IF(MaGv!S5="cn","cn"&amp;CHAR(10)&amp;VLOOKUP(MaGv!S4,dscn,3,0),VLOOKUP(MaGv!S5,dsma,5,0)&amp;CHAR(10)&amp;VLOOKUP(MaGv!S5,dsma,4,0)))</f>
        <v/>
      </c>
      <c r="T5" s="368" t="str">
        <f>IF(MaGv!T5="","",IF(MaGv!T5="cn","cn"&amp;CHAR(10)&amp;VLOOKUP(MaGv!T4,dscn,3,0),VLOOKUP(MaGv!T5,dsma,5,0)&amp;CHAR(10)&amp;VLOOKUP(MaGv!T5,dsma,4,0)))</f>
        <v/>
      </c>
      <c r="U5" s="368" t="str">
        <f>IF(MaGv!U5="","",IF(MaGv!U5="cn","cn"&amp;CHAR(10)&amp;VLOOKUP(MaGv!U4,dscn,3,0),VLOOKUP(MaGv!U5,dsma,5,0)&amp;CHAR(10)&amp;VLOOKUP(MaGv!U5,dsma,4,0)))</f>
        <v/>
      </c>
      <c r="V5" s="368" t="str">
        <f>IF(MaGv!V5="","",IF(MaGv!V5="cn","cn"&amp;CHAR(10)&amp;VLOOKUP(MaGv!V4,dscn,3,0),VLOOKUP(MaGv!V5,dsma,5,0)&amp;CHAR(10)&amp;VLOOKUP(MaGv!V5,dsma,4,0)))</f>
        <v/>
      </c>
      <c r="W5" s="369" t="str">
        <f>IF(MaGv!W5="","",IF(MaGv!W5="cn","cn"&amp;CHAR(10)&amp;VLOOKUP(MaGv!W4,dscn,3,0),VLOOKUP(MaGv!W5,dsma,5,0)&amp;CHAR(10)&amp;VLOOKUP(MaGv!W5,dsma,4,0)))</f>
        <v/>
      </c>
      <c r="X5" s="368" t="str">
        <f>IF(MaGv!X5="","",IF(MaGv!X5="cn","cn"&amp;CHAR(10)&amp;VLOOKUP(MaGv!X4,dscn,3,0),VLOOKUP(MaGv!X5,dsma,5,0)&amp;CHAR(10)&amp;VLOOKUP(MaGv!X5,dsma,4,0)))</f>
        <v/>
      </c>
      <c r="Y5" s="368" t="str">
        <f>IF(MaGv!Y5="","",IF(MaGv!Y5="cn","cn"&amp;CHAR(10)&amp;VLOOKUP(MaGv!Y4,dscn,3,0),VLOOKUP(MaGv!Y5,dsma,5,0)&amp;CHAR(10)&amp;VLOOKUP(MaGv!Y5,dsma,4,0)))</f>
        <v/>
      </c>
      <c r="Z5" s="368" t="str">
        <f>IF(MaGv!Z5="","",IF(MaGv!Z5="cn","cn"&amp;CHAR(10)&amp;VLOOKUP(MaGv!Z4,dscn,3,0),VLOOKUP(MaGv!Z5,dsma,5,0)&amp;CHAR(10)&amp;VLOOKUP(MaGv!Z5,dsma,4,0)))</f>
        <v/>
      </c>
      <c r="AA5" s="368" t="str">
        <f>IF(MaGv!AA5="","",IF(MaGv!AA5="cn","cn"&amp;CHAR(10)&amp;VLOOKUP(MaGv!AA4,dscn,3,0),VLOOKUP(MaGv!AA5,dsma,5,0)&amp;CHAR(10)&amp;VLOOKUP(MaGv!AA5,dsma,4,0)))</f>
        <v/>
      </c>
      <c r="AB5" s="368" t="str">
        <f>IF(MaGv!AB5="","",IF(MaGv!AB5="cn","cn"&amp;CHAR(10)&amp;VLOOKUP(MaGv!AB4,dscn,3,0),VLOOKUP(MaGv!AB5,dsma,5,0)&amp;CHAR(10)&amp;VLOOKUP(MaGv!AB5,dsma,4,0)))</f>
        <v/>
      </c>
      <c r="AC5" s="368" t="str">
        <f>IF(MaGv!AC5="","",IF(MaGv!AC5="cn","cn"&amp;CHAR(10)&amp;VLOOKUP(MaGv!AC4,dscn,3,0),VLOOKUP(MaGv!AC5,dsma,5,0)&amp;CHAR(10)&amp;VLOOKUP(MaGv!AC5,dsma,4,0)))</f>
        <v/>
      </c>
      <c r="AD5" s="368" t="str">
        <f>IF(MaGv!AD5="","",IF(MaGv!AD5="cn","cn"&amp;CHAR(10)&amp;VLOOKUP(MaGv!AD4,dscn,3,0),VLOOKUP(MaGv!AD5,dsma,5,0)&amp;CHAR(10)&amp;VLOOKUP(MaGv!AD5,dsma,4,0)))</f>
        <v/>
      </c>
      <c r="AE5" s="106" t="str">
        <f>IF(MaGv!AE5="","",IF(MaGv!AE5="cn","cn"&amp;CHAR(10)&amp;VLOOKUP(MaGv!AE4,dscn,3,0),VLOOKUP(MaGv!AE5,dsma,5,0)&amp;CHAR(10)&amp;VLOOKUP(MaGv!AE5,dsma,4,0)))</f>
        <v/>
      </c>
      <c r="AF5" s="106" t="str">
        <f>IF(MaGv!AF5="","",IF(MaGv!AF5="cn","cn"&amp;CHAR(10)&amp;VLOOKUP(MaGv!AF4,dscn,3,0),VLOOKUP(MaGv!AF5,dsma,5,0)&amp;CHAR(10)&amp;VLOOKUP(MaGv!AF5,dsma,4,0)))</f>
        <v/>
      </c>
      <c r="AG5" s="106" t="str">
        <f>IF(MaGv!AG5="","",IF(MaGv!AG5="cn","cn"&amp;CHAR(10)&amp;VLOOKUP(MaGv!AG4,dscn,3,0),VLOOKUP(MaGv!AG5,dsma,5,0)&amp;CHAR(10)&amp;VLOOKUP(MaGv!AG5,dsma,4,0)))</f>
        <v/>
      </c>
      <c r="AH5" s="239" t="str">
        <f>IF(MaGv!AH5="","",IF(MaGv!AH5="cn","cn"&amp;CHAR(10)&amp;VLOOKUP(MaGv!AH4,dscn,3,0),VLOOKUP(MaGv!AH5,dsma,5,0)&amp;CHAR(10)&amp;VLOOKUP(MaGv!AH5,dsma,4,0)))</f>
        <v/>
      </c>
      <c r="AI5" s="239" t="str">
        <f>IF(MaGv!AI5="","",IF(MaGv!AI5="cn","cn"&amp;CHAR(10)&amp;VLOOKUP(MaGv!AI4,dscn,3,0),VLOOKUP(MaGv!AI5,dsma,5,0)&amp;CHAR(10)&amp;VLOOKUP(MaGv!AI5,dsma,4,0)))</f>
        <v/>
      </c>
      <c r="AJ5" s="239" t="str">
        <f>IF(MaGv!AJ5="","",IF(MaGv!AJ5="cn","cn"&amp;CHAR(10)&amp;VLOOKUP(MaGv!AJ4,dscn,3,0),VLOOKUP(MaGv!AJ5,dsma,5,0)&amp;CHAR(10)&amp;VLOOKUP(MaGv!AJ5,dsma,4,0)))</f>
        <v/>
      </c>
      <c r="AK5" s="239" t="str">
        <f>IF(MaGv!AK5="","",IF(MaGv!AK5="cn","cn"&amp;CHAR(10)&amp;VLOOKUP(MaGv!AK4,dscn,3,0),VLOOKUP(MaGv!AK5,dsma,5,0)&amp;CHAR(10)&amp;VLOOKUP(MaGv!AK5,dsma,4,0)))</f>
        <v/>
      </c>
      <c r="AL5" s="239" t="str">
        <f>IF(MaGv!AL5="","",IF(MaGv!AL5="cn","cn"&amp;CHAR(10)&amp;VLOOKUP(MaGv!AL4,dscn,3,0),VLOOKUP(MaGv!AL5,dsma,5,0)&amp;CHAR(10)&amp;VLOOKUP(MaGv!AL5,dsma,4,0)))</f>
        <v/>
      </c>
      <c r="AM5" s="239" t="str">
        <f>IF(MaGv!AM5="","",IF(MaGv!AM5="cn","cn"&amp;CHAR(10)&amp;VLOOKUP(MaGv!AM4,dscn,3,0),VLOOKUP(MaGv!AM5,dsma,5,0)&amp;CHAR(10)&amp;VLOOKUP(MaGv!AM5,dsma,4,0)))</f>
        <v/>
      </c>
      <c r="AN5" s="239" t="str">
        <f>IF(MaGv!AN5="","",IF(MaGv!AN5="cn","cn"&amp;CHAR(10)&amp;VLOOKUP(MaGv!AN4,dscn,3,0),VLOOKUP(MaGv!AN5,dsma,5,0)&amp;CHAR(10)&amp;VLOOKUP(MaGv!AN5,dsma,4,0)))</f>
        <v/>
      </c>
      <c r="AO5" s="239" t="str">
        <f>IF(MaGv!AO5="","",IF(MaGv!AO5="cn","cn"&amp;CHAR(10)&amp;VLOOKUP(MaGv!AO4,dscn,3,0),VLOOKUP(MaGv!AO5,dsma,5,0)&amp;CHAR(10)&amp;VLOOKUP(MaGv!AO5,dsma,4,0)))</f>
        <v/>
      </c>
      <c r="AP5" s="239" t="str">
        <f>IF(MaGv!AP5="","",IF(MaGv!AP5="cn","cn"&amp;CHAR(10)&amp;VLOOKUP(MaGv!AP4,dscn,3,0),VLOOKUP(MaGv!AP5,dsma,5,0)&amp;CHAR(10)&amp;VLOOKUP(MaGv!AP5,dsma,4,0)))</f>
        <v/>
      </c>
      <c r="AQ5" s="239" t="str">
        <f>IF(MaGv!AQ5="","",IF(MaGv!AQ5="cn","cn"&amp;CHAR(10)&amp;VLOOKUP(MaGv!AQ4,dscn,3,0),VLOOKUP(MaGv!AQ5,dsma,5,0)&amp;CHAR(10)&amp;VLOOKUP(MaGv!AQ5,dsma,4,0)))</f>
        <v/>
      </c>
      <c r="AR5" s="239" t="str">
        <f>IF(MaGv!AR5="","",IF(MaGv!AR5="cn","cn"&amp;CHAR(10)&amp;VLOOKUP(MaGv!AR4,dscn,3,0),VLOOKUP(MaGv!AR5,dsma,5,0)&amp;CHAR(10)&amp;VLOOKUP(MaGv!AR5,dsma,4,0)))</f>
        <v/>
      </c>
      <c r="AS5" s="239" t="str">
        <f>IF(MaGv!AS5="","",IF(MaGv!AS5="cn","cn"&amp;CHAR(10)&amp;VLOOKUP(MaGv!AS4,dscn,3,0),VLOOKUP(MaGv!AS5,dsma,5,0)&amp;CHAR(10)&amp;VLOOKUP(MaGv!AS5,dsma,4,0)))</f>
        <v/>
      </c>
      <c r="AT5" s="236" t="str">
        <f>IF(MaGv!AT5="","",IF(MaGv!AT5="cn","cn"&amp;CHAR(10)&amp;VLOOKUP(MaGv!AT4,dscn,3,0),VLOOKUP(MaGv!AT5,dsma,5,0)&amp;CHAR(10)&amp;VLOOKUP(MaGv!AT5,dsma,4,0)))</f>
        <v/>
      </c>
      <c r="AU5" s="239" t="str">
        <f>IF(MaGv!AU5="","",IF(MaGv!AU5="cn","cn"&amp;CHAR(10)&amp;VLOOKUP(MaGv!AU4,dscn,3,0),VLOOKUP(MaGv!AU5,dsma,5,0)&amp;CHAR(10)&amp;VLOOKUP(MaGv!AU5,dsma,4,0)))</f>
        <v/>
      </c>
      <c r="AV5" s="239" t="str">
        <f>IF(MaGv!AV5="","",IF(MaGv!AV5="cn","cn"&amp;CHAR(10)&amp;VLOOKUP(MaGv!AV4,dscn,3,0),VLOOKUP(MaGv!AV5,dsma,5,0)&amp;CHAR(10)&amp;VLOOKUP(MaGv!AV5,dsma,4,0)))</f>
        <v/>
      </c>
      <c r="AW5" s="239" t="str">
        <f>IF(MaGv!AW5="","",IF(MaGv!AW5="cn","cn"&amp;CHAR(10)&amp;VLOOKUP(MaGv!AW4,dscn,3,0),VLOOKUP(MaGv!AW5,dsma,5,0)&amp;CHAR(10)&amp;VLOOKUP(MaGv!AW5,dsma,4,0)))</f>
        <v/>
      </c>
      <c r="AX5" s="239" t="str">
        <f>IF(MaGv!AX5="","",IF(MaGv!AX5="cn","cn"&amp;CHAR(10)&amp;VLOOKUP(MaGv!AX4,dscn,3,0),VLOOKUP(MaGv!AX5,dsma,5,0)&amp;CHAR(10)&amp;VLOOKUP(MaGv!AX5,dsma,4,0)))</f>
        <v/>
      </c>
      <c r="AY5" s="106" t="str">
        <f>IF(MaGv!AY5="","",IF(MaGv!AY5="cn","cn"&amp;CHAR(10)&amp;VLOOKUP(MaGv!AY4,dscn,3,0),VLOOKUP(MaGv!AY5,dsma,5,0)&amp;CHAR(10)&amp;VLOOKUP(MaGv!AY5,dsma,4,0)))</f>
        <v/>
      </c>
      <c r="AZ5" s="153" t="str">
        <f>IF(MaGv!AZ5="","",IF(MaGv!AZ5="cn","cn"&amp;CHAR(10)&amp;VLOOKUP(MaGv!AZ4,dscn,3,0),VLOOKUP(MaGv!AZ5,dsma,5,0)&amp;CHAR(10)&amp;VLOOKUP(MaGv!AZ5,dsma,4,0)))</f>
        <v/>
      </c>
      <c r="BA5" s="141"/>
      <c r="BB5" s="142"/>
    </row>
    <row r="6" spans="1:54" s="139" customFormat="1" ht="27" customHeight="1">
      <c r="A6" s="569"/>
      <c r="B6" s="140">
        <v>3</v>
      </c>
      <c r="C6" s="106" t="str">
        <f>IF(MaGv!C6="","",IF(MaGv!C6="cn","cn"&amp;CHAR(10)&amp;VLOOKUP(MaGv!C5,dscn,3,0),VLOOKUP(MaGv!C6,dsma,5,0)&amp;CHAR(10)&amp;VLOOKUP(MaGv!C6,dsma,4,0)))</f>
        <v>Toán
MINH</v>
      </c>
      <c r="D6" s="106" t="str">
        <f>IF(MaGv!D6="","",IF(MaGv!D6="cn","cn"&amp;CHAR(10)&amp;VLOOKUP(MaGv!D5,dscn,3,0),VLOOKUP(MaGv!D6,dsma,5,0)&amp;CHAR(10)&amp;VLOOKUP(MaGv!D6,dsma,4,0)))</f>
        <v>CD
THỦY</v>
      </c>
      <c r="E6" s="106" t="str">
        <f>IF(MaGv!E6="","",IF(MaGv!E6="cn","cn"&amp;CHAR(10)&amp;VLOOKUP(MaGv!E5,dscn,3,0),VLOOKUP(MaGv!E6,dsma,5,0)&amp;CHAR(10)&amp;VLOOKUP(MaGv!E6,dsma,4,0)))</f>
        <v>Hóa
NGHI</v>
      </c>
      <c r="F6" s="106" t="str">
        <f>IF(MaGv!F6="","",IF(MaGv!F6="cn","cn"&amp;CHAR(10)&amp;VLOOKUP(MaGv!F5,dscn,3,0),VLOOKUP(MaGv!F6,dsma,5,0)&amp;CHAR(10)&amp;VLOOKUP(MaGv!F6,dsma,4,0)))</f>
        <v>AVăn
NGA</v>
      </c>
      <c r="G6" s="106" t="str">
        <f>IF(MaGv!G6="","",IF(MaGv!G6="cn","cn"&amp;CHAR(10)&amp;VLOOKUP(MaGv!G5,dscn,3,0),VLOOKUP(MaGv!G6,dsma,5,0)&amp;CHAR(10)&amp;VLOOKUP(MaGv!G6,dsma,4,0)))</f>
        <v>Địa
HƯỜNG</v>
      </c>
      <c r="H6" s="239" t="str">
        <f>IF(MaGv!H6="","",IF(MaGv!H6="cn","cn"&amp;CHAR(10)&amp;VLOOKUP(MaGv!H5,dscn,3,0),VLOOKUP(MaGv!H6,dsma,5,0)&amp;CHAR(10)&amp;VLOOKUP(MaGv!H6,dsma,4,0)))</f>
        <v>Sinh
PHƯỚC</v>
      </c>
      <c r="I6" s="106" t="str">
        <f>IF(MaGv!I6="","",IF(MaGv!I6="cn","cn"&amp;CHAR(10)&amp;VLOOKUP(MaGv!I5,dscn,3,0),VLOOKUP(MaGv!I6,dsma,5,0)&amp;CHAR(10)&amp;VLOOKUP(MaGv!I6,dsma,4,0)))</f>
        <v>Toán
L.TRANG</v>
      </c>
      <c r="J6" s="106" t="str">
        <f>IF(MaGv!J6="","",IF(MaGv!J6="cn","cn"&amp;CHAR(10)&amp;VLOOKUP(MaGv!J5,dscn,3,0),VLOOKUP(MaGv!J6,dsma,5,0)&amp;CHAR(10)&amp;VLOOKUP(MaGv!J6,dsma,4,0)))</f>
        <v>AVăn
HẠNH</v>
      </c>
      <c r="K6" s="106" t="str">
        <f>IF(MaGv!K6="","",IF(MaGv!K6="cn","cn"&amp;CHAR(10)&amp;VLOOKUP(MaGv!K5,dscn,3,0),VLOOKUP(MaGv!K6,dsma,5,0)&amp;CHAR(10)&amp;VLOOKUP(MaGv!K6,dsma,4,0)))</f>
        <v>AVăn
VINH</v>
      </c>
      <c r="L6" s="106" t="str">
        <f>IF(MaGv!L6="","",IF(MaGv!L6="cn","cn"&amp;CHAR(10)&amp;VLOOKUP(MaGv!L5,dscn,3,0),VLOOKUP(MaGv!L6,dsma,5,0)&amp;CHAR(10)&amp;VLOOKUP(MaGv!L6,dsma,4,0)))</f>
        <v>Tin
NGỌC</v>
      </c>
      <c r="M6" s="106" t="str">
        <f>IF(MaGv!M6="","",IF(MaGv!M6="cn","cn"&amp;CHAR(10)&amp;VLOOKUP(MaGv!M5,dscn,3,0),VLOOKUP(MaGv!M6,dsma,5,0)&amp;CHAR(10)&amp;VLOOKUP(MaGv!M6,dsma,4,0)))</f>
        <v>Địa
THỦY</v>
      </c>
      <c r="N6" s="106" t="str">
        <f>IF(MaGv!N6="","",IF(MaGv!N6="cn","cn"&amp;CHAR(10)&amp;VLOOKUP(MaGv!N5,dscn,3,0),VLOOKUP(MaGv!N6,dsma,5,0)&amp;CHAR(10)&amp;VLOOKUP(MaGv!N6,dsma,4,0)))</f>
        <v>Văn 
TRANG</v>
      </c>
      <c r="O6" s="106" t="str">
        <f>IF(MaGv!O6="","",IF(MaGv!O6="cn","cn"&amp;CHAR(10)&amp;VLOOKUP(MaGv!O5,dscn,3,0),VLOOKUP(MaGv!O6,dsma,5,0)&amp;CHAR(10)&amp;VLOOKUP(MaGv!O6,dsma,4,0)))</f>
        <v/>
      </c>
      <c r="P6" s="106" t="str">
        <f>IF(MaGv!P6="","",IF(MaGv!P6="cn","cn"&amp;CHAR(10)&amp;VLOOKUP(MaGv!P5,dscn,3,0),VLOOKUP(MaGv!P6,dsma,5,0)&amp;CHAR(10)&amp;VLOOKUP(MaGv!P6,dsma,4,0)))</f>
        <v/>
      </c>
      <c r="Q6" s="239" t="str">
        <f>IF(MaGv!Q6="","",IF(MaGv!Q6="cn","cn"&amp;CHAR(10)&amp;VLOOKUP(MaGv!Q5,dscn,3,0),VLOOKUP(MaGv!Q6,dsma,5,0)&amp;CHAR(10)&amp;VLOOKUP(MaGv!Q6,dsma,4,0)))</f>
        <v/>
      </c>
      <c r="R6" s="106" t="str">
        <f>IF(MaGv!R6="","",IF(MaGv!R6="cn","cn"&amp;CHAR(10)&amp;VLOOKUP(MaGv!R5,dscn,3,0),VLOOKUP(MaGv!R6,dsma,5,0)&amp;CHAR(10)&amp;VLOOKUP(MaGv!R6,dsma,4,0)))</f>
        <v/>
      </c>
      <c r="S6" s="106" t="str">
        <f>IF(MaGv!S6="","",IF(MaGv!S6="cn","cn"&amp;CHAR(10)&amp;VLOOKUP(MaGv!S5,dscn,3,0),VLOOKUP(MaGv!S6,dsma,5,0)&amp;CHAR(10)&amp;VLOOKUP(MaGv!S6,dsma,4,0)))</f>
        <v/>
      </c>
      <c r="T6" s="106" t="str">
        <f>IF(MaGv!T6="","",IF(MaGv!T6="cn","cn"&amp;CHAR(10)&amp;VLOOKUP(MaGv!T5,dscn,3,0),VLOOKUP(MaGv!T6,dsma,5,0)&amp;CHAR(10)&amp;VLOOKUP(MaGv!T6,dsma,4,0)))</f>
        <v/>
      </c>
      <c r="U6" s="106" t="str">
        <f>IF(MaGv!U6="","",IF(MaGv!U6="cn","cn"&amp;CHAR(10)&amp;VLOOKUP(MaGv!U5,dscn,3,0),VLOOKUP(MaGv!U6,dsma,5,0)&amp;CHAR(10)&amp;VLOOKUP(MaGv!U6,dsma,4,0)))</f>
        <v/>
      </c>
      <c r="V6" s="106" t="str">
        <f>IF(MaGv!V6="","",IF(MaGv!V6="cn","cn"&amp;CHAR(10)&amp;VLOOKUP(MaGv!V5,dscn,3,0),VLOOKUP(MaGv!V6,dsma,5,0)&amp;CHAR(10)&amp;VLOOKUP(MaGv!V6,dsma,4,0)))</f>
        <v/>
      </c>
      <c r="W6" s="106" t="str">
        <f>IF(MaGv!W6="","",IF(MaGv!W6="cn","cn"&amp;CHAR(10)&amp;VLOOKUP(MaGv!W5,dscn,3,0),VLOOKUP(MaGv!W6,dsma,5,0)&amp;CHAR(10)&amp;VLOOKUP(MaGv!W6,dsma,4,0)))</f>
        <v/>
      </c>
      <c r="X6" s="106" t="str">
        <f>IF(MaGv!X6="","",IF(MaGv!X6="cn","cn"&amp;CHAR(10)&amp;VLOOKUP(MaGv!X5,dscn,3,0),VLOOKUP(MaGv!X6,dsma,5,0)&amp;CHAR(10)&amp;VLOOKUP(MaGv!X6,dsma,4,0)))</f>
        <v/>
      </c>
      <c r="Y6" s="106" t="str">
        <f>IF(MaGv!Y6="","",IF(MaGv!Y6="cn","cn"&amp;CHAR(10)&amp;VLOOKUP(MaGv!Y5,dscn,3,0),VLOOKUP(MaGv!Y6,dsma,5,0)&amp;CHAR(10)&amp;VLOOKUP(MaGv!Y6,dsma,4,0)))</f>
        <v/>
      </c>
      <c r="Z6" s="106" t="str">
        <f>IF(MaGv!Z6="","",IF(MaGv!Z6="cn","cn"&amp;CHAR(10)&amp;VLOOKUP(MaGv!Z5,dscn,3,0),VLOOKUP(MaGv!Z6,dsma,5,0)&amp;CHAR(10)&amp;VLOOKUP(MaGv!Z6,dsma,4,0)))</f>
        <v/>
      </c>
      <c r="AA6" s="106" t="str">
        <f>IF(MaGv!AA6="","",IF(MaGv!AA6="cn","cn"&amp;CHAR(10)&amp;VLOOKUP(MaGv!AA5,dscn,3,0),VLOOKUP(MaGv!AA6,dsma,5,0)&amp;CHAR(10)&amp;VLOOKUP(MaGv!AA6,dsma,4,0)))</f>
        <v/>
      </c>
      <c r="AB6" s="106" t="str">
        <f>IF(MaGv!AB6="","",IF(MaGv!AB6="cn","cn"&amp;CHAR(10)&amp;VLOOKUP(MaGv!AB5,dscn,3,0),VLOOKUP(MaGv!AB6,dsma,5,0)&amp;CHAR(10)&amp;VLOOKUP(MaGv!AB6,dsma,4,0)))</f>
        <v/>
      </c>
      <c r="AC6" s="106" t="str">
        <f>IF(MaGv!AC6="","",IF(MaGv!AC6="cn","cn"&amp;CHAR(10)&amp;VLOOKUP(MaGv!AC5,dscn,3,0),VLOOKUP(MaGv!AC6,dsma,5,0)&amp;CHAR(10)&amp;VLOOKUP(MaGv!AC6,dsma,4,0)))</f>
        <v/>
      </c>
      <c r="AD6" s="106" t="str">
        <f>IF(MaGv!AD6="","",IF(MaGv!AD6="cn","cn"&amp;CHAR(10)&amp;VLOOKUP(MaGv!AD5,dscn,3,0),VLOOKUP(MaGv!AD6,dsma,5,0)&amp;CHAR(10)&amp;VLOOKUP(MaGv!AD6,dsma,4,0)))</f>
        <v/>
      </c>
      <c r="AE6" s="106" t="str">
        <f>IF(MaGv!AE6="","",IF(MaGv!AE6="cn","cn"&amp;CHAR(10)&amp;VLOOKUP(MaGv!AE5,dscn,3,0),VLOOKUP(MaGv!AE6,dsma,5,0)&amp;CHAR(10)&amp;VLOOKUP(MaGv!AE6,dsma,4,0)))</f>
        <v/>
      </c>
      <c r="AF6" s="106" t="str">
        <f>IF(MaGv!AF6="","",IF(MaGv!AF6="cn","cn"&amp;CHAR(10)&amp;VLOOKUP(MaGv!AF5,dscn,3,0),VLOOKUP(MaGv!AF6,dsma,5,0)&amp;CHAR(10)&amp;VLOOKUP(MaGv!AF6,dsma,4,0)))</f>
        <v/>
      </c>
      <c r="AG6" s="106" t="str">
        <f>IF(MaGv!AG6="","",IF(MaGv!AG6="cn","cn"&amp;CHAR(10)&amp;VLOOKUP(MaGv!AG5,dscn,3,0),VLOOKUP(MaGv!AG6,dsma,5,0)&amp;CHAR(10)&amp;VLOOKUP(MaGv!AG6,dsma,4,0)))</f>
        <v/>
      </c>
      <c r="AH6" s="239" t="str">
        <f>IF(MaGv!AH6="","",IF(MaGv!AH6="cn","cn"&amp;CHAR(10)&amp;VLOOKUP(MaGv!AH5,dscn,3,0),VLOOKUP(MaGv!AH6,dsma,5,0)&amp;CHAR(10)&amp;VLOOKUP(MaGv!AH6,dsma,4,0)))</f>
        <v/>
      </c>
      <c r="AI6" s="239" t="str">
        <f>IF(MaGv!AI6="","",IF(MaGv!AI6="cn","cn"&amp;CHAR(10)&amp;VLOOKUP(MaGv!AI5,dscn,3,0),VLOOKUP(MaGv!AI6,dsma,5,0)&amp;CHAR(10)&amp;VLOOKUP(MaGv!AI6,dsma,4,0)))</f>
        <v/>
      </c>
      <c r="AJ6" s="239" t="str">
        <f>IF(MaGv!AJ6="","",IF(MaGv!AJ6="cn","cn"&amp;CHAR(10)&amp;VLOOKUP(MaGv!AJ5,dscn,3,0),VLOOKUP(MaGv!AJ6,dsma,5,0)&amp;CHAR(10)&amp;VLOOKUP(MaGv!AJ6,dsma,4,0)))</f>
        <v/>
      </c>
      <c r="AK6" s="239" t="str">
        <f>IF(MaGv!AK6="","",IF(MaGv!AK6="cn","cn"&amp;CHAR(10)&amp;VLOOKUP(MaGv!AK5,dscn,3,0),VLOOKUP(MaGv!AK6,dsma,5,0)&amp;CHAR(10)&amp;VLOOKUP(MaGv!AK6,dsma,4,0)))</f>
        <v/>
      </c>
      <c r="AL6" s="239" t="str">
        <f>IF(MaGv!AL6="","",IF(MaGv!AL6="cn","cn"&amp;CHAR(10)&amp;VLOOKUP(MaGv!AL5,dscn,3,0),VLOOKUP(MaGv!AL6,dsma,5,0)&amp;CHAR(10)&amp;VLOOKUP(MaGv!AL6,dsma,4,0)))</f>
        <v/>
      </c>
      <c r="AM6" s="239" t="str">
        <f>IF(MaGv!AM6="","",IF(MaGv!AM6="cn","cn"&amp;CHAR(10)&amp;VLOOKUP(MaGv!AM5,dscn,3,0),VLOOKUP(MaGv!AM6,dsma,5,0)&amp;CHAR(10)&amp;VLOOKUP(MaGv!AM6,dsma,4,0)))</f>
        <v/>
      </c>
      <c r="AN6" s="239" t="str">
        <f>IF(MaGv!AN6="","",IF(MaGv!AN6="cn","cn"&amp;CHAR(10)&amp;VLOOKUP(MaGv!AN5,dscn,3,0),VLOOKUP(MaGv!AN6,dsma,5,0)&amp;CHAR(10)&amp;VLOOKUP(MaGv!AN6,dsma,4,0)))</f>
        <v/>
      </c>
      <c r="AO6" s="239" t="str">
        <f>IF(MaGv!AO6="","",IF(MaGv!AO6="cn","cn"&amp;CHAR(10)&amp;VLOOKUP(MaGv!AO5,dscn,3,0),VLOOKUP(MaGv!AO6,dsma,5,0)&amp;CHAR(10)&amp;VLOOKUP(MaGv!AO6,dsma,4,0)))</f>
        <v/>
      </c>
      <c r="AP6" s="239" t="str">
        <f>IF(MaGv!AP6="","",IF(MaGv!AP6="cn","cn"&amp;CHAR(10)&amp;VLOOKUP(MaGv!AP5,dscn,3,0),VLOOKUP(MaGv!AP6,dsma,5,0)&amp;CHAR(10)&amp;VLOOKUP(MaGv!AP6,dsma,4,0)))</f>
        <v/>
      </c>
      <c r="AQ6" s="239" t="str">
        <f>IF(MaGv!AQ6="","",IF(MaGv!AQ6="cn","cn"&amp;CHAR(10)&amp;VLOOKUP(MaGv!AQ5,dscn,3,0),VLOOKUP(MaGv!AQ6,dsma,5,0)&amp;CHAR(10)&amp;VLOOKUP(MaGv!AQ6,dsma,4,0)))</f>
        <v/>
      </c>
      <c r="AR6" s="239" t="str">
        <f>IF(MaGv!AR6="","",IF(MaGv!AR6="cn","cn"&amp;CHAR(10)&amp;VLOOKUP(MaGv!AR5,dscn,3,0),VLOOKUP(MaGv!AR6,dsma,5,0)&amp;CHAR(10)&amp;VLOOKUP(MaGv!AR6,dsma,4,0)))</f>
        <v/>
      </c>
      <c r="AS6" s="239" t="str">
        <f>IF(MaGv!AS6="","",IF(MaGv!AS6="cn","cn"&amp;CHAR(10)&amp;VLOOKUP(MaGv!AS5,dscn,3,0),VLOOKUP(MaGv!AS6,dsma,5,0)&amp;CHAR(10)&amp;VLOOKUP(MaGv!AS6,dsma,4,0)))</f>
        <v/>
      </c>
      <c r="AT6" s="236" t="str">
        <f>IF(MaGv!AT6="","",IF(MaGv!AT6="cn","cn"&amp;CHAR(10)&amp;VLOOKUP(MaGv!AT5,dscn,3,0),VLOOKUP(MaGv!AT6,dsma,5,0)&amp;CHAR(10)&amp;VLOOKUP(MaGv!AT6,dsma,4,0)))</f>
        <v/>
      </c>
      <c r="AU6" s="239" t="str">
        <f>IF(MaGv!AU6="","",IF(MaGv!AU6="cn","cn"&amp;CHAR(10)&amp;VLOOKUP(MaGv!AU5,dscn,3,0),VLOOKUP(MaGv!AU6,dsma,5,0)&amp;CHAR(10)&amp;VLOOKUP(MaGv!AU6,dsma,4,0)))</f>
        <v/>
      </c>
      <c r="AV6" s="239" t="str">
        <f>IF(MaGv!AV6="","",IF(MaGv!AV6="cn","cn"&amp;CHAR(10)&amp;VLOOKUP(MaGv!AV5,dscn,3,0),VLOOKUP(MaGv!AV6,dsma,5,0)&amp;CHAR(10)&amp;VLOOKUP(MaGv!AV6,dsma,4,0)))</f>
        <v/>
      </c>
      <c r="AW6" s="239" t="str">
        <f>IF(MaGv!AW6="","",IF(MaGv!AW6="cn","cn"&amp;CHAR(10)&amp;VLOOKUP(MaGv!AW5,dscn,3,0),VLOOKUP(MaGv!AW6,dsma,5,0)&amp;CHAR(10)&amp;VLOOKUP(MaGv!AW6,dsma,4,0)))</f>
        <v/>
      </c>
      <c r="AX6" s="239" t="str">
        <f>IF(MaGv!AX6="","",IF(MaGv!AX6="cn","cn"&amp;CHAR(10)&amp;VLOOKUP(MaGv!AX5,dscn,3,0),VLOOKUP(MaGv!AX6,dsma,5,0)&amp;CHAR(10)&amp;VLOOKUP(MaGv!AX6,dsma,4,0)))</f>
        <v/>
      </c>
      <c r="AY6" s="106" t="str">
        <f>IF(MaGv!AY6="","",IF(MaGv!AY6="cn","cn"&amp;CHAR(10)&amp;VLOOKUP(MaGv!AY5,dscn,3,0),VLOOKUP(MaGv!AY6,dsma,5,0)&amp;CHAR(10)&amp;VLOOKUP(MaGv!AY6,dsma,4,0)))</f>
        <v/>
      </c>
      <c r="AZ6" s="153" t="str">
        <f>IF(MaGv!AZ6="","",IF(MaGv!AZ6="cn","cn"&amp;CHAR(10)&amp;VLOOKUP(MaGv!AZ5,dscn,3,0),VLOOKUP(MaGv!AZ6,dsma,5,0)&amp;CHAR(10)&amp;VLOOKUP(MaGv!AZ6,dsma,4,0)))</f>
        <v/>
      </c>
      <c r="BA6" s="141"/>
      <c r="BB6" s="142"/>
    </row>
    <row r="7" spans="1:54" s="139" customFormat="1" ht="27" customHeight="1">
      <c r="A7" s="569"/>
      <c r="B7" s="140">
        <v>4</v>
      </c>
      <c r="C7" s="106" t="str">
        <f>IF(MaGv!C7="","",IF(MaGv!C7="cn","cn"&amp;CHAR(10)&amp;VLOOKUP(MaGv!C6,dscn,3,0),VLOOKUP(MaGv!C7,dsma,5,0)&amp;CHAR(10)&amp;VLOOKUP(MaGv!C7,dsma,4,0)))</f>
        <v>CN
MIÊN</v>
      </c>
      <c r="D7" s="106" t="str">
        <f>IF(MaGv!D7="","",IF(MaGv!D7="cn","cn"&amp;CHAR(10)&amp;VLOOKUP(MaGv!D6,dscn,3,0),VLOOKUP(MaGv!D7,dsma,5,0)&amp;CHAR(10)&amp;VLOOKUP(MaGv!D7,dsma,4,0)))</f>
        <v>Văn 
TRANG</v>
      </c>
      <c r="E7" s="106" t="str">
        <f>IF(MaGv!E7="","",IF(MaGv!E7="cn","cn"&amp;CHAR(10)&amp;VLOOKUP(MaGv!E6,dscn,3,0),VLOOKUP(MaGv!E7,dsma,5,0)&amp;CHAR(10)&amp;VLOOKUP(MaGv!E7,dsma,4,0)))</f>
        <v>Văn 
XUYẾN</v>
      </c>
      <c r="F7" s="106" t="str">
        <f>IF(MaGv!F7="","",IF(MaGv!F7="cn","cn"&amp;CHAR(10)&amp;VLOOKUP(MaGv!F6,dscn,3,0),VLOOKUP(MaGv!F7,dsma,5,0)&amp;CHAR(10)&amp;VLOOKUP(MaGv!F7,dsma,4,0)))</f>
        <v>AVăn
NGA</v>
      </c>
      <c r="G7" s="106" t="str">
        <f>IF(MaGv!G7="","",IF(MaGv!G7="cn","cn"&amp;CHAR(10)&amp;VLOOKUP(MaGv!G6,dscn,3,0),VLOOKUP(MaGv!G7,dsma,5,0)&amp;CHAR(10)&amp;VLOOKUP(MaGv!G7,dsma,4,0)))</f>
        <v>Tin
NGỌC</v>
      </c>
      <c r="H7" s="239" t="str">
        <f>IF(MaGv!H7="","",IF(MaGv!H7="cn","cn"&amp;CHAR(10)&amp;VLOOKUP(MaGv!H6,dscn,3,0),VLOOKUP(MaGv!H7,dsma,5,0)&amp;CHAR(10)&amp;VLOOKUP(MaGv!H7,dsma,4,0)))</f>
        <v>AVăn
HẠNH</v>
      </c>
      <c r="I7" s="106" t="str">
        <f>IF(MaGv!I7="","",IF(MaGv!I7="cn","cn"&amp;CHAR(10)&amp;VLOOKUP(MaGv!I6,dscn,3,0),VLOOKUP(MaGv!I7,dsma,5,0)&amp;CHAR(10)&amp;VLOOKUP(MaGv!I7,dsma,4,0)))</f>
        <v>Toán
L.TRANG</v>
      </c>
      <c r="J7" s="106" t="str">
        <f>IF(MaGv!J7="","",IF(MaGv!J7="cn","cn"&amp;CHAR(10)&amp;VLOOKUP(MaGv!J6,dscn,3,0),VLOOKUP(MaGv!J7,dsma,5,0)&amp;CHAR(10)&amp;VLOOKUP(MaGv!J7,dsma,4,0)))</f>
        <v>Địa
HƯỜNG</v>
      </c>
      <c r="K7" s="106" t="str">
        <f>IF(MaGv!K7="","",IF(MaGv!K7="cn","cn"&amp;CHAR(10)&amp;VLOOKUP(MaGv!K6,dscn,3,0),VLOOKUP(MaGv!K7,dsma,5,0)&amp;CHAR(10)&amp;VLOOKUP(MaGv!K7,dsma,4,0)))</f>
        <v>Toán
TRANG</v>
      </c>
      <c r="L7" s="106" t="str">
        <f>IF(MaGv!L7="","",IF(MaGv!L7="cn","cn"&amp;CHAR(10)&amp;VLOOKUP(MaGv!L6,dscn,3,0),VLOOKUP(MaGv!L7,dsma,5,0)&amp;CHAR(10)&amp;VLOOKUP(MaGv!L7,dsma,4,0)))</f>
        <v>CN
HÀ</v>
      </c>
      <c r="M7" s="106" t="str">
        <f>IF(MaGv!M7="","",IF(MaGv!M7="cn","cn"&amp;CHAR(10)&amp;VLOOKUP(MaGv!M6,dscn,3,0),VLOOKUP(MaGv!M7,dsma,5,0)&amp;CHAR(10)&amp;VLOOKUP(MaGv!M7,dsma,4,0)))</f>
        <v>Địa
THỦY</v>
      </c>
      <c r="N7" s="106" t="str">
        <f>IF(MaGv!N7="","",IF(MaGv!N7="cn","cn"&amp;CHAR(10)&amp;VLOOKUP(MaGv!N6,dscn,3,0),VLOOKUP(MaGv!N7,dsma,5,0)&amp;CHAR(10)&amp;VLOOKUP(MaGv!N7,dsma,4,0)))</f>
        <v>Toán
MINH</v>
      </c>
      <c r="O7" s="106" t="str">
        <f>IF(MaGv!O7="","",IF(MaGv!O7="cn","cn"&amp;CHAR(10)&amp;VLOOKUP(MaGv!O6,dscn,3,0),VLOOKUP(MaGv!O7,dsma,5,0)&amp;CHAR(10)&amp;VLOOKUP(MaGv!O7,dsma,4,0)))</f>
        <v/>
      </c>
      <c r="P7" s="106" t="str">
        <f>IF(MaGv!P7="","",IF(MaGv!P7="cn","cn"&amp;CHAR(10)&amp;VLOOKUP(MaGv!P6,dscn,3,0),VLOOKUP(MaGv!P7,dsma,5,0)&amp;CHAR(10)&amp;VLOOKUP(MaGv!P7,dsma,4,0)))</f>
        <v/>
      </c>
      <c r="Q7" s="239" t="str">
        <f>IF(MaGv!Q7="","",IF(MaGv!Q7="cn","cn"&amp;CHAR(10)&amp;VLOOKUP(MaGv!Q6,dscn,3,0),VLOOKUP(MaGv!Q7,dsma,5,0)&amp;CHAR(10)&amp;VLOOKUP(MaGv!Q7,dsma,4,0)))</f>
        <v/>
      </c>
      <c r="R7" s="106" t="str">
        <f>IF(MaGv!R7="","",IF(MaGv!R7="cn","cn"&amp;CHAR(10)&amp;VLOOKUP(MaGv!R6,dscn,3,0),VLOOKUP(MaGv!R7,dsma,5,0)&amp;CHAR(10)&amp;VLOOKUP(MaGv!R7,dsma,4,0)))</f>
        <v/>
      </c>
      <c r="S7" s="106" t="str">
        <f>IF(MaGv!S7="","",IF(MaGv!S7="cn","cn"&amp;CHAR(10)&amp;VLOOKUP(MaGv!S6,dscn,3,0),VLOOKUP(MaGv!S7,dsma,5,0)&amp;CHAR(10)&amp;VLOOKUP(MaGv!S7,dsma,4,0)))</f>
        <v/>
      </c>
      <c r="T7" s="106" t="str">
        <f>IF(MaGv!T7="","",IF(MaGv!T7="cn","cn"&amp;CHAR(10)&amp;VLOOKUP(MaGv!T6,dscn,3,0),VLOOKUP(MaGv!T7,dsma,5,0)&amp;CHAR(10)&amp;VLOOKUP(MaGv!T7,dsma,4,0)))</f>
        <v/>
      </c>
      <c r="U7" s="106" t="str">
        <f>IF(MaGv!U7="","",IF(MaGv!U7="cn","cn"&amp;CHAR(10)&amp;VLOOKUP(MaGv!U6,dscn,3,0),VLOOKUP(MaGv!U7,dsma,5,0)&amp;CHAR(10)&amp;VLOOKUP(MaGv!U7,dsma,4,0)))</f>
        <v/>
      </c>
      <c r="V7" s="106" t="str">
        <f>IF(MaGv!V7="","",IF(MaGv!V7="cn","cn"&amp;CHAR(10)&amp;VLOOKUP(MaGv!V6,dscn,3,0),VLOOKUP(MaGv!V7,dsma,5,0)&amp;CHAR(10)&amp;VLOOKUP(MaGv!V7,dsma,4,0)))</f>
        <v/>
      </c>
      <c r="W7" s="106" t="str">
        <f>IF(MaGv!W7="","",IF(MaGv!W7="cn","cn"&amp;CHAR(10)&amp;VLOOKUP(MaGv!W6,dscn,3,0),VLOOKUP(MaGv!W7,dsma,5,0)&amp;CHAR(10)&amp;VLOOKUP(MaGv!W7,dsma,4,0)))</f>
        <v/>
      </c>
      <c r="X7" s="106" t="str">
        <f>IF(MaGv!X7="","",IF(MaGv!X7="cn","cn"&amp;CHAR(10)&amp;VLOOKUP(MaGv!X6,dscn,3,0),VLOOKUP(MaGv!X7,dsma,5,0)&amp;CHAR(10)&amp;VLOOKUP(MaGv!X7,dsma,4,0)))</f>
        <v/>
      </c>
      <c r="Y7" s="106" t="str">
        <f>IF(MaGv!Y7="","",IF(MaGv!Y7="cn","cn"&amp;CHAR(10)&amp;VLOOKUP(MaGv!Y6,dscn,3,0),VLOOKUP(MaGv!Y7,dsma,5,0)&amp;CHAR(10)&amp;VLOOKUP(MaGv!Y7,dsma,4,0)))</f>
        <v/>
      </c>
      <c r="Z7" s="106" t="str">
        <f>IF(MaGv!Z7="","",IF(MaGv!Z7="cn","cn"&amp;CHAR(10)&amp;VLOOKUP(MaGv!Z6,dscn,3,0),VLOOKUP(MaGv!Z7,dsma,5,0)&amp;CHAR(10)&amp;VLOOKUP(MaGv!Z7,dsma,4,0)))</f>
        <v/>
      </c>
      <c r="AA7" s="106" t="str">
        <f>IF(MaGv!AA7="","",IF(MaGv!AA7="cn","cn"&amp;CHAR(10)&amp;VLOOKUP(MaGv!AA6,dscn,3,0),VLOOKUP(MaGv!AA7,dsma,5,0)&amp;CHAR(10)&amp;VLOOKUP(MaGv!AA7,dsma,4,0)))</f>
        <v/>
      </c>
      <c r="AB7" s="106" t="str">
        <f>IF(MaGv!AB7="","",IF(MaGv!AB7="cn","cn"&amp;CHAR(10)&amp;VLOOKUP(MaGv!AB6,dscn,3,0),VLOOKUP(MaGv!AB7,dsma,5,0)&amp;CHAR(10)&amp;VLOOKUP(MaGv!AB7,dsma,4,0)))</f>
        <v/>
      </c>
      <c r="AC7" s="106" t="str">
        <f>IF(MaGv!AC7="","",IF(MaGv!AC7="cn","cn"&amp;CHAR(10)&amp;VLOOKUP(MaGv!AC6,dscn,3,0),VLOOKUP(MaGv!AC7,dsma,5,0)&amp;CHAR(10)&amp;VLOOKUP(MaGv!AC7,dsma,4,0)))</f>
        <v/>
      </c>
      <c r="AD7" s="106" t="str">
        <f>IF(MaGv!AD7="","",IF(MaGv!AD7="cn","cn"&amp;CHAR(10)&amp;VLOOKUP(MaGv!AD6,dscn,3,0),VLOOKUP(MaGv!AD7,dsma,5,0)&amp;CHAR(10)&amp;VLOOKUP(MaGv!AD7,dsma,4,0)))</f>
        <v/>
      </c>
      <c r="AE7" s="106" t="str">
        <f>IF(MaGv!AE7="","",IF(MaGv!AE7="cn","cn"&amp;CHAR(10)&amp;VLOOKUP(MaGv!AE6,dscn,3,0),VLOOKUP(MaGv!AE7,dsma,5,0)&amp;CHAR(10)&amp;VLOOKUP(MaGv!AE7,dsma,4,0)))</f>
        <v/>
      </c>
      <c r="AF7" s="106" t="str">
        <f>IF(MaGv!AF7="","",IF(MaGv!AF7="cn","cn"&amp;CHAR(10)&amp;VLOOKUP(MaGv!AF6,dscn,3,0),VLOOKUP(MaGv!AF7,dsma,5,0)&amp;CHAR(10)&amp;VLOOKUP(MaGv!AF7,dsma,4,0)))</f>
        <v/>
      </c>
      <c r="AG7" s="106" t="str">
        <f>IF(MaGv!AG7="","",IF(MaGv!AG7="cn","cn"&amp;CHAR(10)&amp;VLOOKUP(MaGv!AG6,dscn,3,0),VLOOKUP(MaGv!AG7,dsma,5,0)&amp;CHAR(10)&amp;VLOOKUP(MaGv!AG7,dsma,4,0)))</f>
        <v/>
      </c>
      <c r="AH7" s="239" t="str">
        <f>IF(MaGv!AH7="","",IF(MaGv!AH7="cn","cn"&amp;CHAR(10)&amp;VLOOKUP(MaGv!AH6,dscn,3,0),VLOOKUP(MaGv!AH7,dsma,5,0)&amp;CHAR(10)&amp;VLOOKUP(MaGv!AH7,dsma,4,0)))</f>
        <v/>
      </c>
      <c r="AI7" s="239" t="str">
        <f>IF(MaGv!AI7="","",IF(MaGv!AI7="cn","cn"&amp;CHAR(10)&amp;VLOOKUP(MaGv!AI6,dscn,3,0),VLOOKUP(MaGv!AI7,dsma,5,0)&amp;CHAR(10)&amp;VLOOKUP(MaGv!AI7,dsma,4,0)))</f>
        <v/>
      </c>
      <c r="AJ7" s="239" t="str">
        <f>IF(MaGv!AJ7="","",IF(MaGv!AJ7="cn","cn"&amp;CHAR(10)&amp;VLOOKUP(MaGv!AJ6,dscn,3,0),VLOOKUP(MaGv!AJ7,dsma,5,0)&amp;CHAR(10)&amp;VLOOKUP(MaGv!AJ7,dsma,4,0)))</f>
        <v/>
      </c>
      <c r="AK7" s="239" t="str">
        <f>IF(MaGv!AK7="","",IF(MaGv!AK7="cn","cn"&amp;CHAR(10)&amp;VLOOKUP(MaGv!AK6,dscn,3,0),VLOOKUP(MaGv!AK7,dsma,5,0)&amp;CHAR(10)&amp;VLOOKUP(MaGv!AK7,dsma,4,0)))</f>
        <v/>
      </c>
      <c r="AL7" s="239" t="str">
        <f>IF(MaGv!AL7="","",IF(MaGv!AL7="cn","cn"&amp;CHAR(10)&amp;VLOOKUP(MaGv!AL6,dscn,3,0),VLOOKUP(MaGv!AL7,dsma,5,0)&amp;CHAR(10)&amp;VLOOKUP(MaGv!AL7,dsma,4,0)))</f>
        <v/>
      </c>
      <c r="AM7" s="239" t="str">
        <f>IF(MaGv!AM7="","",IF(MaGv!AM7="cn","cn"&amp;CHAR(10)&amp;VLOOKUP(MaGv!AM6,dscn,3,0),VLOOKUP(MaGv!AM7,dsma,5,0)&amp;CHAR(10)&amp;VLOOKUP(MaGv!AM7,dsma,4,0)))</f>
        <v/>
      </c>
      <c r="AN7" s="239" t="str">
        <f>IF(MaGv!AN7="","",IF(MaGv!AN7="cn","cn"&amp;CHAR(10)&amp;VLOOKUP(MaGv!AN6,dscn,3,0),VLOOKUP(MaGv!AN7,dsma,5,0)&amp;CHAR(10)&amp;VLOOKUP(MaGv!AN7,dsma,4,0)))</f>
        <v/>
      </c>
      <c r="AO7" s="239" t="str">
        <f>IF(MaGv!AO7="","",IF(MaGv!AO7="cn","cn"&amp;CHAR(10)&amp;VLOOKUP(MaGv!AO6,dscn,3,0),VLOOKUP(MaGv!AO7,dsma,5,0)&amp;CHAR(10)&amp;VLOOKUP(MaGv!AO7,dsma,4,0)))</f>
        <v/>
      </c>
      <c r="AP7" s="239" t="str">
        <f>IF(MaGv!AP7="","",IF(MaGv!AP7="cn","cn"&amp;CHAR(10)&amp;VLOOKUP(MaGv!AP6,dscn,3,0),VLOOKUP(MaGv!AP7,dsma,5,0)&amp;CHAR(10)&amp;VLOOKUP(MaGv!AP7,dsma,4,0)))</f>
        <v/>
      </c>
      <c r="AQ7" s="239" t="str">
        <f>IF(MaGv!AQ7="","",IF(MaGv!AQ7="cn","cn"&amp;CHAR(10)&amp;VLOOKUP(MaGv!AQ6,dscn,3,0),VLOOKUP(MaGv!AQ7,dsma,5,0)&amp;CHAR(10)&amp;VLOOKUP(MaGv!AQ7,dsma,4,0)))</f>
        <v/>
      </c>
      <c r="AR7" s="239" t="str">
        <f>IF(MaGv!AR7="","",IF(MaGv!AR7="cn","cn"&amp;CHAR(10)&amp;VLOOKUP(MaGv!AR6,dscn,3,0),VLOOKUP(MaGv!AR7,dsma,5,0)&amp;CHAR(10)&amp;VLOOKUP(MaGv!AR7,dsma,4,0)))</f>
        <v/>
      </c>
      <c r="AS7" s="239" t="str">
        <f>IF(MaGv!AS7="","",IF(MaGv!AS7="cn","cn"&amp;CHAR(10)&amp;VLOOKUP(MaGv!AS6,dscn,3,0),VLOOKUP(MaGv!AS7,dsma,5,0)&amp;CHAR(10)&amp;VLOOKUP(MaGv!AS7,dsma,4,0)))</f>
        <v/>
      </c>
      <c r="AT7" s="236" t="str">
        <f>IF(MaGv!AT7="","",IF(MaGv!AT7="cn","cn"&amp;CHAR(10)&amp;VLOOKUP(MaGv!AT6,dscn,3,0),VLOOKUP(MaGv!AT7,dsma,5,0)&amp;CHAR(10)&amp;VLOOKUP(MaGv!AT7,dsma,4,0)))</f>
        <v/>
      </c>
      <c r="AU7" s="239" t="str">
        <f>IF(MaGv!AU7="","",IF(MaGv!AU7="cn","cn"&amp;CHAR(10)&amp;VLOOKUP(MaGv!AU6,dscn,3,0),VLOOKUP(MaGv!AU7,dsma,5,0)&amp;CHAR(10)&amp;VLOOKUP(MaGv!AU7,dsma,4,0)))</f>
        <v/>
      </c>
      <c r="AV7" s="239" t="str">
        <f>IF(MaGv!AV7="","",IF(MaGv!AV7="cn","cn"&amp;CHAR(10)&amp;VLOOKUP(MaGv!AV6,dscn,3,0),VLOOKUP(MaGv!AV7,dsma,5,0)&amp;CHAR(10)&amp;VLOOKUP(MaGv!AV7,dsma,4,0)))</f>
        <v/>
      </c>
      <c r="AW7" s="239" t="str">
        <f>IF(MaGv!AW7="","",IF(MaGv!AW7="cn","cn"&amp;CHAR(10)&amp;VLOOKUP(MaGv!AW6,dscn,3,0),VLOOKUP(MaGv!AW7,dsma,5,0)&amp;CHAR(10)&amp;VLOOKUP(MaGv!AW7,dsma,4,0)))</f>
        <v/>
      </c>
      <c r="AX7" s="239" t="str">
        <f>IF(MaGv!AX7="","",IF(MaGv!AX7="cn","cn"&amp;CHAR(10)&amp;VLOOKUP(MaGv!AX6,dscn,3,0),VLOOKUP(MaGv!AX7,dsma,5,0)&amp;CHAR(10)&amp;VLOOKUP(MaGv!AX7,dsma,4,0)))</f>
        <v/>
      </c>
      <c r="AY7" s="106" t="str">
        <f>IF(MaGv!AY7="","",IF(MaGv!AY7="cn","cn"&amp;CHAR(10)&amp;VLOOKUP(MaGv!AY6,dscn,3,0),VLOOKUP(MaGv!AY7,dsma,5,0)&amp;CHAR(10)&amp;VLOOKUP(MaGv!AY7,dsma,4,0)))</f>
        <v/>
      </c>
      <c r="AZ7" s="153" t="str">
        <f>IF(MaGv!AZ7="","",IF(MaGv!AZ7="cn","cn"&amp;CHAR(10)&amp;VLOOKUP(MaGv!AZ6,dscn,3,0),VLOOKUP(MaGv!AZ7,dsma,5,0)&amp;CHAR(10)&amp;VLOOKUP(MaGv!AZ7,dsma,4,0)))</f>
        <v/>
      </c>
      <c r="BA7" s="141"/>
      <c r="BB7" s="142"/>
    </row>
    <row r="8" spans="1:54" s="139" customFormat="1" ht="27" customHeight="1" thickBot="1">
      <c r="A8" s="569"/>
      <c r="B8" s="143">
        <v>5</v>
      </c>
      <c r="C8" s="151" t="str">
        <f>IF(MaGv!C8="","",IF(MaGv!C8="cn","cn"&amp;CHAR(10)&amp;VLOOKUP(MaGv!C7,dscn,3,0),VLOOKUP(MaGv!C8,dsma,5,0)&amp;CHAR(10)&amp;VLOOKUP(MaGv!C8,dsma,4,0)))</f>
        <v>Tin
NGỌC</v>
      </c>
      <c r="D8" s="151" t="str">
        <f>IF(MaGv!D8="","",IF(MaGv!D8="cn","cn"&amp;CHAR(10)&amp;VLOOKUP(MaGv!D7,dscn,3,0),VLOOKUP(MaGv!D8,dsma,5,0)&amp;CHAR(10)&amp;VLOOKUP(MaGv!D8,dsma,4,0)))</f>
        <v>Sử
NINH</v>
      </c>
      <c r="E8" s="151" t="str">
        <f>IF(MaGv!E8="","",IF(MaGv!E8="cn","cn"&amp;CHAR(10)&amp;VLOOKUP(MaGv!E7,dscn,3,0),VLOOKUP(MaGv!E8,dsma,5,0)&amp;CHAR(10)&amp;VLOOKUP(MaGv!E8,dsma,4,0)))</f>
        <v>Văn 
XUYẾN</v>
      </c>
      <c r="F8" s="151" t="str">
        <f>IF(MaGv!F8="","",IF(MaGv!F8="cn","cn"&amp;CHAR(10)&amp;VLOOKUP(MaGv!F7,dscn,3,0),VLOOKUP(MaGv!F8,dsma,5,0)&amp;CHAR(10)&amp;VLOOKUP(MaGv!F8,dsma,4,0)))</f>
        <v>Địa
HƯỜNG</v>
      </c>
      <c r="G8" s="151" t="str">
        <f>IF(MaGv!G8="","",IF(MaGv!G8="cn","cn"&amp;CHAR(10)&amp;VLOOKUP(MaGv!G7,dscn,3,0),VLOOKUP(MaGv!G8,dsma,5,0)&amp;CHAR(10)&amp;VLOOKUP(MaGv!G8,dsma,4,0)))</f>
        <v>CN
MIÊN</v>
      </c>
      <c r="H8" s="240" t="str">
        <f>IF(MaGv!H8="","",IF(MaGv!H8="cn","cn"&amp;CHAR(10)&amp;VLOOKUP(MaGv!H7,dscn,3,0),VLOOKUP(MaGv!H8,dsma,5,0)&amp;CHAR(10)&amp;VLOOKUP(MaGv!H8,dsma,4,0)))</f>
        <v>Sử
PHƯƠNG</v>
      </c>
      <c r="I8" s="151" t="str">
        <f>IF(MaGv!I8="","",IF(MaGv!I8="cn","cn"&amp;CHAR(10)&amp;VLOOKUP(MaGv!I7,dscn,3,0),VLOOKUP(MaGv!I8,dsma,5,0)&amp;CHAR(10)&amp;VLOOKUP(MaGv!I8,dsma,4,0)))</f>
        <v>Văn 
MAI</v>
      </c>
      <c r="J8" s="151" t="str">
        <f>IF(MaGv!J8="","",IF(MaGv!J8="cn","cn"&amp;CHAR(10)&amp;VLOOKUP(MaGv!J7,dscn,3,0),VLOOKUP(MaGv!J8,dsma,5,0)&amp;CHAR(10)&amp;VLOOKUP(MaGv!J8,dsma,4,0)))</f>
        <v>CN
HƯƠNG</v>
      </c>
      <c r="K8" s="151" t="str">
        <f>IF(MaGv!K8="","",IF(MaGv!K8="cn","cn"&amp;CHAR(10)&amp;VLOOKUP(MaGv!K7,dscn,3,0),VLOOKUP(MaGv!K8,dsma,5,0)&amp;CHAR(10)&amp;VLOOKUP(MaGv!K8,dsma,4,0)))</f>
        <v>Toán
TRANG</v>
      </c>
      <c r="L8" s="151" t="str">
        <f>IF(MaGv!L8="","",IF(MaGv!L8="cn","cn"&amp;CHAR(10)&amp;VLOOKUP(MaGv!L7,dscn,3,0),VLOOKUP(MaGv!L8,dsma,5,0)&amp;CHAR(10)&amp;VLOOKUP(MaGv!L8,dsma,4,0)))</f>
        <v>AVăn
NGA</v>
      </c>
      <c r="M8" s="151" t="str">
        <f>IF(MaGv!M8="","",IF(MaGv!M8="cn","cn"&amp;CHAR(10)&amp;VLOOKUP(MaGv!M7,dscn,3,0),VLOOKUP(MaGv!M8,dsma,5,0)&amp;CHAR(10)&amp;VLOOKUP(MaGv!M8,dsma,4,0)))</f>
        <v>CN
HÀ</v>
      </c>
      <c r="N8" s="151" t="str">
        <f>IF(MaGv!N8="","",IF(MaGv!N8="cn","cn"&amp;CHAR(10)&amp;VLOOKUP(MaGv!N7,dscn,3,0),VLOOKUP(MaGv!N8,dsma,5,0)&amp;CHAR(10)&amp;VLOOKUP(MaGv!N8,dsma,4,0)))</f>
        <v>Địa
THỦY</v>
      </c>
      <c r="O8" s="151" t="str">
        <f>IF(MaGv!O8="","",IF(MaGv!O8="cn","cn"&amp;CHAR(10)&amp;VLOOKUP(MaGv!O7,dscn,3,0),VLOOKUP(MaGv!O8,dsma,5,0)&amp;CHAR(10)&amp;VLOOKUP(MaGv!O8,dsma,4,0)))</f>
        <v/>
      </c>
      <c r="P8" s="151" t="str">
        <f>IF(MaGv!P8="","",IF(MaGv!P8="cn","cn"&amp;CHAR(10)&amp;VLOOKUP(MaGv!P7,dscn,3,0),VLOOKUP(MaGv!P8,dsma,5,0)&amp;CHAR(10)&amp;VLOOKUP(MaGv!P8,dsma,4,0)))</f>
        <v/>
      </c>
      <c r="Q8" s="240" t="str">
        <f>IF(MaGv!Q8="","",IF(MaGv!Q8="cn","cn"&amp;CHAR(10)&amp;VLOOKUP(MaGv!Q7,dscn,3,0),VLOOKUP(MaGv!Q8,dsma,5,0)&amp;CHAR(10)&amp;VLOOKUP(MaGv!Q8,dsma,4,0)))</f>
        <v/>
      </c>
      <c r="R8" s="151" t="str">
        <f>IF(MaGv!R8="","",IF(MaGv!R8="cn","cn"&amp;CHAR(10)&amp;VLOOKUP(MaGv!R7,dscn,3,0),VLOOKUP(MaGv!R8,dsma,5,0)&amp;CHAR(10)&amp;VLOOKUP(MaGv!R8,dsma,4,0)))</f>
        <v/>
      </c>
      <c r="S8" s="151" t="str">
        <f>IF(MaGv!S8="","",IF(MaGv!S8="cn","cn"&amp;CHAR(10)&amp;VLOOKUP(MaGv!S7,dscn,3,0),VLOOKUP(MaGv!S8,dsma,5,0)&amp;CHAR(10)&amp;VLOOKUP(MaGv!S8,dsma,4,0)))</f>
        <v/>
      </c>
      <c r="T8" s="151" t="str">
        <f>IF(MaGv!T8="","",IF(MaGv!T8="cn","cn"&amp;CHAR(10)&amp;VLOOKUP(MaGv!T7,dscn,3,0),VLOOKUP(MaGv!T8,dsma,5,0)&amp;CHAR(10)&amp;VLOOKUP(MaGv!T8,dsma,4,0)))</f>
        <v/>
      </c>
      <c r="U8" s="151" t="str">
        <f>IF(MaGv!U8="","",IF(MaGv!U8="cn","cn"&amp;CHAR(10)&amp;VLOOKUP(MaGv!U7,dscn,3,0),VLOOKUP(MaGv!U8,dsma,5,0)&amp;CHAR(10)&amp;VLOOKUP(MaGv!U8,dsma,4,0)))</f>
        <v/>
      </c>
      <c r="V8" s="151" t="str">
        <f>IF(MaGv!V8="","",IF(MaGv!V8="cn","cn"&amp;CHAR(10)&amp;VLOOKUP(MaGv!V7,dscn,3,0),VLOOKUP(MaGv!V8,dsma,5,0)&amp;CHAR(10)&amp;VLOOKUP(MaGv!V8,dsma,4,0)))</f>
        <v/>
      </c>
      <c r="W8" s="151" t="str">
        <f>IF(MaGv!W8="","",IF(MaGv!W8="cn","cn"&amp;CHAR(10)&amp;VLOOKUP(MaGv!W7,dscn,3,0),VLOOKUP(MaGv!W8,dsma,5,0)&amp;CHAR(10)&amp;VLOOKUP(MaGv!W8,dsma,4,0)))</f>
        <v/>
      </c>
      <c r="X8" s="151" t="str">
        <f>IF(MaGv!X8="","",IF(MaGv!X8="cn","cn"&amp;CHAR(10)&amp;VLOOKUP(MaGv!X7,dscn,3,0),VLOOKUP(MaGv!X8,dsma,5,0)&amp;CHAR(10)&amp;VLOOKUP(MaGv!X8,dsma,4,0)))</f>
        <v/>
      </c>
      <c r="Y8" s="151" t="str">
        <f>IF(MaGv!Y8="","",IF(MaGv!Y8="cn","cn"&amp;CHAR(10)&amp;VLOOKUP(MaGv!Y7,dscn,3,0),VLOOKUP(MaGv!Y8,dsma,5,0)&amp;CHAR(10)&amp;VLOOKUP(MaGv!Y8,dsma,4,0)))</f>
        <v/>
      </c>
      <c r="Z8" s="151" t="str">
        <f>IF(MaGv!Z8="","",IF(MaGv!Z8="cn","cn"&amp;CHAR(10)&amp;VLOOKUP(MaGv!Z7,dscn,3,0),VLOOKUP(MaGv!Z8,dsma,5,0)&amp;CHAR(10)&amp;VLOOKUP(MaGv!Z8,dsma,4,0)))</f>
        <v/>
      </c>
      <c r="AA8" s="151" t="str">
        <f>IF(MaGv!AA8="","",IF(MaGv!AA8="cn","cn"&amp;CHAR(10)&amp;VLOOKUP(MaGv!AA7,dscn,3,0),VLOOKUP(MaGv!AA8,dsma,5,0)&amp;CHAR(10)&amp;VLOOKUP(MaGv!AA8,dsma,4,0)))</f>
        <v/>
      </c>
      <c r="AB8" s="151" t="str">
        <f>IF(MaGv!AB8="","",IF(MaGv!AB8="cn","cn"&amp;CHAR(10)&amp;VLOOKUP(MaGv!AB7,dscn,3,0),VLOOKUP(MaGv!AB8,dsma,5,0)&amp;CHAR(10)&amp;VLOOKUP(MaGv!AB8,dsma,4,0)))</f>
        <v/>
      </c>
      <c r="AC8" s="151" t="str">
        <f>IF(MaGv!AC8="","",IF(MaGv!AC8="cn","cn"&amp;CHAR(10)&amp;VLOOKUP(MaGv!AC7,dscn,3,0),VLOOKUP(MaGv!AC8,dsma,5,0)&amp;CHAR(10)&amp;VLOOKUP(MaGv!AC8,dsma,4,0)))</f>
        <v/>
      </c>
      <c r="AD8" s="151" t="str">
        <f>IF(MaGv!AD8="","",IF(MaGv!AD8="cn","cn"&amp;CHAR(10)&amp;VLOOKUP(MaGv!AD7,dscn,3,0),VLOOKUP(MaGv!AD8,dsma,5,0)&amp;CHAR(10)&amp;VLOOKUP(MaGv!AD8,dsma,4,0)))</f>
        <v/>
      </c>
      <c r="AE8" s="151" t="str">
        <f>IF(MaGv!AE8="","",IF(MaGv!AE8="cn","cn"&amp;CHAR(10)&amp;VLOOKUP(MaGv!AE7,dscn,3,0),VLOOKUP(MaGv!AE8,dsma,5,0)&amp;CHAR(10)&amp;VLOOKUP(MaGv!AE8,dsma,4,0)))</f>
        <v/>
      </c>
      <c r="AF8" s="151" t="str">
        <f>IF(MaGv!AF8="","",IF(MaGv!AF8="cn","cn"&amp;CHAR(10)&amp;VLOOKUP(MaGv!AF7,dscn,3,0),VLOOKUP(MaGv!AF8,dsma,5,0)&amp;CHAR(10)&amp;VLOOKUP(MaGv!AF8,dsma,4,0)))</f>
        <v/>
      </c>
      <c r="AG8" s="151" t="str">
        <f>IF(MaGv!AG8="","",IF(MaGv!AG8="cn","cn"&amp;CHAR(10)&amp;VLOOKUP(MaGv!AG7,dscn,3,0),VLOOKUP(MaGv!AG8,dsma,5,0)&amp;CHAR(10)&amp;VLOOKUP(MaGv!AG8,dsma,4,0)))</f>
        <v/>
      </c>
      <c r="AH8" s="240" t="str">
        <f>IF(MaGv!AH8="","",IF(MaGv!AH8="cn","cn"&amp;CHAR(10)&amp;VLOOKUP(MaGv!AH7,dscn,3,0),VLOOKUP(MaGv!AH8,dsma,5,0)&amp;CHAR(10)&amp;VLOOKUP(MaGv!AH8,dsma,4,0)))</f>
        <v/>
      </c>
      <c r="AI8" s="240" t="str">
        <f>IF(MaGv!AI8="","",IF(MaGv!AI8="cn","cn"&amp;CHAR(10)&amp;VLOOKUP(MaGv!AI7,dscn,3,0),VLOOKUP(MaGv!AI8,dsma,5,0)&amp;CHAR(10)&amp;VLOOKUP(MaGv!AI8,dsma,4,0)))</f>
        <v/>
      </c>
      <c r="AJ8" s="240" t="str">
        <f>IF(MaGv!AJ8="","",IF(MaGv!AJ8="cn","cn"&amp;CHAR(10)&amp;VLOOKUP(MaGv!AJ7,dscn,3,0),VLOOKUP(MaGv!AJ8,dsma,5,0)&amp;CHAR(10)&amp;VLOOKUP(MaGv!AJ8,dsma,4,0)))</f>
        <v/>
      </c>
      <c r="AK8" s="240" t="str">
        <f>IF(MaGv!AK8="","",IF(MaGv!AK8="cn","cn"&amp;CHAR(10)&amp;VLOOKUP(MaGv!AK7,dscn,3,0),VLOOKUP(MaGv!AK8,dsma,5,0)&amp;CHAR(10)&amp;VLOOKUP(MaGv!AK8,dsma,4,0)))</f>
        <v/>
      </c>
      <c r="AL8" s="240" t="str">
        <f>IF(MaGv!AL8="","",IF(MaGv!AL8="cn","cn"&amp;CHAR(10)&amp;VLOOKUP(MaGv!AL7,dscn,3,0),VLOOKUP(MaGv!AL8,dsma,5,0)&amp;CHAR(10)&amp;VLOOKUP(MaGv!AL8,dsma,4,0)))</f>
        <v/>
      </c>
      <c r="AM8" s="240" t="str">
        <f>IF(MaGv!AM8="","",IF(MaGv!AM8="cn","cn"&amp;CHAR(10)&amp;VLOOKUP(MaGv!AM7,dscn,3,0),VLOOKUP(MaGv!AM8,dsma,5,0)&amp;CHAR(10)&amp;VLOOKUP(MaGv!AM8,dsma,4,0)))</f>
        <v/>
      </c>
      <c r="AN8" s="240" t="str">
        <f>IF(MaGv!AN8="","",IF(MaGv!AN8="cn","cn"&amp;CHAR(10)&amp;VLOOKUP(MaGv!AN7,dscn,3,0),VLOOKUP(MaGv!AN8,dsma,5,0)&amp;CHAR(10)&amp;VLOOKUP(MaGv!AN8,dsma,4,0)))</f>
        <v/>
      </c>
      <c r="AO8" s="240" t="str">
        <f>IF(MaGv!AO8="","",IF(MaGv!AO8="cn","cn"&amp;CHAR(10)&amp;VLOOKUP(MaGv!AO7,dscn,3,0),VLOOKUP(MaGv!AO8,dsma,5,0)&amp;CHAR(10)&amp;VLOOKUP(MaGv!AO8,dsma,4,0)))</f>
        <v/>
      </c>
      <c r="AP8" s="240" t="str">
        <f>IF(MaGv!AP8="","",IF(MaGv!AP8="cn","cn"&amp;CHAR(10)&amp;VLOOKUP(MaGv!AP7,dscn,3,0),VLOOKUP(MaGv!AP8,dsma,5,0)&amp;CHAR(10)&amp;VLOOKUP(MaGv!AP8,dsma,4,0)))</f>
        <v/>
      </c>
      <c r="AQ8" s="240" t="str">
        <f>IF(MaGv!AQ8="","",IF(MaGv!AQ8="cn","cn"&amp;CHAR(10)&amp;VLOOKUP(MaGv!AQ7,dscn,3,0),VLOOKUP(MaGv!AQ8,dsma,5,0)&amp;CHAR(10)&amp;VLOOKUP(MaGv!AQ8,dsma,4,0)))</f>
        <v/>
      </c>
      <c r="AR8" s="240" t="str">
        <f>IF(MaGv!AR8="","",IF(MaGv!AR8="cn","cn"&amp;CHAR(10)&amp;VLOOKUP(MaGv!AR7,dscn,3,0),VLOOKUP(MaGv!AR8,dsma,5,0)&amp;CHAR(10)&amp;VLOOKUP(MaGv!AR8,dsma,4,0)))</f>
        <v/>
      </c>
      <c r="AS8" s="240" t="str">
        <f>IF(MaGv!AS8="","",IF(MaGv!AS8="cn","cn"&amp;CHAR(10)&amp;VLOOKUP(MaGv!AS7,dscn,3,0),VLOOKUP(MaGv!AS8,dsma,5,0)&amp;CHAR(10)&amp;VLOOKUP(MaGv!AS8,dsma,4,0)))</f>
        <v/>
      </c>
      <c r="AT8" s="237" t="str">
        <f>IF(MaGv!AT8="","",IF(MaGv!AT8="cn","cn"&amp;CHAR(10)&amp;VLOOKUP(MaGv!AT7,dscn,3,0),VLOOKUP(MaGv!AT8,dsma,5,0)&amp;CHAR(10)&amp;VLOOKUP(MaGv!AT8,dsma,4,0)))</f>
        <v/>
      </c>
      <c r="AU8" s="240" t="str">
        <f>IF(MaGv!AU8="","",IF(MaGv!AU8="cn","cn"&amp;CHAR(10)&amp;VLOOKUP(MaGv!AU7,dscn,3,0),VLOOKUP(MaGv!AU8,dsma,5,0)&amp;CHAR(10)&amp;VLOOKUP(MaGv!AU8,dsma,4,0)))</f>
        <v/>
      </c>
      <c r="AV8" s="240" t="str">
        <f>IF(MaGv!AV8="","",IF(MaGv!AV8="cn","cn"&amp;CHAR(10)&amp;VLOOKUP(MaGv!AV7,dscn,3,0),VLOOKUP(MaGv!AV8,dsma,5,0)&amp;CHAR(10)&amp;VLOOKUP(MaGv!AV8,dsma,4,0)))</f>
        <v/>
      </c>
      <c r="AW8" s="240" t="str">
        <f>IF(MaGv!AW8="","",IF(MaGv!AW8="cn","cn"&amp;CHAR(10)&amp;VLOOKUP(MaGv!AW7,dscn,3,0),VLOOKUP(MaGv!AW8,dsma,5,0)&amp;CHAR(10)&amp;VLOOKUP(MaGv!AW8,dsma,4,0)))</f>
        <v/>
      </c>
      <c r="AX8" s="240" t="str">
        <f>IF(MaGv!AX8="","",IF(MaGv!AX8="cn","cn"&amp;CHAR(10)&amp;VLOOKUP(MaGv!AX7,dscn,3,0),VLOOKUP(MaGv!AX8,dsma,5,0)&amp;CHAR(10)&amp;VLOOKUP(MaGv!AX8,dsma,4,0)))</f>
        <v/>
      </c>
      <c r="AY8" s="151" t="str">
        <f>IF(MaGv!AY8="","",IF(MaGv!AY8="cn","cn"&amp;CHAR(10)&amp;VLOOKUP(MaGv!AY7,dscn,3,0),VLOOKUP(MaGv!AY8,dsma,5,0)&amp;CHAR(10)&amp;VLOOKUP(MaGv!AY8,dsma,4,0)))</f>
        <v/>
      </c>
      <c r="AZ8" s="154" t="str">
        <f>IF(MaGv!AZ8="","",IF(MaGv!AZ8="cn","cn"&amp;CHAR(10)&amp;VLOOKUP(MaGv!AZ7,dscn,3,0),VLOOKUP(MaGv!AZ8,dsma,5,0)&amp;CHAR(10)&amp;VLOOKUP(MaGv!AZ8,dsma,4,0)))</f>
        <v/>
      </c>
      <c r="BA8" s="144"/>
      <c r="BB8" s="145"/>
    </row>
    <row r="9" spans="1:54" s="139" customFormat="1" ht="24" customHeight="1" thickTop="1">
      <c r="A9" s="565" t="s">
        <v>10</v>
      </c>
      <c r="B9" s="136">
        <v>1</v>
      </c>
      <c r="C9" s="150" t="str">
        <f>IF(MaGv!C9="","",IF(MaGv!C9="cn","cn"&amp;CHAR(10)&amp;VLOOKUP(MaGv!C8,dscn,3,0),VLOOKUP(MaGv!C9,dsma,5,0)&amp;CHAR(10)&amp;VLOOKUP(MaGv!C9,dsma,4,0)))</f>
        <v>Lý
MIÊN</v>
      </c>
      <c r="D9" s="150" t="str">
        <f>IF(MaGv!D9="","",IF(MaGv!D9="cn","cn"&amp;CHAR(10)&amp;VLOOKUP(MaGv!D8,dscn,3,0),VLOOKUP(MaGv!D9,dsma,5,0)&amp;CHAR(10)&amp;VLOOKUP(MaGv!D9,dsma,4,0)))</f>
        <v>Văn 
TRANG</v>
      </c>
      <c r="E9" s="150" t="str">
        <f>IF(MaGv!E9="","",IF(MaGv!E9="cn","cn"&amp;CHAR(10)&amp;VLOOKUP(MaGv!E8,dscn,3,0),VLOOKUP(MaGv!E9,dsma,5,0)&amp;CHAR(10)&amp;VLOOKUP(MaGv!E9,dsma,4,0)))</f>
        <v>Hóa
NGHI</v>
      </c>
      <c r="F9" s="150" t="str">
        <f>IF(MaGv!F9="","",IF(MaGv!F9="cn","cn"&amp;CHAR(10)&amp;VLOOKUP(MaGv!F8,dscn,3,0),VLOOKUP(MaGv!F9,dsma,5,0)&amp;CHAR(10)&amp;VLOOKUP(MaGv!F9,dsma,4,0)))</f>
        <v xml:space="preserve">Văn
VÂN </v>
      </c>
      <c r="G9" s="150" t="str">
        <f>IF(MaGv!G9="","",IF(MaGv!G9="cn","cn"&amp;CHAR(10)&amp;VLOOKUP(MaGv!G8,dscn,3,0),VLOOKUP(MaGv!G9,dsma,5,0)&amp;CHAR(10)&amp;VLOOKUP(MaGv!G9,dsma,4,0)))</f>
        <v>AVăn
PHƯƠNG</v>
      </c>
      <c r="H9" s="238" t="str">
        <f>IF(MaGv!H9="","",IF(MaGv!H9="cn","cn"&amp;CHAR(10)&amp;VLOOKUP(MaGv!H8,dscn,3,0),VLOOKUP(MaGv!H9,dsma,5,0)&amp;CHAR(10)&amp;VLOOKUP(MaGv!H9,dsma,4,0)))</f>
        <v>CN
MINH</v>
      </c>
      <c r="I9" s="150" t="str">
        <f>IF(MaGv!I9="","",IF(MaGv!I9="cn","cn"&amp;CHAR(10)&amp;VLOOKUP(MaGv!I8,dscn,3,0),VLOOKUP(MaGv!I9,dsma,5,0)&amp;CHAR(10)&amp;VLOOKUP(MaGv!I9,dsma,4,0)))</f>
        <v>AVăn
VINH</v>
      </c>
      <c r="J9" s="150" t="str">
        <f>IF(MaGv!J9="","",IF(MaGv!J9="cn","cn"&amp;CHAR(10)&amp;VLOOKUP(MaGv!J8,dscn,3,0),VLOOKUP(MaGv!J9,dsma,5,0)&amp;CHAR(10)&amp;VLOOKUP(MaGv!J9,dsma,4,0)))</f>
        <v>Sinh
B. NGỌC</v>
      </c>
      <c r="K9" s="150" t="str">
        <f>IF(MaGv!K9="","",IF(MaGv!K9="cn","cn"&amp;CHAR(10)&amp;VLOOKUP(MaGv!K8,dscn,3,0),VLOOKUP(MaGv!K9,dsma,5,0)&amp;CHAR(10)&amp;VLOOKUP(MaGv!K9,dsma,4,0)))</f>
        <v>Văn 
XUYẾN</v>
      </c>
      <c r="L9" s="150" t="str">
        <f>IF(MaGv!L9="","",IF(MaGv!L9="cn","cn"&amp;CHAR(10)&amp;VLOOKUP(MaGv!L8,dscn,3,0),VLOOKUP(MaGv!L9,dsma,5,0)&amp;CHAR(10)&amp;VLOOKUP(MaGv!L9,dsma,4,0)))</f>
        <v>Lý
HÀ</v>
      </c>
      <c r="M9" s="150" t="str">
        <f>IF(MaGv!M9="","",IF(MaGv!M9="cn","cn"&amp;CHAR(10)&amp;VLOOKUP(MaGv!M8,dscn,3,0),VLOOKUP(MaGv!M9,dsma,5,0)&amp;CHAR(10)&amp;VLOOKUP(MaGv!M9,dsma,4,0)))</f>
        <v>Văn
HỒNG</v>
      </c>
      <c r="N9" s="150" t="str">
        <f>IF(MaGv!N9="","",IF(MaGv!N9="cn","cn"&amp;CHAR(10)&amp;VLOOKUP(MaGv!N8,dscn,3,0),VLOOKUP(MaGv!N9,dsma,5,0)&amp;CHAR(10)&amp;VLOOKUP(MaGv!N9,dsma,4,0)))</f>
        <v>AVăn
MINH</v>
      </c>
      <c r="O9" s="150" t="str">
        <f>IF(MaGv!O9="","",IF(MaGv!O9="cn","cn"&amp;CHAR(10)&amp;VLOOKUP(MaGv!O8,dscn,3,0),VLOOKUP(MaGv!O9,dsma,5,0)&amp;CHAR(10)&amp;VLOOKUP(MaGv!O9,dsma,4,0)))</f>
        <v/>
      </c>
      <c r="P9" s="150" t="str">
        <f>IF(MaGv!P9="","",IF(MaGv!P9="cn","cn"&amp;CHAR(10)&amp;VLOOKUP(MaGv!P8,dscn,3,0),VLOOKUP(MaGv!P9,dsma,5,0)&amp;CHAR(10)&amp;VLOOKUP(MaGv!P9,dsma,4,0)))</f>
        <v/>
      </c>
      <c r="Q9" s="238" t="str">
        <f>IF(MaGv!Q9="","",IF(MaGv!Q9="cn","cn"&amp;CHAR(10)&amp;VLOOKUP(MaGv!Q8,dscn,3,0),VLOOKUP(MaGv!Q9,dsma,5,0)&amp;CHAR(10)&amp;VLOOKUP(MaGv!Q9,dsma,4,0)))</f>
        <v/>
      </c>
      <c r="R9" s="150" t="str">
        <f>IF(MaGv!R9="","",IF(MaGv!R9="cn","cn"&amp;CHAR(10)&amp;VLOOKUP(MaGv!R8,dscn,3,0),VLOOKUP(MaGv!R9,dsma,5,0)&amp;CHAR(10)&amp;VLOOKUP(MaGv!R9,dsma,4,0)))</f>
        <v/>
      </c>
      <c r="S9" s="150" t="str">
        <f>IF(MaGv!S9="","",IF(MaGv!S9="cn","cn"&amp;CHAR(10)&amp;VLOOKUP(MaGv!S8,dscn,3,0),VLOOKUP(MaGv!S9,dsma,5,0)&amp;CHAR(10)&amp;VLOOKUP(MaGv!S9,dsma,4,0)))</f>
        <v/>
      </c>
      <c r="T9" s="150" t="str">
        <f>IF(MaGv!T9="","",IF(MaGv!T9="cn","cn"&amp;CHAR(10)&amp;VLOOKUP(MaGv!T8,dscn,3,0),VLOOKUP(MaGv!T9,dsma,5,0)&amp;CHAR(10)&amp;VLOOKUP(MaGv!T9,dsma,4,0)))</f>
        <v/>
      </c>
      <c r="U9" s="150" t="str">
        <f>IF(MaGv!U9="","",IF(MaGv!U9="cn","cn"&amp;CHAR(10)&amp;VLOOKUP(MaGv!U8,dscn,3,0),VLOOKUP(MaGv!U9,dsma,5,0)&amp;CHAR(10)&amp;VLOOKUP(MaGv!U9,dsma,4,0)))</f>
        <v/>
      </c>
      <c r="V9" s="150" t="str">
        <f>IF(MaGv!V9="","",IF(MaGv!V9="cn","cn"&amp;CHAR(10)&amp;VLOOKUP(MaGv!V8,dscn,3,0),VLOOKUP(MaGv!V9,dsma,5,0)&amp;CHAR(10)&amp;VLOOKUP(MaGv!V9,dsma,4,0)))</f>
        <v/>
      </c>
      <c r="W9" s="150" t="str">
        <f>IF(MaGv!W9="","",IF(MaGv!W9="cn","cn"&amp;CHAR(10)&amp;VLOOKUP(MaGv!W8,dscn,3,0),VLOOKUP(MaGv!W9,dsma,5,0)&amp;CHAR(10)&amp;VLOOKUP(MaGv!W9,dsma,4,0)))</f>
        <v/>
      </c>
      <c r="X9" s="150" t="str">
        <f>IF(MaGv!X9="","",IF(MaGv!X9="cn","cn"&amp;CHAR(10)&amp;VLOOKUP(MaGv!X8,dscn,3,0),VLOOKUP(MaGv!X9,dsma,5,0)&amp;CHAR(10)&amp;VLOOKUP(MaGv!X9,dsma,4,0)))</f>
        <v/>
      </c>
      <c r="Y9" s="150" t="str">
        <f>IF(MaGv!Y9="","",IF(MaGv!Y9="cn","cn"&amp;CHAR(10)&amp;VLOOKUP(MaGv!Y8,dscn,3,0),VLOOKUP(MaGv!Y9,dsma,5,0)&amp;CHAR(10)&amp;VLOOKUP(MaGv!Y9,dsma,4,0)))</f>
        <v/>
      </c>
      <c r="Z9" s="150" t="str">
        <f>IF(MaGv!Z9="","",IF(MaGv!Z9="cn","cn"&amp;CHAR(10)&amp;VLOOKUP(MaGv!Z8,dscn,3,0),VLOOKUP(MaGv!Z9,dsma,5,0)&amp;CHAR(10)&amp;VLOOKUP(MaGv!Z9,dsma,4,0)))</f>
        <v/>
      </c>
      <c r="AA9" s="150" t="str">
        <f>IF(MaGv!AA9="","",IF(MaGv!AA9="cn","cn"&amp;CHAR(10)&amp;VLOOKUP(MaGv!AA8,dscn,3,0),VLOOKUP(MaGv!AA9,dsma,5,0)&amp;CHAR(10)&amp;VLOOKUP(MaGv!AA9,dsma,4,0)))</f>
        <v/>
      </c>
      <c r="AB9" s="150" t="str">
        <f>IF(MaGv!AB9="","",IF(MaGv!AB9="cn","cn"&amp;CHAR(10)&amp;VLOOKUP(MaGv!AB8,dscn,3,0),VLOOKUP(MaGv!AB9,dsma,5,0)&amp;CHAR(10)&amp;VLOOKUP(MaGv!AB9,dsma,4,0)))</f>
        <v/>
      </c>
      <c r="AC9" s="150" t="str">
        <f>IF(MaGv!AC9="","",IF(MaGv!AC9="cn","cn"&amp;CHAR(10)&amp;VLOOKUP(MaGv!AC8,dscn,3,0),VLOOKUP(MaGv!AC9,dsma,5,0)&amp;CHAR(10)&amp;VLOOKUP(MaGv!AC9,dsma,4,0)))</f>
        <v/>
      </c>
      <c r="AD9" s="150" t="str">
        <f>IF(MaGv!AD9="","",IF(MaGv!AD9="cn","cn"&amp;CHAR(10)&amp;VLOOKUP(MaGv!AD8,dscn,3,0),VLOOKUP(MaGv!AD9,dsma,5,0)&amp;CHAR(10)&amp;VLOOKUP(MaGv!AD9,dsma,4,0)))</f>
        <v/>
      </c>
      <c r="AE9" s="150" t="str">
        <f>IF(MaGv!AE9="","",IF(MaGv!AE9="cn","cn"&amp;CHAR(10)&amp;VLOOKUP(MaGv!AE8,dscn,3,0),VLOOKUP(MaGv!AE9,dsma,5,0)&amp;CHAR(10)&amp;VLOOKUP(MaGv!AE9,dsma,4,0)))</f>
        <v/>
      </c>
      <c r="AF9" s="150" t="str">
        <f>IF(MaGv!AF9="","",IF(MaGv!AF9="cn","cn"&amp;CHAR(10)&amp;VLOOKUP(MaGv!AF8,dscn,3,0),VLOOKUP(MaGv!AF9,dsma,5,0)&amp;CHAR(10)&amp;VLOOKUP(MaGv!AF9,dsma,4,0)))</f>
        <v/>
      </c>
      <c r="AG9" s="150" t="str">
        <f>IF(MaGv!AG9="","",IF(MaGv!AG9="cn","cn"&amp;CHAR(10)&amp;VLOOKUP(MaGv!AG8,dscn,3,0),VLOOKUP(MaGv!AG9,dsma,5,0)&amp;CHAR(10)&amp;VLOOKUP(MaGv!AG9,dsma,4,0)))</f>
        <v/>
      </c>
      <c r="AH9" s="238" t="str">
        <f>IF(MaGv!AH9="","",IF(MaGv!AH9="cn","cn"&amp;CHAR(10)&amp;VLOOKUP(MaGv!AH8,dscn,3,0),VLOOKUP(MaGv!AH9,dsma,5,0)&amp;CHAR(10)&amp;VLOOKUP(MaGv!AH9,dsma,4,0)))</f>
        <v/>
      </c>
      <c r="AI9" s="238" t="str">
        <f>IF(MaGv!AI9="","",IF(MaGv!AI9="cn","cn"&amp;CHAR(10)&amp;VLOOKUP(MaGv!AI8,dscn,3,0),VLOOKUP(MaGv!AI9,dsma,5,0)&amp;CHAR(10)&amp;VLOOKUP(MaGv!AI9,dsma,4,0)))</f>
        <v/>
      </c>
      <c r="AJ9" s="238" t="str">
        <f>IF(MaGv!AJ9="","",IF(MaGv!AJ9="cn","cn"&amp;CHAR(10)&amp;VLOOKUP(MaGv!AJ8,dscn,3,0),VLOOKUP(MaGv!AJ9,dsma,5,0)&amp;CHAR(10)&amp;VLOOKUP(MaGv!AJ9,dsma,4,0)))</f>
        <v/>
      </c>
      <c r="AK9" s="238" t="str">
        <f>IF(MaGv!AK9="","",IF(MaGv!AK9="cn","cn"&amp;CHAR(10)&amp;VLOOKUP(MaGv!AK8,dscn,3,0),VLOOKUP(MaGv!AK9,dsma,5,0)&amp;CHAR(10)&amp;VLOOKUP(MaGv!AK9,dsma,4,0)))</f>
        <v/>
      </c>
      <c r="AL9" s="238" t="str">
        <f>IF(MaGv!AL9="","",IF(MaGv!AL9="cn","cn"&amp;CHAR(10)&amp;VLOOKUP(MaGv!AL8,dscn,3,0),VLOOKUP(MaGv!AL9,dsma,5,0)&amp;CHAR(10)&amp;VLOOKUP(MaGv!AL9,dsma,4,0)))</f>
        <v/>
      </c>
      <c r="AM9" s="238" t="str">
        <f>IF(MaGv!AM9="","",IF(MaGv!AM9="cn","cn"&amp;CHAR(10)&amp;VLOOKUP(MaGv!AM8,dscn,3,0),VLOOKUP(MaGv!AM9,dsma,5,0)&amp;CHAR(10)&amp;VLOOKUP(MaGv!AM9,dsma,4,0)))</f>
        <v/>
      </c>
      <c r="AN9" s="238" t="str">
        <f>IF(MaGv!AN9="","",IF(MaGv!AN9="cn","cn"&amp;CHAR(10)&amp;VLOOKUP(MaGv!AN8,dscn,3,0),VLOOKUP(MaGv!AN9,dsma,5,0)&amp;CHAR(10)&amp;VLOOKUP(MaGv!AN9,dsma,4,0)))</f>
        <v/>
      </c>
      <c r="AO9" s="238" t="str">
        <f>IF(MaGv!AO9="","",IF(MaGv!AO9="cn","cn"&amp;CHAR(10)&amp;VLOOKUP(MaGv!AO8,dscn,3,0),VLOOKUP(MaGv!AO9,dsma,5,0)&amp;CHAR(10)&amp;VLOOKUP(MaGv!AO9,dsma,4,0)))</f>
        <v/>
      </c>
      <c r="AP9" s="238" t="str">
        <f>IF(MaGv!AP9="","",IF(MaGv!AP9="cn","cn"&amp;CHAR(10)&amp;VLOOKUP(MaGv!AP8,dscn,3,0),VLOOKUP(MaGv!AP9,dsma,5,0)&amp;CHAR(10)&amp;VLOOKUP(MaGv!AP9,dsma,4,0)))</f>
        <v/>
      </c>
      <c r="AQ9" s="238" t="str">
        <f>IF(MaGv!AQ9="","",IF(MaGv!AQ9="cn","cn"&amp;CHAR(10)&amp;VLOOKUP(MaGv!AQ8,dscn,3,0),VLOOKUP(MaGv!AQ9,dsma,5,0)&amp;CHAR(10)&amp;VLOOKUP(MaGv!AQ9,dsma,4,0)))</f>
        <v/>
      </c>
      <c r="AR9" s="238" t="str">
        <f>IF(MaGv!AR9="","",IF(MaGv!AR9="cn","cn"&amp;CHAR(10)&amp;VLOOKUP(MaGv!AR8,dscn,3,0),VLOOKUP(MaGv!AR9,dsma,5,0)&amp;CHAR(10)&amp;VLOOKUP(MaGv!AR9,dsma,4,0)))</f>
        <v/>
      </c>
      <c r="AS9" s="238" t="str">
        <f>IF(MaGv!AS9="","",IF(MaGv!AS9="cn","cn"&amp;CHAR(10)&amp;VLOOKUP(MaGv!AS8,dscn,3,0),VLOOKUP(MaGv!AS9,dsma,5,0)&amp;CHAR(10)&amp;VLOOKUP(MaGv!AS9,dsma,4,0)))</f>
        <v/>
      </c>
      <c r="AT9" s="235" t="str">
        <f>IF(MaGv!AT9="","",IF(MaGv!AT9="cn","cn"&amp;CHAR(10)&amp;VLOOKUP(MaGv!AT8,dscn,3,0),VLOOKUP(MaGv!AT9,dsma,5,0)&amp;CHAR(10)&amp;VLOOKUP(MaGv!AT9,dsma,4,0)))</f>
        <v/>
      </c>
      <c r="AU9" s="238" t="str">
        <f>IF(MaGv!AU9="","",IF(MaGv!AU9="cn","cn"&amp;CHAR(10)&amp;VLOOKUP(MaGv!AU8,dscn,3,0),VLOOKUP(MaGv!AU9,dsma,5,0)&amp;CHAR(10)&amp;VLOOKUP(MaGv!AU9,dsma,4,0)))</f>
        <v/>
      </c>
      <c r="AV9" s="238" t="str">
        <f>IF(MaGv!AV9="","",IF(MaGv!AV9="cn","cn"&amp;CHAR(10)&amp;VLOOKUP(MaGv!AV8,dscn,3,0),VLOOKUP(MaGv!AV9,dsma,5,0)&amp;CHAR(10)&amp;VLOOKUP(MaGv!AV9,dsma,4,0)))</f>
        <v/>
      </c>
      <c r="AW9" s="238" t="str">
        <f>IF(MaGv!AW9="","",IF(MaGv!AW9="cn","cn"&amp;CHAR(10)&amp;VLOOKUP(MaGv!AW8,dscn,3,0),VLOOKUP(MaGv!AW9,dsma,5,0)&amp;CHAR(10)&amp;VLOOKUP(MaGv!AW9,dsma,4,0)))</f>
        <v/>
      </c>
      <c r="AX9" s="238" t="str">
        <f>IF(MaGv!AX9="","",IF(MaGv!AX9="cn","cn"&amp;CHAR(10)&amp;VLOOKUP(MaGv!AX8,dscn,3,0),VLOOKUP(MaGv!AX9,dsma,5,0)&amp;CHAR(10)&amp;VLOOKUP(MaGv!AX9,dsma,4,0)))</f>
        <v/>
      </c>
      <c r="AY9" s="150" t="str">
        <f>IF(MaGv!AY9="","",IF(MaGv!AY9="cn","cn"&amp;CHAR(10)&amp;VLOOKUP(MaGv!AY8,dscn,3,0),VLOOKUP(MaGv!AY9,dsma,5,0)&amp;CHAR(10)&amp;VLOOKUP(MaGv!AY9,dsma,4,0)))</f>
        <v/>
      </c>
      <c r="AZ9" s="152" t="str">
        <f>IF(MaGv!AZ9="","",IF(MaGv!AZ9="cn","cn"&amp;CHAR(10)&amp;VLOOKUP(MaGv!AZ8,dscn,3,0),VLOOKUP(MaGv!AZ9,dsma,5,0)&amp;CHAR(10)&amp;VLOOKUP(MaGv!AZ9,dsma,4,0)))</f>
        <v/>
      </c>
      <c r="BA9" s="137"/>
      <c r="BB9" s="138"/>
    </row>
    <row r="10" spans="1:54" s="139" customFormat="1" ht="24" customHeight="1">
      <c r="A10" s="565" t="s">
        <v>8</v>
      </c>
      <c r="B10" s="140">
        <v>2</v>
      </c>
      <c r="C10" s="106" t="str">
        <f>IF(MaGv!C10="","",IF(MaGv!C10="cn","cn"&amp;CHAR(10)&amp;VLOOKUP(MaGv!C9,dscn,3,0),VLOOKUP(MaGv!C10,dsma,5,0)&amp;CHAR(10)&amp;VLOOKUP(MaGv!C10,dsma,4,0)))</f>
        <v>Sinh
B. NGỌC</v>
      </c>
      <c r="D10" s="106" t="str">
        <f>IF(MaGv!D10="","",IF(MaGv!D10="cn","cn"&amp;CHAR(10)&amp;VLOOKUP(MaGv!D9,dscn,3,0),VLOOKUP(MaGv!D10,dsma,5,0)&amp;CHAR(10)&amp;VLOOKUP(MaGv!D10,dsma,4,0)))</f>
        <v>Văn 
TRANG</v>
      </c>
      <c r="E10" s="106" t="str">
        <f>IF(MaGv!E10="","",IF(MaGv!E10="cn","cn"&amp;CHAR(10)&amp;VLOOKUP(MaGv!E9,dscn,3,0),VLOOKUP(MaGv!E10,dsma,5,0)&amp;CHAR(10)&amp;VLOOKUP(MaGv!E10,dsma,4,0)))</f>
        <v>Văn 
XUYẾN</v>
      </c>
      <c r="F10" s="106" t="str">
        <f>IF(MaGv!F10="","",IF(MaGv!F10="cn","cn"&amp;CHAR(10)&amp;VLOOKUP(MaGv!F9,dscn,3,0),VLOOKUP(MaGv!F10,dsma,5,0)&amp;CHAR(10)&amp;VLOOKUP(MaGv!F10,dsma,4,0)))</f>
        <v>AVăn
NGA</v>
      </c>
      <c r="G10" s="106" t="str">
        <f>IF(MaGv!G10="","",IF(MaGv!G10="cn","cn"&amp;CHAR(10)&amp;VLOOKUP(MaGv!G9,dscn,3,0),VLOOKUP(MaGv!G10,dsma,5,0)&amp;CHAR(10)&amp;VLOOKUP(MaGv!G10,dsma,4,0)))</f>
        <v>AVăn
PHƯƠNG</v>
      </c>
      <c r="H10" s="239" t="str">
        <f>IF(MaGv!H10="","",IF(MaGv!H10="cn","cn"&amp;CHAR(10)&amp;VLOOKUP(MaGv!H9,dscn,3,0),VLOOKUP(MaGv!H10,dsma,5,0)&amp;CHAR(10)&amp;VLOOKUP(MaGv!H10,dsma,4,0)))</f>
        <v xml:space="preserve">Văn
VÂN </v>
      </c>
      <c r="I10" s="106" t="str">
        <f>IF(MaGv!I10="","",IF(MaGv!I10="cn","cn"&amp;CHAR(10)&amp;VLOOKUP(MaGv!I9,dscn,3,0),VLOOKUP(MaGv!I10,dsma,5,0)&amp;CHAR(10)&amp;VLOOKUP(MaGv!I10,dsma,4,0)))</f>
        <v>AVăn
VINH</v>
      </c>
      <c r="J10" s="106" t="str">
        <f>IF(MaGv!J10="","",IF(MaGv!J10="cn","cn"&amp;CHAR(10)&amp;VLOOKUP(MaGv!J9,dscn,3,0),VLOOKUP(MaGv!J10,dsma,5,0)&amp;CHAR(10)&amp;VLOOKUP(MaGv!J10,dsma,4,0)))</f>
        <v>Hóa
NGA</v>
      </c>
      <c r="K10" s="106" t="str">
        <f>IF(MaGv!K10="","",IF(MaGv!K10="cn","cn"&amp;CHAR(10)&amp;VLOOKUP(MaGv!K9,dscn,3,0),VLOOKUP(MaGv!K10,dsma,5,0)&amp;CHAR(10)&amp;VLOOKUP(MaGv!K10,dsma,4,0)))</f>
        <v>CN
MIÊN</v>
      </c>
      <c r="L10" s="106" t="str">
        <f>IF(MaGv!L10="","",IF(MaGv!L10="cn","cn"&amp;CHAR(10)&amp;VLOOKUP(MaGv!L9,dscn,3,0),VLOOKUP(MaGv!L10,dsma,5,0)&amp;CHAR(10)&amp;VLOOKUP(MaGv!L10,dsma,4,0)))</f>
        <v>Lý
HÀ</v>
      </c>
      <c r="M10" s="106" t="str">
        <f>IF(MaGv!M10="","",IF(MaGv!M10="cn","cn"&amp;CHAR(10)&amp;VLOOKUP(MaGv!M9,dscn,3,0),VLOOKUP(MaGv!M10,dsma,5,0)&amp;CHAR(10)&amp;VLOOKUP(MaGv!M10,dsma,4,0)))</f>
        <v>Văn
HỒNG</v>
      </c>
      <c r="N10" s="106" t="str">
        <f>IF(MaGv!N10="","",IF(MaGv!N10="cn","cn"&amp;CHAR(10)&amp;VLOOKUP(MaGv!N9,dscn,3,0),VLOOKUP(MaGv!N10,dsma,5,0)&amp;CHAR(10)&amp;VLOOKUP(MaGv!N10,dsma,4,0)))</f>
        <v>AVăn
MINH</v>
      </c>
      <c r="O10" s="106" t="str">
        <f>IF(MaGv!O10="","",IF(MaGv!O10="cn","cn"&amp;CHAR(10)&amp;VLOOKUP(MaGv!O9,dscn,3,0),VLOOKUP(MaGv!O10,dsma,5,0)&amp;CHAR(10)&amp;VLOOKUP(MaGv!O10,dsma,4,0)))</f>
        <v/>
      </c>
      <c r="P10" s="106" t="str">
        <f>IF(MaGv!P10="","",IF(MaGv!P10="cn","cn"&amp;CHAR(10)&amp;VLOOKUP(MaGv!P9,dscn,3,0),VLOOKUP(MaGv!P10,dsma,5,0)&amp;CHAR(10)&amp;VLOOKUP(MaGv!P10,dsma,4,0)))</f>
        <v/>
      </c>
      <c r="Q10" s="239" t="str">
        <f>IF(MaGv!Q10="","",IF(MaGv!Q10="cn","cn"&amp;CHAR(10)&amp;VLOOKUP(MaGv!Q9,dscn,3,0),VLOOKUP(MaGv!Q10,dsma,5,0)&amp;CHAR(10)&amp;VLOOKUP(MaGv!Q10,dsma,4,0)))</f>
        <v/>
      </c>
      <c r="R10" s="106" t="str">
        <f>IF(MaGv!R10="","",IF(MaGv!R10="cn","cn"&amp;CHAR(10)&amp;VLOOKUP(MaGv!R9,dscn,3,0),VLOOKUP(MaGv!R10,dsma,5,0)&amp;CHAR(10)&amp;VLOOKUP(MaGv!R10,dsma,4,0)))</f>
        <v/>
      </c>
      <c r="S10" s="106" t="str">
        <f>IF(MaGv!S10="","",IF(MaGv!S10="cn","cn"&amp;CHAR(10)&amp;VLOOKUP(MaGv!S9,dscn,3,0),VLOOKUP(MaGv!S10,dsma,5,0)&amp;CHAR(10)&amp;VLOOKUP(MaGv!S10,dsma,4,0)))</f>
        <v/>
      </c>
      <c r="T10" s="106" t="str">
        <f>IF(MaGv!T10="","",IF(MaGv!T10="cn","cn"&amp;CHAR(10)&amp;VLOOKUP(MaGv!T9,dscn,3,0),VLOOKUP(MaGv!T10,dsma,5,0)&amp;CHAR(10)&amp;VLOOKUP(MaGv!T10,dsma,4,0)))</f>
        <v/>
      </c>
      <c r="U10" s="106" t="str">
        <f>IF(MaGv!U10="","",IF(MaGv!U10="cn","cn"&amp;CHAR(10)&amp;VLOOKUP(MaGv!U9,dscn,3,0),VLOOKUP(MaGv!U10,dsma,5,0)&amp;CHAR(10)&amp;VLOOKUP(MaGv!U10,dsma,4,0)))</f>
        <v/>
      </c>
      <c r="V10" s="106" t="str">
        <f>IF(MaGv!V10="","",IF(MaGv!V10="cn","cn"&amp;CHAR(10)&amp;VLOOKUP(MaGv!V9,dscn,3,0),VLOOKUP(MaGv!V10,dsma,5,0)&amp;CHAR(10)&amp;VLOOKUP(MaGv!V10,dsma,4,0)))</f>
        <v/>
      </c>
      <c r="W10" s="106" t="str">
        <f>IF(MaGv!W10="","",IF(MaGv!W10="cn","cn"&amp;CHAR(10)&amp;VLOOKUP(MaGv!W9,dscn,3,0),VLOOKUP(MaGv!W10,dsma,5,0)&amp;CHAR(10)&amp;VLOOKUP(MaGv!W10,dsma,4,0)))</f>
        <v/>
      </c>
      <c r="X10" s="106" t="str">
        <f>IF(MaGv!X10="","",IF(MaGv!X10="cn","cn"&amp;CHAR(10)&amp;VLOOKUP(MaGv!X9,dscn,3,0),VLOOKUP(MaGv!X10,dsma,5,0)&amp;CHAR(10)&amp;VLOOKUP(MaGv!X10,dsma,4,0)))</f>
        <v/>
      </c>
      <c r="Y10" s="106" t="str">
        <f>IF(MaGv!Y10="","",IF(MaGv!Y10="cn","cn"&amp;CHAR(10)&amp;VLOOKUP(MaGv!Y9,dscn,3,0),VLOOKUP(MaGv!Y10,dsma,5,0)&amp;CHAR(10)&amp;VLOOKUP(MaGv!Y10,dsma,4,0)))</f>
        <v/>
      </c>
      <c r="Z10" s="106" t="str">
        <f>IF(MaGv!Z10="","",IF(MaGv!Z10="cn","cn"&amp;CHAR(10)&amp;VLOOKUP(MaGv!Z9,dscn,3,0),VLOOKUP(MaGv!Z10,dsma,5,0)&amp;CHAR(10)&amp;VLOOKUP(MaGv!Z10,dsma,4,0)))</f>
        <v/>
      </c>
      <c r="AA10" s="106" t="str">
        <f>IF(MaGv!AA10="","",IF(MaGv!AA10="cn","cn"&amp;CHAR(10)&amp;VLOOKUP(MaGv!AA9,dscn,3,0),VLOOKUP(MaGv!AA10,dsma,5,0)&amp;CHAR(10)&amp;VLOOKUP(MaGv!AA10,dsma,4,0)))</f>
        <v/>
      </c>
      <c r="AB10" s="106" t="str">
        <f>IF(MaGv!AB10="","",IF(MaGv!AB10="cn","cn"&amp;CHAR(10)&amp;VLOOKUP(MaGv!AB9,dscn,3,0),VLOOKUP(MaGv!AB10,dsma,5,0)&amp;CHAR(10)&amp;VLOOKUP(MaGv!AB10,dsma,4,0)))</f>
        <v/>
      </c>
      <c r="AC10" s="106" t="str">
        <f>IF(MaGv!AC10="","",IF(MaGv!AC10="cn","cn"&amp;CHAR(10)&amp;VLOOKUP(MaGv!AC9,dscn,3,0),VLOOKUP(MaGv!AC10,dsma,5,0)&amp;CHAR(10)&amp;VLOOKUP(MaGv!AC10,dsma,4,0)))</f>
        <v/>
      </c>
      <c r="AD10" s="106" t="str">
        <f>IF(MaGv!AD10="","",IF(MaGv!AD10="cn","cn"&amp;CHAR(10)&amp;VLOOKUP(MaGv!AD9,dscn,3,0),VLOOKUP(MaGv!AD10,dsma,5,0)&amp;CHAR(10)&amp;VLOOKUP(MaGv!AD10,dsma,4,0)))</f>
        <v/>
      </c>
      <c r="AE10" s="106" t="str">
        <f>IF(MaGv!AE10="","",IF(MaGv!AE10="cn","cn"&amp;CHAR(10)&amp;VLOOKUP(MaGv!AE9,dscn,3,0),VLOOKUP(MaGv!AE10,dsma,5,0)&amp;CHAR(10)&amp;VLOOKUP(MaGv!AE10,dsma,4,0)))</f>
        <v/>
      </c>
      <c r="AF10" s="106" t="str">
        <f>IF(MaGv!AF10="","",IF(MaGv!AF10="cn","cn"&amp;CHAR(10)&amp;VLOOKUP(MaGv!AF9,dscn,3,0),VLOOKUP(MaGv!AF10,dsma,5,0)&amp;CHAR(10)&amp;VLOOKUP(MaGv!AF10,dsma,4,0)))</f>
        <v/>
      </c>
      <c r="AG10" s="106" t="str">
        <f>IF(MaGv!AG10="","",IF(MaGv!AG10="cn","cn"&amp;CHAR(10)&amp;VLOOKUP(MaGv!AG9,dscn,3,0),VLOOKUP(MaGv!AG10,dsma,5,0)&amp;CHAR(10)&amp;VLOOKUP(MaGv!AG10,dsma,4,0)))</f>
        <v/>
      </c>
      <c r="AH10" s="239" t="str">
        <f>IF(MaGv!AH10="","",IF(MaGv!AH10="cn","cn"&amp;CHAR(10)&amp;VLOOKUP(MaGv!AH9,dscn,3,0),VLOOKUP(MaGv!AH10,dsma,5,0)&amp;CHAR(10)&amp;VLOOKUP(MaGv!AH10,dsma,4,0)))</f>
        <v/>
      </c>
      <c r="AI10" s="239" t="str">
        <f>IF(MaGv!AI10="","",IF(MaGv!AI10="cn","cn"&amp;CHAR(10)&amp;VLOOKUP(MaGv!AI9,dscn,3,0),VLOOKUP(MaGv!AI10,dsma,5,0)&amp;CHAR(10)&amp;VLOOKUP(MaGv!AI10,dsma,4,0)))</f>
        <v/>
      </c>
      <c r="AJ10" s="239" t="str">
        <f>IF(MaGv!AJ10="","",IF(MaGv!AJ10="cn","cn"&amp;CHAR(10)&amp;VLOOKUP(MaGv!AJ9,dscn,3,0),VLOOKUP(MaGv!AJ10,dsma,5,0)&amp;CHAR(10)&amp;VLOOKUP(MaGv!AJ10,dsma,4,0)))</f>
        <v/>
      </c>
      <c r="AK10" s="239" t="str">
        <f>IF(MaGv!AK10="","",IF(MaGv!AK10="cn","cn"&amp;CHAR(10)&amp;VLOOKUP(MaGv!AK9,dscn,3,0),VLOOKUP(MaGv!AK10,dsma,5,0)&amp;CHAR(10)&amp;VLOOKUP(MaGv!AK10,dsma,4,0)))</f>
        <v/>
      </c>
      <c r="AL10" s="239" t="str">
        <f>IF(MaGv!AL10="","",IF(MaGv!AL10="cn","cn"&amp;CHAR(10)&amp;VLOOKUP(MaGv!AL9,dscn,3,0),VLOOKUP(MaGv!AL10,dsma,5,0)&amp;CHAR(10)&amp;VLOOKUP(MaGv!AL10,dsma,4,0)))</f>
        <v/>
      </c>
      <c r="AM10" s="239" t="str">
        <f>IF(MaGv!AM10="","",IF(MaGv!AM10="cn","cn"&amp;CHAR(10)&amp;VLOOKUP(MaGv!AM9,dscn,3,0),VLOOKUP(MaGv!AM10,dsma,5,0)&amp;CHAR(10)&amp;VLOOKUP(MaGv!AM10,dsma,4,0)))</f>
        <v/>
      </c>
      <c r="AN10" s="239" t="str">
        <f>IF(MaGv!AN10="","",IF(MaGv!AN10="cn","cn"&amp;CHAR(10)&amp;VLOOKUP(MaGv!AN9,dscn,3,0),VLOOKUP(MaGv!AN10,dsma,5,0)&amp;CHAR(10)&amp;VLOOKUP(MaGv!AN10,dsma,4,0)))</f>
        <v/>
      </c>
      <c r="AO10" s="239" t="str">
        <f>IF(MaGv!AO10="","",IF(MaGv!AO10="cn","cn"&amp;CHAR(10)&amp;VLOOKUP(MaGv!AO9,dscn,3,0),VLOOKUP(MaGv!AO10,dsma,5,0)&amp;CHAR(10)&amp;VLOOKUP(MaGv!AO10,dsma,4,0)))</f>
        <v/>
      </c>
      <c r="AP10" s="239" t="str">
        <f>IF(MaGv!AP10="","",IF(MaGv!AP10="cn","cn"&amp;CHAR(10)&amp;VLOOKUP(MaGv!AP9,dscn,3,0),VLOOKUP(MaGv!AP10,dsma,5,0)&amp;CHAR(10)&amp;VLOOKUP(MaGv!AP10,dsma,4,0)))</f>
        <v/>
      </c>
      <c r="AQ10" s="239" t="str">
        <f>IF(MaGv!AQ10="","",IF(MaGv!AQ10="cn","cn"&amp;CHAR(10)&amp;VLOOKUP(MaGv!AQ9,dscn,3,0),VLOOKUP(MaGv!AQ10,dsma,5,0)&amp;CHAR(10)&amp;VLOOKUP(MaGv!AQ10,dsma,4,0)))</f>
        <v/>
      </c>
      <c r="AR10" s="239" t="str">
        <f>IF(MaGv!AR10="","",IF(MaGv!AR10="cn","cn"&amp;CHAR(10)&amp;VLOOKUP(MaGv!AR9,dscn,3,0),VLOOKUP(MaGv!AR10,dsma,5,0)&amp;CHAR(10)&amp;VLOOKUP(MaGv!AR10,dsma,4,0)))</f>
        <v/>
      </c>
      <c r="AS10" s="239" t="str">
        <f>IF(MaGv!AS10="","",IF(MaGv!AS10="cn","cn"&amp;CHAR(10)&amp;VLOOKUP(MaGv!AS9,dscn,3,0),VLOOKUP(MaGv!AS10,dsma,5,0)&amp;CHAR(10)&amp;VLOOKUP(MaGv!AS10,dsma,4,0)))</f>
        <v/>
      </c>
      <c r="AT10" s="236" t="str">
        <f>IF(MaGv!AT10="","",IF(MaGv!AT10="cn","cn"&amp;CHAR(10)&amp;VLOOKUP(MaGv!AT9,dscn,3,0),VLOOKUP(MaGv!AT10,dsma,5,0)&amp;CHAR(10)&amp;VLOOKUP(MaGv!AT10,dsma,4,0)))</f>
        <v/>
      </c>
      <c r="AU10" s="239" t="str">
        <f>IF(MaGv!AU10="","",IF(MaGv!AU10="cn","cn"&amp;CHAR(10)&amp;VLOOKUP(MaGv!AU9,dscn,3,0),VLOOKUP(MaGv!AU10,dsma,5,0)&amp;CHAR(10)&amp;VLOOKUP(MaGv!AU10,dsma,4,0)))</f>
        <v/>
      </c>
      <c r="AV10" s="239" t="str">
        <f>IF(MaGv!AV10="","",IF(MaGv!AV10="cn","cn"&amp;CHAR(10)&amp;VLOOKUP(MaGv!AV9,dscn,3,0),VLOOKUP(MaGv!AV10,dsma,5,0)&amp;CHAR(10)&amp;VLOOKUP(MaGv!AV10,dsma,4,0)))</f>
        <v/>
      </c>
      <c r="AW10" s="239" t="str">
        <f>IF(MaGv!AW10="","",IF(MaGv!AW10="cn","cn"&amp;CHAR(10)&amp;VLOOKUP(MaGv!AW9,dscn,3,0),VLOOKUP(MaGv!AW10,dsma,5,0)&amp;CHAR(10)&amp;VLOOKUP(MaGv!AW10,dsma,4,0)))</f>
        <v/>
      </c>
      <c r="AX10" s="239" t="str">
        <f>IF(MaGv!AX10="","",IF(MaGv!AX10="cn","cn"&amp;CHAR(10)&amp;VLOOKUP(MaGv!AX9,dscn,3,0),VLOOKUP(MaGv!AX10,dsma,5,0)&amp;CHAR(10)&amp;VLOOKUP(MaGv!AX10,dsma,4,0)))</f>
        <v/>
      </c>
      <c r="AY10" s="106" t="str">
        <f>IF(MaGv!AY10="","",IF(MaGv!AY10="cn","cn"&amp;CHAR(10)&amp;VLOOKUP(MaGv!AY9,dscn,3,0),VLOOKUP(MaGv!AY10,dsma,5,0)&amp;CHAR(10)&amp;VLOOKUP(MaGv!AY10,dsma,4,0)))</f>
        <v/>
      </c>
      <c r="AZ10" s="153" t="str">
        <f>IF(MaGv!AZ10="","",IF(MaGv!AZ10="cn","cn"&amp;CHAR(10)&amp;VLOOKUP(MaGv!AZ9,dscn,3,0),VLOOKUP(MaGv!AZ10,dsma,5,0)&amp;CHAR(10)&amp;VLOOKUP(MaGv!AZ10,dsma,4,0)))</f>
        <v/>
      </c>
      <c r="BA10" s="141"/>
      <c r="BB10" s="142"/>
    </row>
    <row r="11" spans="1:54" s="139" customFormat="1" ht="24" customHeight="1">
      <c r="A11" s="565" t="s">
        <v>10</v>
      </c>
      <c r="B11" s="140">
        <v>3</v>
      </c>
      <c r="C11" s="106" t="str">
        <f>IF(MaGv!C11="","",IF(MaGv!C11="cn","cn"&amp;CHAR(10)&amp;VLOOKUP(MaGv!C10,dscn,3,0),VLOOKUP(MaGv!C11,dsma,5,0)&amp;CHAR(10)&amp;VLOOKUP(MaGv!C11,dsma,4,0)))</f>
        <v>AVăn
MINH</v>
      </c>
      <c r="D11" s="106" t="str">
        <f>IF(MaGv!D11="","",IF(MaGv!D11="cn","cn"&amp;CHAR(10)&amp;VLOOKUP(MaGv!D10,dscn,3,0),VLOOKUP(MaGv!D11,dsma,5,0)&amp;CHAR(10)&amp;VLOOKUP(MaGv!D11,dsma,4,0)))</f>
        <v>Hóa
SONG</v>
      </c>
      <c r="E11" s="236" t="str">
        <f>IF(MaGv!E11="","",IF(MaGv!E11="cn","cn"&amp;CHAR(10)&amp;VLOOKUP(MaGv!E10,dscn,3,0),VLOOKUP(MaGv!E11,dsma,5,0)&amp;CHAR(10)&amp;VLOOKUP(MaGv!E11,dsma,4,0)))</f>
        <v>Sinh
B. NGỌC</v>
      </c>
      <c r="F11" s="106" t="str">
        <f>IF(MaGv!F11="","",IF(MaGv!F11="cn","cn"&amp;CHAR(10)&amp;VLOOKUP(MaGv!F10,dscn,3,0),VLOOKUP(MaGv!F11,dsma,5,0)&amp;CHAR(10)&amp;VLOOKUP(MaGv!F11,dsma,4,0)))</f>
        <v>Lý
HÀ</v>
      </c>
      <c r="G11" s="106" t="str">
        <f>IF(MaGv!G11="","",IF(MaGv!G11="cn","cn"&amp;CHAR(10)&amp;VLOOKUP(MaGv!G10,dscn,3,0),VLOOKUP(MaGv!G11,dsma,5,0)&amp;CHAR(10)&amp;VLOOKUP(MaGv!G11,dsma,4,0)))</f>
        <v>Lý
MIÊN</v>
      </c>
      <c r="H11" s="239" t="str">
        <f>IF(MaGv!H11="","",IF(MaGv!H11="cn","cn"&amp;CHAR(10)&amp;VLOOKUP(MaGv!H10,dscn,3,0),VLOOKUP(MaGv!H11,dsma,5,0)&amp;CHAR(10)&amp;VLOOKUP(MaGv!H11,dsma,4,0)))</f>
        <v xml:space="preserve">Văn
VÂN </v>
      </c>
      <c r="I11" s="106" t="str">
        <f>IF(MaGv!I11="","",IF(MaGv!I11="cn","cn"&amp;CHAR(10)&amp;VLOOKUP(MaGv!I10,dscn,3,0),VLOOKUP(MaGv!I11,dsma,5,0)&amp;CHAR(10)&amp;VLOOKUP(MaGv!I11,dsma,4,0)))</f>
        <v>Văn 
MAI</v>
      </c>
      <c r="J11" s="106" t="str">
        <f>IF(MaGv!J11="","",IF(MaGv!J11="cn","cn"&amp;CHAR(10)&amp;VLOOKUP(MaGv!J10,dscn,3,0),VLOOKUP(MaGv!J11,dsma,5,0)&amp;CHAR(10)&amp;VLOOKUP(MaGv!J11,dsma,4,0)))</f>
        <v>AVăn
HẠNH</v>
      </c>
      <c r="K11" s="106" t="str">
        <f>IF(MaGv!K11="","",IF(MaGv!K11="cn","cn"&amp;CHAR(10)&amp;VLOOKUP(MaGv!K10,dscn,3,0),VLOOKUP(MaGv!K11,dsma,5,0)&amp;CHAR(10)&amp;VLOOKUP(MaGv!K11,dsma,4,0)))</f>
        <v>AVăn
VINH</v>
      </c>
      <c r="L11" s="106" t="str">
        <f>IF(MaGv!L11="","",IF(MaGv!L11="cn","cn"&amp;CHAR(10)&amp;VLOOKUP(MaGv!L10,dscn,3,0),VLOOKUP(MaGv!L11,dsma,5,0)&amp;CHAR(10)&amp;VLOOKUP(MaGv!L11,dsma,4,0)))</f>
        <v>Văn
HỒNG</v>
      </c>
      <c r="M11" s="106" t="str">
        <f>IF(MaGv!M11="","",IF(MaGv!M11="cn","cn"&amp;CHAR(10)&amp;VLOOKUP(MaGv!M10,dscn,3,0),VLOOKUP(MaGv!M11,dsma,5,0)&amp;CHAR(10)&amp;VLOOKUP(MaGv!M11,dsma,4,0)))</f>
        <v>AVăn
PHƯƠNG</v>
      </c>
      <c r="N11" s="106" t="str">
        <f>IF(MaGv!N11="","",IF(MaGv!N11="cn","cn"&amp;CHAR(10)&amp;VLOOKUP(MaGv!N10,dscn,3,0),VLOOKUP(MaGv!N11,dsma,5,0)&amp;CHAR(10)&amp;VLOOKUP(MaGv!N11,dsma,4,0)))</f>
        <v>Lý
THÔNG</v>
      </c>
      <c r="O11" s="106" t="str">
        <f>IF(MaGv!O11="","",IF(MaGv!O11="cn","cn"&amp;CHAR(10)&amp;VLOOKUP(MaGv!O10,dscn,3,0),VLOOKUP(MaGv!O11,dsma,5,0)&amp;CHAR(10)&amp;VLOOKUP(MaGv!O11,dsma,4,0)))</f>
        <v/>
      </c>
      <c r="P11" s="106" t="str">
        <f>IF(MaGv!P11="","",IF(MaGv!P11="cn","cn"&amp;CHAR(10)&amp;VLOOKUP(MaGv!P10,dscn,3,0),VLOOKUP(MaGv!P11,dsma,5,0)&amp;CHAR(10)&amp;VLOOKUP(MaGv!P11,dsma,4,0)))</f>
        <v/>
      </c>
      <c r="Q11" s="239" t="str">
        <f>IF(MaGv!Q11="","",IF(MaGv!Q11="cn","cn"&amp;CHAR(10)&amp;VLOOKUP(MaGv!Q10,dscn,3,0),VLOOKUP(MaGv!Q11,dsma,5,0)&amp;CHAR(10)&amp;VLOOKUP(MaGv!Q11,dsma,4,0)))</f>
        <v/>
      </c>
      <c r="R11" s="106" t="str">
        <f>IF(MaGv!R11="","",IF(MaGv!R11="cn","cn"&amp;CHAR(10)&amp;VLOOKUP(MaGv!R10,dscn,3,0),VLOOKUP(MaGv!R11,dsma,5,0)&amp;CHAR(10)&amp;VLOOKUP(MaGv!R11,dsma,4,0)))</f>
        <v/>
      </c>
      <c r="S11" s="106" t="str">
        <f>IF(MaGv!S11="","",IF(MaGv!S11="cn","cn"&amp;CHAR(10)&amp;VLOOKUP(MaGv!S10,dscn,3,0),VLOOKUP(MaGv!S11,dsma,5,0)&amp;CHAR(10)&amp;VLOOKUP(MaGv!S11,dsma,4,0)))</f>
        <v/>
      </c>
      <c r="T11" s="106" t="str">
        <f>IF(MaGv!T11="","",IF(MaGv!T11="cn","cn"&amp;CHAR(10)&amp;VLOOKUP(MaGv!T10,dscn,3,0),VLOOKUP(MaGv!T11,dsma,5,0)&amp;CHAR(10)&amp;VLOOKUP(MaGv!T11,dsma,4,0)))</f>
        <v/>
      </c>
      <c r="U11" s="106" t="str">
        <f>IF(MaGv!U11="","",IF(MaGv!U11="cn","cn"&amp;CHAR(10)&amp;VLOOKUP(MaGv!U10,dscn,3,0),VLOOKUP(MaGv!U11,dsma,5,0)&amp;CHAR(10)&amp;VLOOKUP(MaGv!U11,dsma,4,0)))</f>
        <v/>
      </c>
      <c r="V11" s="106" t="str">
        <f>IF(MaGv!V11="","",IF(MaGv!V11="cn","cn"&amp;CHAR(10)&amp;VLOOKUP(MaGv!V10,dscn,3,0),VLOOKUP(MaGv!V11,dsma,5,0)&amp;CHAR(10)&amp;VLOOKUP(MaGv!V11,dsma,4,0)))</f>
        <v/>
      </c>
      <c r="W11" s="106" t="str">
        <f>IF(MaGv!W11="","",IF(MaGv!W11="cn","cn"&amp;CHAR(10)&amp;VLOOKUP(MaGv!W10,dscn,3,0),VLOOKUP(MaGv!W11,dsma,5,0)&amp;CHAR(10)&amp;VLOOKUP(MaGv!W11,dsma,4,0)))</f>
        <v/>
      </c>
      <c r="X11" s="106" t="str">
        <f>IF(MaGv!X11="","",IF(MaGv!X11="cn","cn"&amp;CHAR(10)&amp;VLOOKUP(MaGv!X10,dscn,3,0),VLOOKUP(MaGv!X11,dsma,5,0)&amp;CHAR(10)&amp;VLOOKUP(MaGv!X11,dsma,4,0)))</f>
        <v/>
      </c>
      <c r="Y11" s="106" t="str">
        <f>IF(MaGv!Y11="","",IF(MaGv!Y11="cn","cn"&amp;CHAR(10)&amp;VLOOKUP(MaGv!Y10,dscn,3,0),VLOOKUP(MaGv!Y11,dsma,5,0)&amp;CHAR(10)&amp;VLOOKUP(MaGv!Y11,dsma,4,0)))</f>
        <v/>
      </c>
      <c r="Z11" s="106" t="str">
        <f>IF(MaGv!Z11="","",IF(MaGv!Z11="cn","cn"&amp;CHAR(10)&amp;VLOOKUP(MaGv!Z10,dscn,3,0),VLOOKUP(MaGv!Z11,dsma,5,0)&amp;CHAR(10)&amp;VLOOKUP(MaGv!Z11,dsma,4,0)))</f>
        <v/>
      </c>
      <c r="AA11" s="106" t="str">
        <f>IF(MaGv!AA11="","",IF(MaGv!AA11="cn","cn"&amp;CHAR(10)&amp;VLOOKUP(MaGv!AA10,dscn,3,0),VLOOKUP(MaGv!AA11,dsma,5,0)&amp;CHAR(10)&amp;VLOOKUP(MaGv!AA11,dsma,4,0)))</f>
        <v/>
      </c>
      <c r="AB11" s="106" t="str">
        <f>IF(MaGv!AB11="","",IF(MaGv!AB11="cn","cn"&amp;CHAR(10)&amp;VLOOKUP(MaGv!AB10,dscn,3,0),VLOOKUP(MaGv!AB11,dsma,5,0)&amp;CHAR(10)&amp;VLOOKUP(MaGv!AB11,dsma,4,0)))</f>
        <v/>
      </c>
      <c r="AC11" s="106" t="str">
        <f>IF(MaGv!AC11="","",IF(MaGv!AC11="cn","cn"&amp;CHAR(10)&amp;VLOOKUP(MaGv!AC10,dscn,3,0),VLOOKUP(MaGv!AC11,dsma,5,0)&amp;CHAR(10)&amp;VLOOKUP(MaGv!AC11,dsma,4,0)))</f>
        <v/>
      </c>
      <c r="AD11" s="106" t="str">
        <f>IF(MaGv!AD11="","",IF(MaGv!AD11="cn","cn"&amp;CHAR(10)&amp;VLOOKUP(MaGv!AD10,dscn,3,0),VLOOKUP(MaGv!AD11,dsma,5,0)&amp;CHAR(10)&amp;VLOOKUP(MaGv!AD11,dsma,4,0)))</f>
        <v/>
      </c>
      <c r="AE11" s="106" t="str">
        <f>IF(MaGv!AE11="","",IF(MaGv!AE11="cn","cn"&amp;CHAR(10)&amp;VLOOKUP(MaGv!AE10,dscn,3,0),VLOOKUP(MaGv!AE11,dsma,5,0)&amp;CHAR(10)&amp;VLOOKUP(MaGv!AE11,dsma,4,0)))</f>
        <v/>
      </c>
      <c r="AF11" s="106" t="str">
        <f>IF(MaGv!AF11="","",IF(MaGv!AF11="cn","cn"&amp;CHAR(10)&amp;VLOOKUP(MaGv!AF10,dscn,3,0),VLOOKUP(MaGv!AF11,dsma,5,0)&amp;CHAR(10)&amp;VLOOKUP(MaGv!AF11,dsma,4,0)))</f>
        <v/>
      </c>
      <c r="AG11" s="106" t="str">
        <f>IF(MaGv!AG11="","",IF(MaGv!AG11="cn","cn"&amp;CHAR(10)&amp;VLOOKUP(MaGv!AG10,dscn,3,0),VLOOKUP(MaGv!AG11,dsma,5,0)&amp;CHAR(10)&amp;VLOOKUP(MaGv!AG11,dsma,4,0)))</f>
        <v/>
      </c>
      <c r="AH11" s="239" t="str">
        <f>IF(MaGv!AH11="","",IF(MaGv!AH11="cn","cn"&amp;CHAR(10)&amp;VLOOKUP(MaGv!AH10,dscn,3,0),VLOOKUP(MaGv!AH11,dsma,5,0)&amp;CHAR(10)&amp;VLOOKUP(MaGv!AH11,dsma,4,0)))</f>
        <v/>
      </c>
      <c r="AI11" s="239" t="str">
        <f>IF(MaGv!AI11="","",IF(MaGv!AI11="cn","cn"&amp;CHAR(10)&amp;VLOOKUP(MaGv!AI10,dscn,3,0),VLOOKUP(MaGv!AI11,dsma,5,0)&amp;CHAR(10)&amp;VLOOKUP(MaGv!AI11,dsma,4,0)))</f>
        <v/>
      </c>
      <c r="AJ11" s="239" t="str">
        <f>IF(MaGv!AJ11="","",IF(MaGv!AJ11="cn","cn"&amp;CHAR(10)&amp;VLOOKUP(MaGv!AJ10,dscn,3,0),VLOOKUP(MaGv!AJ11,dsma,5,0)&amp;CHAR(10)&amp;VLOOKUP(MaGv!AJ11,dsma,4,0)))</f>
        <v/>
      </c>
      <c r="AK11" s="239" t="str">
        <f>IF(MaGv!AK11="","",IF(MaGv!AK11="cn","cn"&amp;CHAR(10)&amp;VLOOKUP(MaGv!AK10,dscn,3,0),VLOOKUP(MaGv!AK11,dsma,5,0)&amp;CHAR(10)&amp;VLOOKUP(MaGv!AK11,dsma,4,0)))</f>
        <v/>
      </c>
      <c r="AL11" s="239" t="str">
        <f>IF(MaGv!AL11="","",IF(MaGv!AL11="cn","cn"&amp;CHAR(10)&amp;VLOOKUP(MaGv!AL10,dscn,3,0),VLOOKUP(MaGv!AL11,dsma,5,0)&amp;CHAR(10)&amp;VLOOKUP(MaGv!AL11,dsma,4,0)))</f>
        <v/>
      </c>
      <c r="AM11" s="239" t="str">
        <f>IF(MaGv!AM11="","",IF(MaGv!AM11="cn","cn"&amp;CHAR(10)&amp;VLOOKUP(MaGv!AM10,dscn,3,0),VLOOKUP(MaGv!AM11,dsma,5,0)&amp;CHAR(10)&amp;VLOOKUP(MaGv!AM11,dsma,4,0)))</f>
        <v/>
      </c>
      <c r="AN11" s="239" t="str">
        <f>IF(MaGv!AN11="","",IF(MaGv!AN11="cn","cn"&amp;CHAR(10)&amp;VLOOKUP(MaGv!AN10,dscn,3,0),VLOOKUP(MaGv!AN11,dsma,5,0)&amp;CHAR(10)&amp;VLOOKUP(MaGv!AN11,dsma,4,0)))</f>
        <v/>
      </c>
      <c r="AO11" s="239" t="str">
        <f>IF(MaGv!AO11="","",IF(MaGv!AO11="cn","cn"&amp;CHAR(10)&amp;VLOOKUP(MaGv!AO10,dscn,3,0),VLOOKUP(MaGv!AO11,dsma,5,0)&amp;CHAR(10)&amp;VLOOKUP(MaGv!AO11,dsma,4,0)))</f>
        <v/>
      </c>
      <c r="AP11" s="239" t="str">
        <f>IF(MaGv!AP11="","",IF(MaGv!AP11="cn","cn"&amp;CHAR(10)&amp;VLOOKUP(MaGv!AP10,dscn,3,0),VLOOKUP(MaGv!AP11,dsma,5,0)&amp;CHAR(10)&amp;VLOOKUP(MaGv!AP11,dsma,4,0)))</f>
        <v/>
      </c>
      <c r="AQ11" s="239" t="str">
        <f>IF(MaGv!AQ11="","",IF(MaGv!AQ11="cn","cn"&amp;CHAR(10)&amp;VLOOKUP(MaGv!AQ10,dscn,3,0),VLOOKUP(MaGv!AQ11,dsma,5,0)&amp;CHAR(10)&amp;VLOOKUP(MaGv!AQ11,dsma,4,0)))</f>
        <v/>
      </c>
      <c r="AR11" s="239" t="str">
        <f>IF(MaGv!AR11="","",IF(MaGv!AR11="cn","cn"&amp;CHAR(10)&amp;VLOOKUP(MaGv!AR10,dscn,3,0),VLOOKUP(MaGv!AR11,dsma,5,0)&amp;CHAR(10)&amp;VLOOKUP(MaGv!AR11,dsma,4,0)))</f>
        <v/>
      </c>
      <c r="AS11" s="239" t="str">
        <f>IF(MaGv!AS11="","",IF(MaGv!AS11="cn","cn"&amp;CHAR(10)&amp;VLOOKUP(MaGv!AS10,dscn,3,0),VLOOKUP(MaGv!AS11,dsma,5,0)&amp;CHAR(10)&amp;VLOOKUP(MaGv!AS11,dsma,4,0)))</f>
        <v/>
      </c>
      <c r="AT11" s="236" t="str">
        <f>IF(MaGv!AT11="","",IF(MaGv!AT11="cn","cn"&amp;CHAR(10)&amp;VLOOKUP(MaGv!AT10,dscn,3,0),VLOOKUP(MaGv!AT11,dsma,5,0)&amp;CHAR(10)&amp;VLOOKUP(MaGv!AT11,dsma,4,0)))</f>
        <v/>
      </c>
      <c r="AU11" s="239" t="str">
        <f>IF(MaGv!AU11="","",IF(MaGv!AU11="cn","cn"&amp;CHAR(10)&amp;VLOOKUP(MaGv!AU10,dscn,3,0),VLOOKUP(MaGv!AU11,dsma,5,0)&amp;CHAR(10)&amp;VLOOKUP(MaGv!AU11,dsma,4,0)))</f>
        <v/>
      </c>
      <c r="AV11" s="239" t="str">
        <f>IF(MaGv!AV11="","",IF(MaGv!AV11="cn","cn"&amp;CHAR(10)&amp;VLOOKUP(MaGv!AV10,dscn,3,0),VLOOKUP(MaGv!AV11,dsma,5,0)&amp;CHAR(10)&amp;VLOOKUP(MaGv!AV11,dsma,4,0)))</f>
        <v/>
      </c>
      <c r="AW11" s="239" t="str">
        <f>IF(MaGv!AW11="","",IF(MaGv!AW11="cn","cn"&amp;CHAR(10)&amp;VLOOKUP(MaGv!AW10,dscn,3,0),VLOOKUP(MaGv!AW11,dsma,5,0)&amp;CHAR(10)&amp;VLOOKUP(MaGv!AW11,dsma,4,0)))</f>
        <v/>
      </c>
      <c r="AX11" s="239" t="str">
        <f>IF(MaGv!AX11="","",IF(MaGv!AX11="cn","cn"&amp;CHAR(10)&amp;VLOOKUP(MaGv!AX10,dscn,3,0),VLOOKUP(MaGv!AX11,dsma,5,0)&amp;CHAR(10)&amp;VLOOKUP(MaGv!AX11,dsma,4,0)))</f>
        <v/>
      </c>
      <c r="AY11" s="106" t="str">
        <f>IF(MaGv!AY11="","",IF(MaGv!AY11="cn","cn"&amp;CHAR(10)&amp;VLOOKUP(MaGv!AY10,dscn,3,0),VLOOKUP(MaGv!AY11,dsma,5,0)&amp;CHAR(10)&amp;VLOOKUP(MaGv!AY11,dsma,4,0)))</f>
        <v/>
      </c>
      <c r="AZ11" s="153" t="str">
        <f>IF(MaGv!AZ11="","",IF(MaGv!AZ11="cn","cn"&amp;CHAR(10)&amp;VLOOKUP(MaGv!AZ10,dscn,3,0),VLOOKUP(MaGv!AZ11,dsma,5,0)&amp;CHAR(10)&amp;VLOOKUP(MaGv!AZ11,dsma,4,0)))</f>
        <v/>
      </c>
      <c r="BA11" s="141"/>
      <c r="BB11" s="142"/>
    </row>
    <row r="12" spans="1:54" s="139" customFormat="1" ht="24" customHeight="1">
      <c r="A12" s="565"/>
      <c r="B12" s="140">
        <v>4</v>
      </c>
      <c r="C12" s="106" t="str">
        <f>IF(MaGv!C12="","",IF(MaGv!C12="cn","cn"&amp;CHAR(10)&amp;VLOOKUP(MaGv!C11,dscn,3,0),VLOOKUP(MaGv!C12,dsma,5,0)&amp;CHAR(10)&amp;VLOOKUP(MaGv!C12,dsma,4,0)))</f>
        <v>Văn
HỒNG</v>
      </c>
      <c r="D12" s="106" t="str">
        <f>IF(MaGv!D12="","",IF(MaGv!D12="cn","cn"&amp;CHAR(10)&amp;VLOOKUP(MaGv!D11,dscn,3,0),VLOOKUP(MaGv!D12,dsma,5,0)&amp;CHAR(10)&amp;VLOOKUP(MaGv!D12,dsma,4,0)))</f>
        <v>CN
THÔNG</v>
      </c>
      <c r="E12" s="236" t="str">
        <f>IF(MaGv!E12="","",IF(MaGv!E12="cn","cn"&amp;CHAR(10)&amp;VLOOKUP(MaGv!E11,dscn,3,0),VLOOKUP(MaGv!E12,dsma,5,0)&amp;CHAR(10)&amp;VLOOKUP(MaGv!E12,dsma,4,0)))</f>
        <v>AVăn
MINH</v>
      </c>
      <c r="F12" s="106" t="str">
        <f>IF(MaGv!F12="","",IF(MaGv!F12="cn","cn"&amp;CHAR(10)&amp;VLOOKUP(MaGv!F11,dscn,3,0),VLOOKUP(MaGv!F12,dsma,5,0)&amp;CHAR(10)&amp;VLOOKUP(MaGv!F12,dsma,4,0)))</f>
        <v>Lý
HÀ</v>
      </c>
      <c r="G12" s="106" t="str">
        <f>IF(MaGv!G12="","",IF(MaGv!G12="cn","cn"&amp;CHAR(10)&amp;VLOOKUP(MaGv!G11,dscn,3,0),VLOOKUP(MaGv!G12,dsma,5,0)&amp;CHAR(10)&amp;VLOOKUP(MaGv!G12,dsma,4,0)))</f>
        <v>Hóa
THI</v>
      </c>
      <c r="H12" s="239" t="str">
        <f>IF(MaGv!H12="","",IF(MaGv!H12="cn","cn"&amp;CHAR(10)&amp;VLOOKUP(MaGv!H11,dscn,3,0),VLOOKUP(MaGv!H12,dsma,5,0)&amp;CHAR(10)&amp;VLOOKUP(MaGv!H12,dsma,4,0)))</f>
        <v>AVăn
HẠNH</v>
      </c>
      <c r="I12" s="106" t="str">
        <f>IF(MaGv!I12="","",IF(MaGv!I12="cn","cn"&amp;CHAR(10)&amp;VLOOKUP(MaGv!I11,dscn,3,0),VLOOKUP(MaGv!I12,dsma,5,0)&amp;CHAR(10)&amp;VLOOKUP(MaGv!I12,dsma,4,0)))</f>
        <v>Văn 
MAI</v>
      </c>
      <c r="J12" s="106" t="str">
        <f>IF(MaGv!J12="","",IF(MaGv!J12="cn","cn"&amp;CHAR(10)&amp;VLOOKUP(MaGv!J11,dscn,3,0),VLOOKUP(MaGv!J12,dsma,5,0)&amp;CHAR(10)&amp;VLOOKUP(MaGv!J12,dsma,4,0)))</f>
        <v xml:space="preserve">Văn
VÂN </v>
      </c>
      <c r="K12" s="106" t="str">
        <f>IF(MaGv!K12="","",IF(MaGv!K12="cn","cn"&amp;CHAR(10)&amp;VLOOKUP(MaGv!K11,dscn,3,0),VLOOKUP(MaGv!K12,dsma,5,0)&amp;CHAR(10)&amp;VLOOKUP(MaGv!K12,dsma,4,0)))</f>
        <v>AVăn
VINH</v>
      </c>
      <c r="L12" s="106" t="str">
        <f>IF(MaGv!L12="","",IF(MaGv!L12="cn","cn"&amp;CHAR(10)&amp;VLOOKUP(MaGv!L11,dscn,3,0),VLOOKUP(MaGv!L12,dsma,5,0)&amp;CHAR(10)&amp;VLOOKUP(MaGv!L12,dsma,4,0)))</f>
        <v>AVăn
NGA</v>
      </c>
      <c r="M12" s="106" t="str">
        <f>IF(MaGv!M12="","",IF(MaGv!M12="cn","cn"&amp;CHAR(10)&amp;VLOOKUP(MaGv!M11,dscn,3,0),VLOOKUP(MaGv!M12,dsma,5,0)&amp;CHAR(10)&amp;VLOOKUP(MaGv!M12,dsma,4,0)))</f>
        <v>AVăn
PHƯƠNG</v>
      </c>
      <c r="N12" s="106" t="str">
        <f>IF(MaGv!N12="","",IF(MaGv!N12="cn","cn"&amp;CHAR(10)&amp;VLOOKUP(MaGv!N11,dscn,3,0),VLOOKUP(MaGv!N12,dsma,5,0)&amp;CHAR(10)&amp;VLOOKUP(MaGv!N12,dsma,4,0)))</f>
        <v>Văn 
TRANG</v>
      </c>
      <c r="O12" s="106" t="str">
        <f>IF(MaGv!O12="","",IF(MaGv!O12="cn","cn"&amp;CHAR(10)&amp;VLOOKUP(MaGv!O11,dscn,3,0),VLOOKUP(MaGv!O12,dsma,5,0)&amp;CHAR(10)&amp;VLOOKUP(MaGv!O12,dsma,4,0)))</f>
        <v/>
      </c>
      <c r="P12" s="106" t="str">
        <f>IF(MaGv!P12="","",IF(MaGv!P12="cn","cn"&amp;CHAR(10)&amp;VLOOKUP(MaGv!P11,dscn,3,0),VLOOKUP(MaGv!P12,dsma,5,0)&amp;CHAR(10)&amp;VLOOKUP(MaGv!P12,dsma,4,0)))</f>
        <v/>
      </c>
      <c r="Q12" s="239" t="str">
        <f>IF(MaGv!Q12="","",IF(MaGv!Q12="cn","cn"&amp;CHAR(10)&amp;VLOOKUP(MaGv!Q11,dscn,3,0),VLOOKUP(MaGv!Q12,dsma,5,0)&amp;CHAR(10)&amp;VLOOKUP(MaGv!Q12,dsma,4,0)))</f>
        <v/>
      </c>
      <c r="R12" s="106" t="str">
        <f>IF(MaGv!R12="","",IF(MaGv!R12="cn","cn"&amp;CHAR(10)&amp;VLOOKUP(MaGv!R11,dscn,3,0),VLOOKUP(MaGv!R12,dsma,5,0)&amp;CHAR(10)&amp;VLOOKUP(MaGv!R12,dsma,4,0)))</f>
        <v/>
      </c>
      <c r="S12" s="106" t="str">
        <f>IF(MaGv!S12="","",IF(MaGv!S12="cn","cn"&amp;CHAR(10)&amp;VLOOKUP(MaGv!S11,dscn,3,0),VLOOKUP(MaGv!S12,dsma,5,0)&amp;CHAR(10)&amp;VLOOKUP(MaGv!S12,dsma,4,0)))</f>
        <v/>
      </c>
      <c r="T12" s="106" t="str">
        <f>IF(MaGv!T12="","",IF(MaGv!T12="cn","cn"&amp;CHAR(10)&amp;VLOOKUP(MaGv!T11,dscn,3,0),VLOOKUP(MaGv!T12,dsma,5,0)&amp;CHAR(10)&amp;VLOOKUP(MaGv!T12,dsma,4,0)))</f>
        <v/>
      </c>
      <c r="U12" s="106" t="str">
        <f>IF(MaGv!U12="","",IF(MaGv!U12="cn","cn"&amp;CHAR(10)&amp;VLOOKUP(MaGv!U11,dscn,3,0),VLOOKUP(MaGv!U12,dsma,5,0)&amp;CHAR(10)&amp;VLOOKUP(MaGv!U12,dsma,4,0)))</f>
        <v/>
      </c>
      <c r="V12" s="106" t="str">
        <f>IF(MaGv!V12="","",IF(MaGv!V12="cn","cn"&amp;CHAR(10)&amp;VLOOKUP(MaGv!V11,dscn,3,0),VLOOKUP(MaGv!V12,dsma,5,0)&amp;CHAR(10)&amp;VLOOKUP(MaGv!V12,dsma,4,0)))</f>
        <v/>
      </c>
      <c r="W12" s="106" t="str">
        <f>IF(MaGv!W12="","",IF(MaGv!W12="cn","cn"&amp;CHAR(10)&amp;VLOOKUP(MaGv!W11,dscn,3,0),VLOOKUP(MaGv!W12,dsma,5,0)&amp;CHAR(10)&amp;VLOOKUP(MaGv!W12,dsma,4,0)))</f>
        <v/>
      </c>
      <c r="X12" s="106" t="str">
        <f>IF(MaGv!X12="","",IF(MaGv!X12="cn","cn"&amp;CHAR(10)&amp;VLOOKUP(MaGv!X11,dscn,3,0),VLOOKUP(MaGv!X12,dsma,5,0)&amp;CHAR(10)&amp;VLOOKUP(MaGv!X12,dsma,4,0)))</f>
        <v/>
      </c>
      <c r="Y12" s="106" t="str">
        <f>IF(MaGv!Y12="","",IF(MaGv!Y12="cn","cn"&amp;CHAR(10)&amp;VLOOKUP(MaGv!Y11,dscn,3,0),VLOOKUP(MaGv!Y12,dsma,5,0)&amp;CHAR(10)&amp;VLOOKUP(MaGv!Y12,dsma,4,0)))</f>
        <v/>
      </c>
      <c r="Z12" s="106" t="str">
        <f>IF(MaGv!Z12="","",IF(MaGv!Z12="cn","cn"&amp;CHAR(10)&amp;VLOOKUP(MaGv!Z11,dscn,3,0),VLOOKUP(MaGv!Z12,dsma,5,0)&amp;CHAR(10)&amp;VLOOKUP(MaGv!Z12,dsma,4,0)))</f>
        <v/>
      </c>
      <c r="AA12" s="106" t="str">
        <f>IF(MaGv!AA12="","",IF(MaGv!AA12="cn","cn"&amp;CHAR(10)&amp;VLOOKUP(MaGv!AA11,dscn,3,0),VLOOKUP(MaGv!AA12,dsma,5,0)&amp;CHAR(10)&amp;VLOOKUP(MaGv!AA12,dsma,4,0)))</f>
        <v/>
      </c>
      <c r="AB12" s="106" t="str">
        <f>IF(MaGv!AB12="","",IF(MaGv!AB12="cn","cn"&amp;CHAR(10)&amp;VLOOKUP(MaGv!AB11,dscn,3,0),VLOOKUP(MaGv!AB12,dsma,5,0)&amp;CHAR(10)&amp;VLOOKUP(MaGv!AB12,dsma,4,0)))</f>
        <v/>
      </c>
      <c r="AC12" s="106" t="str">
        <f>IF(MaGv!AC12="","",IF(MaGv!AC12="cn","cn"&amp;CHAR(10)&amp;VLOOKUP(MaGv!AC11,dscn,3,0),VLOOKUP(MaGv!AC12,dsma,5,0)&amp;CHAR(10)&amp;VLOOKUP(MaGv!AC12,dsma,4,0)))</f>
        <v/>
      </c>
      <c r="AD12" s="106" t="str">
        <f>IF(MaGv!AD12="","",IF(MaGv!AD12="cn","cn"&amp;CHAR(10)&amp;VLOOKUP(MaGv!AD11,dscn,3,0),VLOOKUP(MaGv!AD12,dsma,5,0)&amp;CHAR(10)&amp;VLOOKUP(MaGv!AD12,dsma,4,0)))</f>
        <v/>
      </c>
      <c r="AE12" s="106" t="str">
        <f>IF(MaGv!AE12="","",IF(MaGv!AE12="cn","cn"&amp;CHAR(10)&amp;VLOOKUP(MaGv!AE11,dscn,3,0),VLOOKUP(MaGv!AE12,dsma,5,0)&amp;CHAR(10)&amp;VLOOKUP(MaGv!AE12,dsma,4,0)))</f>
        <v/>
      </c>
      <c r="AF12" s="106" t="str">
        <f>IF(MaGv!AF12="","",IF(MaGv!AF12="cn","cn"&amp;CHAR(10)&amp;VLOOKUP(MaGv!AF11,dscn,3,0),VLOOKUP(MaGv!AF12,dsma,5,0)&amp;CHAR(10)&amp;VLOOKUP(MaGv!AF12,dsma,4,0)))</f>
        <v/>
      </c>
      <c r="AG12" s="106" t="str">
        <f>IF(MaGv!AG12="","",IF(MaGv!AG12="cn","cn"&amp;CHAR(10)&amp;VLOOKUP(MaGv!AG11,dscn,3,0),VLOOKUP(MaGv!AG12,dsma,5,0)&amp;CHAR(10)&amp;VLOOKUP(MaGv!AG12,dsma,4,0)))</f>
        <v/>
      </c>
      <c r="AH12" s="239" t="str">
        <f>IF(MaGv!AH12="","",IF(MaGv!AH12="cn","cn"&amp;CHAR(10)&amp;VLOOKUP(MaGv!AH11,dscn,3,0),VLOOKUP(MaGv!AH12,dsma,5,0)&amp;CHAR(10)&amp;VLOOKUP(MaGv!AH12,dsma,4,0)))</f>
        <v/>
      </c>
      <c r="AI12" s="239" t="str">
        <f>IF(MaGv!AI12="","",IF(MaGv!AI12="cn","cn"&amp;CHAR(10)&amp;VLOOKUP(MaGv!AI11,dscn,3,0),VLOOKUP(MaGv!AI12,dsma,5,0)&amp;CHAR(10)&amp;VLOOKUP(MaGv!AI12,dsma,4,0)))</f>
        <v/>
      </c>
      <c r="AJ12" s="239" t="str">
        <f>IF(MaGv!AJ12="","",IF(MaGv!AJ12="cn","cn"&amp;CHAR(10)&amp;VLOOKUP(MaGv!AJ11,dscn,3,0),VLOOKUP(MaGv!AJ12,dsma,5,0)&amp;CHAR(10)&amp;VLOOKUP(MaGv!AJ12,dsma,4,0)))</f>
        <v/>
      </c>
      <c r="AK12" s="239" t="str">
        <f>IF(MaGv!AK12="","",IF(MaGv!AK12="cn","cn"&amp;CHAR(10)&amp;VLOOKUP(MaGv!AK11,dscn,3,0),VLOOKUP(MaGv!AK12,dsma,5,0)&amp;CHAR(10)&amp;VLOOKUP(MaGv!AK12,dsma,4,0)))</f>
        <v/>
      </c>
      <c r="AL12" s="239" t="str">
        <f>IF(MaGv!AL12="","",IF(MaGv!AL12="cn","cn"&amp;CHAR(10)&amp;VLOOKUP(MaGv!AL11,dscn,3,0),VLOOKUP(MaGv!AL12,dsma,5,0)&amp;CHAR(10)&amp;VLOOKUP(MaGv!AL12,dsma,4,0)))</f>
        <v/>
      </c>
      <c r="AM12" s="239" t="str">
        <f>IF(MaGv!AM12="","",IF(MaGv!AM12="cn","cn"&amp;CHAR(10)&amp;VLOOKUP(MaGv!AM11,dscn,3,0),VLOOKUP(MaGv!AM12,dsma,5,0)&amp;CHAR(10)&amp;VLOOKUP(MaGv!AM12,dsma,4,0)))</f>
        <v/>
      </c>
      <c r="AN12" s="239" t="str">
        <f>IF(MaGv!AN12="","",IF(MaGv!AN12="cn","cn"&amp;CHAR(10)&amp;VLOOKUP(MaGv!AN11,dscn,3,0),VLOOKUP(MaGv!AN12,dsma,5,0)&amp;CHAR(10)&amp;VLOOKUP(MaGv!AN12,dsma,4,0)))</f>
        <v/>
      </c>
      <c r="AO12" s="239" t="str">
        <f>IF(MaGv!AO12="","",IF(MaGv!AO12="cn","cn"&amp;CHAR(10)&amp;VLOOKUP(MaGv!AO11,dscn,3,0),VLOOKUP(MaGv!AO12,dsma,5,0)&amp;CHAR(10)&amp;VLOOKUP(MaGv!AO12,dsma,4,0)))</f>
        <v/>
      </c>
      <c r="AP12" s="239" t="str">
        <f>IF(MaGv!AP12="","",IF(MaGv!AP12="cn","cn"&amp;CHAR(10)&amp;VLOOKUP(MaGv!AP11,dscn,3,0),VLOOKUP(MaGv!AP12,dsma,5,0)&amp;CHAR(10)&amp;VLOOKUP(MaGv!AP12,dsma,4,0)))</f>
        <v/>
      </c>
      <c r="AQ12" s="239" t="str">
        <f>IF(MaGv!AQ12="","",IF(MaGv!AQ12="cn","cn"&amp;CHAR(10)&amp;VLOOKUP(MaGv!AQ11,dscn,3,0),VLOOKUP(MaGv!AQ12,dsma,5,0)&amp;CHAR(10)&amp;VLOOKUP(MaGv!AQ12,dsma,4,0)))</f>
        <v/>
      </c>
      <c r="AR12" s="239" t="str">
        <f>IF(MaGv!AR12="","",IF(MaGv!AR12="cn","cn"&amp;CHAR(10)&amp;VLOOKUP(MaGv!AR11,dscn,3,0),VLOOKUP(MaGv!AR12,dsma,5,0)&amp;CHAR(10)&amp;VLOOKUP(MaGv!AR12,dsma,4,0)))</f>
        <v/>
      </c>
      <c r="AS12" s="239" t="str">
        <f>IF(MaGv!AS12="","",IF(MaGv!AS12="cn","cn"&amp;CHAR(10)&amp;VLOOKUP(MaGv!AS11,dscn,3,0),VLOOKUP(MaGv!AS12,dsma,5,0)&amp;CHAR(10)&amp;VLOOKUP(MaGv!AS12,dsma,4,0)))</f>
        <v/>
      </c>
      <c r="AT12" s="236" t="str">
        <f>IF(MaGv!AT12="","",IF(MaGv!AT12="cn","cn"&amp;CHAR(10)&amp;VLOOKUP(MaGv!AT11,dscn,3,0),VLOOKUP(MaGv!AT12,dsma,5,0)&amp;CHAR(10)&amp;VLOOKUP(MaGv!AT12,dsma,4,0)))</f>
        <v/>
      </c>
      <c r="AU12" s="239" t="str">
        <f>IF(MaGv!AU12="","",IF(MaGv!AU12="cn","cn"&amp;CHAR(10)&amp;VLOOKUP(MaGv!AU11,dscn,3,0),VLOOKUP(MaGv!AU12,dsma,5,0)&amp;CHAR(10)&amp;VLOOKUP(MaGv!AU12,dsma,4,0)))</f>
        <v/>
      </c>
      <c r="AV12" s="239" t="str">
        <f>IF(MaGv!AV12="","",IF(MaGv!AV12="cn","cn"&amp;CHAR(10)&amp;VLOOKUP(MaGv!AV11,dscn,3,0),VLOOKUP(MaGv!AV12,dsma,5,0)&amp;CHAR(10)&amp;VLOOKUP(MaGv!AV12,dsma,4,0)))</f>
        <v/>
      </c>
      <c r="AW12" s="239" t="str">
        <f>IF(MaGv!AW12="","",IF(MaGv!AW12="cn","cn"&amp;CHAR(10)&amp;VLOOKUP(MaGv!AW11,dscn,3,0),VLOOKUP(MaGv!AW12,dsma,5,0)&amp;CHAR(10)&amp;VLOOKUP(MaGv!AW12,dsma,4,0)))</f>
        <v/>
      </c>
      <c r="AX12" s="239" t="str">
        <f>IF(MaGv!AX12="","",IF(MaGv!AX12="cn","cn"&amp;CHAR(10)&amp;VLOOKUP(MaGv!AX11,dscn,3,0),VLOOKUP(MaGv!AX12,dsma,5,0)&amp;CHAR(10)&amp;VLOOKUP(MaGv!AX12,dsma,4,0)))</f>
        <v/>
      </c>
      <c r="AY12" s="106" t="str">
        <f>IF(MaGv!AY12="","",IF(MaGv!AY12="cn","cn"&amp;CHAR(10)&amp;VLOOKUP(MaGv!AY11,dscn,3,0),VLOOKUP(MaGv!AY12,dsma,5,0)&amp;CHAR(10)&amp;VLOOKUP(MaGv!AY12,dsma,4,0)))</f>
        <v/>
      </c>
      <c r="AZ12" s="153" t="str">
        <f>IF(MaGv!AZ12="","",IF(MaGv!AZ12="cn","cn"&amp;CHAR(10)&amp;VLOOKUP(MaGv!AZ11,dscn,3,0),VLOOKUP(MaGv!AZ12,dsma,5,0)&amp;CHAR(10)&amp;VLOOKUP(MaGv!AZ12,dsma,4,0)))</f>
        <v/>
      </c>
      <c r="BA12" s="141"/>
      <c r="BB12" s="142"/>
    </row>
    <row r="13" spans="1:54" s="139" customFormat="1" ht="24" customHeight="1" thickBot="1">
      <c r="A13" s="565"/>
      <c r="B13" s="143">
        <v>5</v>
      </c>
      <c r="C13" s="151" t="str">
        <f>IF(MaGv!C13="","",IF(MaGv!C13="cn","cn"&amp;CHAR(10)&amp;VLOOKUP(MaGv!C12,dscn,3,0),VLOOKUP(MaGv!C13,dsma,5,0)&amp;CHAR(10)&amp;VLOOKUP(MaGv!C13,dsma,4,0)))</f>
        <v>Văn
HỒNG</v>
      </c>
      <c r="D13" s="151" t="str">
        <f>IF(MaGv!D13="","",IF(MaGv!D13="cn","cn"&amp;CHAR(10)&amp;VLOOKUP(MaGv!D12,dscn,3,0),VLOOKUP(MaGv!D13,dsma,5,0)&amp;CHAR(10)&amp;VLOOKUP(MaGv!D13,dsma,4,0)))</f>
        <v>AVăn
HẠNH</v>
      </c>
      <c r="E13" s="151" t="str">
        <f>IF(MaGv!E13="","",IF(MaGv!E13="cn","cn"&amp;CHAR(10)&amp;VLOOKUP(MaGv!E12,dscn,3,0),VLOOKUP(MaGv!E13,dsma,5,0)&amp;CHAR(10)&amp;VLOOKUP(MaGv!E13,dsma,4,0)))</f>
        <v>AVăn
MINH</v>
      </c>
      <c r="F13" s="151" t="str">
        <f>IF(MaGv!F13="","",IF(MaGv!F13="cn","cn"&amp;CHAR(10)&amp;VLOOKUP(MaGv!F12,dscn,3,0),VLOOKUP(MaGv!F13,dsma,5,0)&amp;CHAR(10)&amp;VLOOKUP(MaGv!F13,dsma,4,0)))</f>
        <v>Hóa
NGA</v>
      </c>
      <c r="G13" s="237" t="str">
        <f>IF(MaGv!G13="","",IF(MaGv!G13="cn","cn"&amp;CHAR(10)&amp;VLOOKUP(MaGv!G12,dscn,3,0),VLOOKUP(MaGv!G13,dsma,5,0)&amp;CHAR(10)&amp;VLOOKUP(MaGv!G13,dsma,4,0)))</f>
        <v>Văn 
MAI</v>
      </c>
      <c r="H13" s="240" t="str">
        <f>IF(MaGv!H13="","",IF(MaGv!H13="cn","cn"&amp;CHAR(10)&amp;VLOOKUP(MaGv!H12,dscn,3,0),VLOOKUP(MaGv!H13,dsma,5,0)&amp;CHAR(10)&amp;VLOOKUP(MaGv!H13,dsma,4,0)))</f>
        <v>Hóa
THI</v>
      </c>
      <c r="I13" s="151" t="str">
        <f>IF(MaGv!I13="","",IF(MaGv!I13="cn","cn"&amp;CHAR(10)&amp;VLOOKUP(MaGv!I12,dscn,3,0),VLOOKUP(MaGv!I13,dsma,5,0)&amp;CHAR(10)&amp;VLOOKUP(MaGv!I13,dsma,4,0)))</f>
        <v>Hóa
NGHI</v>
      </c>
      <c r="J13" s="151" t="str">
        <f>IF(MaGv!J13="","",IF(MaGv!J13="cn","cn"&amp;CHAR(10)&amp;VLOOKUP(MaGv!J12,dscn,3,0),VLOOKUP(MaGv!J13,dsma,5,0)&amp;CHAR(10)&amp;VLOOKUP(MaGv!J13,dsma,4,0)))</f>
        <v xml:space="preserve">Văn
VÂN </v>
      </c>
      <c r="K13" s="151" t="str">
        <f>IF(MaGv!K13="","",IF(MaGv!K13="cn","cn"&amp;CHAR(10)&amp;VLOOKUP(MaGv!K12,dscn,3,0),VLOOKUP(MaGv!K13,dsma,5,0)&amp;CHAR(10)&amp;VLOOKUP(MaGv!K13,dsma,4,0)))</f>
        <v>Sinh
B. NGỌC</v>
      </c>
      <c r="L13" s="151" t="str">
        <f>IF(MaGv!L13="","",IF(MaGv!L13="cn","cn"&amp;CHAR(10)&amp;VLOOKUP(MaGv!L12,dscn,3,0),VLOOKUP(MaGv!L13,dsma,5,0)&amp;CHAR(10)&amp;VLOOKUP(MaGv!L13,dsma,4,0)))</f>
        <v>AVăn
NGA</v>
      </c>
      <c r="M13" s="151" t="str">
        <f>IF(MaGv!M13="","",IF(MaGv!M13="cn","cn"&amp;CHAR(10)&amp;VLOOKUP(MaGv!M12,dscn,3,0),VLOOKUP(MaGv!M13,dsma,5,0)&amp;CHAR(10)&amp;VLOOKUP(MaGv!M13,dsma,4,0)))</f>
        <v>Hóa
SONG</v>
      </c>
      <c r="N13" s="151" t="str">
        <f>IF(MaGv!N13="","",IF(MaGv!N13="cn","cn"&amp;CHAR(10)&amp;VLOOKUP(MaGv!N12,dscn,3,0),VLOOKUP(MaGv!N13,dsma,5,0)&amp;CHAR(10)&amp;VLOOKUP(MaGv!N13,dsma,4,0)))</f>
        <v>Văn 
TRANG</v>
      </c>
      <c r="O13" s="151" t="str">
        <f>IF(MaGv!O13="","",IF(MaGv!O13="cn","cn"&amp;CHAR(10)&amp;VLOOKUP(MaGv!O12,dscn,3,0),VLOOKUP(MaGv!O13,dsma,5,0)&amp;CHAR(10)&amp;VLOOKUP(MaGv!O13,dsma,4,0)))</f>
        <v/>
      </c>
      <c r="P13" s="151" t="str">
        <f>IF(MaGv!P13="","",IF(MaGv!P13="cn","cn"&amp;CHAR(10)&amp;VLOOKUP(MaGv!P12,dscn,3,0),VLOOKUP(MaGv!P13,dsma,5,0)&amp;CHAR(10)&amp;VLOOKUP(MaGv!P13,dsma,4,0)))</f>
        <v/>
      </c>
      <c r="Q13" s="240" t="str">
        <f>IF(MaGv!Q13="","",IF(MaGv!Q13="cn","cn"&amp;CHAR(10)&amp;VLOOKUP(MaGv!Q12,dscn,3,0),VLOOKUP(MaGv!Q13,dsma,5,0)&amp;CHAR(10)&amp;VLOOKUP(MaGv!Q13,dsma,4,0)))</f>
        <v/>
      </c>
      <c r="R13" s="151" t="str">
        <f>IF(MaGv!R13="","",IF(MaGv!R13="cn","cn"&amp;CHAR(10)&amp;VLOOKUP(MaGv!R12,dscn,3,0),VLOOKUP(MaGv!R13,dsma,5,0)&amp;CHAR(10)&amp;VLOOKUP(MaGv!R13,dsma,4,0)))</f>
        <v/>
      </c>
      <c r="S13" s="151" t="str">
        <f>IF(MaGv!S13="","",IF(MaGv!S13="cn","cn"&amp;CHAR(10)&amp;VLOOKUP(MaGv!S12,dscn,3,0),VLOOKUP(MaGv!S13,dsma,5,0)&amp;CHAR(10)&amp;VLOOKUP(MaGv!S13,dsma,4,0)))</f>
        <v/>
      </c>
      <c r="T13" s="151" t="str">
        <f>IF(MaGv!T13="","",IF(MaGv!T13="cn","cn"&amp;CHAR(10)&amp;VLOOKUP(MaGv!T12,dscn,3,0),VLOOKUP(MaGv!T13,dsma,5,0)&amp;CHAR(10)&amp;VLOOKUP(MaGv!T13,dsma,4,0)))</f>
        <v/>
      </c>
      <c r="U13" s="151" t="str">
        <f>IF(MaGv!U13="","",IF(MaGv!U13="cn","cn"&amp;CHAR(10)&amp;VLOOKUP(MaGv!U12,dscn,3,0),VLOOKUP(MaGv!U13,dsma,5,0)&amp;CHAR(10)&amp;VLOOKUP(MaGv!U13,dsma,4,0)))</f>
        <v/>
      </c>
      <c r="V13" s="151" t="str">
        <f>IF(MaGv!V13="","",IF(MaGv!V13="cn","cn"&amp;CHAR(10)&amp;VLOOKUP(MaGv!V12,dscn,3,0),VLOOKUP(MaGv!V13,dsma,5,0)&amp;CHAR(10)&amp;VLOOKUP(MaGv!V13,dsma,4,0)))</f>
        <v/>
      </c>
      <c r="W13" s="151" t="str">
        <f>IF(MaGv!W13="","",IF(MaGv!W13="cn","cn"&amp;CHAR(10)&amp;VLOOKUP(MaGv!W12,dscn,3,0),VLOOKUP(MaGv!W13,dsma,5,0)&amp;CHAR(10)&amp;VLOOKUP(MaGv!W13,dsma,4,0)))</f>
        <v/>
      </c>
      <c r="X13" s="151" t="str">
        <f>IF(MaGv!X13="","",IF(MaGv!X13="cn","cn"&amp;CHAR(10)&amp;VLOOKUP(MaGv!X12,dscn,3,0),VLOOKUP(MaGv!X13,dsma,5,0)&amp;CHAR(10)&amp;VLOOKUP(MaGv!X13,dsma,4,0)))</f>
        <v/>
      </c>
      <c r="Y13" s="151" t="str">
        <f>IF(MaGv!Y13="","",IF(MaGv!Y13="cn","cn"&amp;CHAR(10)&amp;VLOOKUP(MaGv!Y12,dscn,3,0),VLOOKUP(MaGv!Y13,dsma,5,0)&amp;CHAR(10)&amp;VLOOKUP(MaGv!Y13,dsma,4,0)))</f>
        <v/>
      </c>
      <c r="Z13" s="151" t="str">
        <f>IF(MaGv!Z13="","",IF(MaGv!Z13="cn","cn"&amp;CHAR(10)&amp;VLOOKUP(MaGv!Z12,dscn,3,0),VLOOKUP(MaGv!Z13,dsma,5,0)&amp;CHAR(10)&amp;VLOOKUP(MaGv!Z13,dsma,4,0)))</f>
        <v/>
      </c>
      <c r="AA13" s="151" t="str">
        <f>IF(MaGv!AA13="","",IF(MaGv!AA13="cn","cn"&amp;CHAR(10)&amp;VLOOKUP(MaGv!AA12,dscn,3,0),VLOOKUP(MaGv!AA13,dsma,5,0)&amp;CHAR(10)&amp;VLOOKUP(MaGv!AA13,dsma,4,0)))</f>
        <v/>
      </c>
      <c r="AB13" s="151" t="str">
        <f>IF(MaGv!AB13="","",IF(MaGv!AB13="cn","cn"&amp;CHAR(10)&amp;VLOOKUP(MaGv!AB12,dscn,3,0),VLOOKUP(MaGv!AB13,dsma,5,0)&amp;CHAR(10)&amp;VLOOKUP(MaGv!AB13,dsma,4,0)))</f>
        <v/>
      </c>
      <c r="AC13" s="151" t="str">
        <f>IF(MaGv!AC13="","",IF(MaGv!AC13="cn","cn"&amp;CHAR(10)&amp;VLOOKUP(MaGv!AC12,dscn,3,0),VLOOKUP(MaGv!AC13,dsma,5,0)&amp;CHAR(10)&amp;VLOOKUP(MaGv!AC13,dsma,4,0)))</f>
        <v/>
      </c>
      <c r="AD13" s="151" t="str">
        <f>IF(MaGv!AD13="","",IF(MaGv!AD13="cn","cn"&amp;CHAR(10)&amp;VLOOKUP(MaGv!AD12,dscn,3,0),VLOOKUP(MaGv!AD13,dsma,5,0)&amp;CHAR(10)&amp;VLOOKUP(MaGv!AD13,dsma,4,0)))</f>
        <v/>
      </c>
      <c r="AE13" s="151" t="str">
        <f>IF(MaGv!AE13="","",IF(MaGv!AE13="cn","cn"&amp;CHAR(10)&amp;VLOOKUP(MaGv!AE12,dscn,3,0),VLOOKUP(MaGv!AE13,dsma,5,0)&amp;CHAR(10)&amp;VLOOKUP(MaGv!AE13,dsma,4,0)))</f>
        <v/>
      </c>
      <c r="AF13" s="151" t="str">
        <f>IF(MaGv!AF13="","",IF(MaGv!AF13="cn","cn"&amp;CHAR(10)&amp;VLOOKUP(MaGv!AF12,dscn,3,0),VLOOKUP(MaGv!AF13,dsma,5,0)&amp;CHAR(10)&amp;VLOOKUP(MaGv!AF13,dsma,4,0)))</f>
        <v/>
      </c>
      <c r="AG13" s="151" t="str">
        <f>IF(MaGv!AG13="","",IF(MaGv!AG13="cn","cn"&amp;CHAR(10)&amp;VLOOKUP(MaGv!AG12,dscn,3,0),VLOOKUP(MaGv!AG13,dsma,5,0)&amp;CHAR(10)&amp;VLOOKUP(MaGv!AG13,dsma,4,0)))</f>
        <v/>
      </c>
      <c r="AH13" s="240" t="str">
        <f>IF(MaGv!AH13="","",IF(MaGv!AH13="cn","cn"&amp;CHAR(10)&amp;VLOOKUP(MaGv!AH12,dscn,3,0),VLOOKUP(MaGv!AH13,dsma,5,0)&amp;CHAR(10)&amp;VLOOKUP(MaGv!AH13,dsma,4,0)))</f>
        <v/>
      </c>
      <c r="AI13" s="240" t="str">
        <f>IF(MaGv!AI13="","",IF(MaGv!AI13="cn","cn"&amp;CHAR(10)&amp;VLOOKUP(MaGv!AI12,dscn,3,0),VLOOKUP(MaGv!AI13,dsma,5,0)&amp;CHAR(10)&amp;VLOOKUP(MaGv!AI13,dsma,4,0)))</f>
        <v/>
      </c>
      <c r="AJ13" s="240" t="str">
        <f>IF(MaGv!AJ13="","",IF(MaGv!AJ13="cn","cn"&amp;CHAR(10)&amp;VLOOKUP(MaGv!AJ12,dscn,3,0),VLOOKUP(MaGv!AJ13,dsma,5,0)&amp;CHAR(10)&amp;VLOOKUP(MaGv!AJ13,dsma,4,0)))</f>
        <v/>
      </c>
      <c r="AK13" s="240" t="str">
        <f>IF(MaGv!AK13="","",IF(MaGv!AK13="cn","cn"&amp;CHAR(10)&amp;VLOOKUP(MaGv!AK12,dscn,3,0),VLOOKUP(MaGv!AK13,dsma,5,0)&amp;CHAR(10)&amp;VLOOKUP(MaGv!AK13,dsma,4,0)))</f>
        <v/>
      </c>
      <c r="AL13" s="240" t="str">
        <f>IF(MaGv!AL13="","",IF(MaGv!AL13="cn","cn"&amp;CHAR(10)&amp;VLOOKUP(MaGv!AL12,dscn,3,0),VLOOKUP(MaGv!AL13,dsma,5,0)&amp;CHAR(10)&amp;VLOOKUP(MaGv!AL13,dsma,4,0)))</f>
        <v/>
      </c>
      <c r="AM13" s="240" t="str">
        <f>IF(MaGv!AM13="","",IF(MaGv!AM13="cn","cn"&amp;CHAR(10)&amp;VLOOKUP(MaGv!AM12,dscn,3,0),VLOOKUP(MaGv!AM13,dsma,5,0)&amp;CHAR(10)&amp;VLOOKUP(MaGv!AM13,dsma,4,0)))</f>
        <v/>
      </c>
      <c r="AN13" s="240" t="str">
        <f>IF(MaGv!AN13="","",IF(MaGv!AN13="cn","cn"&amp;CHAR(10)&amp;VLOOKUP(MaGv!AN12,dscn,3,0),VLOOKUP(MaGv!AN13,dsma,5,0)&amp;CHAR(10)&amp;VLOOKUP(MaGv!AN13,dsma,4,0)))</f>
        <v/>
      </c>
      <c r="AO13" s="240" t="str">
        <f>IF(MaGv!AO13="","",IF(MaGv!AO13="cn","cn"&amp;CHAR(10)&amp;VLOOKUP(MaGv!AO12,dscn,3,0),VLOOKUP(MaGv!AO13,dsma,5,0)&amp;CHAR(10)&amp;VLOOKUP(MaGv!AO13,dsma,4,0)))</f>
        <v/>
      </c>
      <c r="AP13" s="240" t="str">
        <f>IF(MaGv!AP13="","",IF(MaGv!AP13="cn","cn"&amp;CHAR(10)&amp;VLOOKUP(MaGv!AP12,dscn,3,0),VLOOKUP(MaGv!AP13,dsma,5,0)&amp;CHAR(10)&amp;VLOOKUP(MaGv!AP13,dsma,4,0)))</f>
        <v/>
      </c>
      <c r="AQ13" s="240" t="str">
        <f>IF(MaGv!AQ13="","",IF(MaGv!AQ13="cn","cn"&amp;CHAR(10)&amp;VLOOKUP(MaGv!AQ12,dscn,3,0),VLOOKUP(MaGv!AQ13,dsma,5,0)&amp;CHAR(10)&amp;VLOOKUP(MaGv!AQ13,dsma,4,0)))</f>
        <v/>
      </c>
      <c r="AR13" s="240" t="str">
        <f>IF(MaGv!AR13="","",IF(MaGv!AR13="cn","cn"&amp;CHAR(10)&amp;VLOOKUP(MaGv!AR12,dscn,3,0),VLOOKUP(MaGv!AR13,dsma,5,0)&amp;CHAR(10)&amp;VLOOKUP(MaGv!AR13,dsma,4,0)))</f>
        <v/>
      </c>
      <c r="AS13" s="240" t="str">
        <f>IF(MaGv!AS13="","",IF(MaGv!AS13="cn","cn"&amp;CHAR(10)&amp;VLOOKUP(MaGv!AS12,dscn,3,0),VLOOKUP(MaGv!AS13,dsma,5,0)&amp;CHAR(10)&amp;VLOOKUP(MaGv!AS13,dsma,4,0)))</f>
        <v/>
      </c>
      <c r="AT13" s="237" t="str">
        <f>IF(MaGv!AT13="","",IF(MaGv!AT13="cn","cn"&amp;CHAR(10)&amp;VLOOKUP(MaGv!AT12,dscn,3,0),VLOOKUP(MaGv!AT13,dsma,5,0)&amp;CHAR(10)&amp;VLOOKUP(MaGv!AT13,dsma,4,0)))</f>
        <v/>
      </c>
      <c r="AU13" s="240" t="str">
        <f>IF(MaGv!AU13="","",IF(MaGv!AU13="cn","cn"&amp;CHAR(10)&amp;VLOOKUP(MaGv!AU12,dscn,3,0),VLOOKUP(MaGv!AU13,dsma,5,0)&amp;CHAR(10)&amp;VLOOKUP(MaGv!AU13,dsma,4,0)))</f>
        <v/>
      </c>
      <c r="AV13" s="240" t="str">
        <f>IF(MaGv!AV13="","",IF(MaGv!AV13="cn","cn"&amp;CHAR(10)&amp;VLOOKUP(MaGv!AV12,dscn,3,0),VLOOKUP(MaGv!AV13,dsma,5,0)&amp;CHAR(10)&amp;VLOOKUP(MaGv!AV13,dsma,4,0)))</f>
        <v/>
      </c>
      <c r="AW13" s="240" t="str">
        <f>IF(MaGv!AW13="","",IF(MaGv!AW13="cn","cn"&amp;CHAR(10)&amp;VLOOKUP(MaGv!AW12,dscn,3,0),VLOOKUP(MaGv!AW13,dsma,5,0)&amp;CHAR(10)&amp;VLOOKUP(MaGv!AW13,dsma,4,0)))</f>
        <v/>
      </c>
      <c r="AX13" s="240" t="str">
        <f>IF(MaGv!AX13="","",IF(MaGv!AX13="cn","cn"&amp;CHAR(10)&amp;VLOOKUP(MaGv!AX12,dscn,3,0),VLOOKUP(MaGv!AX13,dsma,5,0)&amp;CHAR(10)&amp;VLOOKUP(MaGv!AX13,dsma,4,0)))</f>
        <v/>
      </c>
      <c r="AY13" s="151" t="str">
        <f>IF(MaGv!AY13="","",IF(MaGv!AY13="cn","cn"&amp;CHAR(10)&amp;VLOOKUP(MaGv!AY12,dscn,3,0),VLOOKUP(MaGv!AY13,dsma,5,0)&amp;CHAR(10)&amp;VLOOKUP(MaGv!AY13,dsma,4,0)))</f>
        <v/>
      </c>
      <c r="AZ13" s="154" t="str">
        <f>IF(MaGv!AZ13="","",IF(MaGv!AZ13="cn","cn"&amp;CHAR(10)&amp;VLOOKUP(MaGv!AZ12,dscn,3,0),VLOOKUP(MaGv!AZ13,dsma,5,0)&amp;CHAR(10)&amp;VLOOKUP(MaGv!AZ13,dsma,4,0)))</f>
        <v/>
      </c>
      <c r="BA13" s="144"/>
      <c r="BB13" s="145"/>
    </row>
    <row r="14" spans="1:54" s="139" customFormat="1" ht="24" customHeight="1" thickTop="1">
      <c r="A14" s="565" t="s">
        <v>20</v>
      </c>
      <c r="B14" s="136">
        <v>1</v>
      </c>
      <c r="C14" s="150" t="str">
        <f>IF(MaGv!C14="","",IF(MaGv!C14="cn","cn"&amp;CHAR(10)&amp;VLOOKUP(MaGv!C13,dscn,3,0),VLOOKUP(MaGv!C14,dsma,5,0)&amp;CHAR(10)&amp;VLOOKUP(MaGv!C14,dsma,4,0)))</f>
        <v>CD
HƯƠNG</v>
      </c>
      <c r="D14" s="150" t="str">
        <f>IF(MaGv!D14="","",IF(MaGv!D14="cn","cn"&amp;CHAR(10)&amp;VLOOKUP(MaGv!D13,dscn,3,0),VLOOKUP(MaGv!D14,dsma,5,0)&amp;CHAR(10)&amp;VLOOKUP(MaGv!D14,dsma,4,0)))</f>
        <v>Toán
T.MAI</v>
      </c>
      <c r="E14" s="150" t="str">
        <f>IF(MaGv!E14="","",IF(MaGv!E14="cn","cn"&amp;CHAR(10)&amp;VLOOKUP(MaGv!E13,dscn,3,0),VLOOKUP(MaGv!E14,dsma,5,0)&amp;CHAR(10)&amp;VLOOKUP(MaGv!E14,dsma,4,0)))</f>
        <v>AVăn
MINH</v>
      </c>
      <c r="F14" s="150" t="str">
        <f>IF(MaGv!F14="","",IF(MaGv!F14="cn","cn"&amp;CHAR(10)&amp;VLOOKUP(MaGv!F13,dscn,3,0),VLOOKUP(MaGv!F14,dsma,5,0)&amp;CHAR(10)&amp;VLOOKUP(MaGv!F14,dsma,4,0)))</f>
        <v>Toán
L.TRANG</v>
      </c>
      <c r="G14" s="155" t="str">
        <f>IF(MaGv!G14="","",IF(MaGv!G14="cn","cn"&amp;CHAR(10)&amp;VLOOKUP(MaGv!G13,dscn,3,0),VLOOKUP(MaGv!G14,dsma,5,0)&amp;CHAR(10)&amp;VLOOKUP(MaGv!G14,dsma,4,0)))</f>
        <v>Sinh
PHƯỚC</v>
      </c>
      <c r="H14" s="238" t="str">
        <f>IF(MaGv!H14="","",IF(MaGv!H14="cn","cn"&amp;CHAR(10)&amp;VLOOKUP(MaGv!H13,dscn,3,0),VLOOKUP(MaGv!H14,dsma,5,0)&amp;CHAR(10)&amp;VLOOKUP(MaGv!H14,dsma,4,0)))</f>
        <v>Tin
NGỌC</v>
      </c>
      <c r="I14" s="150" t="str">
        <f>IF(MaGv!I14="","",IF(MaGv!I14="cn","cn"&amp;CHAR(10)&amp;VLOOKUP(MaGv!I13,dscn,3,0),VLOOKUP(MaGv!I14,dsma,5,0)&amp;CHAR(10)&amp;VLOOKUP(MaGv!I14,dsma,4,0)))</f>
        <v>AVăn
VINH</v>
      </c>
      <c r="J14" s="150" t="str">
        <f>IF(MaGv!J14="","",IF(MaGv!J14="cn","cn"&amp;CHAR(10)&amp;VLOOKUP(MaGv!J13,dscn,3,0),VLOOKUP(MaGv!J14,dsma,5,0)&amp;CHAR(10)&amp;VLOOKUP(MaGv!J14,dsma,4,0)))</f>
        <v>Toán
ĐIỆP</v>
      </c>
      <c r="K14" s="150" t="str">
        <f>IF(MaGv!K14="","",IF(MaGv!K14="cn","cn"&amp;CHAR(10)&amp;VLOOKUP(MaGv!K13,dscn,3,0),VLOOKUP(MaGv!K14,dsma,5,0)&amp;CHAR(10)&amp;VLOOKUP(MaGv!K14,dsma,4,0)))</f>
        <v>Địa
HƯỜNG</v>
      </c>
      <c r="L14" s="150" t="str">
        <f>IF(MaGv!L14="","",IF(MaGv!L14="cn","cn"&amp;CHAR(10)&amp;VLOOKUP(MaGv!L13,dscn,3,0),VLOOKUP(MaGv!L14,dsma,5,0)&amp;CHAR(10)&amp;VLOOKUP(MaGv!L14,dsma,4,0)))</f>
        <v>Toán
THANH</v>
      </c>
      <c r="M14" s="150" t="str">
        <f>IF(MaGv!M14="","",IF(MaGv!M14="cn","cn"&amp;CHAR(10)&amp;VLOOKUP(MaGv!M13,dscn,3,0),VLOOKUP(MaGv!M14,dsma,5,0)&amp;CHAR(10)&amp;VLOOKUP(MaGv!M14,dsma,4,0)))</f>
        <v>Tin
MAI</v>
      </c>
      <c r="N14" s="150" t="str">
        <f>IF(MaGv!N14="","",IF(MaGv!N14="cn","cn"&amp;CHAR(10)&amp;VLOOKUP(MaGv!N13,dscn,3,0),VLOOKUP(MaGv!N14,dsma,5,0)&amp;CHAR(10)&amp;VLOOKUP(MaGv!N14,dsma,4,0)))</f>
        <v>Toán
MINH</v>
      </c>
      <c r="O14" s="150" t="str">
        <f>IF(MaGv!O14="","",IF(MaGv!O14="cn","cn"&amp;CHAR(10)&amp;VLOOKUP(MaGv!O13,dscn,3,0),VLOOKUP(MaGv!O14,dsma,5,0)&amp;CHAR(10)&amp;VLOOKUP(MaGv!O14,dsma,4,0)))</f>
        <v/>
      </c>
      <c r="P14" s="150" t="str">
        <f>IF(MaGv!P14="","",IF(MaGv!P14="cn","cn"&amp;CHAR(10)&amp;VLOOKUP(MaGv!P13,dscn,3,0),VLOOKUP(MaGv!P14,dsma,5,0)&amp;CHAR(10)&amp;VLOOKUP(MaGv!P14,dsma,4,0)))</f>
        <v/>
      </c>
      <c r="Q14" s="238" t="str">
        <f>IF(MaGv!Q14="","",IF(MaGv!Q14="cn","cn"&amp;CHAR(10)&amp;VLOOKUP(MaGv!Q13,dscn,3,0),VLOOKUP(MaGv!Q14,dsma,5,0)&amp;CHAR(10)&amp;VLOOKUP(MaGv!Q14,dsma,4,0)))</f>
        <v/>
      </c>
      <c r="R14" s="235" t="str">
        <f>IF(MaGv!R14="","",IF(MaGv!R14="cn","cn"&amp;CHAR(10)&amp;VLOOKUP(MaGv!R13,dscn,3,0),VLOOKUP(MaGv!R14,dsma,5,0)&amp;CHAR(10)&amp;VLOOKUP(MaGv!R14,dsma,4,0)))</f>
        <v/>
      </c>
      <c r="S14" s="150" t="str">
        <f>IF(MaGv!S14="","",IF(MaGv!S14="cn","cn"&amp;CHAR(10)&amp;VLOOKUP(MaGv!S13,dscn,3,0),VLOOKUP(MaGv!S14,dsma,5,0)&amp;CHAR(10)&amp;VLOOKUP(MaGv!S14,dsma,4,0)))</f>
        <v/>
      </c>
      <c r="T14" s="150" t="str">
        <f>IF(MaGv!T14="","",IF(MaGv!T14="cn","cn"&amp;CHAR(10)&amp;VLOOKUP(MaGv!T13,dscn,3,0),VLOOKUP(MaGv!T14,dsma,5,0)&amp;CHAR(10)&amp;VLOOKUP(MaGv!T14,dsma,4,0)))</f>
        <v/>
      </c>
      <c r="U14" s="150" t="str">
        <f>IF(MaGv!U14="","",IF(MaGv!U14="cn","cn"&amp;CHAR(10)&amp;VLOOKUP(MaGv!U13,dscn,3,0),VLOOKUP(MaGv!U14,dsma,5,0)&amp;CHAR(10)&amp;VLOOKUP(MaGv!U14,dsma,4,0)))</f>
        <v/>
      </c>
      <c r="V14" s="150" t="str">
        <f>IF(MaGv!V14="","",IF(MaGv!V14="cn","cn"&amp;CHAR(10)&amp;VLOOKUP(MaGv!V13,dscn,3,0),VLOOKUP(MaGv!V14,dsma,5,0)&amp;CHAR(10)&amp;VLOOKUP(MaGv!V14,dsma,4,0)))</f>
        <v/>
      </c>
      <c r="W14" s="150" t="str">
        <f>IF(MaGv!W14="","",IF(MaGv!W14="cn","cn"&amp;CHAR(10)&amp;VLOOKUP(MaGv!W13,dscn,3,0),VLOOKUP(MaGv!W14,dsma,5,0)&amp;CHAR(10)&amp;VLOOKUP(MaGv!W14,dsma,4,0)))</f>
        <v/>
      </c>
      <c r="X14" s="150" t="str">
        <f>IF(MaGv!X14="","",IF(MaGv!X14="cn","cn"&amp;CHAR(10)&amp;VLOOKUP(MaGv!X13,dscn,3,0),VLOOKUP(MaGv!X14,dsma,5,0)&amp;CHAR(10)&amp;VLOOKUP(MaGv!X14,dsma,4,0)))</f>
        <v/>
      </c>
      <c r="Y14" s="150" t="str">
        <f>IF(MaGv!Y14="","",IF(MaGv!Y14="cn","cn"&amp;CHAR(10)&amp;VLOOKUP(MaGv!Y13,dscn,3,0),VLOOKUP(MaGv!Y14,dsma,5,0)&amp;CHAR(10)&amp;VLOOKUP(MaGv!Y14,dsma,4,0)))</f>
        <v/>
      </c>
      <c r="Z14" s="150" t="str">
        <f>IF(MaGv!Z14="","",IF(MaGv!Z14="cn","cn"&amp;CHAR(10)&amp;VLOOKUP(MaGv!Z13,dscn,3,0),VLOOKUP(MaGv!Z14,dsma,5,0)&amp;CHAR(10)&amp;VLOOKUP(MaGv!Z14,dsma,4,0)))</f>
        <v/>
      </c>
      <c r="AA14" s="150" t="str">
        <f>IF(MaGv!AA14="","",IF(MaGv!AA14="cn","cn"&amp;CHAR(10)&amp;VLOOKUP(MaGv!AA13,dscn,3,0),VLOOKUP(MaGv!AA14,dsma,5,0)&amp;CHAR(10)&amp;VLOOKUP(MaGv!AA14,dsma,4,0)))</f>
        <v/>
      </c>
      <c r="AB14" s="150" t="str">
        <f>IF(MaGv!AB14="","",IF(MaGv!AB14="cn","cn"&amp;CHAR(10)&amp;VLOOKUP(MaGv!AB13,dscn,3,0),VLOOKUP(MaGv!AB14,dsma,5,0)&amp;CHAR(10)&amp;VLOOKUP(MaGv!AB14,dsma,4,0)))</f>
        <v/>
      </c>
      <c r="AC14" s="150" t="str">
        <f>IF(MaGv!AC14="","",IF(MaGv!AC14="cn","cn"&amp;CHAR(10)&amp;VLOOKUP(MaGv!AC13,dscn,3,0),VLOOKUP(MaGv!AC14,dsma,5,0)&amp;CHAR(10)&amp;VLOOKUP(MaGv!AC14,dsma,4,0)))</f>
        <v/>
      </c>
      <c r="AD14" s="150" t="str">
        <f>IF(MaGv!AD14="","",IF(MaGv!AD14="cn","cn"&amp;CHAR(10)&amp;VLOOKUP(MaGv!AD13,dscn,3,0),VLOOKUP(MaGv!AD14,dsma,5,0)&amp;CHAR(10)&amp;VLOOKUP(MaGv!AD14,dsma,4,0)))</f>
        <v/>
      </c>
      <c r="AE14" s="150" t="str">
        <f>IF(MaGv!AE14="","",IF(MaGv!AE14="cn","cn"&amp;CHAR(10)&amp;VLOOKUP(MaGv!AE13,dscn,3,0),VLOOKUP(MaGv!AE14,dsma,5,0)&amp;CHAR(10)&amp;VLOOKUP(MaGv!AE14,dsma,4,0)))</f>
        <v/>
      </c>
      <c r="AF14" s="150" t="str">
        <f>IF(MaGv!AF14="","",IF(MaGv!AF14="cn","cn"&amp;CHAR(10)&amp;VLOOKUP(MaGv!AF13,dscn,3,0),VLOOKUP(MaGv!AF14,dsma,5,0)&amp;CHAR(10)&amp;VLOOKUP(MaGv!AF14,dsma,4,0)))</f>
        <v/>
      </c>
      <c r="AG14" s="150" t="str">
        <f>IF(MaGv!AG14="","",IF(MaGv!AG14="cn","cn"&amp;CHAR(10)&amp;VLOOKUP(MaGv!AG13,dscn,3,0),VLOOKUP(MaGv!AG14,dsma,5,0)&amp;CHAR(10)&amp;VLOOKUP(MaGv!AG14,dsma,4,0)))</f>
        <v/>
      </c>
      <c r="AH14" s="238" t="str">
        <f>IF(MaGv!AH14="","",IF(MaGv!AH14="cn","cn"&amp;CHAR(10)&amp;VLOOKUP(MaGv!AH13,dscn,3,0),VLOOKUP(MaGv!AH14,dsma,5,0)&amp;CHAR(10)&amp;VLOOKUP(MaGv!AH14,dsma,4,0)))</f>
        <v/>
      </c>
      <c r="AI14" s="238" t="str">
        <f>IF(MaGv!AI14="","",IF(MaGv!AI14="cn","cn"&amp;CHAR(10)&amp;VLOOKUP(MaGv!AI13,dscn,3,0),VLOOKUP(MaGv!AI14,dsma,5,0)&amp;CHAR(10)&amp;VLOOKUP(MaGv!AI14,dsma,4,0)))</f>
        <v/>
      </c>
      <c r="AJ14" s="238" t="str">
        <f>IF(MaGv!AJ14="","",IF(MaGv!AJ14="cn","cn"&amp;CHAR(10)&amp;VLOOKUP(MaGv!AJ13,dscn,3,0),VLOOKUP(MaGv!AJ14,dsma,5,0)&amp;CHAR(10)&amp;VLOOKUP(MaGv!AJ14,dsma,4,0)))</f>
        <v/>
      </c>
      <c r="AK14" s="238" t="str">
        <f>IF(MaGv!AK14="","",IF(MaGv!AK14="cn","cn"&amp;CHAR(10)&amp;VLOOKUP(MaGv!AK13,dscn,3,0),VLOOKUP(MaGv!AK14,dsma,5,0)&amp;CHAR(10)&amp;VLOOKUP(MaGv!AK14,dsma,4,0)))</f>
        <v/>
      </c>
      <c r="AL14" s="238" t="str">
        <f>IF(MaGv!AL14="","",IF(MaGv!AL14="cn","cn"&amp;CHAR(10)&amp;VLOOKUP(MaGv!AL13,dscn,3,0),VLOOKUP(MaGv!AL14,dsma,5,0)&amp;CHAR(10)&amp;VLOOKUP(MaGv!AL14,dsma,4,0)))</f>
        <v/>
      </c>
      <c r="AM14" s="238" t="str">
        <f>IF(MaGv!AM14="","",IF(MaGv!AM14="cn","cn"&amp;CHAR(10)&amp;VLOOKUP(MaGv!AM13,dscn,3,0),VLOOKUP(MaGv!AM14,dsma,5,0)&amp;CHAR(10)&amp;VLOOKUP(MaGv!AM14,dsma,4,0)))</f>
        <v/>
      </c>
      <c r="AN14" s="238" t="str">
        <f>IF(MaGv!AN14="","",IF(MaGv!AN14="cn","cn"&amp;CHAR(10)&amp;VLOOKUP(MaGv!AN13,dscn,3,0),VLOOKUP(MaGv!AN14,dsma,5,0)&amp;CHAR(10)&amp;VLOOKUP(MaGv!AN14,dsma,4,0)))</f>
        <v/>
      </c>
      <c r="AO14" s="238" t="str">
        <f>IF(MaGv!AO14="","",IF(MaGv!AO14="cn","cn"&amp;CHAR(10)&amp;VLOOKUP(MaGv!AO13,dscn,3,0),VLOOKUP(MaGv!AO14,dsma,5,0)&amp;CHAR(10)&amp;VLOOKUP(MaGv!AO14,dsma,4,0)))</f>
        <v/>
      </c>
      <c r="AP14" s="238" t="str">
        <f>IF(MaGv!AP14="","",IF(MaGv!AP14="cn","cn"&amp;CHAR(10)&amp;VLOOKUP(MaGv!AP13,dscn,3,0),VLOOKUP(MaGv!AP14,dsma,5,0)&amp;CHAR(10)&amp;VLOOKUP(MaGv!AP14,dsma,4,0)))</f>
        <v/>
      </c>
      <c r="AQ14" s="238" t="str">
        <f>IF(MaGv!AQ14="","",IF(MaGv!AQ14="cn","cn"&amp;CHAR(10)&amp;VLOOKUP(MaGv!AQ13,dscn,3,0),VLOOKUP(MaGv!AQ14,dsma,5,0)&amp;CHAR(10)&amp;VLOOKUP(MaGv!AQ14,dsma,4,0)))</f>
        <v/>
      </c>
      <c r="AR14" s="238" t="str">
        <f>IF(MaGv!AR14="","",IF(MaGv!AR14="cn","cn"&amp;CHAR(10)&amp;VLOOKUP(MaGv!AR13,dscn,3,0),VLOOKUP(MaGv!AR14,dsma,5,0)&amp;CHAR(10)&amp;VLOOKUP(MaGv!AR14,dsma,4,0)))</f>
        <v/>
      </c>
      <c r="AS14" s="238" t="str">
        <f>IF(MaGv!AS14="","",IF(MaGv!AS14="cn","cn"&amp;CHAR(10)&amp;VLOOKUP(MaGv!AS13,dscn,3,0),VLOOKUP(MaGv!AS14,dsma,5,0)&amp;CHAR(10)&amp;VLOOKUP(MaGv!AS14,dsma,4,0)))</f>
        <v/>
      </c>
      <c r="AT14" s="235" t="str">
        <f>IF(MaGv!AT14="","",IF(MaGv!AT14="cn","cn"&amp;CHAR(10)&amp;VLOOKUP(MaGv!AT13,dscn,3,0),VLOOKUP(MaGv!AT14,dsma,5,0)&amp;CHAR(10)&amp;VLOOKUP(MaGv!AT14,dsma,4,0)))</f>
        <v/>
      </c>
      <c r="AU14" s="238" t="str">
        <f>IF(MaGv!AU14="","",IF(MaGv!AU14="cn","cn"&amp;CHAR(10)&amp;VLOOKUP(MaGv!AU13,dscn,3,0),VLOOKUP(MaGv!AU14,dsma,5,0)&amp;CHAR(10)&amp;VLOOKUP(MaGv!AU14,dsma,4,0)))</f>
        <v/>
      </c>
      <c r="AV14" s="238" t="str">
        <f>IF(MaGv!AV14="","",IF(MaGv!AV14="cn","cn"&amp;CHAR(10)&amp;VLOOKUP(MaGv!AV13,dscn,3,0),VLOOKUP(MaGv!AV14,dsma,5,0)&amp;CHAR(10)&amp;VLOOKUP(MaGv!AV14,dsma,4,0)))</f>
        <v/>
      </c>
      <c r="AW14" s="238" t="str">
        <f>IF(MaGv!AW14="","",IF(MaGv!AW14="cn","cn"&amp;CHAR(10)&amp;VLOOKUP(MaGv!AW13,dscn,3,0),VLOOKUP(MaGv!AW14,dsma,5,0)&amp;CHAR(10)&amp;VLOOKUP(MaGv!AW14,dsma,4,0)))</f>
        <v/>
      </c>
      <c r="AX14" s="238" t="str">
        <f>IF(MaGv!AX14="","",IF(MaGv!AX14="cn","cn"&amp;CHAR(10)&amp;VLOOKUP(MaGv!AX13,dscn,3,0),VLOOKUP(MaGv!AX14,dsma,5,0)&amp;CHAR(10)&amp;VLOOKUP(MaGv!AX14,dsma,4,0)))</f>
        <v/>
      </c>
      <c r="AY14" s="150" t="str">
        <f>IF(MaGv!AY14="","",IF(MaGv!AY14="cn","cn"&amp;CHAR(10)&amp;VLOOKUP(MaGv!AY13,dscn,3,0),VLOOKUP(MaGv!AY14,dsma,5,0)&amp;CHAR(10)&amp;VLOOKUP(MaGv!AY14,dsma,4,0)))</f>
        <v/>
      </c>
      <c r="AZ14" s="152" t="str">
        <f>IF(MaGv!AZ14="","",IF(MaGv!AZ14="cn","cn"&amp;CHAR(10)&amp;VLOOKUP(MaGv!AZ13,dscn,3,0),VLOOKUP(MaGv!AZ14,dsma,5,0)&amp;CHAR(10)&amp;VLOOKUP(MaGv!AZ14,dsma,4,0)))</f>
        <v/>
      </c>
      <c r="BA14" s="137"/>
      <c r="BB14" s="138"/>
    </row>
    <row r="15" spans="1:54" s="139" customFormat="1" ht="24" customHeight="1">
      <c r="A15" s="565" t="s">
        <v>8</v>
      </c>
      <c r="B15" s="140">
        <v>2</v>
      </c>
      <c r="C15" s="106" t="str">
        <f>IF(MaGv!C15="","",IF(MaGv!C15="cn","cn"&amp;CHAR(10)&amp;VLOOKUP(MaGv!C14,dscn,3,0),VLOOKUP(MaGv!C15,dsma,5,0)&amp;CHAR(10)&amp;VLOOKUP(MaGv!C15,dsma,4,0)))</f>
        <v>Toán
MINH</v>
      </c>
      <c r="D15" s="106" t="str">
        <f>IF(MaGv!D15="","",IF(MaGv!D15="cn","cn"&amp;CHAR(10)&amp;VLOOKUP(MaGv!D14,dscn,3,0),VLOOKUP(MaGv!D15,dsma,5,0)&amp;CHAR(10)&amp;VLOOKUP(MaGv!D15,dsma,4,0)))</f>
        <v>Toán
T.MAI</v>
      </c>
      <c r="E15" s="106" t="str">
        <f>IF(MaGv!E15="","",IF(MaGv!E15="cn","cn"&amp;CHAR(10)&amp;VLOOKUP(MaGv!E14,dscn,3,0),VLOOKUP(MaGv!E15,dsma,5,0)&amp;CHAR(10)&amp;VLOOKUP(MaGv!E15,dsma,4,0)))</f>
        <v>AVăn
MINH</v>
      </c>
      <c r="F15" s="106" t="str">
        <f>IF(MaGv!F15="","",IF(MaGv!F15="cn","cn"&amp;CHAR(10)&amp;VLOOKUP(MaGv!F14,dscn,3,0),VLOOKUP(MaGv!F15,dsma,5,0)&amp;CHAR(10)&amp;VLOOKUP(MaGv!F15,dsma,4,0)))</f>
        <v>Toán
L.TRANG</v>
      </c>
      <c r="G15" s="106" t="str">
        <f>IF(MaGv!G15="","",IF(MaGv!G15="cn","cn"&amp;CHAR(10)&amp;VLOOKUP(MaGv!G14,dscn,3,0),VLOOKUP(MaGv!G15,dsma,5,0)&amp;CHAR(10)&amp;VLOOKUP(MaGv!G15,dsma,4,0)))</f>
        <v>Địa
HƯỜNG</v>
      </c>
      <c r="H15" s="239" t="str">
        <f>IF(MaGv!H15="","",IF(MaGv!H15="cn","cn"&amp;CHAR(10)&amp;VLOOKUP(MaGv!H14,dscn,3,0),VLOOKUP(MaGv!H15,dsma,5,0)&amp;CHAR(10)&amp;VLOOKUP(MaGv!H15,dsma,4,0)))</f>
        <v>Tin
NGỌC</v>
      </c>
      <c r="I15" s="106" t="str">
        <f>IF(MaGv!I15="","",IF(MaGv!I15="cn","cn"&amp;CHAR(10)&amp;VLOOKUP(MaGv!I14,dscn,3,0),VLOOKUP(MaGv!I15,dsma,5,0)&amp;CHAR(10)&amp;VLOOKUP(MaGv!I15,dsma,4,0)))</f>
        <v>AVăn
VINH</v>
      </c>
      <c r="J15" s="106" t="str">
        <f>IF(MaGv!J15="","",IF(MaGv!J15="cn","cn"&amp;CHAR(10)&amp;VLOOKUP(MaGv!J14,dscn,3,0),VLOOKUP(MaGv!J15,dsma,5,0)&amp;CHAR(10)&amp;VLOOKUP(MaGv!J15,dsma,4,0)))</f>
        <v>CD
HƯƠNG</v>
      </c>
      <c r="K15" s="106" t="str">
        <f>IF(MaGv!K15="","",IF(MaGv!K15="cn","cn"&amp;CHAR(10)&amp;VLOOKUP(MaGv!K14,dscn,3,0),VLOOKUP(MaGv!K15,dsma,5,0)&amp;CHAR(10)&amp;VLOOKUP(MaGv!K15,dsma,4,0)))</f>
        <v>CD
THỦY</v>
      </c>
      <c r="L15" s="106" t="str">
        <f>IF(MaGv!L15="","",IF(MaGv!L15="cn","cn"&amp;CHAR(10)&amp;VLOOKUP(MaGv!L14,dscn,3,0),VLOOKUP(MaGv!L15,dsma,5,0)&amp;CHAR(10)&amp;VLOOKUP(MaGv!L15,dsma,4,0)))</f>
        <v>Toán
THANH</v>
      </c>
      <c r="M15" s="106" t="str">
        <f>IF(MaGv!M15="","",IF(MaGv!M15="cn","cn"&amp;CHAR(10)&amp;VLOOKUP(MaGv!M14,dscn,3,0),VLOOKUP(MaGv!M15,dsma,5,0)&amp;CHAR(10)&amp;VLOOKUP(MaGv!M15,dsma,4,0)))</f>
        <v>Tin
MAI</v>
      </c>
      <c r="N15" s="106" t="str">
        <f>IF(MaGv!N15="","",IF(MaGv!N15="cn","cn"&amp;CHAR(10)&amp;VLOOKUP(MaGv!N14,dscn,3,0),VLOOKUP(MaGv!N15,dsma,5,0)&amp;CHAR(10)&amp;VLOOKUP(MaGv!N15,dsma,4,0)))</f>
        <v>Địa
THỦY</v>
      </c>
      <c r="O15" s="106" t="str">
        <f>IF(MaGv!O15="","",IF(MaGv!O15="cn","cn"&amp;CHAR(10)&amp;VLOOKUP(MaGv!O14,dscn,3,0),VLOOKUP(MaGv!O15,dsma,5,0)&amp;CHAR(10)&amp;VLOOKUP(MaGv!O15,dsma,4,0)))</f>
        <v/>
      </c>
      <c r="P15" s="106" t="str">
        <f>IF(MaGv!P15="","",IF(MaGv!P15="cn","cn"&amp;CHAR(10)&amp;VLOOKUP(MaGv!P14,dscn,3,0),VLOOKUP(MaGv!P15,dsma,5,0)&amp;CHAR(10)&amp;VLOOKUP(MaGv!P15,dsma,4,0)))</f>
        <v/>
      </c>
      <c r="Q15" s="239" t="str">
        <f>IF(MaGv!Q15="","",IF(MaGv!Q15="cn","cn"&amp;CHAR(10)&amp;VLOOKUP(MaGv!Q14,dscn,3,0),VLOOKUP(MaGv!Q15,dsma,5,0)&amp;CHAR(10)&amp;VLOOKUP(MaGv!Q15,dsma,4,0)))</f>
        <v/>
      </c>
      <c r="R15" s="106" t="str">
        <f>IF(MaGv!R15="","",IF(MaGv!R15="cn","cn"&amp;CHAR(10)&amp;VLOOKUP(MaGv!R14,dscn,3,0),VLOOKUP(MaGv!R15,dsma,5,0)&amp;CHAR(10)&amp;VLOOKUP(MaGv!R15,dsma,4,0)))</f>
        <v/>
      </c>
      <c r="S15" s="106" t="str">
        <f>IF(MaGv!S15="","",IF(MaGv!S15="cn","cn"&amp;CHAR(10)&amp;VLOOKUP(MaGv!S14,dscn,3,0),VLOOKUP(MaGv!S15,dsma,5,0)&amp;CHAR(10)&amp;VLOOKUP(MaGv!S15,dsma,4,0)))</f>
        <v/>
      </c>
      <c r="T15" s="106" t="str">
        <f>IF(MaGv!T15="","",IF(MaGv!T15="cn","cn"&amp;CHAR(10)&amp;VLOOKUP(MaGv!T14,dscn,3,0),VLOOKUP(MaGv!T15,dsma,5,0)&amp;CHAR(10)&amp;VLOOKUP(MaGv!T15,dsma,4,0)))</f>
        <v/>
      </c>
      <c r="U15" s="106" t="str">
        <f>IF(MaGv!U15="","",IF(MaGv!U15="cn","cn"&amp;CHAR(10)&amp;VLOOKUP(MaGv!U14,dscn,3,0),VLOOKUP(MaGv!U15,dsma,5,0)&amp;CHAR(10)&amp;VLOOKUP(MaGv!U15,dsma,4,0)))</f>
        <v/>
      </c>
      <c r="V15" s="106" t="str">
        <f>IF(MaGv!V15="","",IF(MaGv!V15="cn","cn"&amp;CHAR(10)&amp;VLOOKUP(MaGv!V14,dscn,3,0),VLOOKUP(MaGv!V15,dsma,5,0)&amp;CHAR(10)&amp;VLOOKUP(MaGv!V15,dsma,4,0)))</f>
        <v/>
      </c>
      <c r="W15" s="106" t="str">
        <f>IF(MaGv!W15="","",IF(MaGv!W15="cn","cn"&amp;CHAR(10)&amp;VLOOKUP(MaGv!W14,dscn,3,0),VLOOKUP(MaGv!W15,dsma,5,0)&amp;CHAR(10)&amp;VLOOKUP(MaGv!W15,dsma,4,0)))</f>
        <v/>
      </c>
      <c r="X15" s="106" t="str">
        <f>IF(MaGv!X15="","",IF(MaGv!X15="cn","cn"&amp;CHAR(10)&amp;VLOOKUP(MaGv!X14,dscn,3,0),VLOOKUP(MaGv!X15,dsma,5,0)&amp;CHAR(10)&amp;VLOOKUP(MaGv!X15,dsma,4,0)))</f>
        <v/>
      </c>
      <c r="Y15" s="106" t="str">
        <f>IF(MaGv!Y15="","",IF(MaGv!Y15="cn","cn"&amp;CHAR(10)&amp;VLOOKUP(MaGv!Y14,dscn,3,0),VLOOKUP(MaGv!Y15,dsma,5,0)&amp;CHAR(10)&amp;VLOOKUP(MaGv!Y15,dsma,4,0)))</f>
        <v/>
      </c>
      <c r="Z15" s="106" t="str">
        <f>IF(MaGv!Z15="","",IF(MaGv!Z15="cn","cn"&amp;CHAR(10)&amp;VLOOKUP(MaGv!Z14,dscn,3,0),VLOOKUP(MaGv!Z15,dsma,5,0)&amp;CHAR(10)&amp;VLOOKUP(MaGv!Z15,dsma,4,0)))</f>
        <v/>
      </c>
      <c r="AA15" s="106" t="str">
        <f>IF(MaGv!AA15="","",IF(MaGv!AA15="cn","cn"&amp;CHAR(10)&amp;VLOOKUP(MaGv!AA14,dscn,3,0),VLOOKUP(MaGv!AA15,dsma,5,0)&amp;CHAR(10)&amp;VLOOKUP(MaGv!AA15,dsma,4,0)))</f>
        <v/>
      </c>
      <c r="AB15" s="106" t="str">
        <f>IF(MaGv!AB15="","",IF(MaGv!AB15="cn","cn"&amp;CHAR(10)&amp;VLOOKUP(MaGv!AB14,dscn,3,0),VLOOKUP(MaGv!AB15,dsma,5,0)&amp;CHAR(10)&amp;VLOOKUP(MaGv!AB15,dsma,4,0)))</f>
        <v/>
      </c>
      <c r="AC15" s="106" t="str">
        <f>IF(MaGv!AC15="","",IF(MaGv!AC15="cn","cn"&amp;CHAR(10)&amp;VLOOKUP(MaGv!AC14,dscn,3,0),VLOOKUP(MaGv!AC15,dsma,5,0)&amp;CHAR(10)&amp;VLOOKUP(MaGv!AC15,dsma,4,0)))</f>
        <v/>
      </c>
      <c r="AD15" s="106" t="str">
        <f>IF(MaGv!AD15="","",IF(MaGv!AD15="cn","cn"&amp;CHAR(10)&amp;VLOOKUP(MaGv!AD14,dscn,3,0),VLOOKUP(MaGv!AD15,dsma,5,0)&amp;CHAR(10)&amp;VLOOKUP(MaGv!AD15,dsma,4,0)))</f>
        <v/>
      </c>
      <c r="AE15" s="106" t="str">
        <f>IF(MaGv!AE15="","",IF(MaGv!AE15="cn","cn"&amp;CHAR(10)&amp;VLOOKUP(MaGv!AE14,dscn,3,0),VLOOKUP(MaGv!AE15,dsma,5,0)&amp;CHAR(10)&amp;VLOOKUP(MaGv!AE15,dsma,4,0)))</f>
        <v/>
      </c>
      <c r="AF15" s="106" t="str">
        <f>IF(MaGv!AF15="","",IF(MaGv!AF15="cn","cn"&amp;CHAR(10)&amp;VLOOKUP(MaGv!AF14,dscn,3,0),VLOOKUP(MaGv!AF15,dsma,5,0)&amp;CHAR(10)&amp;VLOOKUP(MaGv!AF15,dsma,4,0)))</f>
        <v/>
      </c>
      <c r="AG15" s="106" t="str">
        <f>IF(MaGv!AG15="","",IF(MaGv!AG15="cn","cn"&amp;CHAR(10)&amp;VLOOKUP(MaGv!AG14,dscn,3,0),VLOOKUP(MaGv!AG15,dsma,5,0)&amp;CHAR(10)&amp;VLOOKUP(MaGv!AG15,dsma,4,0)))</f>
        <v/>
      </c>
      <c r="AH15" s="239" t="str">
        <f>IF(MaGv!AH15="","",IF(MaGv!AH15="cn","cn"&amp;CHAR(10)&amp;VLOOKUP(MaGv!AH14,dscn,3,0),VLOOKUP(MaGv!AH15,dsma,5,0)&amp;CHAR(10)&amp;VLOOKUP(MaGv!AH15,dsma,4,0)))</f>
        <v/>
      </c>
      <c r="AI15" s="239" t="str">
        <f>IF(MaGv!AI15="","",IF(MaGv!AI15="cn","cn"&amp;CHAR(10)&amp;VLOOKUP(MaGv!AI14,dscn,3,0),VLOOKUP(MaGv!AI15,dsma,5,0)&amp;CHAR(10)&amp;VLOOKUP(MaGv!AI15,dsma,4,0)))</f>
        <v/>
      </c>
      <c r="AJ15" s="239" t="str">
        <f>IF(MaGv!AJ15="","",IF(MaGv!AJ15="cn","cn"&amp;CHAR(10)&amp;VLOOKUP(MaGv!AJ14,dscn,3,0),VLOOKUP(MaGv!AJ15,dsma,5,0)&amp;CHAR(10)&amp;VLOOKUP(MaGv!AJ15,dsma,4,0)))</f>
        <v/>
      </c>
      <c r="AK15" s="239" t="str">
        <f>IF(MaGv!AK15="","",IF(MaGv!AK15="cn","cn"&amp;CHAR(10)&amp;VLOOKUP(MaGv!AK14,dscn,3,0),VLOOKUP(MaGv!AK15,dsma,5,0)&amp;CHAR(10)&amp;VLOOKUP(MaGv!AK15,dsma,4,0)))</f>
        <v/>
      </c>
      <c r="AL15" s="239" t="str">
        <f>IF(MaGv!AL15="","",IF(MaGv!AL15="cn","cn"&amp;CHAR(10)&amp;VLOOKUP(MaGv!AL14,dscn,3,0),VLOOKUP(MaGv!AL15,dsma,5,0)&amp;CHAR(10)&amp;VLOOKUP(MaGv!AL15,dsma,4,0)))</f>
        <v/>
      </c>
      <c r="AM15" s="239" t="str">
        <f>IF(MaGv!AM15="","",IF(MaGv!AM15="cn","cn"&amp;CHAR(10)&amp;VLOOKUP(MaGv!AM14,dscn,3,0),VLOOKUP(MaGv!AM15,dsma,5,0)&amp;CHAR(10)&amp;VLOOKUP(MaGv!AM15,dsma,4,0)))</f>
        <v/>
      </c>
      <c r="AN15" s="239" t="str">
        <f>IF(MaGv!AN15="","",IF(MaGv!AN15="cn","cn"&amp;CHAR(10)&amp;VLOOKUP(MaGv!AN14,dscn,3,0),VLOOKUP(MaGv!AN15,dsma,5,0)&amp;CHAR(10)&amp;VLOOKUP(MaGv!AN15,dsma,4,0)))</f>
        <v/>
      </c>
      <c r="AO15" s="239" t="str">
        <f>IF(MaGv!AO15="","",IF(MaGv!AO15="cn","cn"&amp;CHAR(10)&amp;VLOOKUP(MaGv!AO14,dscn,3,0),VLOOKUP(MaGv!AO15,dsma,5,0)&amp;CHAR(10)&amp;VLOOKUP(MaGv!AO15,dsma,4,0)))</f>
        <v/>
      </c>
      <c r="AP15" s="239" t="str">
        <f>IF(MaGv!AP15="","",IF(MaGv!AP15="cn","cn"&amp;CHAR(10)&amp;VLOOKUP(MaGv!AP14,dscn,3,0),VLOOKUP(MaGv!AP15,dsma,5,0)&amp;CHAR(10)&amp;VLOOKUP(MaGv!AP15,dsma,4,0)))</f>
        <v/>
      </c>
      <c r="AQ15" s="239" t="str">
        <f>IF(MaGv!AQ15="","",IF(MaGv!AQ15="cn","cn"&amp;CHAR(10)&amp;VLOOKUP(MaGv!AQ14,dscn,3,0),VLOOKUP(MaGv!AQ15,dsma,5,0)&amp;CHAR(10)&amp;VLOOKUP(MaGv!AQ15,dsma,4,0)))</f>
        <v/>
      </c>
      <c r="AR15" s="239" t="str">
        <f>IF(MaGv!AR15="","",IF(MaGv!AR15="cn","cn"&amp;CHAR(10)&amp;VLOOKUP(MaGv!AR14,dscn,3,0),VLOOKUP(MaGv!AR15,dsma,5,0)&amp;CHAR(10)&amp;VLOOKUP(MaGv!AR15,dsma,4,0)))</f>
        <v/>
      </c>
      <c r="AS15" s="239" t="str">
        <f>IF(MaGv!AS15="","",IF(MaGv!AS15="cn","cn"&amp;CHAR(10)&amp;VLOOKUP(MaGv!AS14,dscn,3,0),VLOOKUP(MaGv!AS15,dsma,5,0)&amp;CHAR(10)&amp;VLOOKUP(MaGv!AS15,dsma,4,0)))</f>
        <v/>
      </c>
      <c r="AT15" s="236" t="str">
        <f>IF(MaGv!AT15="","",IF(MaGv!AT15="cn","cn"&amp;CHAR(10)&amp;VLOOKUP(MaGv!AT14,dscn,3,0),VLOOKUP(MaGv!AT15,dsma,5,0)&amp;CHAR(10)&amp;VLOOKUP(MaGv!AT15,dsma,4,0)))</f>
        <v/>
      </c>
      <c r="AU15" s="239" t="str">
        <f>IF(MaGv!AU15="","",IF(MaGv!AU15="cn","cn"&amp;CHAR(10)&amp;VLOOKUP(MaGv!AU14,dscn,3,0),VLOOKUP(MaGv!AU15,dsma,5,0)&amp;CHAR(10)&amp;VLOOKUP(MaGv!AU15,dsma,4,0)))</f>
        <v/>
      </c>
      <c r="AV15" s="239" t="str">
        <f>IF(MaGv!AV15="","",IF(MaGv!AV15="cn","cn"&amp;CHAR(10)&amp;VLOOKUP(MaGv!AV14,dscn,3,0),VLOOKUP(MaGv!AV15,dsma,5,0)&amp;CHAR(10)&amp;VLOOKUP(MaGv!AV15,dsma,4,0)))</f>
        <v/>
      </c>
      <c r="AW15" s="239" t="str">
        <f>IF(MaGv!AW15="","",IF(MaGv!AW15="cn","cn"&amp;CHAR(10)&amp;VLOOKUP(MaGv!AW14,dscn,3,0),VLOOKUP(MaGv!AW15,dsma,5,0)&amp;CHAR(10)&amp;VLOOKUP(MaGv!AW15,dsma,4,0)))</f>
        <v/>
      </c>
      <c r="AX15" s="239" t="str">
        <f>IF(MaGv!AX15="","",IF(MaGv!AX15="cn","cn"&amp;CHAR(10)&amp;VLOOKUP(MaGv!AX14,dscn,3,0),VLOOKUP(MaGv!AX15,dsma,5,0)&amp;CHAR(10)&amp;VLOOKUP(MaGv!AX15,dsma,4,0)))</f>
        <v/>
      </c>
      <c r="AY15" s="106" t="str">
        <f>IF(MaGv!AY15="","",IF(MaGv!AY15="cn","cn"&amp;CHAR(10)&amp;VLOOKUP(MaGv!AY14,dscn,3,0),VLOOKUP(MaGv!AY15,dsma,5,0)&amp;CHAR(10)&amp;VLOOKUP(MaGv!AY15,dsma,4,0)))</f>
        <v/>
      </c>
      <c r="AZ15" s="153" t="str">
        <f>IF(MaGv!AZ15="","",IF(MaGv!AZ15="cn","cn"&amp;CHAR(10)&amp;VLOOKUP(MaGv!AZ14,dscn,3,0),VLOOKUP(MaGv!AZ15,dsma,5,0)&amp;CHAR(10)&amp;VLOOKUP(MaGv!AZ15,dsma,4,0)))</f>
        <v/>
      </c>
      <c r="BA15" s="141"/>
      <c r="BB15" s="142"/>
    </row>
    <row r="16" spans="1:54" s="139" customFormat="1" ht="24" customHeight="1">
      <c r="A16" s="565" t="s">
        <v>11</v>
      </c>
      <c r="B16" s="140">
        <v>3</v>
      </c>
      <c r="C16" s="106" t="str">
        <f>IF(MaGv!C16="","",IF(MaGv!C16="cn","cn"&amp;CHAR(10)&amp;VLOOKUP(MaGv!C15,dscn,3,0),VLOOKUP(MaGv!C16,dsma,5,0)&amp;CHAR(10)&amp;VLOOKUP(MaGv!C16,dsma,4,0)))</f>
        <v>AVăn
MINH</v>
      </c>
      <c r="D16" s="106" t="str">
        <f>IF(MaGv!D16="","",IF(MaGv!D16="cn","cn"&amp;CHAR(10)&amp;VLOOKUP(MaGv!D15,dscn,3,0),VLOOKUP(MaGv!D16,dsma,5,0)&amp;CHAR(10)&amp;VLOOKUP(MaGv!D16,dsma,4,0)))</f>
        <v>AVăn
HẠNH</v>
      </c>
      <c r="E16" s="106" t="str">
        <f>IF(MaGv!E16="","",IF(MaGv!E16="cn","cn"&amp;CHAR(10)&amp;VLOOKUP(MaGv!E15,dscn,3,0),VLOOKUP(MaGv!E16,dsma,5,0)&amp;CHAR(10)&amp;VLOOKUP(MaGv!E16,dsma,4,0)))</f>
        <v>Toán
ĐIỆP</v>
      </c>
      <c r="F16" s="106" t="str">
        <f>IF(MaGv!F16="","",IF(MaGv!F16="cn","cn"&amp;CHAR(10)&amp;VLOOKUP(MaGv!F15,dscn,3,0),VLOOKUP(MaGv!F16,dsma,5,0)&amp;CHAR(10)&amp;VLOOKUP(MaGv!F16,dsma,4,0)))</f>
        <v>Sinh
PHƯỚC</v>
      </c>
      <c r="G16" s="106" t="str">
        <f>IF(MaGv!G16="","",IF(MaGv!G16="cn","cn"&amp;CHAR(10)&amp;VLOOKUP(MaGv!G15,dscn,3,0),VLOOKUP(MaGv!G16,dsma,5,0)&amp;CHAR(10)&amp;VLOOKUP(MaGv!G16,dsma,4,0)))</f>
        <v>Toán
THANH</v>
      </c>
      <c r="H16" s="239" t="str">
        <f>IF(MaGv!H16="","",IF(MaGv!H16="cn","cn"&amp;CHAR(10)&amp;VLOOKUP(MaGv!H15,dscn,3,0),VLOOKUP(MaGv!H16,dsma,5,0)&amp;CHAR(10)&amp;VLOOKUP(MaGv!H16,dsma,4,0)))</f>
        <v>Toán
TRANG</v>
      </c>
      <c r="I16" s="106" t="str">
        <f>IF(MaGv!I16="","",IF(MaGv!I16="cn","cn"&amp;CHAR(10)&amp;VLOOKUP(MaGv!I15,dscn,3,0),VLOOKUP(MaGv!I16,dsma,5,0)&amp;CHAR(10)&amp;VLOOKUP(MaGv!I16,dsma,4,0)))</f>
        <v>Địa
HƯỜNG</v>
      </c>
      <c r="J16" s="106" t="str">
        <f>IF(MaGv!J16="","",IF(MaGv!J16="cn","cn"&amp;CHAR(10)&amp;VLOOKUP(MaGv!J15,dscn,3,0),VLOOKUP(MaGv!J16,dsma,5,0)&amp;CHAR(10)&amp;VLOOKUP(MaGv!J16,dsma,4,0)))</f>
        <v>Tin
MAI</v>
      </c>
      <c r="K16" s="106" t="str">
        <f>IF(MaGv!K16="","",IF(MaGv!K16="cn","cn"&amp;CHAR(10)&amp;VLOOKUP(MaGv!K15,dscn,3,0),VLOOKUP(MaGv!K16,dsma,5,0)&amp;CHAR(10)&amp;VLOOKUP(MaGv!K16,dsma,4,0)))</f>
        <v>Tin
NGỌC</v>
      </c>
      <c r="L16" s="106" t="str">
        <f>IF(MaGv!L16="","",IF(MaGv!L16="cn","cn"&amp;CHAR(10)&amp;VLOOKUP(MaGv!L15,dscn,3,0),VLOOKUP(MaGv!L16,dsma,5,0)&amp;CHAR(10)&amp;VLOOKUP(MaGv!L16,dsma,4,0)))</f>
        <v>Sử
THANH</v>
      </c>
      <c r="M16" s="106" t="str">
        <f>IF(MaGv!M16="","",IF(MaGv!M16="cn","cn"&amp;CHAR(10)&amp;VLOOKUP(MaGv!M15,dscn,3,0),VLOOKUP(MaGv!M16,dsma,5,0)&amp;CHAR(10)&amp;VLOOKUP(MaGv!M16,dsma,4,0)))</f>
        <v>Sử
PHƯƠNG</v>
      </c>
      <c r="N16" s="106" t="str">
        <f>IF(MaGv!N16="","",IF(MaGv!N16="cn","cn"&amp;CHAR(10)&amp;VLOOKUP(MaGv!N15,dscn,3,0),VLOOKUP(MaGv!N16,dsma,5,0)&amp;CHAR(10)&amp;VLOOKUP(MaGv!N16,dsma,4,0)))</f>
        <v>CD
HƯƠNG</v>
      </c>
      <c r="O16" s="106" t="str">
        <f>IF(MaGv!O16="","",IF(MaGv!O16="cn","cn"&amp;CHAR(10)&amp;VLOOKUP(MaGv!O15,dscn,3,0),VLOOKUP(MaGv!O16,dsma,5,0)&amp;CHAR(10)&amp;VLOOKUP(MaGv!O16,dsma,4,0)))</f>
        <v/>
      </c>
      <c r="P16" s="106" t="str">
        <f>IF(MaGv!P16="","",IF(MaGv!P16="cn","cn"&amp;CHAR(10)&amp;VLOOKUP(MaGv!P15,dscn,3,0),VLOOKUP(MaGv!P16,dsma,5,0)&amp;CHAR(10)&amp;VLOOKUP(MaGv!P16,dsma,4,0)))</f>
        <v/>
      </c>
      <c r="Q16" s="239" t="str">
        <f>IF(MaGv!Q16="","",IF(MaGv!Q16="cn","cn"&amp;CHAR(10)&amp;VLOOKUP(MaGv!Q15,dscn,3,0),VLOOKUP(MaGv!Q16,dsma,5,0)&amp;CHAR(10)&amp;VLOOKUP(MaGv!Q16,dsma,4,0)))</f>
        <v/>
      </c>
      <c r="R16" s="106" t="str">
        <f>IF(MaGv!R16="","",IF(MaGv!R16="cn","cn"&amp;CHAR(10)&amp;VLOOKUP(MaGv!R15,dscn,3,0),VLOOKUP(MaGv!R16,dsma,5,0)&amp;CHAR(10)&amp;VLOOKUP(MaGv!R16,dsma,4,0)))</f>
        <v/>
      </c>
      <c r="S16" s="106" t="str">
        <f>IF(MaGv!S16="","",IF(MaGv!S16="cn","cn"&amp;CHAR(10)&amp;VLOOKUP(MaGv!S15,dscn,3,0),VLOOKUP(MaGv!S16,dsma,5,0)&amp;CHAR(10)&amp;VLOOKUP(MaGv!S16,dsma,4,0)))</f>
        <v/>
      </c>
      <c r="T16" s="106" t="str">
        <f>IF(MaGv!T16="","",IF(MaGv!T16="cn","cn"&amp;CHAR(10)&amp;VLOOKUP(MaGv!T15,dscn,3,0),VLOOKUP(MaGv!T16,dsma,5,0)&amp;CHAR(10)&amp;VLOOKUP(MaGv!T16,dsma,4,0)))</f>
        <v/>
      </c>
      <c r="U16" s="106" t="str">
        <f>IF(MaGv!U16="","",IF(MaGv!U16="cn","cn"&amp;CHAR(10)&amp;VLOOKUP(MaGv!U15,dscn,3,0),VLOOKUP(MaGv!U16,dsma,5,0)&amp;CHAR(10)&amp;VLOOKUP(MaGv!U16,dsma,4,0)))</f>
        <v/>
      </c>
      <c r="V16" s="106" t="str">
        <f>IF(MaGv!V16="","",IF(MaGv!V16="cn","cn"&amp;CHAR(10)&amp;VLOOKUP(MaGv!V15,dscn,3,0),VLOOKUP(MaGv!V16,dsma,5,0)&amp;CHAR(10)&amp;VLOOKUP(MaGv!V16,dsma,4,0)))</f>
        <v/>
      </c>
      <c r="W16" s="106" t="str">
        <f>IF(MaGv!W16="","",IF(MaGv!W16="cn","cn"&amp;CHAR(10)&amp;VLOOKUP(MaGv!W15,dscn,3,0),VLOOKUP(MaGv!W16,dsma,5,0)&amp;CHAR(10)&amp;VLOOKUP(MaGv!W16,dsma,4,0)))</f>
        <v/>
      </c>
      <c r="X16" s="106" t="str">
        <f>IF(MaGv!X16="","",IF(MaGv!X16="cn","cn"&amp;CHAR(10)&amp;VLOOKUP(MaGv!X15,dscn,3,0),VLOOKUP(MaGv!X16,dsma,5,0)&amp;CHAR(10)&amp;VLOOKUP(MaGv!X16,dsma,4,0)))</f>
        <v/>
      </c>
      <c r="Y16" s="106" t="str">
        <f>IF(MaGv!Y16="","",IF(MaGv!Y16="cn","cn"&amp;CHAR(10)&amp;VLOOKUP(MaGv!Y15,dscn,3,0),VLOOKUP(MaGv!Y16,dsma,5,0)&amp;CHAR(10)&amp;VLOOKUP(MaGv!Y16,dsma,4,0)))</f>
        <v/>
      </c>
      <c r="Z16" s="106" t="str">
        <f>IF(MaGv!Z16="","",IF(MaGv!Z16="cn","cn"&amp;CHAR(10)&amp;VLOOKUP(MaGv!Z15,dscn,3,0),VLOOKUP(MaGv!Z16,dsma,5,0)&amp;CHAR(10)&amp;VLOOKUP(MaGv!Z16,dsma,4,0)))</f>
        <v/>
      </c>
      <c r="AA16" s="106" t="str">
        <f>IF(MaGv!AA16="","",IF(MaGv!AA16="cn","cn"&amp;CHAR(10)&amp;VLOOKUP(MaGv!AA15,dscn,3,0),VLOOKUP(MaGv!AA16,dsma,5,0)&amp;CHAR(10)&amp;VLOOKUP(MaGv!AA16,dsma,4,0)))</f>
        <v/>
      </c>
      <c r="AB16" s="106" t="str">
        <f>IF(MaGv!AB16="","",IF(MaGv!AB16="cn","cn"&amp;CHAR(10)&amp;VLOOKUP(MaGv!AB15,dscn,3,0),VLOOKUP(MaGv!AB16,dsma,5,0)&amp;CHAR(10)&amp;VLOOKUP(MaGv!AB16,dsma,4,0)))</f>
        <v/>
      </c>
      <c r="AC16" s="106" t="str">
        <f>IF(MaGv!AC16="","",IF(MaGv!AC16="cn","cn"&amp;CHAR(10)&amp;VLOOKUP(MaGv!AC15,dscn,3,0),VLOOKUP(MaGv!AC16,dsma,5,0)&amp;CHAR(10)&amp;VLOOKUP(MaGv!AC16,dsma,4,0)))</f>
        <v/>
      </c>
      <c r="AD16" s="106" t="str">
        <f>IF(MaGv!AD16="","",IF(MaGv!AD16="cn","cn"&amp;CHAR(10)&amp;VLOOKUP(MaGv!AD15,dscn,3,0),VLOOKUP(MaGv!AD16,dsma,5,0)&amp;CHAR(10)&amp;VLOOKUP(MaGv!AD16,dsma,4,0)))</f>
        <v/>
      </c>
      <c r="AE16" s="106" t="str">
        <f>IF(MaGv!AE16="","",IF(MaGv!AE16="cn","cn"&amp;CHAR(10)&amp;VLOOKUP(MaGv!AE15,dscn,3,0),VLOOKUP(MaGv!AE16,dsma,5,0)&amp;CHAR(10)&amp;VLOOKUP(MaGv!AE16,dsma,4,0)))</f>
        <v/>
      </c>
      <c r="AF16" s="106" t="str">
        <f>IF(MaGv!AF16="","",IF(MaGv!AF16="cn","cn"&amp;CHAR(10)&amp;VLOOKUP(MaGv!AF15,dscn,3,0),VLOOKUP(MaGv!AF16,dsma,5,0)&amp;CHAR(10)&amp;VLOOKUP(MaGv!AF16,dsma,4,0)))</f>
        <v/>
      </c>
      <c r="AG16" s="106" t="str">
        <f>IF(MaGv!AG16="","",IF(MaGv!AG16="cn","cn"&amp;CHAR(10)&amp;VLOOKUP(MaGv!AG15,dscn,3,0),VLOOKUP(MaGv!AG16,dsma,5,0)&amp;CHAR(10)&amp;VLOOKUP(MaGv!AG16,dsma,4,0)))</f>
        <v/>
      </c>
      <c r="AH16" s="239" t="str">
        <f>IF(MaGv!AH16="","",IF(MaGv!AH16="cn","cn"&amp;CHAR(10)&amp;VLOOKUP(MaGv!AH15,dscn,3,0),VLOOKUP(MaGv!AH16,dsma,5,0)&amp;CHAR(10)&amp;VLOOKUP(MaGv!AH16,dsma,4,0)))</f>
        <v/>
      </c>
      <c r="AI16" s="239" t="str">
        <f>IF(MaGv!AI16="","",IF(MaGv!AI16="cn","cn"&amp;CHAR(10)&amp;VLOOKUP(MaGv!AI15,dscn,3,0),VLOOKUP(MaGv!AI16,dsma,5,0)&amp;CHAR(10)&amp;VLOOKUP(MaGv!AI16,dsma,4,0)))</f>
        <v/>
      </c>
      <c r="AJ16" s="239" t="str">
        <f>IF(MaGv!AJ16="","",IF(MaGv!AJ16="cn","cn"&amp;CHAR(10)&amp;VLOOKUP(MaGv!AJ15,dscn,3,0),VLOOKUP(MaGv!AJ16,dsma,5,0)&amp;CHAR(10)&amp;VLOOKUP(MaGv!AJ16,dsma,4,0)))</f>
        <v/>
      </c>
      <c r="AK16" s="239" t="str">
        <f>IF(MaGv!AK16="","",IF(MaGv!AK16="cn","cn"&amp;CHAR(10)&amp;VLOOKUP(MaGv!AK15,dscn,3,0),VLOOKUP(MaGv!AK16,dsma,5,0)&amp;CHAR(10)&amp;VLOOKUP(MaGv!AK16,dsma,4,0)))</f>
        <v/>
      </c>
      <c r="AL16" s="239" t="str">
        <f>IF(MaGv!AL16="","",IF(MaGv!AL16="cn","cn"&amp;CHAR(10)&amp;VLOOKUP(MaGv!AL15,dscn,3,0),VLOOKUP(MaGv!AL16,dsma,5,0)&amp;CHAR(10)&amp;VLOOKUP(MaGv!AL16,dsma,4,0)))</f>
        <v/>
      </c>
      <c r="AM16" s="239" t="str">
        <f>IF(MaGv!AM16="","",IF(MaGv!AM16="cn","cn"&amp;CHAR(10)&amp;VLOOKUP(MaGv!AM15,dscn,3,0),VLOOKUP(MaGv!AM16,dsma,5,0)&amp;CHAR(10)&amp;VLOOKUP(MaGv!AM16,dsma,4,0)))</f>
        <v/>
      </c>
      <c r="AN16" s="239" t="str">
        <f>IF(MaGv!AN16="","",IF(MaGv!AN16="cn","cn"&amp;CHAR(10)&amp;VLOOKUP(MaGv!AN15,dscn,3,0),VLOOKUP(MaGv!AN16,dsma,5,0)&amp;CHAR(10)&amp;VLOOKUP(MaGv!AN16,dsma,4,0)))</f>
        <v/>
      </c>
      <c r="AO16" s="239" t="str">
        <f>IF(MaGv!AO16="","",IF(MaGv!AO16="cn","cn"&amp;CHAR(10)&amp;VLOOKUP(MaGv!AO15,dscn,3,0),VLOOKUP(MaGv!AO16,dsma,5,0)&amp;CHAR(10)&amp;VLOOKUP(MaGv!AO16,dsma,4,0)))</f>
        <v/>
      </c>
      <c r="AP16" s="239" t="str">
        <f>IF(MaGv!AP16="","",IF(MaGv!AP16="cn","cn"&amp;CHAR(10)&amp;VLOOKUP(MaGv!AP15,dscn,3,0),VLOOKUP(MaGv!AP16,dsma,5,0)&amp;CHAR(10)&amp;VLOOKUP(MaGv!AP16,dsma,4,0)))</f>
        <v/>
      </c>
      <c r="AQ16" s="239" t="str">
        <f>IF(MaGv!AQ16="","",IF(MaGv!AQ16="cn","cn"&amp;CHAR(10)&amp;VLOOKUP(MaGv!AQ15,dscn,3,0),VLOOKUP(MaGv!AQ16,dsma,5,0)&amp;CHAR(10)&amp;VLOOKUP(MaGv!AQ16,dsma,4,0)))</f>
        <v/>
      </c>
      <c r="AR16" s="239" t="str">
        <f>IF(MaGv!AR16="","",IF(MaGv!AR16="cn","cn"&amp;CHAR(10)&amp;VLOOKUP(MaGv!AR15,dscn,3,0),VLOOKUP(MaGv!AR16,dsma,5,0)&amp;CHAR(10)&amp;VLOOKUP(MaGv!AR16,dsma,4,0)))</f>
        <v/>
      </c>
      <c r="AS16" s="239" t="str">
        <f>IF(MaGv!AS16="","",IF(MaGv!AS16="cn","cn"&amp;CHAR(10)&amp;VLOOKUP(MaGv!AS15,dscn,3,0),VLOOKUP(MaGv!AS16,dsma,5,0)&amp;CHAR(10)&amp;VLOOKUP(MaGv!AS16,dsma,4,0)))</f>
        <v/>
      </c>
      <c r="AT16" s="236" t="str">
        <f>IF(MaGv!AT16="","",IF(MaGv!AT16="cn","cn"&amp;CHAR(10)&amp;VLOOKUP(MaGv!AT15,dscn,3,0),VLOOKUP(MaGv!AT16,dsma,5,0)&amp;CHAR(10)&amp;VLOOKUP(MaGv!AT16,dsma,4,0)))</f>
        <v/>
      </c>
      <c r="AU16" s="239" t="str">
        <f>IF(MaGv!AU16="","",IF(MaGv!AU16="cn","cn"&amp;CHAR(10)&amp;VLOOKUP(MaGv!AU15,dscn,3,0),VLOOKUP(MaGv!AU16,dsma,5,0)&amp;CHAR(10)&amp;VLOOKUP(MaGv!AU16,dsma,4,0)))</f>
        <v/>
      </c>
      <c r="AV16" s="239" t="str">
        <f>IF(MaGv!AV16="","",IF(MaGv!AV16="cn","cn"&amp;CHAR(10)&amp;VLOOKUP(MaGv!AV15,dscn,3,0),VLOOKUP(MaGv!AV16,dsma,5,0)&amp;CHAR(10)&amp;VLOOKUP(MaGv!AV16,dsma,4,0)))</f>
        <v/>
      </c>
      <c r="AW16" s="239" t="str">
        <f>IF(MaGv!AW16="","",IF(MaGv!AW16="cn","cn"&amp;CHAR(10)&amp;VLOOKUP(MaGv!AW15,dscn,3,0),VLOOKUP(MaGv!AW16,dsma,5,0)&amp;CHAR(10)&amp;VLOOKUP(MaGv!AW16,dsma,4,0)))</f>
        <v/>
      </c>
      <c r="AX16" s="239" t="str">
        <f>IF(MaGv!AX16="","",IF(MaGv!AX16="cn","cn"&amp;CHAR(10)&amp;VLOOKUP(MaGv!AX15,dscn,3,0),VLOOKUP(MaGv!AX16,dsma,5,0)&amp;CHAR(10)&amp;VLOOKUP(MaGv!AX16,dsma,4,0)))</f>
        <v/>
      </c>
      <c r="AY16" s="106" t="str">
        <f>IF(MaGv!AY16="","",IF(MaGv!AY16="cn","cn"&amp;CHAR(10)&amp;VLOOKUP(MaGv!AY15,dscn,3,0),VLOOKUP(MaGv!AY16,dsma,5,0)&amp;CHAR(10)&amp;VLOOKUP(MaGv!AY16,dsma,4,0)))</f>
        <v/>
      </c>
      <c r="AZ16" s="153" t="str">
        <f>IF(MaGv!AZ16="","",IF(MaGv!AZ16="cn","cn"&amp;CHAR(10)&amp;VLOOKUP(MaGv!AZ15,dscn,3,0),VLOOKUP(MaGv!AZ16,dsma,5,0)&amp;CHAR(10)&amp;VLOOKUP(MaGv!AZ16,dsma,4,0)))</f>
        <v/>
      </c>
      <c r="BA16" s="141"/>
      <c r="BB16" s="142"/>
    </row>
    <row r="17" spans="1:54" s="139" customFormat="1" ht="24" customHeight="1">
      <c r="A17" s="565"/>
      <c r="B17" s="140">
        <v>4</v>
      </c>
      <c r="C17" s="106" t="str">
        <f>IF(MaGv!C17="","",IF(MaGv!C17="cn","cn"&amp;CHAR(10)&amp;VLOOKUP(MaGv!C16,dscn,3,0),VLOOKUP(MaGv!C17,dsma,5,0)&amp;CHAR(10)&amp;VLOOKUP(MaGv!C17,dsma,4,0)))</f>
        <v>AVăn
MINH</v>
      </c>
      <c r="D17" s="106" t="str">
        <f>IF(MaGv!D17="","",IF(MaGv!D17="cn","cn"&amp;CHAR(10)&amp;VLOOKUP(MaGv!D16,dscn,3,0),VLOOKUP(MaGv!D17,dsma,5,0)&amp;CHAR(10)&amp;VLOOKUP(MaGv!D17,dsma,4,0)))</f>
        <v>Sinh
B. NGỌC</v>
      </c>
      <c r="E17" s="106" t="str">
        <f>IF(MaGv!E17="","",IF(MaGv!E17="cn","cn"&amp;CHAR(10)&amp;VLOOKUP(MaGv!E16,dscn,3,0),VLOOKUP(MaGv!E17,dsma,5,0)&amp;CHAR(10)&amp;VLOOKUP(MaGv!E17,dsma,4,0)))</f>
        <v>Địa
THỦY</v>
      </c>
      <c r="F17" s="106" t="str">
        <f>IF(MaGv!F17="","",IF(MaGv!F17="cn","cn"&amp;CHAR(10)&amp;VLOOKUP(MaGv!F16,dscn,3,0),VLOOKUP(MaGv!F17,dsma,5,0)&amp;CHAR(10)&amp;VLOOKUP(MaGv!F17,dsma,4,0)))</f>
        <v>Tin
MAI</v>
      </c>
      <c r="G17" s="236" t="str">
        <f>IF(MaGv!G17="","",IF(MaGv!G17="cn","cn"&amp;CHAR(10)&amp;VLOOKUP(MaGv!G16,dscn,3,0),VLOOKUP(MaGv!G17,dsma,5,0)&amp;CHAR(10)&amp;VLOOKUP(MaGv!G17,dsma,4,0)))</f>
        <v>Toán
THANH</v>
      </c>
      <c r="H17" s="239" t="str">
        <f>IF(MaGv!H17="","",IF(MaGv!H17="cn","cn"&amp;CHAR(10)&amp;VLOOKUP(MaGv!H16,dscn,3,0),VLOOKUP(MaGv!H17,dsma,5,0)&amp;CHAR(10)&amp;VLOOKUP(MaGv!H17,dsma,4,0)))</f>
        <v>Toán
TRANG</v>
      </c>
      <c r="I17" s="106" t="str">
        <f>IF(MaGv!I17="","",IF(MaGv!I17="cn","cn"&amp;CHAR(10)&amp;VLOOKUP(MaGv!I16,dscn,3,0),VLOOKUP(MaGv!I17,dsma,5,0)&amp;CHAR(10)&amp;VLOOKUP(MaGv!I17,dsma,4,0)))</f>
        <v>CD
THỦY</v>
      </c>
      <c r="J17" s="106" t="str">
        <f>IF(MaGv!J17="","",IF(MaGv!J17="cn","cn"&amp;CHAR(10)&amp;VLOOKUP(MaGv!J16,dscn,3,0),VLOOKUP(MaGv!J17,dsma,5,0)&amp;CHAR(10)&amp;VLOOKUP(MaGv!J17,dsma,4,0)))</f>
        <v>AVăn
HẠNH</v>
      </c>
      <c r="K17" s="106" t="str">
        <f>IF(MaGv!K17="","",IF(MaGv!K17="cn","cn"&amp;CHAR(10)&amp;VLOOKUP(MaGv!K16,dscn,3,0),VLOOKUP(MaGv!K17,dsma,5,0)&amp;CHAR(10)&amp;VLOOKUP(MaGv!K17,dsma,4,0)))</f>
        <v>Tin
NGỌC</v>
      </c>
      <c r="L17" s="106" t="str">
        <f>IF(MaGv!L17="","",IF(MaGv!L17="cn","cn"&amp;CHAR(10)&amp;VLOOKUP(MaGv!L16,dscn,3,0),VLOOKUP(MaGv!L17,dsma,5,0)&amp;CHAR(10)&amp;VLOOKUP(MaGv!L17,dsma,4,0)))</f>
        <v>Địa
L.HƯỜNG</v>
      </c>
      <c r="M17" s="106" t="str">
        <f>IF(MaGv!M17="","",IF(MaGv!M17="cn","cn"&amp;CHAR(10)&amp;VLOOKUP(MaGv!M16,dscn,3,0),VLOOKUP(MaGv!M17,dsma,5,0)&amp;CHAR(10)&amp;VLOOKUP(MaGv!M17,dsma,4,0)))</f>
        <v>Sinh
PHƯỚC</v>
      </c>
      <c r="N17" s="106" t="str">
        <f>IF(MaGv!N17="","",IF(MaGv!N17="cn","cn"&amp;CHAR(10)&amp;VLOOKUP(MaGv!N16,dscn,3,0),VLOOKUP(MaGv!N17,dsma,5,0)&amp;CHAR(10)&amp;VLOOKUP(MaGv!N17,dsma,4,0)))</f>
        <v>Sử
PHƯƠNG</v>
      </c>
      <c r="O17" s="106" t="str">
        <f>IF(MaGv!O17="","",IF(MaGv!O17="cn","cn"&amp;CHAR(10)&amp;VLOOKUP(MaGv!O16,dscn,3,0),VLOOKUP(MaGv!O17,dsma,5,0)&amp;CHAR(10)&amp;VLOOKUP(MaGv!O17,dsma,4,0)))</f>
        <v/>
      </c>
      <c r="P17" s="106" t="str">
        <f>IF(MaGv!P17="","",IF(MaGv!P17="cn","cn"&amp;CHAR(10)&amp;VLOOKUP(MaGv!P16,dscn,3,0),VLOOKUP(MaGv!P17,dsma,5,0)&amp;CHAR(10)&amp;VLOOKUP(MaGv!P17,dsma,4,0)))</f>
        <v/>
      </c>
      <c r="Q17" s="239" t="str">
        <f>IF(MaGv!Q17="","",IF(MaGv!Q17="cn","cn"&amp;CHAR(10)&amp;VLOOKUP(MaGv!Q16,dscn,3,0),VLOOKUP(MaGv!Q17,dsma,5,0)&amp;CHAR(10)&amp;VLOOKUP(MaGv!Q17,dsma,4,0)))</f>
        <v/>
      </c>
      <c r="R17" s="106" t="str">
        <f>IF(MaGv!R17="","",IF(MaGv!R17="cn","cn"&amp;CHAR(10)&amp;VLOOKUP(MaGv!R16,dscn,3,0),VLOOKUP(MaGv!R17,dsma,5,0)&amp;CHAR(10)&amp;VLOOKUP(MaGv!R17,dsma,4,0)))</f>
        <v/>
      </c>
      <c r="S17" s="106" t="str">
        <f>IF(MaGv!S17="","",IF(MaGv!S17="cn","cn"&amp;CHAR(10)&amp;VLOOKUP(MaGv!S16,dscn,3,0),VLOOKUP(MaGv!S17,dsma,5,0)&amp;CHAR(10)&amp;VLOOKUP(MaGv!S17,dsma,4,0)))</f>
        <v/>
      </c>
      <c r="T17" s="106" t="str">
        <f>IF(MaGv!T17="","",IF(MaGv!T17="cn","cn"&amp;CHAR(10)&amp;VLOOKUP(MaGv!T16,dscn,3,0),VLOOKUP(MaGv!T17,dsma,5,0)&amp;CHAR(10)&amp;VLOOKUP(MaGv!T17,dsma,4,0)))</f>
        <v/>
      </c>
      <c r="U17" s="106" t="str">
        <f>IF(MaGv!U17="","",IF(MaGv!U17="cn","cn"&amp;CHAR(10)&amp;VLOOKUP(MaGv!U16,dscn,3,0),VLOOKUP(MaGv!U17,dsma,5,0)&amp;CHAR(10)&amp;VLOOKUP(MaGv!U17,dsma,4,0)))</f>
        <v/>
      </c>
      <c r="V17" s="106" t="str">
        <f>IF(MaGv!V17="","",IF(MaGv!V17="cn","cn"&amp;CHAR(10)&amp;VLOOKUP(MaGv!V16,dscn,3,0),VLOOKUP(MaGv!V17,dsma,5,0)&amp;CHAR(10)&amp;VLOOKUP(MaGv!V17,dsma,4,0)))</f>
        <v/>
      </c>
      <c r="W17" s="106" t="str">
        <f>IF(MaGv!W17="","",IF(MaGv!W17="cn","cn"&amp;CHAR(10)&amp;VLOOKUP(MaGv!W16,dscn,3,0),VLOOKUP(MaGv!W17,dsma,5,0)&amp;CHAR(10)&amp;VLOOKUP(MaGv!W17,dsma,4,0)))</f>
        <v/>
      </c>
      <c r="X17" s="106" t="str">
        <f>IF(MaGv!X17="","",IF(MaGv!X17="cn","cn"&amp;CHAR(10)&amp;VLOOKUP(MaGv!X16,dscn,3,0),VLOOKUP(MaGv!X17,dsma,5,0)&amp;CHAR(10)&amp;VLOOKUP(MaGv!X17,dsma,4,0)))</f>
        <v/>
      </c>
      <c r="Y17" s="106" t="str">
        <f>IF(MaGv!Y17="","",IF(MaGv!Y17="cn","cn"&amp;CHAR(10)&amp;VLOOKUP(MaGv!Y16,dscn,3,0),VLOOKUP(MaGv!Y17,dsma,5,0)&amp;CHAR(10)&amp;VLOOKUP(MaGv!Y17,dsma,4,0)))</f>
        <v/>
      </c>
      <c r="Z17" s="106" t="str">
        <f>IF(MaGv!Z17="","",IF(MaGv!Z17="cn","cn"&amp;CHAR(10)&amp;VLOOKUP(MaGv!Z16,dscn,3,0),VLOOKUP(MaGv!Z17,dsma,5,0)&amp;CHAR(10)&amp;VLOOKUP(MaGv!Z17,dsma,4,0)))</f>
        <v/>
      </c>
      <c r="AA17" s="106" t="str">
        <f>IF(MaGv!AA17="","",IF(MaGv!AA17="cn","cn"&amp;CHAR(10)&amp;VLOOKUP(MaGv!AA16,dscn,3,0),VLOOKUP(MaGv!AA17,dsma,5,0)&amp;CHAR(10)&amp;VLOOKUP(MaGv!AA17,dsma,4,0)))</f>
        <v/>
      </c>
      <c r="AB17" s="106" t="str">
        <f>IF(MaGv!AB17="","",IF(MaGv!AB17="cn","cn"&amp;CHAR(10)&amp;VLOOKUP(MaGv!AB16,dscn,3,0),VLOOKUP(MaGv!AB17,dsma,5,0)&amp;CHAR(10)&amp;VLOOKUP(MaGv!AB17,dsma,4,0)))</f>
        <v/>
      </c>
      <c r="AC17" s="106" t="str">
        <f>IF(MaGv!AC17="","",IF(MaGv!AC17="cn","cn"&amp;CHAR(10)&amp;VLOOKUP(MaGv!AC16,dscn,3,0),VLOOKUP(MaGv!AC17,dsma,5,0)&amp;CHAR(10)&amp;VLOOKUP(MaGv!AC17,dsma,4,0)))</f>
        <v/>
      </c>
      <c r="AD17" s="106" t="str">
        <f>IF(MaGv!AD17="","",IF(MaGv!AD17="cn","cn"&amp;CHAR(10)&amp;VLOOKUP(MaGv!AD16,dscn,3,0),VLOOKUP(MaGv!AD17,dsma,5,0)&amp;CHAR(10)&amp;VLOOKUP(MaGv!AD17,dsma,4,0)))</f>
        <v/>
      </c>
      <c r="AE17" s="106" t="str">
        <f>IF(MaGv!AE17="","",IF(MaGv!AE17="cn","cn"&amp;CHAR(10)&amp;VLOOKUP(MaGv!AE16,dscn,3,0),VLOOKUP(MaGv!AE17,dsma,5,0)&amp;CHAR(10)&amp;VLOOKUP(MaGv!AE17,dsma,4,0)))</f>
        <v/>
      </c>
      <c r="AF17" s="106" t="str">
        <f>IF(MaGv!AF17="","",IF(MaGv!AF17="cn","cn"&amp;CHAR(10)&amp;VLOOKUP(MaGv!AF16,dscn,3,0),VLOOKUP(MaGv!AF17,dsma,5,0)&amp;CHAR(10)&amp;VLOOKUP(MaGv!AF17,dsma,4,0)))</f>
        <v/>
      </c>
      <c r="AG17" s="106" t="str">
        <f>IF(MaGv!AG17="","",IF(MaGv!AG17="cn","cn"&amp;CHAR(10)&amp;VLOOKUP(MaGv!AG16,dscn,3,0),VLOOKUP(MaGv!AG17,dsma,5,0)&amp;CHAR(10)&amp;VLOOKUP(MaGv!AG17,dsma,4,0)))</f>
        <v/>
      </c>
      <c r="AH17" s="239" t="str">
        <f>IF(MaGv!AH17="","",IF(MaGv!AH17="cn","cn"&amp;CHAR(10)&amp;VLOOKUP(MaGv!AH16,dscn,3,0),VLOOKUP(MaGv!AH17,dsma,5,0)&amp;CHAR(10)&amp;VLOOKUP(MaGv!AH17,dsma,4,0)))</f>
        <v/>
      </c>
      <c r="AI17" s="239" t="str">
        <f>IF(MaGv!AI17="","",IF(MaGv!AI17="cn","cn"&amp;CHAR(10)&amp;VLOOKUP(MaGv!AI16,dscn,3,0),VLOOKUP(MaGv!AI17,dsma,5,0)&amp;CHAR(10)&amp;VLOOKUP(MaGv!AI17,dsma,4,0)))</f>
        <v/>
      </c>
      <c r="AJ17" s="239" t="str">
        <f>IF(MaGv!AJ17="","",IF(MaGv!AJ17="cn","cn"&amp;CHAR(10)&amp;VLOOKUP(MaGv!AJ16,dscn,3,0),VLOOKUP(MaGv!AJ17,dsma,5,0)&amp;CHAR(10)&amp;VLOOKUP(MaGv!AJ17,dsma,4,0)))</f>
        <v/>
      </c>
      <c r="AK17" s="239" t="str">
        <f>IF(MaGv!AK17="","",IF(MaGv!AK17="cn","cn"&amp;CHAR(10)&amp;VLOOKUP(MaGv!AK16,dscn,3,0),VLOOKUP(MaGv!AK17,dsma,5,0)&amp;CHAR(10)&amp;VLOOKUP(MaGv!AK17,dsma,4,0)))</f>
        <v/>
      </c>
      <c r="AL17" s="239" t="str">
        <f>IF(MaGv!AL17="","",IF(MaGv!AL17="cn","cn"&amp;CHAR(10)&amp;VLOOKUP(MaGv!AL16,dscn,3,0),VLOOKUP(MaGv!AL17,dsma,5,0)&amp;CHAR(10)&amp;VLOOKUP(MaGv!AL17,dsma,4,0)))</f>
        <v/>
      </c>
      <c r="AM17" s="239" t="str">
        <f>IF(MaGv!AM17="","",IF(MaGv!AM17="cn","cn"&amp;CHAR(10)&amp;VLOOKUP(MaGv!AM16,dscn,3,0),VLOOKUP(MaGv!AM17,dsma,5,0)&amp;CHAR(10)&amp;VLOOKUP(MaGv!AM17,dsma,4,0)))</f>
        <v/>
      </c>
      <c r="AN17" s="239" t="str">
        <f>IF(MaGv!AN17="","",IF(MaGv!AN17="cn","cn"&amp;CHAR(10)&amp;VLOOKUP(MaGv!AN16,dscn,3,0),VLOOKUP(MaGv!AN17,dsma,5,0)&amp;CHAR(10)&amp;VLOOKUP(MaGv!AN17,dsma,4,0)))</f>
        <v/>
      </c>
      <c r="AO17" s="239" t="str">
        <f>IF(MaGv!AO17="","",IF(MaGv!AO17="cn","cn"&amp;CHAR(10)&amp;VLOOKUP(MaGv!AO16,dscn,3,0),VLOOKUP(MaGv!AO17,dsma,5,0)&amp;CHAR(10)&amp;VLOOKUP(MaGv!AO17,dsma,4,0)))</f>
        <v/>
      </c>
      <c r="AP17" s="239" t="str">
        <f>IF(MaGv!AP17="","",IF(MaGv!AP17="cn","cn"&amp;CHAR(10)&amp;VLOOKUP(MaGv!AP16,dscn,3,0),VLOOKUP(MaGv!AP17,dsma,5,0)&amp;CHAR(10)&amp;VLOOKUP(MaGv!AP17,dsma,4,0)))</f>
        <v/>
      </c>
      <c r="AQ17" s="239" t="str">
        <f>IF(MaGv!AQ17="","",IF(MaGv!AQ17="cn","cn"&amp;CHAR(10)&amp;VLOOKUP(MaGv!AQ16,dscn,3,0),VLOOKUP(MaGv!AQ17,dsma,5,0)&amp;CHAR(10)&amp;VLOOKUP(MaGv!AQ17,dsma,4,0)))</f>
        <v/>
      </c>
      <c r="AR17" s="239" t="str">
        <f>IF(MaGv!AR17="","",IF(MaGv!AR17="cn","cn"&amp;CHAR(10)&amp;VLOOKUP(MaGv!AR16,dscn,3,0),VLOOKUP(MaGv!AR17,dsma,5,0)&amp;CHAR(10)&amp;VLOOKUP(MaGv!AR17,dsma,4,0)))</f>
        <v/>
      </c>
      <c r="AS17" s="239" t="str">
        <f>IF(MaGv!AS17="","",IF(MaGv!AS17="cn","cn"&amp;CHAR(10)&amp;VLOOKUP(MaGv!AS16,dscn,3,0),VLOOKUP(MaGv!AS17,dsma,5,0)&amp;CHAR(10)&amp;VLOOKUP(MaGv!AS17,dsma,4,0)))</f>
        <v/>
      </c>
      <c r="AT17" s="236" t="str">
        <f>IF(MaGv!AT17="","",IF(MaGv!AT17="cn","cn"&amp;CHAR(10)&amp;VLOOKUP(MaGv!AT16,dscn,3,0),VLOOKUP(MaGv!AT17,dsma,5,0)&amp;CHAR(10)&amp;VLOOKUP(MaGv!AT17,dsma,4,0)))</f>
        <v/>
      </c>
      <c r="AU17" s="239" t="str">
        <f>IF(MaGv!AU17="","",IF(MaGv!AU17="cn","cn"&amp;CHAR(10)&amp;VLOOKUP(MaGv!AU16,dscn,3,0),VLOOKUP(MaGv!AU17,dsma,5,0)&amp;CHAR(10)&amp;VLOOKUP(MaGv!AU17,dsma,4,0)))</f>
        <v/>
      </c>
      <c r="AV17" s="239" t="str">
        <f>IF(MaGv!AV17="","",IF(MaGv!AV17="cn","cn"&amp;CHAR(10)&amp;VLOOKUP(MaGv!AV16,dscn,3,0),VLOOKUP(MaGv!AV17,dsma,5,0)&amp;CHAR(10)&amp;VLOOKUP(MaGv!AV17,dsma,4,0)))</f>
        <v/>
      </c>
      <c r="AW17" s="239" t="str">
        <f>IF(MaGv!AW17="","",IF(MaGv!AW17="cn","cn"&amp;CHAR(10)&amp;VLOOKUP(MaGv!AW16,dscn,3,0),VLOOKUP(MaGv!AW17,dsma,5,0)&amp;CHAR(10)&amp;VLOOKUP(MaGv!AW17,dsma,4,0)))</f>
        <v/>
      </c>
      <c r="AX17" s="239" t="str">
        <f>IF(MaGv!AX17="","",IF(MaGv!AX17="cn","cn"&amp;CHAR(10)&amp;VLOOKUP(MaGv!AX16,dscn,3,0),VLOOKUP(MaGv!AX17,dsma,5,0)&amp;CHAR(10)&amp;VLOOKUP(MaGv!AX17,dsma,4,0)))</f>
        <v/>
      </c>
      <c r="AY17" s="106" t="str">
        <f>IF(MaGv!AY17="","",IF(MaGv!AY17="cn","cn"&amp;CHAR(10)&amp;VLOOKUP(MaGv!AY16,dscn,3,0),VLOOKUP(MaGv!AY17,dsma,5,0)&amp;CHAR(10)&amp;VLOOKUP(MaGv!AY17,dsma,4,0)))</f>
        <v/>
      </c>
      <c r="AZ17" s="153" t="str">
        <f>IF(MaGv!AZ17="","",IF(MaGv!AZ17="cn","cn"&amp;CHAR(10)&amp;VLOOKUP(MaGv!AZ16,dscn,3,0),VLOOKUP(MaGv!AZ17,dsma,5,0)&amp;CHAR(10)&amp;VLOOKUP(MaGv!AZ17,dsma,4,0)))</f>
        <v/>
      </c>
      <c r="BA17" s="141"/>
      <c r="BB17" s="142"/>
    </row>
    <row r="18" spans="1:54" s="139" customFormat="1" ht="24" customHeight="1" thickBot="1">
      <c r="A18" s="565"/>
      <c r="B18" s="143">
        <v>5</v>
      </c>
      <c r="C18" s="151" t="str">
        <f>IF(MaGv!C18="","",IF(MaGv!C18="cn","cn"&amp;CHAR(10)&amp;VLOOKUP(MaGv!C17,dscn,3,0),VLOOKUP(MaGv!C18,dsma,5,0)&amp;CHAR(10)&amp;VLOOKUP(MaGv!C18,dsma,4,0)))</f>
        <v>Địa
L.HƯỜNG</v>
      </c>
      <c r="D18" s="151" t="str">
        <f>IF(MaGv!D18="","",IF(MaGv!D18="cn","cn"&amp;CHAR(10)&amp;VLOOKUP(MaGv!D17,dscn,3,0),VLOOKUP(MaGv!D18,dsma,5,0)&amp;CHAR(10)&amp;VLOOKUP(MaGv!D18,dsma,4,0)))</f>
        <v>Tin
NGỌC</v>
      </c>
      <c r="E18" s="151" t="str">
        <f>IF(MaGv!E18="","",IF(MaGv!E18="cn","cn"&amp;CHAR(10)&amp;VLOOKUP(MaGv!E17,dscn,3,0),VLOOKUP(MaGv!E18,dsma,5,0)&amp;CHAR(10)&amp;VLOOKUP(MaGv!E18,dsma,4,0)))</f>
        <v>Địa
THỦY</v>
      </c>
      <c r="F18" s="151" t="str">
        <f>IF(MaGv!F18="","",IF(MaGv!F18="cn","cn"&amp;CHAR(10)&amp;VLOOKUP(MaGv!F17,dscn,3,0),VLOOKUP(MaGv!F18,dsma,5,0)&amp;CHAR(10)&amp;VLOOKUP(MaGv!F18,dsma,4,0)))</f>
        <v>Sử
THANH</v>
      </c>
      <c r="G18" s="237" t="str">
        <f>IF(MaGv!G18="","",IF(MaGv!G18="cn","cn"&amp;CHAR(10)&amp;VLOOKUP(MaGv!G17,dscn,3,0),VLOOKUP(MaGv!G18,dsma,5,0)&amp;CHAR(10)&amp;VLOOKUP(MaGv!G18,dsma,4,0)))</f>
        <v>Sử
PHƯƠNG</v>
      </c>
      <c r="H18" s="240" t="str">
        <f>IF(MaGv!H18="","",IF(MaGv!H18="cn","cn"&amp;CHAR(10)&amp;VLOOKUP(MaGv!H17,dscn,3,0),VLOOKUP(MaGv!H18,dsma,5,0)&amp;CHAR(10)&amp;VLOOKUP(MaGv!H18,dsma,4,0)))</f>
        <v>Địa
HƯỜNG</v>
      </c>
      <c r="I18" s="151" t="str">
        <f>IF(MaGv!I18="","",IF(MaGv!I18="cn","cn"&amp;CHAR(10)&amp;VLOOKUP(MaGv!I17,dscn,3,0),VLOOKUP(MaGv!I18,dsma,5,0)&amp;CHAR(10)&amp;VLOOKUP(MaGv!I18,dsma,4,0)))</f>
        <v>Sinh
B. NGỌC</v>
      </c>
      <c r="J18" s="151" t="str">
        <f>IF(MaGv!J18="","",IF(MaGv!J18="cn","cn"&amp;CHAR(10)&amp;VLOOKUP(MaGv!J17,dscn,3,0),VLOOKUP(MaGv!J18,dsma,5,0)&amp;CHAR(10)&amp;VLOOKUP(MaGv!J18,dsma,4,0)))</f>
        <v>AVăn
HẠNH</v>
      </c>
      <c r="K18" s="151" t="str">
        <f>IF(MaGv!K18="","",IF(MaGv!K18="cn","cn"&amp;CHAR(10)&amp;VLOOKUP(MaGv!K17,dscn,3,0),VLOOKUP(MaGv!K18,dsma,5,0)&amp;CHAR(10)&amp;VLOOKUP(MaGv!K18,dsma,4,0)))</f>
        <v>AVăn
VINH</v>
      </c>
      <c r="L18" s="151" t="str">
        <f>IF(MaGv!L18="","",IF(MaGv!L18="cn","cn"&amp;CHAR(10)&amp;VLOOKUP(MaGv!L17,dscn,3,0),VLOOKUP(MaGv!L18,dsma,5,0)&amp;CHAR(10)&amp;VLOOKUP(MaGv!L18,dsma,4,0)))</f>
        <v>CD
THỦY</v>
      </c>
      <c r="M18" s="151" t="str">
        <f>IF(MaGv!M18="","",IF(MaGv!M18="cn","cn"&amp;CHAR(10)&amp;VLOOKUP(MaGv!M17,dscn,3,0),VLOOKUP(MaGv!M18,dsma,5,0)&amp;CHAR(10)&amp;VLOOKUP(MaGv!M18,dsma,4,0)))</f>
        <v>CD
HƯƠNG</v>
      </c>
      <c r="N18" s="151" t="str">
        <f>IF(MaGv!N18="","",IF(MaGv!N18="cn","cn"&amp;CHAR(10)&amp;VLOOKUP(MaGv!N17,dscn,3,0),VLOOKUP(MaGv!N18,dsma,5,0)&amp;CHAR(10)&amp;VLOOKUP(MaGv!N18,dsma,4,0)))</f>
        <v>Sinh
PHƯỚC</v>
      </c>
      <c r="O18" s="151" t="str">
        <f>IF(MaGv!O18="","",IF(MaGv!O18="cn","cn"&amp;CHAR(10)&amp;VLOOKUP(MaGv!O17,dscn,3,0),VLOOKUP(MaGv!O18,dsma,5,0)&amp;CHAR(10)&amp;VLOOKUP(MaGv!O18,dsma,4,0)))</f>
        <v/>
      </c>
      <c r="P18" s="151" t="str">
        <f>IF(MaGv!P18="","",IF(MaGv!P18="cn","cn"&amp;CHAR(10)&amp;VLOOKUP(MaGv!P17,dscn,3,0),VLOOKUP(MaGv!P18,dsma,5,0)&amp;CHAR(10)&amp;VLOOKUP(MaGv!P18,dsma,4,0)))</f>
        <v/>
      </c>
      <c r="Q18" s="240" t="str">
        <f>IF(MaGv!Q18="","",IF(MaGv!Q18="cn","cn"&amp;CHAR(10)&amp;VLOOKUP(MaGv!Q17,dscn,3,0),VLOOKUP(MaGv!Q18,dsma,5,0)&amp;CHAR(10)&amp;VLOOKUP(MaGv!Q18,dsma,4,0)))</f>
        <v/>
      </c>
      <c r="R18" s="151" t="str">
        <f>IF(MaGv!R18="","",IF(MaGv!R18="cn","cn"&amp;CHAR(10)&amp;VLOOKUP(MaGv!R17,dscn,3,0),VLOOKUP(MaGv!R18,dsma,5,0)&amp;CHAR(10)&amp;VLOOKUP(MaGv!R18,dsma,4,0)))</f>
        <v/>
      </c>
      <c r="S18" s="151" t="str">
        <f>IF(MaGv!S18="","",IF(MaGv!S18="cn","cn"&amp;CHAR(10)&amp;VLOOKUP(MaGv!S17,dscn,3,0),VLOOKUP(MaGv!S18,dsma,5,0)&amp;CHAR(10)&amp;VLOOKUP(MaGv!S18,dsma,4,0)))</f>
        <v/>
      </c>
      <c r="T18" s="151" t="str">
        <f>IF(MaGv!T18="","",IF(MaGv!T18="cn","cn"&amp;CHAR(10)&amp;VLOOKUP(MaGv!T17,dscn,3,0),VLOOKUP(MaGv!T18,dsma,5,0)&amp;CHAR(10)&amp;VLOOKUP(MaGv!T18,dsma,4,0)))</f>
        <v/>
      </c>
      <c r="U18" s="151" t="str">
        <f>IF(MaGv!U18="","",IF(MaGv!U18="cn","cn"&amp;CHAR(10)&amp;VLOOKUP(MaGv!U17,dscn,3,0),VLOOKUP(MaGv!U18,dsma,5,0)&amp;CHAR(10)&amp;VLOOKUP(MaGv!U18,dsma,4,0)))</f>
        <v/>
      </c>
      <c r="V18" s="151" t="str">
        <f>IF(MaGv!V18="","",IF(MaGv!V18="cn","cn"&amp;CHAR(10)&amp;VLOOKUP(MaGv!V17,dscn,3,0),VLOOKUP(MaGv!V18,dsma,5,0)&amp;CHAR(10)&amp;VLOOKUP(MaGv!V18,dsma,4,0)))</f>
        <v/>
      </c>
      <c r="W18" s="151" t="str">
        <f>IF(MaGv!W18="","",IF(MaGv!W18="cn","cn"&amp;CHAR(10)&amp;VLOOKUP(MaGv!W17,dscn,3,0),VLOOKUP(MaGv!W18,dsma,5,0)&amp;CHAR(10)&amp;VLOOKUP(MaGv!W18,dsma,4,0)))</f>
        <v/>
      </c>
      <c r="X18" s="151" t="str">
        <f>IF(MaGv!X18="","",IF(MaGv!X18="cn","cn"&amp;CHAR(10)&amp;VLOOKUP(MaGv!X17,dscn,3,0),VLOOKUP(MaGv!X18,dsma,5,0)&amp;CHAR(10)&amp;VLOOKUP(MaGv!X18,dsma,4,0)))</f>
        <v/>
      </c>
      <c r="Y18" s="151" t="str">
        <f>IF(MaGv!Y18="","",IF(MaGv!Y18="cn","cn"&amp;CHAR(10)&amp;VLOOKUP(MaGv!Y17,dscn,3,0),VLOOKUP(MaGv!Y18,dsma,5,0)&amp;CHAR(10)&amp;VLOOKUP(MaGv!Y18,dsma,4,0)))</f>
        <v/>
      </c>
      <c r="Z18" s="151" t="str">
        <f>IF(MaGv!Z18="","",IF(MaGv!Z18="cn","cn"&amp;CHAR(10)&amp;VLOOKUP(MaGv!Z17,dscn,3,0),VLOOKUP(MaGv!Z18,dsma,5,0)&amp;CHAR(10)&amp;VLOOKUP(MaGv!Z18,dsma,4,0)))</f>
        <v/>
      </c>
      <c r="AA18" s="151" t="str">
        <f>IF(MaGv!AA18="","",IF(MaGv!AA18="cn","cn"&amp;CHAR(10)&amp;VLOOKUP(MaGv!AA17,dscn,3,0),VLOOKUP(MaGv!AA18,dsma,5,0)&amp;CHAR(10)&amp;VLOOKUP(MaGv!AA18,dsma,4,0)))</f>
        <v/>
      </c>
      <c r="AB18" s="151" t="str">
        <f>IF(MaGv!AB18="","",IF(MaGv!AB18="cn","cn"&amp;CHAR(10)&amp;VLOOKUP(MaGv!AB17,dscn,3,0),VLOOKUP(MaGv!AB18,dsma,5,0)&amp;CHAR(10)&amp;VLOOKUP(MaGv!AB18,dsma,4,0)))</f>
        <v/>
      </c>
      <c r="AC18" s="151" t="str">
        <f>IF(MaGv!AC18="","",IF(MaGv!AC18="cn","cn"&amp;CHAR(10)&amp;VLOOKUP(MaGv!AC17,dscn,3,0),VLOOKUP(MaGv!AC18,dsma,5,0)&amp;CHAR(10)&amp;VLOOKUP(MaGv!AC18,dsma,4,0)))</f>
        <v/>
      </c>
      <c r="AD18" s="151" t="str">
        <f>IF(MaGv!AD18="","",IF(MaGv!AD18="cn","cn"&amp;CHAR(10)&amp;VLOOKUP(MaGv!AD17,dscn,3,0),VLOOKUP(MaGv!AD18,dsma,5,0)&amp;CHAR(10)&amp;VLOOKUP(MaGv!AD18,dsma,4,0)))</f>
        <v/>
      </c>
      <c r="AE18" s="151" t="str">
        <f>IF(MaGv!AE18="","",IF(MaGv!AE18="cn","cn"&amp;CHAR(10)&amp;VLOOKUP(MaGv!AE17,dscn,3,0),VLOOKUP(MaGv!AE18,dsma,5,0)&amp;CHAR(10)&amp;VLOOKUP(MaGv!AE18,dsma,4,0)))</f>
        <v/>
      </c>
      <c r="AF18" s="151" t="str">
        <f>IF(MaGv!AF18="","",IF(MaGv!AF18="cn","cn"&amp;CHAR(10)&amp;VLOOKUP(MaGv!AF17,dscn,3,0),VLOOKUP(MaGv!AF18,dsma,5,0)&amp;CHAR(10)&amp;VLOOKUP(MaGv!AF18,dsma,4,0)))</f>
        <v/>
      </c>
      <c r="AG18" s="151" t="str">
        <f>IF(MaGv!AG18="","",IF(MaGv!AG18="cn","cn"&amp;CHAR(10)&amp;VLOOKUP(MaGv!AG17,dscn,3,0),VLOOKUP(MaGv!AG18,dsma,5,0)&amp;CHAR(10)&amp;VLOOKUP(MaGv!AG18,dsma,4,0)))</f>
        <v/>
      </c>
      <c r="AH18" s="240" t="str">
        <f>IF(MaGv!AH18="","",IF(MaGv!AH18="cn","cn"&amp;CHAR(10)&amp;VLOOKUP(MaGv!AH17,dscn,3,0),VLOOKUP(MaGv!AH18,dsma,5,0)&amp;CHAR(10)&amp;VLOOKUP(MaGv!AH18,dsma,4,0)))</f>
        <v/>
      </c>
      <c r="AI18" s="240" t="str">
        <f>IF(MaGv!AI18="","",IF(MaGv!AI18="cn","cn"&amp;CHAR(10)&amp;VLOOKUP(MaGv!AI17,dscn,3,0),VLOOKUP(MaGv!AI18,dsma,5,0)&amp;CHAR(10)&amp;VLOOKUP(MaGv!AI18,dsma,4,0)))</f>
        <v/>
      </c>
      <c r="AJ18" s="240" t="str">
        <f>IF(MaGv!AJ18="","",IF(MaGv!AJ18="cn","cn"&amp;CHAR(10)&amp;VLOOKUP(MaGv!AJ17,dscn,3,0),VLOOKUP(MaGv!AJ18,dsma,5,0)&amp;CHAR(10)&amp;VLOOKUP(MaGv!AJ18,dsma,4,0)))</f>
        <v/>
      </c>
      <c r="AK18" s="240" t="str">
        <f>IF(MaGv!AK18="","",IF(MaGv!AK18="cn","cn"&amp;CHAR(10)&amp;VLOOKUP(MaGv!AK17,dscn,3,0),VLOOKUP(MaGv!AK18,dsma,5,0)&amp;CHAR(10)&amp;VLOOKUP(MaGv!AK18,dsma,4,0)))</f>
        <v/>
      </c>
      <c r="AL18" s="240" t="str">
        <f>IF(MaGv!AL18="","",IF(MaGv!AL18="cn","cn"&amp;CHAR(10)&amp;VLOOKUP(MaGv!AL17,dscn,3,0),VLOOKUP(MaGv!AL18,dsma,5,0)&amp;CHAR(10)&amp;VLOOKUP(MaGv!AL18,dsma,4,0)))</f>
        <v/>
      </c>
      <c r="AM18" s="240" t="str">
        <f>IF(MaGv!AM18="","",IF(MaGv!AM18="cn","cn"&amp;CHAR(10)&amp;VLOOKUP(MaGv!AM17,dscn,3,0),VLOOKUP(MaGv!AM18,dsma,5,0)&amp;CHAR(10)&amp;VLOOKUP(MaGv!AM18,dsma,4,0)))</f>
        <v/>
      </c>
      <c r="AN18" s="240" t="str">
        <f>IF(MaGv!AN18="","",IF(MaGv!AN18="cn","cn"&amp;CHAR(10)&amp;VLOOKUP(MaGv!AN17,dscn,3,0),VLOOKUP(MaGv!AN18,dsma,5,0)&amp;CHAR(10)&amp;VLOOKUP(MaGv!AN18,dsma,4,0)))</f>
        <v/>
      </c>
      <c r="AO18" s="240" t="str">
        <f>IF(MaGv!AO18="","",IF(MaGv!AO18="cn","cn"&amp;CHAR(10)&amp;VLOOKUP(MaGv!AO17,dscn,3,0),VLOOKUP(MaGv!AO18,dsma,5,0)&amp;CHAR(10)&amp;VLOOKUP(MaGv!AO18,dsma,4,0)))</f>
        <v/>
      </c>
      <c r="AP18" s="240" t="str">
        <f>IF(MaGv!AP18="","",IF(MaGv!AP18="cn","cn"&amp;CHAR(10)&amp;VLOOKUP(MaGv!AP17,dscn,3,0),VLOOKUP(MaGv!AP18,dsma,5,0)&amp;CHAR(10)&amp;VLOOKUP(MaGv!AP18,dsma,4,0)))</f>
        <v/>
      </c>
      <c r="AQ18" s="240" t="str">
        <f>IF(MaGv!AQ18="","",IF(MaGv!AQ18="cn","cn"&amp;CHAR(10)&amp;VLOOKUP(MaGv!AQ17,dscn,3,0),VLOOKUP(MaGv!AQ18,dsma,5,0)&amp;CHAR(10)&amp;VLOOKUP(MaGv!AQ18,dsma,4,0)))</f>
        <v/>
      </c>
      <c r="AR18" s="240" t="str">
        <f>IF(MaGv!AR18="","",IF(MaGv!AR18="cn","cn"&amp;CHAR(10)&amp;VLOOKUP(MaGv!AR17,dscn,3,0),VLOOKUP(MaGv!AR18,dsma,5,0)&amp;CHAR(10)&amp;VLOOKUP(MaGv!AR18,dsma,4,0)))</f>
        <v/>
      </c>
      <c r="AS18" s="240" t="str">
        <f>IF(MaGv!AS18="","",IF(MaGv!AS18="cn","cn"&amp;CHAR(10)&amp;VLOOKUP(MaGv!AS17,dscn,3,0),VLOOKUP(MaGv!AS18,dsma,5,0)&amp;CHAR(10)&amp;VLOOKUP(MaGv!AS18,dsma,4,0)))</f>
        <v/>
      </c>
      <c r="AT18" s="237" t="str">
        <f>IF(MaGv!AT18="","",IF(MaGv!AT18="cn","cn"&amp;CHAR(10)&amp;VLOOKUP(MaGv!AT17,dscn,3,0),VLOOKUP(MaGv!AT18,dsma,5,0)&amp;CHAR(10)&amp;VLOOKUP(MaGv!AT18,dsma,4,0)))</f>
        <v/>
      </c>
      <c r="AU18" s="240" t="str">
        <f>IF(MaGv!AU18="","",IF(MaGv!AU18="cn","cn"&amp;CHAR(10)&amp;VLOOKUP(MaGv!AU17,dscn,3,0),VLOOKUP(MaGv!AU18,dsma,5,0)&amp;CHAR(10)&amp;VLOOKUP(MaGv!AU18,dsma,4,0)))</f>
        <v/>
      </c>
      <c r="AV18" s="240" t="str">
        <f>IF(MaGv!AV18="","",IF(MaGv!AV18="cn","cn"&amp;CHAR(10)&amp;VLOOKUP(MaGv!AV17,dscn,3,0),VLOOKUP(MaGv!AV18,dsma,5,0)&amp;CHAR(10)&amp;VLOOKUP(MaGv!AV18,dsma,4,0)))</f>
        <v/>
      </c>
      <c r="AW18" s="240" t="str">
        <f>IF(MaGv!AW18="","",IF(MaGv!AW18="cn","cn"&amp;CHAR(10)&amp;VLOOKUP(MaGv!AW17,dscn,3,0),VLOOKUP(MaGv!AW18,dsma,5,0)&amp;CHAR(10)&amp;VLOOKUP(MaGv!AW18,dsma,4,0)))</f>
        <v/>
      </c>
      <c r="AX18" s="240" t="str">
        <f>IF(MaGv!AX18="","",IF(MaGv!AX18="cn","cn"&amp;CHAR(10)&amp;VLOOKUP(MaGv!AX17,dscn,3,0),VLOOKUP(MaGv!AX18,dsma,5,0)&amp;CHAR(10)&amp;VLOOKUP(MaGv!AX18,dsma,4,0)))</f>
        <v/>
      </c>
      <c r="AY18" s="151" t="str">
        <f>IF(MaGv!AY18="","",IF(MaGv!AY18="cn","cn"&amp;CHAR(10)&amp;VLOOKUP(MaGv!AY17,dscn,3,0),VLOOKUP(MaGv!AY18,dsma,5,0)&amp;CHAR(10)&amp;VLOOKUP(MaGv!AY18,dsma,4,0)))</f>
        <v/>
      </c>
      <c r="AZ18" s="154" t="str">
        <f>IF(MaGv!AZ18="","",IF(MaGv!AZ18="cn","cn"&amp;CHAR(10)&amp;VLOOKUP(MaGv!AZ17,dscn,3,0),VLOOKUP(MaGv!AZ18,dsma,5,0)&amp;CHAR(10)&amp;VLOOKUP(MaGv!AZ18,dsma,4,0)))</f>
        <v/>
      </c>
      <c r="BA18" s="144"/>
      <c r="BB18" s="145"/>
    </row>
    <row r="19" spans="1:54" s="139" customFormat="1" ht="24" customHeight="1" thickTop="1">
      <c r="A19" s="565" t="s">
        <v>21</v>
      </c>
      <c r="B19" s="136">
        <v>1</v>
      </c>
      <c r="C19" s="150" t="str">
        <f>IF(MaGv!C19="","",IF(MaGv!C19="cn","cn"&amp;CHAR(10)&amp;VLOOKUP(MaGv!C18,dscn,3,0),VLOOKUP(MaGv!C19,dsma,5,0)&amp;CHAR(10)&amp;VLOOKUP(MaGv!C19,dsma,4,0)))</f>
        <v>Toán
MINH</v>
      </c>
      <c r="D19" s="150" t="str">
        <f>IF(MaGv!D19="","",IF(MaGv!D19="cn","cn"&amp;CHAR(10)&amp;VLOOKUP(MaGv!D18,dscn,3,0),VLOOKUP(MaGv!D19,dsma,5,0)&amp;CHAR(10)&amp;VLOOKUP(MaGv!D19,dsma,4,0)))</f>
        <v>AVăn
HẠNH</v>
      </c>
      <c r="E19" s="150" t="str">
        <f>IF(MaGv!E19="","",IF(MaGv!E19="cn","cn"&amp;CHAR(10)&amp;VLOOKUP(MaGv!E18,dscn,3,0),VLOOKUP(MaGv!E19,dsma,5,0)&amp;CHAR(10)&amp;VLOOKUP(MaGv!E19,dsma,4,0)))</f>
        <v>CN
HƯƠNG</v>
      </c>
      <c r="F19" s="150" t="str">
        <f>IF(MaGv!F19="","",IF(MaGv!F19="cn","cn"&amp;CHAR(10)&amp;VLOOKUP(MaGv!F18,dscn,3,0),VLOOKUP(MaGv!F19,dsma,5,0)&amp;CHAR(10)&amp;VLOOKUP(MaGv!F19,dsma,4,0)))</f>
        <v xml:space="preserve">Văn
VÂN </v>
      </c>
      <c r="G19" s="150" t="str">
        <f>IF(MaGv!G19="","",IF(MaGv!G19="cn","cn"&amp;CHAR(10)&amp;VLOOKUP(MaGv!G18,dscn,3,0),VLOOKUP(MaGv!G19,dsma,5,0)&amp;CHAR(10)&amp;VLOOKUP(MaGv!G19,dsma,4,0)))</f>
        <v>Toán
THANH</v>
      </c>
      <c r="H19" s="238" t="str">
        <f>IF(MaGv!H19="","",IF(MaGv!H19="cn","cn"&amp;CHAR(10)&amp;VLOOKUP(MaGv!H18,dscn,3,0),VLOOKUP(MaGv!H19,dsma,5,0)&amp;CHAR(10)&amp;VLOOKUP(MaGv!H19,dsma,4,0)))</f>
        <v>Toán
TRANG</v>
      </c>
      <c r="I19" s="150" t="str">
        <f>IF(MaGv!I19="","",IF(MaGv!I19="cn","cn"&amp;CHAR(10)&amp;VLOOKUP(MaGv!I18,dscn,3,0),VLOOKUP(MaGv!I19,dsma,5,0)&amp;CHAR(10)&amp;VLOOKUP(MaGv!I19,dsma,4,0)))</f>
        <v>Địa
HƯỜNG</v>
      </c>
      <c r="J19" s="150" t="str">
        <f>IF(MaGv!J19="","",IF(MaGv!J19="cn","cn"&amp;CHAR(10)&amp;VLOOKUP(MaGv!J18,dscn,3,0),VLOOKUP(MaGv!J19,dsma,5,0)&amp;CHAR(10)&amp;VLOOKUP(MaGv!J19,dsma,4,0)))</f>
        <v>Hóa
NGA</v>
      </c>
      <c r="K19" s="150" t="str">
        <f>IF(MaGv!K19="","",IF(MaGv!K19="cn","cn"&amp;CHAR(10)&amp;VLOOKUP(MaGv!K18,dscn,3,0),VLOOKUP(MaGv!K19,dsma,5,0)&amp;CHAR(10)&amp;VLOOKUP(MaGv!K19,dsma,4,0)))</f>
        <v>Văn 
XUYẾN</v>
      </c>
      <c r="L19" s="150" t="str">
        <f>IF(MaGv!L19="","",IF(MaGv!L19="cn","cn"&amp;CHAR(10)&amp;VLOOKUP(MaGv!L18,dscn,3,0),VLOOKUP(MaGv!L19,dsma,5,0)&amp;CHAR(10)&amp;VLOOKUP(MaGv!L19,dsma,4,0)))</f>
        <v>Địa
L.HƯỜNG</v>
      </c>
      <c r="M19" s="150" t="str">
        <f>IF(MaGv!M19="","",IF(MaGv!M19="cn","cn"&amp;CHAR(10)&amp;VLOOKUP(MaGv!M18,dscn,3,0),VLOOKUP(MaGv!M19,dsma,5,0)&amp;CHAR(10)&amp;VLOOKUP(MaGv!M19,dsma,4,0)))</f>
        <v>AVăn
PHƯƠNG</v>
      </c>
      <c r="N19" s="150" t="str">
        <f>IF(MaGv!N19="","",IF(MaGv!N19="cn","cn"&amp;CHAR(10)&amp;VLOOKUP(MaGv!N18,dscn,3,0),VLOOKUP(MaGv!N19,dsma,5,0)&amp;CHAR(10)&amp;VLOOKUP(MaGv!N19,dsma,4,0)))</f>
        <v>AVăn
MINH</v>
      </c>
      <c r="O19" s="150" t="str">
        <f>IF(MaGv!O19="","",IF(MaGv!O19="cn","cn"&amp;CHAR(10)&amp;VLOOKUP(MaGv!O18,dscn,3,0),VLOOKUP(MaGv!O19,dsma,5,0)&amp;CHAR(10)&amp;VLOOKUP(MaGv!O19,dsma,4,0)))</f>
        <v/>
      </c>
      <c r="P19" s="150" t="str">
        <f>IF(MaGv!P19="","",IF(MaGv!P19="cn","cn"&amp;CHAR(10)&amp;VLOOKUP(MaGv!P18,dscn,3,0),VLOOKUP(MaGv!P19,dsma,5,0)&amp;CHAR(10)&amp;VLOOKUP(MaGv!P19,dsma,4,0)))</f>
        <v/>
      </c>
      <c r="Q19" s="238" t="str">
        <f>IF(MaGv!Q19="","",IF(MaGv!Q19="cn","cn"&amp;CHAR(10)&amp;VLOOKUP(MaGv!Q18,dscn,3,0),VLOOKUP(MaGv!Q19,dsma,5,0)&amp;CHAR(10)&amp;VLOOKUP(MaGv!Q19,dsma,4,0)))</f>
        <v/>
      </c>
      <c r="R19" s="150" t="str">
        <f>IF(MaGv!R19="","",IF(MaGv!R19="cn","cn"&amp;CHAR(10)&amp;VLOOKUP(MaGv!R18,dscn,3,0),VLOOKUP(MaGv!R19,dsma,5,0)&amp;CHAR(10)&amp;VLOOKUP(MaGv!R19,dsma,4,0)))</f>
        <v/>
      </c>
      <c r="S19" s="150" t="str">
        <f>IF(MaGv!S19="","",IF(MaGv!S19="cn","cn"&amp;CHAR(10)&amp;VLOOKUP(MaGv!S18,dscn,3,0),VLOOKUP(MaGv!S19,dsma,5,0)&amp;CHAR(10)&amp;VLOOKUP(MaGv!S19,dsma,4,0)))</f>
        <v/>
      </c>
      <c r="T19" s="150" t="str">
        <f>IF(MaGv!T19="","",IF(MaGv!T19="cn","cn"&amp;CHAR(10)&amp;VLOOKUP(MaGv!T18,dscn,3,0),VLOOKUP(MaGv!T19,dsma,5,0)&amp;CHAR(10)&amp;VLOOKUP(MaGv!T19,dsma,4,0)))</f>
        <v/>
      </c>
      <c r="U19" s="150" t="str">
        <f>IF(MaGv!U19="","",IF(MaGv!U19="cn","cn"&amp;CHAR(10)&amp;VLOOKUP(MaGv!U18,dscn,3,0),VLOOKUP(MaGv!U19,dsma,5,0)&amp;CHAR(10)&amp;VLOOKUP(MaGv!U19,dsma,4,0)))</f>
        <v/>
      </c>
      <c r="V19" s="150" t="str">
        <f>IF(MaGv!V19="","",IF(MaGv!V19="cn","cn"&amp;CHAR(10)&amp;VLOOKUP(MaGv!V18,dscn,3,0),VLOOKUP(MaGv!V19,dsma,5,0)&amp;CHAR(10)&amp;VLOOKUP(MaGv!V19,dsma,4,0)))</f>
        <v/>
      </c>
      <c r="W19" s="150" t="str">
        <f>IF(MaGv!W19="","",IF(MaGv!W19="cn","cn"&amp;CHAR(10)&amp;VLOOKUP(MaGv!W18,dscn,3,0),VLOOKUP(MaGv!W19,dsma,5,0)&amp;CHAR(10)&amp;VLOOKUP(MaGv!W19,dsma,4,0)))</f>
        <v/>
      </c>
      <c r="X19" s="150" t="str">
        <f>IF(MaGv!X19="","",IF(MaGv!X19="cn","cn"&amp;CHAR(10)&amp;VLOOKUP(MaGv!X18,dscn,3,0),VLOOKUP(MaGv!X19,dsma,5,0)&amp;CHAR(10)&amp;VLOOKUP(MaGv!X19,dsma,4,0)))</f>
        <v/>
      </c>
      <c r="Y19" s="150" t="str">
        <f>IF(MaGv!Y19="","",IF(MaGv!Y19="cn","cn"&amp;CHAR(10)&amp;VLOOKUP(MaGv!Y18,dscn,3,0),VLOOKUP(MaGv!Y19,dsma,5,0)&amp;CHAR(10)&amp;VLOOKUP(MaGv!Y19,dsma,4,0)))</f>
        <v/>
      </c>
      <c r="Z19" s="150" t="str">
        <f>IF(MaGv!Z19="","",IF(MaGv!Z19="cn","cn"&amp;CHAR(10)&amp;VLOOKUP(MaGv!Z18,dscn,3,0),VLOOKUP(MaGv!Z19,dsma,5,0)&amp;CHAR(10)&amp;VLOOKUP(MaGv!Z19,dsma,4,0)))</f>
        <v/>
      </c>
      <c r="AA19" s="150" t="str">
        <f>IF(MaGv!AA19="","",IF(MaGv!AA19="cn","cn"&amp;CHAR(10)&amp;VLOOKUP(MaGv!AA18,dscn,3,0),VLOOKUP(MaGv!AA19,dsma,5,0)&amp;CHAR(10)&amp;VLOOKUP(MaGv!AA19,dsma,4,0)))</f>
        <v/>
      </c>
      <c r="AB19" s="150" t="str">
        <f>IF(MaGv!AB19="","",IF(MaGv!AB19="cn","cn"&amp;CHAR(10)&amp;VLOOKUP(MaGv!AB18,dscn,3,0),VLOOKUP(MaGv!AB19,dsma,5,0)&amp;CHAR(10)&amp;VLOOKUP(MaGv!AB19,dsma,4,0)))</f>
        <v/>
      </c>
      <c r="AC19" s="150" t="str">
        <f>IF(MaGv!AC19="","",IF(MaGv!AC19="cn","cn"&amp;CHAR(10)&amp;VLOOKUP(MaGv!AC18,dscn,3,0),VLOOKUP(MaGv!AC19,dsma,5,0)&amp;CHAR(10)&amp;VLOOKUP(MaGv!AC19,dsma,4,0)))</f>
        <v/>
      </c>
      <c r="AD19" s="150" t="str">
        <f>IF(MaGv!AD19="","",IF(MaGv!AD19="cn","cn"&amp;CHAR(10)&amp;VLOOKUP(MaGv!AD18,dscn,3,0),VLOOKUP(MaGv!AD19,dsma,5,0)&amp;CHAR(10)&amp;VLOOKUP(MaGv!AD19,dsma,4,0)))</f>
        <v/>
      </c>
      <c r="AE19" s="150" t="str">
        <f>IF(MaGv!AE19="","",IF(MaGv!AE19="cn","cn"&amp;CHAR(10)&amp;VLOOKUP(MaGv!AE18,dscn,3,0),VLOOKUP(MaGv!AE19,dsma,5,0)&amp;CHAR(10)&amp;VLOOKUP(MaGv!AE19,dsma,4,0)))</f>
        <v/>
      </c>
      <c r="AF19" s="150" t="str">
        <f>IF(MaGv!AF19="","",IF(MaGv!AF19="cn","cn"&amp;CHAR(10)&amp;VLOOKUP(MaGv!AF18,dscn,3,0),VLOOKUP(MaGv!AF19,dsma,5,0)&amp;CHAR(10)&amp;VLOOKUP(MaGv!AF19,dsma,4,0)))</f>
        <v/>
      </c>
      <c r="AG19" s="150" t="str">
        <f>IF(MaGv!AG19="","",IF(MaGv!AG19="cn","cn"&amp;CHAR(10)&amp;VLOOKUP(MaGv!AG18,dscn,3,0),VLOOKUP(MaGv!AG19,dsma,5,0)&amp;CHAR(10)&amp;VLOOKUP(MaGv!AG19,dsma,4,0)))</f>
        <v/>
      </c>
      <c r="AH19" s="238" t="str">
        <f>IF(MaGv!AH19="","",IF(MaGv!AH19="cn","cn"&amp;CHAR(10)&amp;VLOOKUP(MaGv!AH18,dscn,3,0),VLOOKUP(MaGv!AH19,dsma,5,0)&amp;CHAR(10)&amp;VLOOKUP(MaGv!AH19,dsma,4,0)))</f>
        <v/>
      </c>
      <c r="AI19" s="238" t="str">
        <f>IF(MaGv!AI19="","",IF(MaGv!AI19="cn","cn"&amp;CHAR(10)&amp;VLOOKUP(MaGv!AI18,dscn,3,0),VLOOKUP(MaGv!AI19,dsma,5,0)&amp;CHAR(10)&amp;VLOOKUP(MaGv!AI19,dsma,4,0)))</f>
        <v/>
      </c>
      <c r="AJ19" s="238" t="str">
        <f>IF(MaGv!AJ19="","",IF(MaGv!AJ19="cn","cn"&amp;CHAR(10)&amp;VLOOKUP(MaGv!AJ18,dscn,3,0),VLOOKUP(MaGv!AJ19,dsma,5,0)&amp;CHAR(10)&amp;VLOOKUP(MaGv!AJ19,dsma,4,0)))</f>
        <v/>
      </c>
      <c r="AK19" s="238" t="str">
        <f>IF(MaGv!AK19="","",IF(MaGv!AK19="cn","cn"&amp;CHAR(10)&amp;VLOOKUP(MaGv!AK18,dscn,3,0),VLOOKUP(MaGv!AK19,dsma,5,0)&amp;CHAR(10)&amp;VLOOKUP(MaGv!AK19,dsma,4,0)))</f>
        <v/>
      </c>
      <c r="AL19" s="238" t="str">
        <f>IF(MaGv!AL19="","",IF(MaGv!AL19="cn","cn"&amp;CHAR(10)&amp;VLOOKUP(MaGv!AL18,dscn,3,0),VLOOKUP(MaGv!AL19,dsma,5,0)&amp;CHAR(10)&amp;VLOOKUP(MaGv!AL19,dsma,4,0)))</f>
        <v/>
      </c>
      <c r="AM19" s="238" t="str">
        <f>IF(MaGv!AM19="","",IF(MaGv!AM19="cn","cn"&amp;CHAR(10)&amp;VLOOKUP(MaGv!AM18,dscn,3,0),VLOOKUP(MaGv!AM19,dsma,5,0)&amp;CHAR(10)&amp;VLOOKUP(MaGv!AM19,dsma,4,0)))</f>
        <v/>
      </c>
      <c r="AN19" s="238" t="str">
        <f>IF(MaGv!AN19="","",IF(MaGv!AN19="cn","cn"&amp;CHAR(10)&amp;VLOOKUP(MaGv!AN18,dscn,3,0),VLOOKUP(MaGv!AN19,dsma,5,0)&amp;CHAR(10)&amp;VLOOKUP(MaGv!AN19,dsma,4,0)))</f>
        <v/>
      </c>
      <c r="AO19" s="238" t="str">
        <f>IF(MaGv!AO19="","",IF(MaGv!AO19="cn","cn"&amp;CHAR(10)&amp;VLOOKUP(MaGv!AO18,dscn,3,0),VLOOKUP(MaGv!AO19,dsma,5,0)&amp;CHAR(10)&amp;VLOOKUP(MaGv!AO19,dsma,4,0)))</f>
        <v/>
      </c>
      <c r="AP19" s="238" t="str">
        <f>IF(MaGv!AP19="","",IF(MaGv!AP19="cn","cn"&amp;CHAR(10)&amp;VLOOKUP(MaGv!AP18,dscn,3,0),VLOOKUP(MaGv!AP19,dsma,5,0)&amp;CHAR(10)&amp;VLOOKUP(MaGv!AP19,dsma,4,0)))</f>
        <v/>
      </c>
      <c r="AQ19" s="238" t="str">
        <f>IF(MaGv!AQ19="","",IF(MaGv!AQ19="cn","cn"&amp;CHAR(10)&amp;VLOOKUP(MaGv!AQ18,dscn,3,0),VLOOKUP(MaGv!AQ19,dsma,5,0)&amp;CHAR(10)&amp;VLOOKUP(MaGv!AQ19,dsma,4,0)))</f>
        <v/>
      </c>
      <c r="AR19" s="238" t="str">
        <f>IF(MaGv!AR19="","",IF(MaGv!AR19="cn","cn"&amp;CHAR(10)&amp;VLOOKUP(MaGv!AR18,dscn,3,0),VLOOKUP(MaGv!AR19,dsma,5,0)&amp;CHAR(10)&amp;VLOOKUP(MaGv!AR19,dsma,4,0)))</f>
        <v/>
      </c>
      <c r="AS19" s="238" t="str">
        <f>IF(MaGv!AS19="","",IF(MaGv!AS19="cn","cn"&amp;CHAR(10)&amp;VLOOKUP(MaGv!AS18,dscn,3,0),VLOOKUP(MaGv!AS19,dsma,5,0)&amp;CHAR(10)&amp;VLOOKUP(MaGv!AS19,dsma,4,0)))</f>
        <v/>
      </c>
      <c r="AT19" s="235" t="str">
        <f>IF(MaGv!AT19="","",IF(MaGv!AT19="cn","cn"&amp;CHAR(10)&amp;VLOOKUP(MaGv!AT18,dscn,3,0),VLOOKUP(MaGv!AT19,dsma,5,0)&amp;CHAR(10)&amp;VLOOKUP(MaGv!AT19,dsma,4,0)))</f>
        <v/>
      </c>
      <c r="AU19" s="238" t="str">
        <f>IF(MaGv!AU19="","",IF(MaGv!AU19="cn","cn"&amp;CHAR(10)&amp;VLOOKUP(MaGv!AU18,dscn,3,0),VLOOKUP(MaGv!AU19,dsma,5,0)&amp;CHAR(10)&amp;VLOOKUP(MaGv!AU19,dsma,4,0)))</f>
        <v/>
      </c>
      <c r="AV19" s="238" t="str">
        <f>IF(MaGv!AV19="","",IF(MaGv!AV19="cn","cn"&amp;CHAR(10)&amp;VLOOKUP(MaGv!AV18,dscn,3,0),VLOOKUP(MaGv!AV19,dsma,5,0)&amp;CHAR(10)&amp;VLOOKUP(MaGv!AV19,dsma,4,0)))</f>
        <v/>
      </c>
      <c r="AW19" s="238" t="str">
        <f>IF(MaGv!AW19="","",IF(MaGv!AW19="cn","cn"&amp;CHAR(10)&amp;VLOOKUP(MaGv!AW18,dscn,3,0),VLOOKUP(MaGv!AW19,dsma,5,0)&amp;CHAR(10)&amp;VLOOKUP(MaGv!AW19,dsma,4,0)))</f>
        <v/>
      </c>
      <c r="AX19" s="238" t="str">
        <f>IF(MaGv!AX19="","",IF(MaGv!AX19="cn","cn"&amp;CHAR(10)&amp;VLOOKUP(MaGv!AX18,dscn,3,0),VLOOKUP(MaGv!AX19,dsma,5,0)&amp;CHAR(10)&amp;VLOOKUP(MaGv!AX19,dsma,4,0)))</f>
        <v/>
      </c>
      <c r="AY19" s="150" t="str">
        <f>IF(MaGv!AY19="","",IF(MaGv!AY19="cn","cn"&amp;CHAR(10)&amp;VLOOKUP(MaGv!AY18,dscn,3,0),VLOOKUP(MaGv!AY19,dsma,5,0)&amp;CHAR(10)&amp;VLOOKUP(MaGv!AY19,dsma,4,0)))</f>
        <v/>
      </c>
      <c r="AZ19" s="152" t="str">
        <f>IF(MaGv!AZ19="","",IF(MaGv!AZ19="cn","cn"&amp;CHAR(10)&amp;VLOOKUP(MaGv!AZ18,dscn,3,0),VLOOKUP(MaGv!AZ19,dsma,5,0)&amp;CHAR(10)&amp;VLOOKUP(MaGv!AZ19,dsma,4,0)))</f>
        <v/>
      </c>
      <c r="BA19" s="137"/>
      <c r="BB19" s="138"/>
    </row>
    <row r="20" spans="1:54" s="139" customFormat="1" ht="24" customHeight="1">
      <c r="A20" s="565" t="s">
        <v>8</v>
      </c>
      <c r="B20" s="140">
        <v>2</v>
      </c>
      <c r="C20" s="106" t="str">
        <f>IF(MaGv!C20="","",IF(MaGv!C20="cn","cn"&amp;CHAR(10)&amp;VLOOKUP(MaGv!C19,dscn,3,0),VLOOKUP(MaGv!C20,dsma,5,0)&amp;CHAR(10)&amp;VLOOKUP(MaGv!C20,dsma,4,0)))</f>
        <v>Toán
MINH</v>
      </c>
      <c r="D20" s="106" t="str">
        <f>IF(MaGv!D20="","",IF(MaGv!D20="cn","cn"&amp;CHAR(10)&amp;VLOOKUP(MaGv!D19,dscn,3,0),VLOOKUP(MaGv!D20,dsma,5,0)&amp;CHAR(10)&amp;VLOOKUP(MaGv!D20,dsma,4,0)))</f>
        <v>AVăn
HẠNH</v>
      </c>
      <c r="E20" s="106" t="str">
        <f>IF(MaGv!E20="","",IF(MaGv!E20="cn","cn"&amp;CHAR(10)&amp;VLOOKUP(MaGv!E19,dscn,3,0),VLOOKUP(MaGv!E20,dsma,5,0)&amp;CHAR(10)&amp;VLOOKUP(MaGv!E20,dsma,4,0)))</f>
        <v>Toán
ĐIỆP</v>
      </c>
      <c r="F20" s="106" t="str">
        <f>IF(MaGv!F20="","",IF(MaGv!F20="cn","cn"&amp;CHAR(10)&amp;VLOOKUP(MaGv!F19,dscn,3,0),VLOOKUP(MaGv!F20,dsma,5,0)&amp;CHAR(10)&amp;VLOOKUP(MaGv!F20,dsma,4,0)))</f>
        <v xml:space="preserve">Văn
VÂN </v>
      </c>
      <c r="G20" s="106" t="str">
        <f>IF(MaGv!G20="","",IF(MaGv!G20="cn","cn"&amp;CHAR(10)&amp;VLOOKUP(MaGv!G19,dscn,3,0),VLOOKUP(MaGv!G20,dsma,5,0)&amp;CHAR(10)&amp;VLOOKUP(MaGv!G20,dsma,4,0)))</f>
        <v>Toán
THANH</v>
      </c>
      <c r="H20" s="239" t="str">
        <f>IF(MaGv!H20="","",IF(MaGv!H20="cn","cn"&amp;CHAR(10)&amp;VLOOKUP(MaGv!H19,dscn,3,0),VLOOKUP(MaGv!H20,dsma,5,0)&amp;CHAR(10)&amp;VLOOKUP(MaGv!H20,dsma,4,0)))</f>
        <v>Toán
TRANG</v>
      </c>
      <c r="I20" s="106" t="str">
        <f>IF(MaGv!I20="","",IF(MaGv!I20="cn","cn"&amp;CHAR(10)&amp;VLOOKUP(MaGv!I19,dscn,3,0),VLOOKUP(MaGv!I20,dsma,5,0)&amp;CHAR(10)&amp;VLOOKUP(MaGv!I20,dsma,4,0)))</f>
        <v>Lý
HƯƠNG</v>
      </c>
      <c r="J20" s="106" t="str">
        <f>IF(MaGv!J20="","",IF(MaGv!J20="cn","cn"&amp;CHAR(10)&amp;VLOOKUP(MaGv!J19,dscn,3,0),VLOOKUP(MaGv!J20,dsma,5,0)&amp;CHAR(10)&amp;VLOOKUP(MaGv!J20,dsma,4,0)))</f>
        <v>Tin
MAI</v>
      </c>
      <c r="K20" s="106" t="str">
        <f>IF(MaGv!K20="","",IF(MaGv!K20="cn","cn"&amp;CHAR(10)&amp;VLOOKUP(MaGv!K19,dscn,3,0),VLOOKUP(MaGv!K20,dsma,5,0)&amp;CHAR(10)&amp;VLOOKUP(MaGv!K20,dsma,4,0)))</f>
        <v>Văn 
XUYẾN</v>
      </c>
      <c r="L20" s="106" t="str">
        <f>IF(MaGv!L20="","",IF(MaGv!L20="cn","cn"&amp;CHAR(10)&amp;VLOOKUP(MaGv!L19,dscn,3,0),VLOOKUP(MaGv!L20,dsma,5,0)&amp;CHAR(10)&amp;VLOOKUP(MaGv!L20,dsma,4,0)))</f>
        <v>Sinh
PHƯỚC</v>
      </c>
      <c r="M20" s="106" t="str">
        <f>IF(MaGv!M20="","",IF(MaGv!M20="cn","cn"&amp;CHAR(10)&amp;VLOOKUP(MaGv!M19,dscn,3,0),VLOOKUP(MaGv!M20,dsma,5,0)&amp;CHAR(10)&amp;VLOOKUP(MaGv!M20,dsma,4,0)))</f>
        <v>AVăn
PHƯƠNG</v>
      </c>
      <c r="N20" s="106" t="str">
        <f>IF(MaGv!N20="","",IF(MaGv!N20="cn","cn"&amp;CHAR(10)&amp;VLOOKUP(MaGv!N19,dscn,3,0),VLOOKUP(MaGv!N20,dsma,5,0)&amp;CHAR(10)&amp;VLOOKUP(MaGv!N20,dsma,4,0)))</f>
        <v>AVăn
MINH</v>
      </c>
      <c r="O20" s="106" t="str">
        <f>IF(MaGv!O20="","",IF(MaGv!O20="cn","cn"&amp;CHAR(10)&amp;VLOOKUP(MaGv!O19,dscn,3,0),VLOOKUP(MaGv!O20,dsma,5,0)&amp;CHAR(10)&amp;VLOOKUP(MaGv!O20,dsma,4,0)))</f>
        <v/>
      </c>
      <c r="P20" s="106" t="str">
        <f>IF(MaGv!P20="","",IF(MaGv!P20="cn","cn"&amp;CHAR(10)&amp;VLOOKUP(MaGv!P19,dscn,3,0),VLOOKUP(MaGv!P20,dsma,5,0)&amp;CHAR(10)&amp;VLOOKUP(MaGv!P20,dsma,4,0)))</f>
        <v/>
      </c>
      <c r="Q20" s="239" t="str">
        <f>IF(MaGv!Q20="","",IF(MaGv!Q20="cn","cn"&amp;CHAR(10)&amp;VLOOKUP(MaGv!Q19,dscn,3,0),VLOOKUP(MaGv!Q20,dsma,5,0)&amp;CHAR(10)&amp;VLOOKUP(MaGv!Q20,dsma,4,0)))</f>
        <v/>
      </c>
      <c r="R20" s="106" t="str">
        <f>IF(MaGv!R20="","",IF(MaGv!R20="cn","cn"&amp;CHAR(10)&amp;VLOOKUP(MaGv!R19,dscn,3,0),VLOOKUP(MaGv!R20,dsma,5,0)&amp;CHAR(10)&amp;VLOOKUP(MaGv!R20,dsma,4,0)))</f>
        <v/>
      </c>
      <c r="S20" s="106" t="str">
        <f>IF(MaGv!S20="","",IF(MaGv!S20="cn","cn"&amp;CHAR(10)&amp;VLOOKUP(MaGv!S19,dscn,3,0),VLOOKUP(MaGv!S20,dsma,5,0)&amp;CHAR(10)&amp;VLOOKUP(MaGv!S20,dsma,4,0)))</f>
        <v/>
      </c>
      <c r="T20" s="106" t="str">
        <f>IF(MaGv!T20="","",IF(MaGv!T20="cn","cn"&amp;CHAR(10)&amp;VLOOKUP(MaGv!T19,dscn,3,0),VLOOKUP(MaGv!T20,dsma,5,0)&amp;CHAR(10)&amp;VLOOKUP(MaGv!T20,dsma,4,0)))</f>
        <v/>
      </c>
      <c r="U20" s="106" t="str">
        <f>IF(MaGv!U20="","",IF(MaGv!U20="cn","cn"&amp;CHAR(10)&amp;VLOOKUP(MaGv!U19,dscn,3,0),VLOOKUP(MaGv!U20,dsma,5,0)&amp;CHAR(10)&amp;VLOOKUP(MaGv!U20,dsma,4,0)))</f>
        <v/>
      </c>
      <c r="V20" s="106" t="str">
        <f>IF(MaGv!V20="","",IF(MaGv!V20="cn","cn"&amp;CHAR(10)&amp;VLOOKUP(MaGv!V19,dscn,3,0),VLOOKUP(MaGv!V20,dsma,5,0)&amp;CHAR(10)&amp;VLOOKUP(MaGv!V20,dsma,4,0)))</f>
        <v/>
      </c>
      <c r="W20" s="106" t="str">
        <f>IF(MaGv!W20="","",IF(MaGv!W20="cn","cn"&amp;CHAR(10)&amp;VLOOKUP(MaGv!W19,dscn,3,0),VLOOKUP(MaGv!W20,dsma,5,0)&amp;CHAR(10)&amp;VLOOKUP(MaGv!W20,dsma,4,0)))</f>
        <v/>
      </c>
      <c r="X20" s="106" t="str">
        <f>IF(MaGv!X20="","",IF(MaGv!X20="cn","cn"&amp;CHAR(10)&amp;VLOOKUP(MaGv!X19,dscn,3,0),VLOOKUP(MaGv!X20,dsma,5,0)&amp;CHAR(10)&amp;VLOOKUP(MaGv!X20,dsma,4,0)))</f>
        <v/>
      </c>
      <c r="Y20" s="106" t="str">
        <f>IF(MaGv!Y20="","",IF(MaGv!Y20="cn","cn"&amp;CHAR(10)&amp;VLOOKUP(MaGv!Y19,dscn,3,0),VLOOKUP(MaGv!Y20,dsma,5,0)&amp;CHAR(10)&amp;VLOOKUP(MaGv!Y20,dsma,4,0)))</f>
        <v/>
      </c>
      <c r="Z20" s="106" t="str">
        <f>IF(MaGv!Z20="","",IF(MaGv!Z20="cn","cn"&amp;CHAR(10)&amp;VLOOKUP(MaGv!Z19,dscn,3,0),VLOOKUP(MaGv!Z20,dsma,5,0)&amp;CHAR(10)&amp;VLOOKUP(MaGv!Z20,dsma,4,0)))</f>
        <v/>
      </c>
      <c r="AA20" s="106" t="str">
        <f>IF(MaGv!AA20="","",IF(MaGv!AA20="cn","cn"&amp;CHAR(10)&amp;VLOOKUP(MaGv!AA19,dscn,3,0),VLOOKUP(MaGv!AA20,dsma,5,0)&amp;CHAR(10)&amp;VLOOKUP(MaGv!AA20,dsma,4,0)))</f>
        <v/>
      </c>
      <c r="AB20" s="106" t="str">
        <f>IF(MaGv!AB20="","",IF(MaGv!AB20="cn","cn"&amp;CHAR(10)&amp;VLOOKUP(MaGv!AB19,dscn,3,0),VLOOKUP(MaGv!AB20,dsma,5,0)&amp;CHAR(10)&amp;VLOOKUP(MaGv!AB20,dsma,4,0)))</f>
        <v/>
      </c>
      <c r="AC20" s="106" t="str">
        <f>IF(MaGv!AC20="","",IF(MaGv!AC20="cn","cn"&amp;CHAR(10)&amp;VLOOKUP(MaGv!AC19,dscn,3,0),VLOOKUP(MaGv!AC20,dsma,5,0)&amp;CHAR(10)&amp;VLOOKUP(MaGv!AC20,dsma,4,0)))</f>
        <v/>
      </c>
      <c r="AD20" s="106" t="str">
        <f>IF(MaGv!AD20="","",IF(MaGv!AD20="cn","cn"&amp;CHAR(10)&amp;VLOOKUP(MaGv!AD19,dscn,3,0),VLOOKUP(MaGv!AD20,dsma,5,0)&amp;CHAR(10)&amp;VLOOKUP(MaGv!AD20,dsma,4,0)))</f>
        <v/>
      </c>
      <c r="AE20" s="106" t="str">
        <f>IF(MaGv!AE20="","",IF(MaGv!AE20="cn","cn"&amp;CHAR(10)&amp;VLOOKUP(MaGv!AE19,dscn,3,0),VLOOKUP(MaGv!AE20,dsma,5,0)&amp;CHAR(10)&amp;VLOOKUP(MaGv!AE20,dsma,4,0)))</f>
        <v/>
      </c>
      <c r="AF20" s="106" t="str">
        <f>IF(MaGv!AF20="","",IF(MaGv!AF20="cn","cn"&amp;CHAR(10)&amp;VLOOKUP(MaGv!AF19,dscn,3,0),VLOOKUP(MaGv!AF20,dsma,5,0)&amp;CHAR(10)&amp;VLOOKUP(MaGv!AF20,dsma,4,0)))</f>
        <v/>
      </c>
      <c r="AG20" s="106" t="str">
        <f>IF(MaGv!AG20="","",IF(MaGv!AG20="cn","cn"&amp;CHAR(10)&amp;VLOOKUP(MaGv!AG19,dscn,3,0),VLOOKUP(MaGv!AG20,dsma,5,0)&amp;CHAR(10)&amp;VLOOKUP(MaGv!AG20,dsma,4,0)))</f>
        <v/>
      </c>
      <c r="AH20" s="239" t="str">
        <f>IF(MaGv!AH20="","",IF(MaGv!AH20="cn","cn"&amp;CHAR(10)&amp;VLOOKUP(MaGv!AH19,dscn,3,0),VLOOKUP(MaGv!AH20,dsma,5,0)&amp;CHAR(10)&amp;VLOOKUP(MaGv!AH20,dsma,4,0)))</f>
        <v/>
      </c>
      <c r="AI20" s="239" t="str">
        <f>IF(MaGv!AI20="","",IF(MaGv!AI20="cn","cn"&amp;CHAR(10)&amp;VLOOKUP(MaGv!AI19,dscn,3,0),VLOOKUP(MaGv!AI20,dsma,5,0)&amp;CHAR(10)&amp;VLOOKUP(MaGv!AI20,dsma,4,0)))</f>
        <v/>
      </c>
      <c r="AJ20" s="239" t="str">
        <f>IF(MaGv!AJ20="","",IF(MaGv!AJ20="cn","cn"&amp;CHAR(10)&amp;VLOOKUP(MaGv!AJ19,dscn,3,0),VLOOKUP(MaGv!AJ20,dsma,5,0)&amp;CHAR(10)&amp;VLOOKUP(MaGv!AJ20,dsma,4,0)))</f>
        <v/>
      </c>
      <c r="AK20" s="239" t="str">
        <f>IF(MaGv!AK20="","",IF(MaGv!AK20="cn","cn"&amp;CHAR(10)&amp;VLOOKUP(MaGv!AK19,dscn,3,0),VLOOKUP(MaGv!AK20,dsma,5,0)&amp;CHAR(10)&amp;VLOOKUP(MaGv!AK20,dsma,4,0)))</f>
        <v/>
      </c>
      <c r="AL20" s="239" t="str">
        <f>IF(MaGv!AL20="","",IF(MaGv!AL20="cn","cn"&amp;CHAR(10)&amp;VLOOKUP(MaGv!AL19,dscn,3,0),VLOOKUP(MaGv!AL20,dsma,5,0)&amp;CHAR(10)&amp;VLOOKUP(MaGv!AL20,dsma,4,0)))</f>
        <v/>
      </c>
      <c r="AM20" s="239" t="str">
        <f>IF(MaGv!AM20="","",IF(MaGv!AM20="cn","cn"&amp;CHAR(10)&amp;VLOOKUP(MaGv!AM19,dscn,3,0),VLOOKUP(MaGv!AM20,dsma,5,0)&amp;CHAR(10)&amp;VLOOKUP(MaGv!AM20,dsma,4,0)))</f>
        <v/>
      </c>
      <c r="AN20" s="239" t="str">
        <f>IF(MaGv!AN20="","",IF(MaGv!AN20="cn","cn"&amp;CHAR(10)&amp;VLOOKUP(MaGv!AN19,dscn,3,0),VLOOKUP(MaGv!AN20,dsma,5,0)&amp;CHAR(10)&amp;VLOOKUP(MaGv!AN20,dsma,4,0)))</f>
        <v/>
      </c>
      <c r="AO20" s="239" t="str">
        <f>IF(MaGv!AO20="","",IF(MaGv!AO20="cn","cn"&amp;CHAR(10)&amp;VLOOKUP(MaGv!AO19,dscn,3,0),VLOOKUP(MaGv!AO20,dsma,5,0)&amp;CHAR(10)&amp;VLOOKUP(MaGv!AO20,dsma,4,0)))</f>
        <v/>
      </c>
      <c r="AP20" s="239" t="str">
        <f>IF(MaGv!AP20="","",IF(MaGv!AP20="cn","cn"&amp;CHAR(10)&amp;VLOOKUP(MaGv!AP19,dscn,3,0),VLOOKUP(MaGv!AP20,dsma,5,0)&amp;CHAR(10)&amp;VLOOKUP(MaGv!AP20,dsma,4,0)))</f>
        <v/>
      </c>
      <c r="AQ20" s="239" t="str">
        <f>IF(MaGv!AQ20="","",IF(MaGv!AQ20="cn","cn"&amp;CHAR(10)&amp;VLOOKUP(MaGv!AQ19,dscn,3,0),VLOOKUP(MaGv!AQ20,dsma,5,0)&amp;CHAR(10)&amp;VLOOKUP(MaGv!AQ20,dsma,4,0)))</f>
        <v/>
      </c>
      <c r="AR20" s="239" t="str">
        <f>IF(MaGv!AR20="","",IF(MaGv!AR20="cn","cn"&amp;CHAR(10)&amp;VLOOKUP(MaGv!AR19,dscn,3,0),VLOOKUP(MaGv!AR20,dsma,5,0)&amp;CHAR(10)&amp;VLOOKUP(MaGv!AR20,dsma,4,0)))</f>
        <v/>
      </c>
      <c r="AS20" s="239" t="str">
        <f>IF(MaGv!AS20="","",IF(MaGv!AS20="cn","cn"&amp;CHAR(10)&amp;VLOOKUP(MaGv!AS19,dscn,3,0),VLOOKUP(MaGv!AS20,dsma,5,0)&amp;CHAR(10)&amp;VLOOKUP(MaGv!AS20,dsma,4,0)))</f>
        <v/>
      </c>
      <c r="AT20" s="236" t="str">
        <f>IF(MaGv!AT20="","",IF(MaGv!AT20="cn","cn"&amp;CHAR(10)&amp;VLOOKUP(MaGv!AT19,dscn,3,0),VLOOKUP(MaGv!AT20,dsma,5,0)&amp;CHAR(10)&amp;VLOOKUP(MaGv!AT20,dsma,4,0)))</f>
        <v/>
      </c>
      <c r="AU20" s="239" t="str">
        <f>IF(MaGv!AU20="","",IF(MaGv!AU20="cn","cn"&amp;CHAR(10)&amp;VLOOKUP(MaGv!AU19,dscn,3,0),VLOOKUP(MaGv!AU20,dsma,5,0)&amp;CHAR(10)&amp;VLOOKUP(MaGv!AU20,dsma,4,0)))</f>
        <v/>
      </c>
      <c r="AV20" s="239" t="str">
        <f>IF(MaGv!AV20="","",IF(MaGv!AV20="cn","cn"&amp;CHAR(10)&amp;VLOOKUP(MaGv!AV19,dscn,3,0),VLOOKUP(MaGv!AV20,dsma,5,0)&amp;CHAR(10)&amp;VLOOKUP(MaGv!AV20,dsma,4,0)))</f>
        <v/>
      </c>
      <c r="AW20" s="239" t="str">
        <f>IF(MaGv!AW20="","",IF(MaGv!AW20="cn","cn"&amp;CHAR(10)&amp;VLOOKUP(MaGv!AW19,dscn,3,0),VLOOKUP(MaGv!AW20,dsma,5,0)&amp;CHAR(10)&amp;VLOOKUP(MaGv!AW20,dsma,4,0)))</f>
        <v/>
      </c>
      <c r="AX20" s="239" t="str">
        <f>IF(MaGv!AX20="","",IF(MaGv!AX20="cn","cn"&amp;CHAR(10)&amp;VLOOKUP(MaGv!AX19,dscn,3,0),VLOOKUP(MaGv!AX20,dsma,5,0)&amp;CHAR(10)&amp;VLOOKUP(MaGv!AX20,dsma,4,0)))</f>
        <v/>
      </c>
      <c r="AY20" s="106" t="str">
        <f>IF(MaGv!AY20="","",IF(MaGv!AY20="cn","cn"&amp;CHAR(10)&amp;VLOOKUP(MaGv!AY19,dscn,3,0),VLOOKUP(MaGv!AY20,dsma,5,0)&amp;CHAR(10)&amp;VLOOKUP(MaGv!AY20,dsma,4,0)))</f>
        <v/>
      </c>
      <c r="AZ20" s="153" t="str">
        <f>IF(MaGv!AZ20="","",IF(MaGv!AZ20="cn","cn"&amp;CHAR(10)&amp;VLOOKUP(MaGv!AZ19,dscn,3,0),VLOOKUP(MaGv!AZ20,dsma,5,0)&amp;CHAR(10)&amp;VLOOKUP(MaGv!AZ20,dsma,4,0)))</f>
        <v/>
      </c>
      <c r="BA20" s="141"/>
      <c r="BB20" s="142"/>
    </row>
    <row r="21" spans="1:54" s="139" customFormat="1" ht="24" customHeight="1">
      <c r="A21" s="565" t="s">
        <v>12</v>
      </c>
      <c r="B21" s="140">
        <v>3</v>
      </c>
      <c r="C21" s="106" t="str">
        <f>IF(MaGv!C21="","",IF(MaGv!C21="cn","cn"&amp;CHAR(10)&amp;VLOOKUP(MaGv!C20,dscn,3,0),VLOOKUP(MaGv!C21,dsma,5,0)&amp;CHAR(10)&amp;VLOOKUP(MaGv!C21,dsma,4,0)))</f>
        <v>Địa
L.HƯỜNG</v>
      </c>
      <c r="D21" s="106" t="str">
        <f>IF(MaGv!D21="","",IF(MaGv!D21="cn","cn"&amp;CHAR(10)&amp;VLOOKUP(MaGv!D20,dscn,3,0),VLOOKUP(MaGv!D21,dsma,5,0)&amp;CHAR(10)&amp;VLOOKUP(MaGv!D21,dsma,4,0)))</f>
        <v>Toán
T.MAI</v>
      </c>
      <c r="E21" s="106" t="str">
        <f>IF(MaGv!E21="","",IF(MaGv!E21="cn","cn"&amp;CHAR(10)&amp;VLOOKUP(MaGv!E20,dscn,3,0),VLOOKUP(MaGv!E21,dsma,5,0)&amp;CHAR(10)&amp;VLOOKUP(MaGv!E21,dsma,4,0)))</f>
        <v>Toán
ĐIỆP</v>
      </c>
      <c r="F21" s="106" t="str">
        <f>IF(MaGv!F21="","",IF(MaGv!F21="cn","cn"&amp;CHAR(10)&amp;VLOOKUP(MaGv!F20,dscn,3,0),VLOOKUP(MaGv!F21,dsma,5,0)&amp;CHAR(10)&amp;VLOOKUP(MaGv!F21,dsma,4,0)))</f>
        <v>Hóa
NGA</v>
      </c>
      <c r="G21" s="106" t="str">
        <f>IF(MaGv!G21="","",IF(MaGv!G21="cn","cn"&amp;CHAR(10)&amp;VLOOKUP(MaGv!G20,dscn,3,0),VLOOKUP(MaGv!G21,dsma,5,0)&amp;CHAR(10)&amp;VLOOKUP(MaGv!G21,dsma,4,0)))</f>
        <v>AVăn
PHƯƠNG</v>
      </c>
      <c r="H21" s="239" t="str">
        <f>IF(MaGv!H21="","",IF(MaGv!H21="cn","cn"&amp;CHAR(10)&amp;VLOOKUP(MaGv!H20,dscn,3,0),VLOOKUP(MaGv!H21,dsma,5,0)&amp;CHAR(10)&amp;VLOOKUP(MaGv!H21,dsma,4,0)))</f>
        <v>AVăn
HẠNH</v>
      </c>
      <c r="I21" s="106" t="str">
        <f>IF(MaGv!I21="","",IF(MaGv!I21="cn","cn"&amp;CHAR(10)&amp;VLOOKUP(MaGv!I20,dscn,3,0),VLOOKUP(MaGv!I21,dsma,5,0)&amp;CHAR(10)&amp;VLOOKUP(MaGv!I21,dsma,4,0)))</f>
        <v>Lý
HƯƠNG</v>
      </c>
      <c r="J21" s="106" t="str">
        <f>IF(MaGv!J21="","",IF(MaGv!J21="cn","cn"&amp;CHAR(10)&amp;VLOOKUP(MaGv!J20,dscn,3,0),VLOOKUP(MaGv!J21,dsma,5,0)&amp;CHAR(10)&amp;VLOOKUP(MaGv!J21,dsma,4,0)))</f>
        <v>Địa
HƯỜNG</v>
      </c>
      <c r="K21" s="106" t="str">
        <f>IF(MaGv!K21="","",IF(MaGv!K21="cn","cn"&amp;CHAR(10)&amp;VLOOKUP(MaGv!K20,dscn,3,0),VLOOKUP(MaGv!K21,dsma,5,0)&amp;CHAR(10)&amp;VLOOKUP(MaGv!K21,dsma,4,0)))</f>
        <v>Toán
TRANG</v>
      </c>
      <c r="L21" s="106" t="str">
        <f>IF(MaGv!L21="","",IF(MaGv!L21="cn","cn"&amp;CHAR(10)&amp;VLOOKUP(MaGv!L20,dscn,3,0),VLOOKUP(MaGv!L21,dsma,5,0)&amp;CHAR(10)&amp;VLOOKUP(MaGv!L21,dsma,4,0)))</f>
        <v>AVăn
NGA</v>
      </c>
      <c r="M21" s="106" t="str">
        <f>IF(MaGv!M21="","",IF(MaGv!M21="cn","cn"&amp;CHAR(10)&amp;VLOOKUP(MaGv!M20,dscn,3,0),VLOOKUP(MaGv!M21,dsma,5,0)&amp;CHAR(10)&amp;VLOOKUP(MaGv!M21,dsma,4,0)))</f>
        <v>Văn
HỒNG</v>
      </c>
      <c r="N21" s="106" t="str">
        <f>IF(MaGv!N21="","",IF(MaGv!N21="cn","cn"&amp;CHAR(10)&amp;VLOOKUP(MaGv!N20,dscn,3,0),VLOOKUP(MaGv!N21,dsma,5,0)&amp;CHAR(10)&amp;VLOOKUP(MaGv!N21,dsma,4,0)))</f>
        <v>Tin
MAI</v>
      </c>
      <c r="O21" s="106" t="str">
        <f>IF(MaGv!O21="","",IF(MaGv!O21="cn","cn"&amp;CHAR(10)&amp;VLOOKUP(MaGv!O20,dscn,3,0),VLOOKUP(MaGv!O21,dsma,5,0)&amp;CHAR(10)&amp;VLOOKUP(MaGv!O21,dsma,4,0)))</f>
        <v/>
      </c>
      <c r="P21" s="106" t="str">
        <f>IF(MaGv!P21="","",IF(MaGv!P21="cn","cn"&amp;CHAR(10)&amp;VLOOKUP(MaGv!P20,dscn,3,0),VLOOKUP(MaGv!P21,dsma,5,0)&amp;CHAR(10)&amp;VLOOKUP(MaGv!P21,dsma,4,0)))</f>
        <v/>
      </c>
      <c r="Q21" s="239" t="str">
        <f>IF(MaGv!Q21="","",IF(MaGv!Q21="cn","cn"&amp;CHAR(10)&amp;VLOOKUP(MaGv!Q20,dscn,3,0),VLOOKUP(MaGv!Q21,dsma,5,0)&amp;CHAR(10)&amp;VLOOKUP(MaGv!Q21,dsma,4,0)))</f>
        <v/>
      </c>
      <c r="R21" s="106" t="str">
        <f>IF(MaGv!R21="","",IF(MaGv!R21="cn","cn"&amp;CHAR(10)&amp;VLOOKUP(MaGv!R20,dscn,3,0),VLOOKUP(MaGv!R21,dsma,5,0)&amp;CHAR(10)&amp;VLOOKUP(MaGv!R21,dsma,4,0)))</f>
        <v/>
      </c>
      <c r="S21" s="106" t="str">
        <f>IF(MaGv!S21="","",IF(MaGv!S21="cn","cn"&amp;CHAR(10)&amp;VLOOKUP(MaGv!S20,dscn,3,0),VLOOKUP(MaGv!S21,dsma,5,0)&amp;CHAR(10)&amp;VLOOKUP(MaGv!S21,dsma,4,0)))</f>
        <v/>
      </c>
      <c r="T21" s="106" t="str">
        <f>IF(MaGv!T21="","",IF(MaGv!T21="cn","cn"&amp;CHAR(10)&amp;VLOOKUP(MaGv!T20,dscn,3,0),VLOOKUP(MaGv!T21,dsma,5,0)&amp;CHAR(10)&amp;VLOOKUP(MaGv!T21,dsma,4,0)))</f>
        <v/>
      </c>
      <c r="U21" s="106" t="str">
        <f>IF(MaGv!U21="","",IF(MaGv!U21="cn","cn"&amp;CHAR(10)&amp;VLOOKUP(MaGv!U20,dscn,3,0),VLOOKUP(MaGv!U21,dsma,5,0)&amp;CHAR(10)&amp;VLOOKUP(MaGv!U21,dsma,4,0)))</f>
        <v/>
      </c>
      <c r="V21" s="106" t="str">
        <f>IF(MaGv!V21="","",IF(MaGv!V21="cn","cn"&amp;CHAR(10)&amp;VLOOKUP(MaGv!V20,dscn,3,0),VLOOKUP(MaGv!V21,dsma,5,0)&amp;CHAR(10)&amp;VLOOKUP(MaGv!V21,dsma,4,0)))</f>
        <v/>
      </c>
      <c r="W21" s="106" t="str">
        <f>IF(MaGv!W21="","",IF(MaGv!W21="cn","cn"&amp;CHAR(10)&amp;VLOOKUP(MaGv!W20,dscn,3,0),VLOOKUP(MaGv!W21,dsma,5,0)&amp;CHAR(10)&amp;VLOOKUP(MaGv!W21,dsma,4,0)))</f>
        <v/>
      </c>
      <c r="X21" s="106" t="str">
        <f>IF(MaGv!X21="","",IF(MaGv!X21="cn","cn"&amp;CHAR(10)&amp;VLOOKUP(MaGv!X20,dscn,3,0),VLOOKUP(MaGv!X21,dsma,5,0)&amp;CHAR(10)&amp;VLOOKUP(MaGv!X21,dsma,4,0)))</f>
        <v/>
      </c>
      <c r="Y21" s="106" t="str">
        <f>IF(MaGv!Y21="","",IF(MaGv!Y21="cn","cn"&amp;CHAR(10)&amp;VLOOKUP(MaGv!Y20,dscn,3,0),VLOOKUP(MaGv!Y21,dsma,5,0)&amp;CHAR(10)&amp;VLOOKUP(MaGv!Y21,dsma,4,0)))</f>
        <v/>
      </c>
      <c r="Z21" s="106" t="str">
        <f>IF(MaGv!Z21="","",IF(MaGv!Z21="cn","cn"&amp;CHAR(10)&amp;VLOOKUP(MaGv!Z20,dscn,3,0),VLOOKUP(MaGv!Z21,dsma,5,0)&amp;CHAR(10)&amp;VLOOKUP(MaGv!Z21,dsma,4,0)))</f>
        <v/>
      </c>
      <c r="AA21" s="106" t="str">
        <f>IF(MaGv!AA21="","",IF(MaGv!AA21="cn","cn"&amp;CHAR(10)&amp;VLOOKUP(MaGv!AA20,dscn,3,0),VLOOKUP(MaGv!AA21,dsma,5,0)&amp;CHAR(10)&amp;VLOOKUP(MaGv!AA21,dsma,4,0)))</f>
        <v/>
      </c>
      <c r="AB21" s="106" t="str">
        <f>IF(MaGv!AB21="","",IF(MaGv!AB21="cn","cn"&amp;CHAR(10)&amp;VLOOKUP(MaGv!AB20,dscn,3,0),VLOOKUP(MaGv!AB21,dsma,5,0)&amp;CHAR(10)&amp;VLOOKUP(MaGv!AB21,dsma,4,0)))</f>
        <v/>
      </c>
      <c r="AC21" s="106" t="str">
        <f>IF(MaGv!AC21="","",IF(MaGv!AC21="cn","cn"&amp;CHAR(10)&amp;VLOOKUP(MaGv!AC20,dscn,3,0),VLOOKUP(MaGv!AC21,dsma,5,0)&amp;CHAR(10)&amp;VLOOKUP(MaGv!AC21,dsma,4,0)))</f>
        <v/>
      </c>
      <c r="AD21" s="106" t="str">
        <f>IF(MaGv!AD21="","",IF(MaGv!AD21="cn","cn"&amp;CHAR(10)&amp;VLOOKUP(MaGv!AD20,dscn,3,0),VLOOKUP(MaGv!AD21,dsma,5,0)&amp;CHAR(10)&amp;VLOOKUP(MaGv!AD21,dsma,4,0)))</f>
        <v/>
      </c>
      <c r="AE21" s="106" t="str">
        <f>IF(MaGv!AE21="","",IF(MaGv!AE21="cn","cn"&amp;CHAR(10)&amp;VLOOKUP(MaGv!AE20,dscn,3,0),VLOOKUP(MaGv!AE21,dsma,5,0)&amp;CHAR(10)&amp;VLOOKUP(MaGv!AE21,dsma,4,0)))</f>
        <v/>
      </c>
      <c r="AF21" s="106" t="str">
        <f>IF(MaGv!AF21="","",IF(MaGv!AF21="cn","cn"&amp;CHAR(10)&amp;VLOOKUP(MaGv!AF20,dscn,3,0),VLOOKUP(MaGv!AF21,dsma,5,0)&amp;CHAR(10)&amp;VLOOKUP(MaGv!AF21,dsma,4,0)))</f>
        <v/>
      </c>
      <c r="AG21" s="106" t="str">
        <f>IF(MaGv!AG21="","",IF(MaGv!AG21="cn","cn"&amp;CHAR(10)&amp;VLOOKUP(MaGv!AG20,dscn,3,0),VLOOKUP(MaGv!AG21,dsma,5,0)&amp;CHAR(10)&amp;VLOOKUP(MaGv!AG21,dsma,4,0)))</f>
        <v/>
      </c>
      <c r="AH21" s="239" t="str">
        <f>IF(MaGv!AH21="","",IF(MaGv!AH21="cn","cn"&amp;CHAR(10)&amp;VLOOKUP(MaGv!AH20,dscn,3,0),VLOOKUP(MaGv!AH21,dsma,5,0)&amp;CHAR(10)&amp;VLOOKUP(MaGv!AH21,dsma,4,0)))</f>
        <v/>
      </c>
      <c r="AI21" s="239" t="str">
        <f>IF(MaGv!AI21="","",IF(MaGv!AI21="cn","cn"&amp;CHAR(10)&amp;VLOOKUP(MaGv!AI20,dscn,3,0),VLOOKUP(MaGv!AI21,dsma,5,0)&amp;CHAR(10)&amp;VLOOKUP(MaGv!AI21,dsma,4,0)))</f>
        <v/>
      </c>
      <c r="AJ21" s="239" t="str">
        <f>IF(MaGv!AJ21="","",IF(MaGv!AJ21="cn","cn"&amp;CHAR(10)&amp;VLOOKUP(MaGv!AJ20,dscn,3,0),VLOOKUP(MaGv!AJ21,dsma,5,0)&amp;CHAR(10)&amp;VLOOKUP(MaGv!AJ21,dsma,4,0)))</f>
        <v/>
      </c>
      <c r="AK21" s="239" t="str">
        <f>IF(MaGv!AK21="","",IF(MaGv!AK21="cn","cn"&amp;CHAR(10)&amp;VLOOKUP(MaGv!AK20,dscn,3,0),VLOOKUP(MaGv!AK21,dsma,5,0)&amp;CHAR(10)&amp;VLOOKUP(MaGv!AK21,dsma,4,0)))</f>
        <v/>
      </c>
      <c r="AL21" s="239" t="str">
        <f>IF(MaGv!AL21="","",IF(MaGv!AL21="cn","cn"&amp;CHAR(10)&amp;VLOOKUP(MaGv!AL20,dscn,3,0),VLOOKUP(MaGv!AL21,dsma,5,0)&amp;CHAR(10)&amp;VLOOKUP(MaGv!AL21,dsma,4,0)))</f>
        <v/>
      </c>
      <c r="AM21" s="239" t="str">
        <f>IF(MaGv!AM21="","",IF(MaGv!AM21="cn","cn"&amp;CHAR(10)&amp;VLOOKUP(MaGv!AM20,dscn,3,0),VLOOKUP(MaGv!AM21,dsma,5,0)&amp;CHAR(10)&amp;VLOOKUP(MaGv!AM21,dsma,4,0)))</f>
        <v/>
      </c>
      <c r="AN21" s="239" t="str">
        <f>IF(MaGv!AN21="","",IF(MaGv!AN21="cn","cn"&amp;CHAR(10)&amp;VLOOKUP(MaGv!AN20,dscn,3,0),VLOOKUP(MaGv!AN21,dsma,5,0)&amp;CHAR(10)&amp;VLOOKUP(MaGv!AN21,dsma,4,0)))</f>
        <v/>
      </c>
      <c r="AO21" s="239" t="str">
        <f>IF(MaGv!AO21="","",IF(MaGv!AO21="cn","cn"&amp;CHAR(10)&amp;VLOOKUP(MaGv!AO20,dscn,3,0),VLOOKUP(MaGv!AO21,dsma,5,0)&amp;CHAR(10)&amp;VLOOKUP(MaGv!AO21,dsma,4,0)))</f>
        <v/>
      </c>
      <c r="AP21" s="239" t="str">
        <f>IF(MaGv!AP21="","",IF(MaGv!AP21="cn","cn"&amp;CHAR(10)&amp;VLOOKUP(MaGv!AP20,dscn,3,0),VLOOKUP(MaGv!AP21,dsma,5,0)&amp;CHAR(10)&amp;VLOOKUP(MaGv!AP21,dsma,4,0)))</f>
        <v/>
      </c>
      <c r="AQ21" s="239" t="str">
        <f>IF(MaGv!AQ21="","",IF(MaGv!AQ21="cn","cn"&amp;CHAR(10)&amp;VLOOKUP(MaGv!AQ20,dscn,3,0),VLOOKUP(MaGv!AQ21,dsma,5,0)&amp;CHAR(10)&amp;VLOOKUP(MaGv!AQ21,dsma,4,0)))</f>
        <v/>
      </c>
      <c r="AR21" s="239" t="str">
        <f>IF(MaGv!AR21="","",IF(MaGv!AR21="cn","cn"&amp;CHAR(10)&amp;VLOOKUP(MaGv!AR20,dscn,3,0),VLOOKUP(MaGv!AR21,dsma,5,0)&amp;CHAR(10)&amp;VLOOKUP(MaGv!AR21,dsma,4,0)))</f>
        <v/>
      </c>
      <c r="AS21" s="239" t="str">
        <f>IF(MaGv!AS21="","",IF(MaGv!AS21="cn","cn"&amp;CHAR(10)&amp;VLOOKUP(MaGv!AS20,dscn,3,0),VLOOKUP(MaGv!AS21,dsma,5,0)&amp;CHAR(10)&amp;VLOOKUP(MaGv!AS21,dsma,4,0)))</f>
        <v/>
      </c>
      <c r="AT21" s="236" t="str">
        <f>IF(MaGv!AT21="","",IF(MaGv!AT21="cn","cn"&amp;CHAR(10)&amp;VLOOKUP(MaGv!AT20,dscn,3,0),VLOOKUP(MaGv!AT21,dsma,5,0)&amp;CHAR(10)&amp;VLOOKUP(MaGv!AT21,dsma,4,0)))</f>
        <v/>
      </c>
      <c r="AU21" s="239" t="str">
        <f>IF(MaGv!AU21="","",IF(MaGv!AU21="cn","cn"&amp;CHAR(10)&amp;VLOOKUP(MaGv!AU20,dscn,3,0),VLOOKUP(MaGv!AU21,dsma,5,0)&amp;CHAR(10)&amp;VLOOKUP(MaGv!AU21,dsma,4,0)))</f>
        <v/>
      </c>
      <c r="AV21" s="239" t="str">
        <f>IF(MaGv!AV21="","",IF(MaGv!AV21="cn","cn"&amp;CHAR(10)&amp;VLOOKUP(MaGv!AV20,dscn,3,0),VLOOKUP(MaGv!AV21,dsma,5,0)&amp;CHAR(10)&amp;VLOOKUP(MaGv!AV21,dsma,4,0)))</f>
        <v/>
      </c>
      <c r="AW21" s="239" t="str">
        <f>IF(MaGv!AW21="","",IF(MaGv!AW21="cn","cn"&amp;CHAR(10)&amp;VLOOKUP(MaGv!AW20,dscn,3,0),VLOOKUP(MaGv!AW21,dsma,5,0)&amp;CHAR(10)&amp;VLOOKUP(MaGv!AW21,dsma,4,0)))</f>
        <v/>
      </c>
      <c r="AX21" s="239" t="str">
        <f>IF(MaGv!AX21="","",IF(MaGv!AX21="cn","cn"&amp;CHAR(10)&amp;VLOOKUP(MaGv!AX20,dscn,3,0),VLOOKUP(MaGv!AX21,dsma,5,0)&amp;CHAR(10)&amp;VLOOKUP(MaGv!AX21,dsma,4,0)))</f>
        <v/>
      </c>
      <c r="AY21" s="106" t="str">
        <f>IF(MaGv!AY21="","",IF(MaGv!AY21="cn","cn"&amp;CHAR(10)&amp;VLOOKUP(MaGv!AY20,dscn,3,0),VLOOKUP(MaGv!AY21,dsma,5,0)&amp;CHAR(10)&amp;VLOOKUP(MaGv!AY21,dsma,4,0)))</f>
        <v/>
      </c>
      <c r="AZ21" s="153" t="str">
        <f>IF(MaGv!AZ21="","",IF(MaGv!AZ21="cn","cn"&amp;CHAR(10)&amp;VLOOKUP(MaGv!AZ20,dscn,3,0),VLOOKUP(MaGv!AZ21,dsma,5,0)&amp;CHAR(10)&amp;VLOOKUP(MaGv!AZ21,dsma,4,0)))</f>
        <v/>
      </c>
      <c r="BA21" s="141"/>
      <c r="BB21" s="142"/>
    </row>
    <row r="22" spans="1:54" s="139" customFormat="1" ht="24" customHeight="1">
      <c r="A22" s="565"/>
      <c r="B22" s="140">
        <v>4</v>
      </c>
      <c r="C22" s="106" t="str">
        <f>IF(MaGv!C22="","",IF(MaGv!C22="cn","cn"&amp;CHAR(10)&amp;VLOOKUP(MaGv!C21,dscn,3,0),VLOOKUP(MaGv!C22,dsma,5,0)&amp;CHAR(10)&amp;VLOOKUP(MaGv!C22,dsma,4,0)))</f>
        <v>Văn
HỒNG</v>
      </c>
      <c r="D22" s="106" t="str">
        <f>IF(MaGv!D22="","",IF(MaGv!D22="cn","cn"&amp;CHAR(10)&amp;VLOOKUP(MaGv!D21,dscn,3,0),VLOOKUP(MaGv!D22,dsma,5,0)&amp;CHAR(10)&amp;VLOOKUP(MaGv!D22,dsma,4,0)))</f>
        <v>Địa
L.HƯỜNG</v>
      </c>
      <c r="E22" s="106" t="str">
        <f>IF(MaGv!E22="","",IF(MaGv!E22="cn","cn"&amp;CHAR(10)&amp;VLOOKUP(MaGv!E21,dscn,3,0),VLOOKUP(MaGv!E22,dsma,5,0)&amp;CHAR(10)&amp;VLOOKUP(MaGv!E22,dsma,4,0)))</f>
        <v>Lý
HƯƠNG</v>
      </c>
      <c r="F22" s="106" t="str">
        <f>IF(MaGv!F22="","",IF(MaGv!F22="cn","cn"&amp;CHAR(10)&amp;VLOOKUP(MaGv!F21,dscn,3,0),VLOOKUP(MaGv!F22,dsma,5,0)&amp;CHAR(10)&amp;VLOOKUP(MaGv!F22,dsma,4,0)))</f>
        <v>CD
HỒNG</v>
      </c>
      <c r="G22" s="106" t="str">
        <f>IF(MaGv!G22="","",IF(MaGv!G22="cn","cn"&amp;CHAR(10)&amp;VLOOKUP(MaGv!G21,dscn,3,0),VLOOKUP(MaGv!G22,dsma,5,0)&amp;CHAR(10)&amp;VLOOKUP(MaGv!G22,dsma,4,0)))</f>
        <v>AVăn
PHƯƠNG</v>
      </c>
      <c r="H22" s="239" t="str">
        <f>IF(MaGv!H22="","",IF(MaGv!H22="cn","cn"&amp;CHAR(10)&amp;VLOOKUP(MaGv!H21,dscn,3,0),VLOOKUP(MaGv!H22,dsma,5,0)&amp;CHAR(10)&amp;VLOOKUP(MaGv!H22,dsma,4,0)))</f>
        <v>AVăn
HẠNH</v>
      </c>
      <c r="I22" s="106" t="str">
        <f>IF(MaGv!I22="","",IF(MaGv!I22="cn","cn"&amp;CHAR(10)&amp;VLOOKUP(MaGv!I21,dscn,3,0),VLOOKUP(MaGv!I22,dsma,5,0)&amp;CHAR(10)&amp;VLOOKUP(MaGv!I22,dsma,4,0)))</f>
        <v>Tin
MAI</v>
      </c>
      <c r="J22" s="106" t="str">
        <f>IF(MaGv!J22="","",IF(MaGv!J22="cn","cn"&amp;CHAR(10)&amp;VLOOKUP(MaGv!J21,dscn,3,0),VLOOKUP(MaGv!J22,dsma,5,0)&amp;CHAR(10)&amp;VLOOKUP(MaGv!J22,dsma,4,0)))</f>
        <v>Toán
ĐIỆP</v>
      </c>
      <c r="K22" s="106" t="str">
        <f>IF(MaGv!K22="","",IF(MaGv!K22="cn","cn"&amp;CHAR(10)&amp;VLOOKUP(MaGv!K21,dscn,3,0),VLOOKUP(MaGv!K22,dsma,5,0)&amp;CHAR(10)&amp;VLOOKUP(MaGv!K22,dsma,4,0)))</f>
        <v>Toán
TRANG</v>
      </c>
      <c r="L22" s="106" t="str">
        <f>IF(MaGv!L22="","",IF(MaGv!L22="cn","cn"&amp;CHAR(10)&amp;VLOOKUP(MaGv!L21,dscn,3,0),VLOOKUP(MaGv!L22,dsma,5,0)&amp;CHAR(10)&amp;VLOOKUP(MaGv!L22,dsma,4,0)))</f>
        <v>Toán
THANH</v>
      </c>
      <c r="M22" s="106" t="str">
        <f>IF(MaGv!M22="","",IF(MaGv!M22="cn","cn"&amp;CHAR(10)&amp;VLOOKUP(MaGv!M21,dscn,3,0),VLOOKUP(MaGv!M22,dsma,5,0)&amp;CHAR(10)&amp;VLOOKUP(MaGv!M22,dsma,4,0)))</f>
        <v>Toán
T.MAI</v>
      </c>
      <c r="N22" s="106" t="str">
        <f>IF(MaGv!N22="","",IF(MaGv!N22="cn","cn"&amp;CHAR(10)&amp;VLOOKUP(MaGv!N21,dscn,3,0),VLOOKUP(MaGv!N22,dsma,5,0)&amp;CHAR(10)&amp;VLOOKUP(MaGv!N22,dsma,4,0)))</f>
        <v>Toán
MINH</v>
      </c>
      <c r="O22" s="106" t="str">
        <f>IF(MaGv!O22="","",IF(MaGv!O22="cn","cn"&amp;CHAR(10)&amp;VLOOKUP(MaGv!O21,dscn,3,0),VLOOKUP(MaGv!O22,dsma,5,0)&amp;CHAR(10)&amp;VLOOKUP(MaGv!O22,dsma,4,0)))</f>
        <v/>
      </c>
      <c r="P22" s="106" t="str">
        <f>IF(MaGv!P22="","",IF(MaGv!P22="cn","cn"&amp;CHAR(10)&amp;VLOOKUP(MaGv!P21,dscn,3,0),VLOOKUP(MaGv!P22,dsma,5,0)&amp;CHAR(10)&amp;VLOOKUP(MaGv!P22,dsma,4,0)))</f>
        <v/>
      </c>
      <c r="Q22" s="239" t="str">
        <f>IF(MaGv!Q22="","",IF(MaGv!Q22="cn","cn"&amp;CHAR(10)&amp;VLOOKUP(MaGv!Q21,dscn,3,0),VLOOKUP(MaGv!Q22,dsma,5,0)&amp;CHAR(10)&amp;VLOOKUP(MaGv!Q22,dsma,4,0)))</f>
        <v/>
      </c>
      <c r="R22" s="106" t="str">
        <f>IF(MaGv!R22="","",IF(MaGv!R22="cn","cn"&amp;CHAR(10)&amp;VLOOKUP(MaGv!R21,dscn,3,0),VLOOKUP(MaGv!R22,dsma,5,0)&amp;CHAR(10)&amp;VLOOKUP(MaGv!R22,dsma,4,0)))</f>
        <v/>
      </c>
      <c r="S22" s="106" t="str">
        <f>IF(MaGv!S22="","",IF(MaGv!S22="cn","cn"&amp;CHAR(10)&amp;VLOOKUP(MaGv!S21,dscn,3,0),VLOOKUP(MaGv!S22,dsma,5,0)&amp;CHAR(10)&amp;VLOOKUP(MaGv!S22,dsma,4,0)))</f>
        <v/>
      </c>
      <c r="T22" s="106" t="str">
        <f>IF(MaGv!T22="","",IF(MaGv!T22="cn","cn"&amp;CHAR(10)&amp;VLOOKUP(MaGv!T21,dscn,3,0),VLOOKUP(MaGv!T22,dsma,5,0)&amp;CHAR(10)&amp;VLOOKUP(MaGv!T22,dsma,4,0)))</f>
        <v/>
      </c>
      <c r="U22" s="106" t="str">
        <f>IF(MaGv!U22="","",IF(MaGv!U22="cn","cn"&amp;CHAR(10)&amp;VLOOKUP(MaGv!U21,dscn,3,0),VLOOKUP(MaGv!U22,dsma,5,0)&amp;CHAR(10)&amp;VLOOKUP(MaGv!U22,dsma,4,0)))</f>
        <v/>
      </c>
      <c r="V22" s="106" t="str">
        <f>IF(MaGv!V22="","",IF(MaGv!V22="cn","cn"&amp;CHAR(10)&amp;VLOOKUP(MaGv!V21,dscn,3,0),VLOOKUP(MaGv!V22,dsma,5,0)&amp;CHAR(10)&amp;VLOOKUP(MaGv!V22,dsma,4,0)))</f>
        <v/>
      </c>
      <c r="W22" s="106" t="str">
        <f>IF(MaGv!W22="","",IF(MaGv!W22="cn","cn"&amp;CHAR(10)&amp;VLOOKUP(MaGv!W21,dscn,3,0),VLOOKUP(MaGv!W22,dsma,5,0)&amp;CHAR(10)&amp;VLOOKUP(MaGv!W22,dsma,4,0)))</f>
        <v/>
      </c>
      <c r="X22" s="106" t="str">
        <f>IF(MaGv!X22="","",IF(MaGv!X22="cn","cn"&amp;CHAR(10)&amp;VLOOKUP(MaGv!X21,dscn,3,0),VLOOKUP(MaGv!X22,dsma,5,0)&amp;CHAR(10)&amp;VLOOKUP(MaGv!X22,dsma,4,0)))</f>
        <v/>
      </c>
      <c r="Y22" s="106" t="str">
        <f>IF(MaGv!Y22="","",IF(MaGv!Y22="cn","cn"&amp;CHAR(10)&amp;VLOOKUP(MaGv!Y21,dscn,3,0),VLOOKUP(MaGv!Y22,dsma,5,0)&amp;CHAR(10)&amp;VLOOKUP(MaGv!Y22,dsma,4,0)))</f>
        <v/>
      </c>
      <c r="Z22" s="106" t="str">
        <f>IF(MaGv!Z22="","",IF(MaGv!Z22="cn","cn"&amp;CHAR(10)&amp;VLOOKUP(MaGv!Z21,dscn,3,0),VLOOKUP(MaGv!Z22,dsma,5,0)&amp;CHAR(10)&amp;VLOOKUP(MaGv!Z22,dsma,4,0)))</f>
        <v/>
      </c>
      <c r="AA22" s="106" t="str">
        <f>IF(MaGv!AA22="","",IF(MaGv!AA22="cn","cn"&amp;CHAR(10)&amp;VLOOKUP(MaGv!AA21,dscn,3,0),VLOOKUP(MaGv!AA22,dsma,5,0)&amp;CHAR(10)&amp;VLOOKUP(MaGv!AA22,dsma,4,0)))</f>
        <v/>
      </c>
      <c r="AB22" s="106" t="str">
        <f>IF(MaGv!AB22="","",IF(MaGv!AB22="cn","cn"&amp;CHAR(10)&amp;VLOOKUP(MaGv!AB21,dscn,3,0),VLOOKUP(MaGv!AB22,dsma,5,0)&amp;CHAR(10)&amp;VLOOKUP(MaGv!AB22,dsma,4,0)))</f>
        <v/>
      </c>
      <c r="AC22" s="106" t="str">
        <f>IF(MaGv!AC22="","",IF(MaGv!AC22="cn","cn"&amp;CHAR(10)&amp;VLOOKUP(MaGv!AC21,dscn,3,0),VLOOKUP(MaGv!AC22,dsma,5,0)&amp;CHAR(10)&amp;VLOOKUP(MaGv!AC22,dsma,4,0)))</f>
        <v/>
      </c>
      <c r="AD22" s="106" t="str">
        <f>IF(MaGv!AD22="","",IF(MaGv!AD22="cn","cn"&amp;CHAR(10)&amp;VLOOKUP(MaGv!AD21,dscn,3,0),VLOOKUP(MaGv!AD22,dsma,5,0)&amp;CHAR(10)&amp;VLOOKUP(MaGv!AD22,dsma,4,0)))</f>
        <v/>
      </c>
      <c r="AE22" s="106" t="str">
        <f>IF(MaGv!AE22="","",IF(MaGv!AE22="cn","cn"&amp;CHAR(10)&amp;VLOOKUP(MaGv!AE21,dscn,3,0),VLOOKUP(MaGv!AE22,dsma,5,0)&amp;CHAR(10)&amp;VLOOKUP(MaGv!AE22,dsma,4,0)))</f>
        <v/>
      </c>
      <c r="AF22" s="106" t="str">
        <f>IF(MaGv!AF22="","",IF(MaGv!AF22="cn","cn"&amp;CHAR(10)&amp;VLOOKUP(MaGv!AF21,dscn,3,0),VLOOKUP(MaGv!AF22,dsma,5,0)&amp;CHAR(10)&amp;VLOOKUP(MaGv!AF22,dsma,4,0)))</f>
        <v/>
      </c>
      <c r="AG22" s="106" t="str">
        <f>IF(MaGv!AG22="","",IF(MaGv!AG22="cn","cn"&amp;CHAR(10)&amp;VLOOKUP(MaGv!AG21,dscn,3,0),VLOOKUP(MaGv!AG22,dsma,5,0)&amp;CHAR(10)&amp;VLOOKUP(MaGv!AG22,dsma,4,0)))</f>
        <v/>
      </c>
      <c r="AH22" s="239" t="str">
        <f>IF(MaGv!AH22="","",IF(MaGv!AH22="cn","cn"&amp;CHAR(10)&amp;VLOOKUP(MaGv!AH21,dscn,3,0),VLOOKUP(MaGv!AH22,dsma,5,0)&amp;CHAR(10)&amp;VLOOKUP(MaGv!AH22,dsma,4,0)))</f>
        <v/>
      </c>
      <c r="AI22" s="239" t="str">
        <f>IF(MaGv!AI22="","",IF(MaGv!AI22="cn","cn"&amp;CHAR(10)&amp;VLOOKUP(MaGv!AI21,dscn,3,0),VLOOKUP(MaGv!AI22,dsma,5,0)&amp;CHAR(10)&amp;VLOOKUP(MaGv!AI22,dsma,4,0)))</f>
        <v/>
      </c>
      <c r="AJ22" s="239" t="str">
        <f>IF(MaGv!AJ22="","",IF(MaGv!AJ22="cn","cn"&amp;CHAR(10)&amp;VLOOKUP(MaGv!AJ21,dscn,3,0),VLOOKUP(MaGv!AJ22,dsma,5,0)&amp;CHAR(10)&amp;VLOOKUP(MaGv!AJ22,dsma,4,0)))</f>
        <v/>
      </c>
      <c r="AK22" s="239" t="str">
        <f>IF(MaGv!AK22="","",IF(MaGv!AK22="cn","cn"&amp;CHAR(10)&amp;VLOOKUP(MaGv!AK21,dscn,3,0),VLOOKUP(MaGv!AK22,dsma,5,0)&amp;CHAR(10)&amp;VLOOKUP(MaGv!AK22,dsma,4,0)))</f>
        <v/>
      </c>
      <c r="AL22" s="239" t="str">
        <f>IF(MaGv!AL22="","",IF(MaGv!AL22="cn","cn"&amp;CHAR(10)&amp;VLOOKUP(MaGv!AL21,dscn,3,0),VLOOKUP(MaGv!AL22,dsma,5,0)&amp;CHAR(10)&amp;VLOOKUP(MaGv!AL22,dsma,4,0)))</f>
        <v/>
      </c>
      <c r="AM22" s="239" t="str">
        <f>IF(MaGv!AM22="","",IF(MaGv!AM22="cn","cn"&amp;CHAR(10)&amp;VLOOKUP(MaGv!AM21,dscn,3,0),VLOOKUP(MaGv!AM22,dsma,5,0)&amp;CHAR(10)&amp;VLOOKUP(MaGv!AM22,dsma,4,0)))</f>
        <v/>
      </c>
      <c r="AN22" s="239" t="str">
        <f>IF(MaGv!AN22="","",IF(MaGv!AN22="cn","cn"&amp;CHAR(10)&amp;VLOOKUP(MaGv!AN21,dscn,3,0),VLOOKUP(MaGv!AN22,dsma,5,0)&amp;CHAR(10)&amp;VLOOKUP(MaGv!AN22,dsma,4,0)))</f>
        <v/>
      </c>
      <c r="AO22" s="239" t="str">
        <f>IF(MaGv!AO22="","",IF(MaGv!AO22="cn","cn"&amp;CHAR(10)&amp;VLOOKUP(MaGv!AO21,dscn,3,0),VLOOKUP(MaGv!AO22,dsma,5,0)&amp;CHAR(10)&amp;VLOOKUP(MaGv!AO22,dsma,4,0)))</f>
        <v/>
      </c>
      <c r="AP22" s="239" t="str">
        <f>IF(MaGv!AP22="","",IF(MaGv!AP22="cn","cn"&amp;CHAR(10)&amp;VLOOKUP(MaGv!AP21,dscn,3,0),VLOOKUP(MaGv!AP22,dsma,5,0)&amp;CHAR(10)&amp;VLOOKUP(MaGv!AP22,dsma,4,0)))</f>
        <v/>
      </c>
      <c r="AQ22" s="239" t="str">
        <f>IF(MaGv!AQ22="","",IF(MaGv!AQ22="cn","cn"&amp;CHAR(10)&amp;VLOOKUP(MaGv!AQ21,dscn,3,0),VLOOKUP(MaGv!AQ22,dsma,5,0)&amp;CHAR(10)&amp;VLOOKUP(MaGv!AQ22,dsma,4,0)))</f>
        <v/>
      </c>
      <c r="AR22" s="239" t="str">
        <f>IF(MaGv!AR22="","",IF(MaGv!AR22="cn","cn"&amp;CHAR(10)&amp;VLOOKUP(MaGv!AR21,dscn,3,0),VLOOKUP(MaGv!AR22,dsma,5,0)&amp;CHAR(10)&amp;VLOOKUP(MaGv!AR22,dsma,4,0)))</f>
        <v/>
      </c>
      <c r="AS22" s="239" t="str">
        <f>IF(MaGv!AS22="","",IF(MaGv!AS22="cn","cn"&amp;CHAR(10)&amp;VLOOKUP(MaGv!AS21,dscn,3,0),VLOOKUP(MaGv!AS22,dsma,5,0)&amp;CHAR(10)&amp;VLOOKUP(MaGv!AS22,dsma,4,0)))</f>
        <v/>
      </c>
      <c r="AT22" s="236" t="str">
        <f>IF(MaGv!AT22="","",IF(MaGv!AT22="cn","cn"&amp;CHAR(10)&amp;VLOOKUP(MaGv!AT21,dscn,3,0),VLOOKUP(MaGv!AT22,dsma,5,0)&amp;CHAR(10)&amp;VLOOKUP(MaGv!AT22,dsma,4,0)))</f>
        <v/>
      </c>
      <c r="AU22" s="239" t="str">
        <f>IF(MaGv!AU22="","",IF(MaGv!AU22="cn","cn"&amp;CHAR(10)&amp;VLOOKUP(MaGv!AU21,dscn,3,0),VLOOKUP(MaGv!AU22,dsma,5,0)&amp;CHAR(10)&amp;VLOOKUP(MaGv!AU22,dsma,4,0)))</f>
        <v/>
      </c>
      <c r="AV22" s="239" t="str">
        <f>IF(MaGv!AV22="","",IF(MaGv!AV22="cn","cn"&amp;CHAR(10)&amp;VLOOKUP(MaGv!AV21,dscn,3,0),VLOOKUP(MaGv!AV22,dsma,5,0)&amp;CHAR(10)&amp;VLOOKUP(MaGv!AV22,dsma,4,0)))</f>
        <v/>
      </c>
      <c r="AW22" s="239" t="str">
        <f>IF(MaGv!AW22="","",IF(MaGv!AW22="cn","cn"&amp;CHAR(10)&amp;VLOOKUP(MaGv!AW21,dscn,3,0),VLOOKUP(MaGv!AW22,dsma,5,0)&amp;CHAR(10)&amp;VLOOKUP(MaGv!AW22,dsma,4,0)))</f>
        <v/>
      </c>
      <c r="AX22" s="239" t="str">
        <f>IF(MaGv!AX22="","",IF(MaGv!AX22="cn","cn"&amp;CHAR(10)&amp;VLOOKUP(MaGv!AX21,dscn,3,0),VLOOKUP(MaGv!AX22,dsma,5,0)&amp;CHAR(10)&amp;VLOOKUP(MaGv!AX22,dsma,4,0)))</f>
        <v/>
      </c>
      <c r="AY22" s="106" t="str">
        <f>IF(MaGv!AY22="","",IF(MaGv!AY22="cn","cn"&amp;CHAR(10)&amp;VLOOKUP(MaGv!AY21,dscn,3,0),VLOOKUP(MaGv!AY22,dsma,5,0)&amp;CHAR(10)&amp;VLOOKUP(MaGv!AY22,dsma,4,0)))</f>
        <v/>
      </c>
      <c r="AZ22" s="153" t="str">
        <f>IF(MaGv!AZ22="","",IF(MaGv!AZ22="cn","cn"&amp;CHAR(10)&amp;VLOOKUP(MaGv!AZ21,dscn,3,0),VLOOKUP(MaGv!AZ22,dsma,5,0)&amp;CHAR(10)&amp;VLOOKUP(MaGv!AZ22,dsma,4,0)))</f>
        <v/>
      </c>
      <c r="BA22" s="141"/>
      <c r="BB22" s="142"/>
    </row>
    <row r="23" spans="1:54" s="139" customFormat="1" ht="24" customHeight="1" thickBot="1">
      <c r="A23" s="565"/>
      <c r="B23" s="143">
        <v>5</v>
      </c>
      <c r="C23" s="151" t="str">
        <f>IF(MaGv!C23="","",IF(MaGv!C23="cn","cn"&amp;CHAR(10)&amp;VLOOKUP(MaGv!C22,dscn,3,0),VLOOKUP(MaGv!C23,dsma,5,0)&amp;CHAR(10)&amp;VLOOKUP(MaGv!C23,dsma,4,0)))</f>
        <v>AVăn
MINH</v>
      </c>
      <c r="D23" s="151" t="str">
        <f>IF(MaGv!D23="","",IF(MaGv!D23="cn","cn"&amp;CHAR(10)&amp;VLOOKUP(MaGv!D22,dscn,3,0),VLOOKUP(MaGv!D23,dsma,5,0)&amp;CHAR(10)&amp;VLOOKUP(MaGv!D23,dsma,4,0)))</f>
        <v>Địa
L.HƯỜNG</v>
      </c>
      <c r="E23" s="151" t="str">
        <f>IF(MaGv!E23="","",IF(MaGv!E23="cn","cn"&amp;CHAR(10)&amp;VLOOKUP(MaGv!E22,dscn,3,0),VLOOKUP(MaGv!E23,dsma,5,0)&amp;CHAR(10)&amp;VLOOKUP(MaGv!E23,dsma,4,0)))</f>
        <v>Lý
HƯƠNG</v>
      </c>
      <c r="F23" s="151" t="str">
        <f>IF(MaGv!F23="","",IF(MaGv!F23="cn","cn"&amp;CHAR(10)&amp;VLOOKUP(MaGv!F22,dscn,3,0),VLOOKUP(MaGv!F23,dsma,5,0)&amp;CHAR(10)&amp;VLOOKUP(MaGv!F23,dsma,4,0)))</f>
        <v>AVăn
NGA</v>
      </c>
      <c r="G23" s="151" t="str">
        <f>IF(MaGv!G23="","",IF(MaGv!G23="cn","cn"&amp;CHAR(10)&amp;VLOOKUP(MaGv!G22,dscn,3,0),VLOOKUP(MaGv!G23,dsma,5,0)&amp;CHAR(10)&amp;VLOOKUP(MaGv!G23,dsma,4,0)))</f>
        <v>CD
HỒNG</v>
      </c>
      <c r="H23" s="240" t="str">
        <f>IF(MaGv!H23="","",IF(MaGv!H23="cn","cn"&amp;CHAR(10)&amp;VLOOKUP(MaGv!H22,dscn,3,0),VLOOKUP(MaGv!H23,dsma,5,0)&amp;CHAR(10)&amp;VLOOKUP(MaGv!H23,dsma,4,0)))</f>
        <v>Hóa
THI</v>
      </c>
      <c r="I23" s="151" t="str">
        <f>IF(MaGv!I23="","",IF(MaGv!I23="cn","cn"&amp;CHAR(10)&amp;VLOOKUP(MaGv!I22,dscn,3,0),VLOOKUP(MaGv!I23,dsma,5,0)&amp;CHAR(10)&amp;VLOOKUP(MaGv!I23,dsma,4,0)))</f>
        <v>Tin
MAI</v>
      </c>
      <c r="J23" s="151" t="str">
        <f>IF(MaGv!J23="","",IF(MaGv!J23="cn","cn"&amp;CHAR(10)&amp;VLOOKUP(MaGv!J22,dscn,3,0),VLOOKUP(MaGv!J23,dsma,5,0)&amp;CHAR(10)&amp;VLOOKUP(MaGv!J23,dsma,4,0)))</f>
        <v>Toán
ĐIỆP</v>
      </c>
      <c r="K23" s="151" t="str">
        <f>IF(MaGv!K23="","",IF(MaGv!K23="cn","cn"&amp;CHAR(10)&amp;VLOOKUP(MaGv!K22,dscn,3,0),VLOOKUP(MaGv!K23,dsma,5,0)&amp;CHAR(10)&amp;VLOOKUP(MaGv!K23,dsma,4,0)))</f>
        <v>Địa
HƯỜNG</v>
      </c>
      <c r="L23" s="151" t="str">
        <f>IF(MaGv!L23="","",IF(MaGv!L23="cn","cn"&amp;CHAR(10)&amp;VLOOKUP(MaGv!L22,dscn,3,0),VLOOKUP(MaGv!L23,dsma,5,0)&amp;CHAR(10)&amp;VLOOKUP(MaGv!L23,dsma,4,0)))</f>
        <v>Toán
THANH</v>
      </c>
      <c r="M23" s="151" t="str">
        <f>IF(MaGv!M23="","",IF(MaGv!M23="cn","cn"&amp;CHAR(10)&amp;VLOOKUP(MaGv!M22,dscn,3,0),VLOOKUP(MaGv!M23,dsma,5,0)&amp;CHAR(10)&amp;VLOOKUP(MaGv!M23,dsma,4,0)))</f>
        <v>Toán
T.MAI</v>
      </c>
      <c r="N23" s="151" t="str">
        <f>IF(MaGv!N23="","",IF(MaGv!N23="cn","cn"&amp;CHAR(10)&amp;VLOOKUP(MaGv!N22,dscn,3,0),VLOOKUP(MaGv!N23,dsma,5,0)&amp;CHAR(10)&amp;VLOOKUP(MaGv!N23,dsma,4,0)))</f>
        <v>Toán
MINH</v>
      </c>
      <c r="O23" s="151" t="str">
        <f>IF(MaGv!O23="","",IF(MaGv!O23="cn","cn"&amp;CHAR(10)&amp;VLOOKUP(MaGv!O22,dscn,3,0),VLOOKUP(MaGv!O23,dsma,5,0)&amp;CHAR(10)&amp;VLOOKUP(MaGv!O23,dsma,4,0)))</f>
        <v/>
      </c>
      <c r="P23" s="151" t="str">
        <f>IF(MaGv!P23="","",IF(MaGv!P23="cn","cn"&amp;CHAR(10)&amp;VLOOKUP(MaGv!P22,dscn,3,0),VLOOKUP(MaGv!P23,dsma,5,0)&amp;CHAR(10)&amp;VLOOKUP(MaGv!P23,dsma,4,0)))</f>
        <v/>
      </c>
      <c r="Q23" s="240" t="str">
        <f>IF(MaGv!Q23="","",IF(MaGv!Q23="cn","cn"&amp;CHAR(10)&amp;VLOOKUP(MaGv!Q22,dscn,3,0),VLOOKUP(MaGv!Q23,dsma,5,0)&amp;CHAR(10)&amp;VLOOKUP(MaGv!Q23,dsma,4,0)))</f>
        <v/>
      </c>
      <c r="R23" s="151" t="str">
        <f>IF(MaGv!R23="","",IF(MaGv!R23="cn","cn"&amp;CHAR(10)&amp;VLOOKUP(MaGv!R22,dscn,3,0),VLOOKUP(MaGv!R23,dsma,5,0)&amp;CHAR(10)&amp;VLOOKUP(MaGv!R23,dsma,4,0)))</f>
        <v/>
      </c>
      <c r="S23" s="151" t="str">
        <f>IF(MaGv!S23="","",IF(MaGv!S23="cn","cn"&amp;CHAR(10)&amp;VLOOKUP(MaGv!S22,dscn,3,0),VLOOKUP(MaGv!S23,dsma,5,0)&amp;CHAR(10)&amp;VLOOKUP(MaGv!S23,dsma,4,0)))</f>
        <v/>
      </c>
      <c r="T23" s="151" t="str">
        <f>IF(MaGv!T23="","",IF(MaGv!T23="cn","cn"&amp;CHAR(10)&amp;VLOOKUP(MaGv!T22,dscn,3,0),VLOOKUP(MaGv!T23,dsma,5,0)&amp;CHAR(10)&amp;VLOOKUP(MaGv!T23,dsma,4,0)))</f>
        <v/>
      </c>
      <c r="U23" s="151" t="str">
        <f>IF(MaGv!U23="","",IF(MaGv!U23="cn","cn"&amp;CHAR(10)&amp;VLOOKUP(MaGv!U22,dscn,3,0),VLOOKUP(MaGv!U23,dsma,5,0)&amp;CHAR(10)&amp;VLOOKUP(MaGv!U23,dsma,4,0)))</f>
        <v/>
      </c>
      <c r="V23" s="151" t="str">
        <f>IF(MaGv!V23="","",IF(MaGv!V23="cn","cn"&amp;CHAR(10)&amp;VLOOKUP(MaGv!V22,dscn,3,0),VLOOKUP(MaGv!V23,dsma,5,0)&amp;CHAR(10)&amp;VLOOKUP(MaGv!V23,dsma,4,0)))</f>
        <v/>
      </c>
      <c r="W23" s="151" t="str">
        <f>IF(MaGv!W23="","",IF(MaGv!W23="cn","cn"&amp;CHAR(10)&amp;VLOOKUP(MaGv!W22,dscn,3,0),VLOOKUP(MaGv!W23,dsma,5,0)&amp;CHAR(10)&amp;VLOOKUP(MaGv!W23,dsma,4,0)))</f>
        <v/>
      </c>
      <c r="X23" s="151" t="str">
        <f>IF(MaGv!X23="","",IF(MaGv!X23="cn","cn"&amp;CHAR(10)&amp;VLOOKUP(MaGv!X22,dscn,3,0),VLOOKUP(MaGv!X23,dsma,5,0)&amp;CHAR(10)&amp;VLOOKUP(MaGv!X23,dsma,4,0)))</f>
        <v/>
      </c>
      <c r="Y23" s="151" t="str">
        <f>IF(MaGv!Y23="","",IF(MaGv!Y23="cn","cn"&amp;CHAR(10)&amp;VLOOKUP(MaGv!Y22,dscn,3,0),VLOOKUP(MaGv!Y23,dsma,5,0)&amp;CHAR(10)&amp;VLOOKUP(MaGv!Y23,dsma,4,0)))</f>
        <v/>
      </c>
      <c r="Z23" s="151" t="str">
        <f>IF(MaGv!Z23="","",IF(MaGv!Z23="cn","cn"&amp;CHAR(10)&amp;VLOOKUP(MaGv!Z22,dscn,3,0),VLOOKUP(MaGv!Z23,dsma,5,0)&amp;CHAR(10)&amp;VLOOKUP(MaGv!Z23,dsma,4,0)))</f>
        <v/>
      </c>
      <c r="AA23" s="151" t="str">
        <f>IF(MaGv!AA23="","",IF(MaGv!AA23="cn","cn"&amp;CHAR(10)&amp;VLOOKUP(MaGv!AA22,dscn,3,0),VLOOKUP(MaGv!AA23,dsma,5,0)&amp;CHAR(10)&amp;VLOOKUP(MaGv!AA23,dsma,4,0)))</f>
        <v/>
      </c>
      <c r="AB23" s="151" t="str">
        <f>IF(MaGv!AB23="","",IF(MaGv!AB23="cn","cn"&amp;CHAR(10)&amp;VLOOKUP(MaGv!AB22,dscn,3,0),VLOOKUP(MaGv!AB23,dsma,5,0)&amp;CHAR(10)&amp;VLOOKUP(MaGv!AB23,dsma,4,0)))</f>
        <v/>
      </c>
      <c r="AC23" s="151" t="str">
        <f>IF(MaGv!AC23="","",IF(MaGv!AC23="cn","cn"&amp;CHAR(10)&amp;VLOOKUP(MaGv!AC22,dscn,3,0),VLOOKUP(MaGv!AC23,dsma,5,0)&amp;CHAR(10)&amp;VLOOKUP(MaGv!AC23,dsma,4,0)))</f>
        <v/>
      </c>
      <c r="AD23" s="151" t="str">
        <f>IF(MaGv!AD23="","",IF(MaGv!AD23="cn","cn"&amp;CHAR(10)&amp;VLOOKUP(MaGv!AD22,dscn,3,0),VLOOKUP(MaGv!AD23,dsma,5,0)&amp;CHAR(10)&amp;VLOOKUP(MaGv!AD23,dsma,4,0)))</f>
        <v/>
      </c>
      <c r="AE23" s="151" t="str">
        <f>IF(MaGv!AE23="","",IF(MaGv!AE23="cn","cn"&amp;CHAR(10)&amp;VLOOKUP(MaGv!AE22,dscn,3,0),VLOOKUP(MaGv!AE23,dsma,5,0)&amp;CHAR(10)&amp;VLOOKUP(MaGv!AE23,dsma,4,0)))</f>
        <v/>
      </c>
      <c r="AF23" s="151" t="str">
        <f>IF(MaGv!AF23="","",IF(MaGv!AF23="cn","cn"&amp;CHAR(10)&amp;VLOOKUP(MaGv!AF22,dscn,3,0),VLOOKUP(MaGv!AF23,dsma,5,0)&amp;CHAR(10)&amp;VLOOKUP(MaGv!AF23,dsma,4,0)))</f>
        <v/>
      </c>
      <c r="AG23" s="151" t="str">
        <f>IF(MaGv!AG23="","",IF(MaGv!AG23="cn","cn"&amp;CHAR(10)&amp;VLOOKUP(MaGv!AG22,dscn,3,0),VLOOKUP(MaGv!AG23,dsma,5,0)&amp;CHAR(10)&amp;VLOOKUP(MaGv!AG23,dsma,4,0)))</f>
        <v/>
      </c>
      <c r="AH23" s="240" t="str">
        <f>IF(MaGv!AH23="","",IF(MaGv!AH23="cn","cn"&amp;CHAR(10)&amp;VLOOKUP(MaGv!AH22,dscn,3,0),VLOOKUP(MaGv!AH23,dsma,5,0)&amp;CHAR(10)&amp;VLOOKUP(MaGv!AH23,dsma,4,0)))</f>
        <v/>
      </c>
      <c r="AI23" s="240" t="str">
        <f>IF(MaGv!AI23="","",IF(MaGv!AI23="cn","cn"&amp;CHAR(10)&amp;VLOOKUP(MaGv!AI22,dscn,3,0),VLOOKUP(MaGv!AI23,dsma,5,0)&amp;CHAR(10)&amp;VLOOKUP(MaGv!AI23,dsma,4,0)))</f>
        <v/>
      </c>
      <c r="AJ23" s="240" t="str">
        <f>IF(MaGv!AJ23="","",IF(MaGv!AJ23="cn","cn"&amp;CHAR(10)&amp;VLOOKUP(MaGv!AJ22,dscn,3,0),VLOOKUP(MaGv!AJ23,dsma,5,0)&amp;CHAR(10)&amp;VLOOKUP(MaGv!AJ23,dsma,4,0)))</f>
        <v/>
      </c>
      <c r="AK23" s="240" t="str">
        <f>IF(MaGv!AK23="","",IF(MaGv!AK23="cn","cn"&amp;CHAR(10)&amp;VLOOKUP(MaGv!AK22,dscn,3,0),VLOOKUP(MaGv!AK23,dsma,5,0)&amp;CHAR(10)&amp;VLOOKUP(MaGv!AK23,dsma,4,0)))</f>
        <v/>
      </c>
      <c r="AL23" s="240" t="str">
        <f>IF(MaGv!AL23="","",IF(MaGv!AL23="cn","cn"&amp;CHAR(10)&amp;VLOOKUP(MaGv!AL22,dscn,3,0),VLOOKUP(MaGv!AL23,dsma,5,0)&amp;CHAR(10)&amp;VLOOKUP(MaGv!AL23,dsma,4,0)))</f>
        <v/>
      </c>
      <c r="AM23" s="240" t="str">
        <f>IF(MaGv!AM23="","",IF(MaGv!AM23="cn","cn"&amp;CHAR(10)&amp;VLOOKUP(MaGv!AM22,dscn,3,0),VLOOKUP(MaGv!AM23,dsma,5,0)&amp;CHAR(10)&amp;VLOOKUP(MaGv!AM23,dsma,4,0)))</f>
        <v/>
      </c>
      <c r="AN23" s="240" t="str">
        <f>IF(MaGv!AN23="","",IF(MaGv!AN23="cn","cn"&amp;CHAR(10)&amp;VLOOKUP(MaGv!AN22,dscn,3,0),VLOOKUP(MaGv!AN23,dsma,5,0)&amp;CHAR(10)&amp;VLOOKUP(MaGv!AN23,dsma,4,0)))</f>
        <v/>
      </c>
      <c r="AO23" s="240" t="str">
        <f>IF(MaGv!AO23="","",IF(MaGv!AO23="cn","cn"&amp;CHAR(10)&amp;VLOOKUP(MaGv!AO22,dscn,3,0),VLOOKUP(MaGv!AO23,dsma,5,0)&amp;CHAR(10)&amp;VLOOKUP(MaGv!AO23,dsma,4,0)))</f>
        <v/>
      </c>
      <c r="AP23" s="240" t="str">
        <f>IF(MaGv!AP23="","",IF(MaGv!AP23="cn","cn"&amp;CHAR(10)&amp;VLOOKUP(MaGv!AP22,dscn,3,0),VLOOKUP(MaGv!AP23,dsma,5,0)&amp;CHAR(10)&amp;VLOOKUP(MaGv!AP23,dsma,4,0)))</f>
        <v/>
      </c>
      <c r="AQ23" s="240" t="str">
        <f>IF(MaGv!AQ23="","",IF(MaGv!AQ23="cn","cn"&amp;CHAR(10)&amp;VLOOKUP(MaGv!AQ22,dscn,3,0),VLOOKUP(MaGv!AQ23,dsma,5,0)&amp;CHAR(10)&amp;VLOOKUP(MaGv!AQ23,dsma,4,0)))</f>
        <v/>
      </c>
      <c r="AR23" s="240" t="str">
        <f>IF(MaGv!AR23="","",IF(MaGv!AR23="cn","cn"&amp;CHAR(10)&amp;VLOOKUP(MaGv!AR22,dscn,3,0),VLOOKUP(MaGv!AR23,dsma,5,0)&amp;CHAR(10)&amp;VLOOKUP(MaGv!AR23,dsma,4,0)))</f>
        <v/>
      </c>
      <c r="AS23" s="240" t="str">
        <f>IF(MaGv!AS23="","",IF(MaGv!AS23="cn","cn"&amp;CHAR(10)&amp;VLOOKUP(MaGv!AS22,dscn,3,0),VLOOKUP(MaGv!AS23,dsma,5,0)&amp;CHAR(10)&amp;VLOOKUP(MaGv!AS23,dsma,4,0)))</f>
        <v/>
      </c>
      <c r="AT23" s="237" t="str">
        <f>IF(MaGv!AT23="","",IF(MaGv!AT23="cn","cn"&amp;CHAR(10)&amp;VLOOKUP(MaGv!AT22,dscn,3,0),VLOOKUP(MaGv!AT23,dsma,5,0)&amp;CHAR(10)&amp;VLOOKUP(MaGv!AT23,dsma,4,0)))</f>
        <v/>
      </c>
      <c r="AU23" s="240" t="str">
        <f>IF(MaGv!AU23="","",IF(MaGv!AU23="cn","cn"&amp;CHAR(10)&amp;VLOOKUP(MaGv!AU22,dscn,3,0),VLOOKUP(MaGv!AU23,dsma,5,0)&amp;CHAR(10)&amp;VLOOKUP(MaGv!AU23,dsma,4,0)))</f>
        <v/>
      </c>
      <c r="AV23" s="240" t="str">
        <f>IF(MaGv!AV23="","",IF(MaGv!AV23="cn","cn"&amp;CHAR(10)&amp;VLOOKUP(MaGv!AV22,dscn,3,0),VLOOKUP(MaGv!AV23,dsma,5,0)&amp;CHAR(10)&amp;VLOOKUP(MaGv!AV23,dsma,4,0)))</f>
        <v/>
      </c>
      <c r="AW23" s="240" t="str">
        <f>IF(MaGv!AW23="","",IF(MaGv!AW23="cn","cn"&amp;CHAR(10)&amp;VLOOKUP(MaGv!AW22,dscn,3,0),VLOOKUP(MaGv!AW23,dsma,5,0)&amp;CHAR(10)&amp;VLOOKUP(MaGv!AW23,dsma,4,0)))</f>
        <v/>
      </c>
      <c r="AX23" s="240" t="str">
        <f>IF(MaGv!AX23="","",IF(MaGv!AX23="cn","cn"&amp;CHAR(10)&amp;VLOOKUP(MaGv!AX22,dscn,3,0),VLOOKUP(MaGv!AX23,dsma,5,0)&amp;CHAR(10)&amp;VLOOKUP(MaGv!AX23,dsma,4,0)))</f>
        <v/>
      </c>
      <c r="AY23" s="151" t="str">
        <f>IF(MaGv!AY23="","",IF(MaGv!AY23="cn","cn"&amp;CHAR(10)&amp;VLOOKUP(MaGv!AY22,dscn,3,0),VLOOKUP(MaGv!AY23,dsma,5,0)&amp;CHAR(10)&amp;VLOOKUP(MaGv!AY23,dsma,4,0)))</f>
        <v/>
      </c>
      <c r="AZ23" s="154" t="str">
        <f>IF(MaGv!AZ23="","",IF(MaGv!AZ23="cn","cn"&amp;CHAR(10)&amp;VLOOKUP(MaGv!AZ22,dscn,3,0),VLOOKUP(MaGv!AZ23,dsma,5,0)&amp;CHAR(10)&amp;VLOOKUP(MaGv!AZ23,dsma,4,0)))</f>
        <v/>
      </c>
      <c r="BA23" s="144"/>
      <c r="BB23" s="145"/>
    </row>
    <row r="24" spans="1:54" s="139" customFormat="1" ht="24" customHeight="1" thickTop="1">
      <c r="A24" s="565" t="s">
        <v>22</v>
      </c>
      <c r="B24" s="136">
        <v>1</v>
      </c>
      <c r="C24" s="150" t="str">
        <f>IF(MaGv!C24="","",IF(MaGv!C24="cn","cn"&amp;CHAR(10)&amp;VLOOKUP(MaGv!C23,dscn,3,0),VLOOKUP(MaGv!C24,dsma,5,0)&amp;CHAR(10)&amp;VLOOKUP(MaGv!C24,dsma,4,0)))</f>
        <v>Sử
NINH</v>
      </c>
      <c r="D24" s="150" t="str">
        <f>IF(MaGv!D24="","",IF(MaGv!D24="cn","cn"&amp;CHAR(10)&amp;VLOOKUP(MaGv!D23,dscn,3,0),VLOOKUP(MaGv!D24,dsma,5,0)&amp;CHAR(10)&amp;VLOOKUP(MaGv!D24,dsma,4,0)))</f>
        <v>Toán
T.MAI</v>
      </c>
      <c r="E24" s="150" t="str">
        <f>IF(MaGv!E24="","",IF(MaGv!E24="cn","cn"&amp;CHAR(10)&amp;VLOOKUP(MaGv!E23,dscn,3,0),VLOOKUP(MaGv!E24,dsma,5,0)&amp;CHAR(10)&amp;VLOOKUP(MaGv!E24,dsma,4,0)))</f>
        <v>Sử
THÚY</v>
      </c>
      <c r="F24" s="150" t="str">
        <f>IF(MaGv!F24="","",IF(MaGv!F24="cn","cn"&amp;CHAR(10)&amp;VLOOKUP(MaGv!F23,dscn,3,0),VLOOKUP(MaGv!F24,dsma,5,0)&amp;CHAR(10)&amp;VLOOKUP(MaGv!F24,dsma,4,0)))</f>
        <v>Địa
HƯỜNG</v>
      </c>
      <c r="G24" s="150" t="str">
        <f>IF(MaGv!G24="","",IF(MaGv!G24="cn","cn"&amp;CHAR(10)&amp;VLOOKUP(MaGv!G23,dscn,3,0),VLOOKUP(MaGv!G24,dsma,5,0)&amp;CHAR(10)&amp;VLOOKUP(MaGv!G24,dsma,4,0)))</f>
        <v>Tin
NGỌC</v>
      </c>
      <c r="H24" s="238" t="str">
        <f>IF(MaGv!H24="","",IF(MaGv!H24="cn","cn"&amp;CHAR(10)&amp;VLOOKUP(MaGv!H23,dscn,3,0),VLOOKUP(MaGv!H24,dsma,5,0)&amp;CHAR(10)&amp;VLOOKUP(MaGv!H24,dsma,4,0)))</f>
        <v>CD
HỒNG</v>
      </c>
      <c r="I24" s="150" t="str">
        <f>IF(MaGv!I24="","",IF(MaGv!I24="cn","cn"&amp;CHAR(10)&amp;VLOOKUP(MaGv!I23,dscn,3,0),VLOOKUP(MaGv!I24,dsma,5,0)&amp;CHAR(10)&amp;VLOOKUP(MaGv!I24,dsma,4,0)))</f>
        <v>CN
HƯƠNG</v>
      </c>
      <c r="J24" s="150" t="str">
        <f>IF(MaGv!J24="","",IF(MaGv!J24="cn","cn"&amp;CHAR(10)&amp;VLOOKUP(MaGv!J23,dscn,3,0),VLOOKUP(MaGv!J24,dsma,5,0)&amp;CHAR(10)&amp;VLOOKUP(MaGv!J24,dsma,4,0)))</f>
        <v xml:space="preserve">Văn
VÂN </v>
      </c>
      <c r="K24" s="150" t="str">
        <f>IF(MaGv!K24="","",IF(MaGv!K24="cn","cn"&amp;CHAR(10)&amp;VLOOKUP(MaGv!K23,dscn,3,0),VLOOKUP(MaGv!K24,dsma,5,0)&amp;CHAR(10)&amp;VLOOKUP(MaGv!K24,dsma,4,0)))</f>
        <v>Hóa
NGHI</v>
      </c>
      <c r="L24" s="150" t="str">
        <f>IF(MaGv!L24="","",IF(MaGv!L24="cn","cn"&amp;CHAR(10)&amp;VLOOKUP(MaGv!L23,dscn,3,0),VLOOKUP(MaGv!L24,dsma,5,0)&amp;CHAR(10)&amp;VLOOKUP(MaGv!L24,dsma,4,0)))</f>
        <v>Văn
HỒNG</v>
      </c>
      <c r="M24" s="150" t="str">
        <f>IF(MaGv!M24="","",IF(MaGv!M24="cn","cn"&amp;CHAR(10)&amp;VLOOKUP(MaGv!M23,dscn,3,0),VLOOKUP(MaGv!M24,dsma,5,0)&amp;CHAR(10)&amp;VLOOKUP(MaGv!M24,dsma,4,0)))</f>
        <v>Hóa
SONG</v>
      </c>
      <c r="N24" s="150" t="str">
        <f>IF(MaGv!N24="","",IF(MaGv!N24="cn","cn"&amp;CHAR(10)&amp;VLOOKUP(MaGv!N23,dscn,3,0),VLOOKUP(MaGv!N24,dsma,5,0)&amp;CHAR(10)&amp;VLOOKUP(MaGv!N24,dsma,4,0)))</f>
        <v>Tin
MAI</v>
      </c>
      <c r="O24" s="150" t="str">
        <f>IF(MaGv!O24="","",IF(MaGv!O24="cn","cn"&amp;CHAR(10)&amp;VLOOKUP(MaGv!O23,dscn,3,0),VLOOKUP(MaGv!O24,dsma,5,0)&amp;CHAR(10)&amp;VLOOKUP(MaGv!O24,dsma,4,0)))</f>
        <v/>
      </c>
      <c r="P24" s="150" t="str">
        <f>IF(MaGv!P24="","",IF(MaGv!P24="cn","cn"&amp;CHAR(10)&amp;VLOOKUP(MaGv!P23,dscn,3,0),VLOOKUP(MaGv!P24,dsma,5,0)&amp;CHAR(10)&amp;VLOOKUP(MaGv!P24,dsma,4,0)))</f>
        <v/>
      </c>
      <c r="Q24" s="238" t="str">
        <f>IF(MaGv!Q24="","",IF(MaGv!Q24="cn","cn"&amp;CHAR(10)&amp;VLOOKUP(MaGv!Q23,dscn,3,0),VLOOKUP(MaGv!Q24,dsma,5,0)&amp;CHAR(10)&amp;VLOOKUP(MaGv!Q24,dsma,4,0)))</f>
        <v/>
      </c>
      <c r="R24" s="150" t="str">
        <f>IF(MaGv!R24="","",IF(MaGv!R24="cn","cn"&amp;CHAR(10)&amp;VLOOKUP(MaGv!R23,dscn,3,0),VLOOKUP(MaGv!R24,dsma,5,0)&amp;CHAR(10)&amp;VLOOKUP(MaGv!R24,dsma,4,0)))</f>
        <v/>
      </c>
      <c r="S24" s="150" t="str">
        <f>IF(MaGv!S24="","",IF(MaGv!S24="cn","cn"&amp;CHAR(10)&amp;VLOOKUP(MaGv!S23,dscn,3,0),VLOOKUP(MaGv!S24,dsma,5,0)&amp;CHAR(10)&amp;VLOOKUP(MaGv!S24,dsma,4,0)))</f>
        <v/>
      </c>
      <c r="T24" s="150" t="str">
        <f>IF(MaGv!T24="","",IF(MaGv!T24="cn","cn"&amp;CHAR(10)&amp;VLOOKUP(MaGv!T23,dscn,3,0),VLOOKUP(MaGv!T24,dsma,5,0)&amp;CHAR(10)&amp;VLOOKUP(MaGv!T24,dsma,4,0)))</f>
        <v/>
      </c>
      <c r="U24" s="150" t="str">
        <f>IF(MaGv!U24="","",IF(MaGv!U24="cn","cn"&amp;CHAR(10)&amp;VLOOKUP(MaGv!U23,dscn,3,0),VLOOKUP(MaGv!U24,dsma,5,0)&amp;CHAR(10)&amp;VLOOKUP(MaGv!U24,dsma,4,0)))</f>
        <v/>
      </c>
      <c r="V24" s="150" t="str">
        <f>IF(MaGv!V24="","",IF(MaGv!V24="cn","cn"&amp;CHAR(10)&amp;VLOOKUP(MaGv!V23,dscn,3,0),VLOOKUP(MaGv!V24,dsma,5,0)&amp;CHAR(10)&amp;VLOOKUP(MaGv!V24,dsma,4,0)))</f>
        <v/>
      </c>
      <c r="W24" s="150" t="str">
        <f>IF(MaGv!W24="","",IF(MaGv!W24="cn","cn"&amp;CHAR(10)&amp;VLOOKUP(MaGv!W23,dscn,3,0),VLOOKUP(MaGv!W24,dsma,5,0)&amp;CHAR(10)&amp;VLOOKUP(MaGv!W24,dsma,4,0)))</f>
        <v/>
      </c>
      <c r="X24" s="150" t="str">
        <f>IF(MaGv!X24="","",IF(MaGv!X24="cn","cn"&amp;CHAR(10)&amp;VLOOKUP(MaGv!X23,dscn,3,0),VLOOKUP(MaGv!X24,dsma,5,0)&amp;CHAR(10)&amp;VLOOKUP(MaGv!X24,dsma,4,0)))</f>
        <v/>
      </c>
      <c r="Y24" s="150" t="str">
        <f>IF(MaGv!Y24="","",IF(MaGv!Y24="cn","cn"&amp;CHAR(10)&amp;VLOOKUP(MaGv!Y23,dscn,3,0),VLOOKUP(MaGv!Y24,dsma,5,0)&amp;CHAR(10)&amp;VLOOKUP(MaGv!Y24,dsma,4,0)))</f>
        <v/>
      </c>
      <c r="Z24" s="150" t="str">
        <f>IF(MaGv!Z24="","",IF(MaGv!Z24="cn","cn"&amp;CHAR(10)&amp;VLOOKUP(MaGv!Z23,dscn,3,0),VLOOKUP(MaGv!Z24,dsma,5,0)&amp;CHAR(10)&amp;VLOOKUP(MaGv!Z24,dsma,4,0)))</f>
        <v/>
      </c>
      <c r="AA24" s="150" t="str">
        <f>IF(MaGv!AA24="","",IF(MaGv!AA24="cn","cn"&amp;CHAR(10)&amp;VLOOKUP(MaGv!AA23,dscn,3,0),VLOOKUP(MaGv!AA24,dsma,5,0)&amp;CHAR(10)&amp;VLOOKUP(MaGv!AA24,dsma,4,0)))</f>
        <v/>
      </c>
      <c r="AB24" s="150" t="str">
        <f>IF(MaGv!AB24="","",IF(MaGv!AB24="cn","cn"&amp;CHAR(10)&amp;VLOOKUP(MaGv!AB23,dscn,3,0),VLOOKUP(MaGv!AB24,dsma,5,0)&amp;CHAR(10)&amp;VLOOKUP(MaGv!AB24,dsma,4,0)))</f>
        <v/>
      </c>
      <c r="AC24" s="150" t="str">
        <f>IF(MaGv!AC24="","",IF(MaGv!AC24="cn","cn"&amp;CHAR(10)&amp;VLOOKUP(MaGv!AC23,dscn,3,0),VLOOKUP(MaGv!AC24,dsma,5,0)&amp;CHAR(10)&amp;VLOOKUP(MaGv!AC24,dsma,4,0)))</f>
        <v/>
      </c>
      <c r="AD24" s="150" t="str">
        <f>IF(MaGv!AD24="","",IF(MaGv!AD24="cn","cn"&amp;CHAR(10)&amp;VLOOKUP(MaGv!AD23,dscn,3,0),VLOOKUP(MaGv!AD24,dsma,5,0)&amp;CHAR(10)&amp;VLOOKUP(MaGv!AD24,dsma,4,0)))</f>
        <v/>
      </c>
      <c r="AE24" s="150" t="str">
        <f>IF(MaGv!AE24="","",IF(MaGv!AE24="cn","cn"&amp;CHAR(10)&amp;VLOOKUP(MaGv!AE23,dscn,3,0),VLOOKUP(MaGv!AE24,dsma,5,0)&amp;CHAR(10)&amp;VLOOKUP(MaGv!AE24,dsma,4,0)))</f>
        <v/>
      </c>
      <c r="AF24" s="150" t="str">
        <f>IF(MaGv!AF24="","",IF(MaGv!AF24="cn","cn"&amp;CHAR(10)&amp;VLOOKUP(MaGv!AF23,dscn,3,0),VLOOKUP(MaGv!AF24,dsma,5,0)&amp;CHAR(10)&amp;VLOOKUP(MaGv!AF24,dsma,4,0)))</f>
        <v/>
      </c>
      <c r="AG24" s="150" t="str">
        <f>IF(MaGv!AG24="","",IF(MaGv!AG24="cn","cn"&amp;CHAR(10)&amp;VLOOKUP(MaGv!AG23,dscn,3,0),VLOOKUP(MaGv!AG24,dsma,5,0)&amp;CHAR(10)&amp;VLOOKUP(MaGv!AG24,dsma,4,0)))</f>
        <v/>
      </c>
      <c r="AH24" s="238" t="str">
        <f>IF(MaGv!AH24="","",IF(MaGv!AH24="cn","cn"&amp;CHAR(10)&amp;VLOOKUP(MaGv!AH23,dscn,3,0),VLOOKUP(MaGv!AH24,dsma,5,0)&amp;CHAR(10)&amp;VLOOKUP(MaGv!AH24,dsma,4,0)))</f>
        <v/>
      </c>
      <c r="AI24" s="238" t="str">
        <f>IF(MaGv!AI24="","",IF(MaGv!AI24="cn","cn"&amp;CHAR(10)&amp;VLOOKUP(MaGv!AI23,dscn,3,0),VLOOKUP(MaGv!AI24,dsma,5,0)&amp;CHAR(10)&amp;VLOOKUP(MaGv!AI24,dsma,4,0)))</f>
        <v/>
      </c>
      <c r="AJ24" s="238" t="str">
        <f>IF(MaGv!AJ24="","",IF(MaGv!AJ24="cn","cn"&amp;CHAR(10)&amp;VLOOKUP(MaGv!AJ23,dscn,3,0),VLOOKUP(MaGv!AJ24,dsma,5,0)&amp;CHAR(10)&amp;VLOOKUP(MaGv!AJ24,dsma,4,0)))</f>
        <v/>
      </c>
      <c r="AK24" s="238" t="str">
        <f>IF(MaGv!AK24="","",IF(MaGv!AK24="cn","cn"&amp;CHAR(10)&amp;VLOOKUP(MaGv!AK23,dscn,3,0),VLOOKUP(MaGv!AK24,dsma,5,0)&amp;CHAR(10)&amp;VLOOKUP(MaGv!AK24,dsma,4,0)))</f>
        <v/>
      </c>
      <c r="AL24" s="238" t="str">
        <f>IF(MaGv!AL24="","",IF(MaGv!AL24="cn","cn"&amp;CHAR(10)&amp;VLOOKUP(MaGv!AL23,dscn,3,0),VLOOKUP(MaGv!AL24,dsma,5,0)&amp;CHAR(10)&amp;VLOOKUP(MaGv!AL24,dsma,4,0)))</f>
        <v/>
      </c>
      <c r="AM24" s="238" t="str">
        <f>IF(MaGv!AM24="","",IF(MaGv!AM24="cn","cn"&amp;CHAR(10)&amp;VLOOKUP(MaGv!AM23,dscn,3,0),VLOOKUP(MaGv!AM24,dsma,5,0)&amp;CHAR(10)&amp;VLOOKUP(MaGv!AM24,dsma,4,0)))</f>
        <v/>
      </c>
      <c r="AN24" s="238" t="str">
        <f>IF(MaGv!AN24="","",IF(MaGv!AN24="cn","cn"&amp;CHAR(10)&amp;VLOOKUP(MaGv!AN23,dscn,3,0),VLOOKUP(MaGv!AN24,dsma,5,0)&amp;CHAR(10)&amp;VLOOKUP(MaGv!AN24,dsma,4,0)))</f>
        <v/>
      </c>
      <c r="AO24" s="238" t="str">
        <f>IF(MaGv!AO24="","",IF(MaGv!AO24="cn","cn"&amp;CHAR(10)&amp;VLOOKUP(MaGv!AO23,dscn,3,0),VLOOKUP(MaGv!AO24,dsma,5,0)&amp;CHAR(10)&amp;VLOOKUP(MaGv!AO24,dsma,4,0)))</f>
        <v/>
      </c>
      <c r="AP24" s="238" t="str">
        <f>IF(MaGv!AP24="","",IF(MaGv!AP24="cn","cn"&amp;CHAR(10)&amp;VLOOKUP(MaGv!AP23,dscn,3,0),VLOOKUP(MaGv!AP24,dsma,5,0)&amp;CHAR(10)&amp;VLOOKUP(MaGv!AP24,dsma,4,0)))</f>
        <v/>
      </c>
      <c r="AQ24" s="238" t="str">
        <f>IF(MaGv!AQ24="","",IF(MaGv!AQ24="cn","cn"&amp;CHAR(10)&amp;VLOOKUP(MaGv!AQ23,dscn,3,0),VLOOKUP(MaGv!AQ24,dsma,5,0)&amp;CHAR(10)&amp;VLOOKUP(MaGv!AQ24,dsma,4,0)))</f>
        <v/>
      </c>
      <c r="AR24" s="238" t="str">
        <f>IF(MaGv!AR24="","",IF(MaGv!AR24="cn","cn"&amp;CHAR(10)&amp;VLOOKUP(MaGv!AR23,dscn,3,0),VLOOKUP(MaGv!AR24,dsma,5,0)&amp;CHAR(10)&amp;VLOOKUP(MaGv!AR24,dsma,4,0)))</f>
        <v/>
      </c>
      <c r="AS24" s="238" t="str">
        <f>IF(MaGv!AS24="","",IF(MaGv!AS24="cn","cn"&amp;CHAR(10)&amp;VLOOKUP(MaGv!AS23,dscn,3,0),VLOOKUP(MaGv!AS24,dsma,5,0)&amp;CHAR(10)&amp;VLOOKUP(MaGv!AS24,dsma,4,0)))</f>
        <v/>
      </c>
      <c r="AT24" s="235" t="str">
        <f>IF(MaGv!AT24="","",IF(MaGv!AT24="cn","cn"&amp;CHAR(10)&amp;VLOOKUP(MaGv!AT23,dscn,3,0),VLOOKUP(MaGv!AT24,dsma,5,0)&amp;CHAR(10)&amp;VLOOKUP(MaGv!AT24,dsma,4,0)))</f>
        <v/>
      </c>
      <c r="AU24" s="238" t="str">
        <f>IF(MaGv!AU24="","",IF(MaGv!AU24="cn","cn"&amp;CHAR(10)&amp;VLOOKUP(MaGv!AU23,dscn,3,0),VLOOKUP(MaGv!AU24,dsma,5,0)&amp;CHAR(10)&amp;VLOOKUP(MaGv!AU24,dsma,4,0)))</f>
        <v/>
      </c>
      <c r="AV24" s="238" t="str">
        <f>IF(MaGv!AV24="","",IF(MaGv!AV24="cn","cn"&amp;CHAR(10)&amp;VLOOKUP(MaGv!AV23,dscn,3,0),VLOOKUP(MaGv!AV24,dsma,5,0)&amp;CHAR(10)&amp;VLOOKUP(MaGv!AV24,dsma,4,0)))</f>
        <v/>
      </c>
      <c r="AW24" s="238" t="str">
        <f>IF(MaGv!AW24="","",IF(MaGv!AW24="cn","cn"&amp;CHAR(10)&amp;VLOOKUP(MaGv!AW23,dscn,3,0),VLOOKUP(MaGv!AW24,dsma,5,0)&amp;CHAR(10)&amp;VLOOKUP(MaGv!AW24,dsma,4,0)))</f>
        <v/>
      </c>
      <c r="AX24" s="238" t="str">
        <f>IF(MaGv!AX24="","",IF(MaGv!AX24="cn","cn"&amp;CHAR(10)&amp;VLOOKUP(MaGv!AX23,dscn,3,0),VLOOKUP(MaGv!AX24,dsma,5,0)&amp;CHAR(10)&amp;VLOOKUP(MaGv!AX24,dsma,4,0)))</f>
        <v/>
      </c>
      <c r="AY24" s="150" t="str">
        <f>IF(MaGv!AY24="","",IF(MaGv!AY24="cn","cn"&amp;CHAR(10)&amp;VLOOKUP(MaGv!AY23,dscn,3,0),VLOOKUP(MaGv!AY24,dsma,5,0)&amp;CHAR(10)&amp;VLOOKUP(MaGv!AY24,dsma,4,0)))</f>
        <v/>
      </c>
      <c r="AZ24" s="152" t="str">
        <f>IF(MaGv!AZ24="","",IF(MaGv!AZ24="cn","cn"&amp;CHAR(10)&amp;VLOOKUP(MaGv!AZ23,dscn,3,0),VLOOKUP(MaGv!AZ24,dsma,5,0)&amp;CHAR(10)&amp;VLOOKUP(MaGv!AZ24,dsma,4,0)))</f>
        <v/>
      </c>
      <c r="BA24" s="137"/>
      <c r="BB24" s="138"/>
    </row>
    <row r="25" spans="1:54" s="139" customFormat="1" ht="24" customHeight="1">
      <c r="A25" s="565" t="s">
        <v>8</v>
      </c>
      <c r="B25" s="140">
        <v>2</v>
      </c>
      <c r="C25" s="106" t="str">
        <f>IF(MaGv!C25="","",IF(MaGv!C25="cn","cn"&amp;CHAR(10)&amp;VLOOKUP(MaGv!C24,dscn,3,0),VLOOKUP(MaGv!C25,dsma,5,0)&amp;CHAR(10)&amp;VLOOKUP(MaGv!C25,dsma,4,0)))</f>
        <v>Tin
NGỌC</v>
      </c>
      <c r="D25" s="106" t="str">
        <f>IF(MaGv!D25="","",IF(MaGv!D25="cn","cn"&amp;CHAR(10)&amp;VLOOKUP(MaGv!D24,dscn,3,0),VLOOKUP(MaGv!D25,dsma,5,0)&amp;CHAR(10)&amp;VLOOKUP(MaGv!D25,dsma,4,0)))</f>
        <v>Hóa
SONG</v>
      </c>
      <c r="E25" s="106" t="str">
        <f>IF(MaGv!E25="","",IF(MaGv!E25="cn","cn"&amp;CHAR(10)&amp;VLOOKUP(MaGv!E24,dscn,3,0),VLOOKUP(MaGv!E25,dsma,5,0)&amp;CHAR(10)&amp;VLOOKUP(MaGv!E25,dsma,4,0)))</f>
        <v>CD
HỒNG</v>
      </c>
      <c r="F25" s="106" t="str">
        <f>IF(MaGv!F25="","",IF(MaGv!F25="cn","cn"&amp;CHAR(10)&amp;VLOOKUP(MaGv!F24,dscn,3,0),VLOOKUP(MaGv!F25,dsma,5,0)&amp;CHAR(10)&amp;VLOOKUP(MaGv!F25,dsma,4,0)))</f>
        <v>Tin
MAI</v>
      </c>
      <c r="G25" s="106" t="str">
        <f>IF(MaGv!G25="","",IF(MaGv!G25="cn","cn"&amp;CHAR(10)&amp;VLOOKUP(MaGv!G24,dscn,3,0),VLOOKUP(MaGv!G25,dsma,5,0)&amp;CHAR(10)&amp;VLOOKUP(MaGv!G25,dsma,4,0)))</f>
        <v>Lý
MIÊN</v>
      </c>
      <c r="H25" s="239" t="str">
        <f>IF(MaGv!H25="","",IF(MaGv!H25="cn","cn"&amp;CHAR(10)&amp;VLOOKUP(MaGv!H24,dscn,3,0),VLOOKUP(MaGv!H25,dsma,5,0)&amp;CHAR(10)&amp;VLOOKUP(MaGv!H25,dsma,4,0)))</f>
        <v xml:space="preserve">Văn
VÂN </v>
      </c>
      <c r="I25" s="106" t="str">
        <f>IF(MaGv!I25="","",IF(MaGv!I25="cn","cn"&amp;CHAR(10)&amp;VLOOKUP(MaGv!I24,dscn,3,0),VLOOKUP(MaGv!I25,dsma,5,0)&amp;CHAR(10)&amp;VLOOKUP(MaGv!I25,dsma,4,0)))</f>
        <v>Toán
L.TRANG</v>
      </c>
      <c r="J25" s="106" t="str">
        <f>IF(MaGv!J25="","",IF(MaGv!J25="cn","cn"&amp;CHAR(10)&amp;VLOOKUP(MaGv!J24,dscn,3,0),VLOOKUP(MaGv!J25,dsma,5,0)&amp;CHAR(10)&amp;VLOOKUP(MaGv!J25,dsma,4,0)))</f>
        <v>Lý
HƯƠNG</v>
      </c>
      <c r="K25" s="106" t="str">
        <f>IF(MaGv!K25="","",IF(MaGv!K25="cn","cn"&amp;CHAR(10)&amp;VLOOKUP(MaGv!K24,dscn,3,0),VLOOKUP(MaGv!K25,dsma,5,0)&amp;CHAR(10)&amp;VLOOKUP(MaGv!K25,dsma,4,0)))</f>
        <v>Hóa
NGHI</v>
      </c>
      <c r="L25" s="106" t="str">
        <f>IF(MaGv!L25="","",IF(MaGv!L25="cn","cn"&amp;CHAR(10)&amp;VLOOKUP(MaGv!L24,dscn,3,0),VLOOKUP(MaGv!L25,dsma,5,0)&amp;CHAR(10)&amp;VLOOKUP(MaGv!L25,dsma,4,0)))</f>
        <v>Văn
HỒNG</v>
      </c>
      <c r="M25" s="106" t="str">
        <f>IF(MaGv!M25="","",IF(MaGv!M25="cn","cn"&amp;CHAR(10)&amp;VLOOKUP(MaGv!M24,dscn,3,0),VLOOKUP(MaGv!M25,dsma,5,0)&amp;CHAR(10)&amp;VLOOKUP(MaGv!M25,dsma,4,0)))</f>
        <v>Toán
T.MAI</v>
      </c>
      <c r="N25" s="106" t="str">
        <f>IF(MaGv!N25="","",IF(MaGv!N25="cn","cn"&amp;CHAR(10)&amp;VLOOKUP(MaGv!N24,dscn,3,0),VLOOKUP(MaGv!N25,dsma,5,0)&amp;CHAR(10)&amp;VLOOKUP(MaGv!N25,dsma,4,0)))</f>
        <v>CN
THÔNG</v>
      </c>
      <c r="O25" s="106" t="str">
        <f>IF(MaGv!O25="","",IF(MaGv!O25="cn","cn"&amp;CHAR(10)&amp;VLOOKUP(MaGv!O24,dscn,3,0),VLOOKUP(MaGv!O25,dsma,5,0)&amp;CHAR(10)&amp;VLOOKUP(MaGv!O25,dsma,4,0)))</f>
        <v/>
      </c>
      <c r="P25" s="106" t="str">
        <f>IF(MaGv!P25="","",IF(MaGv!P25="cn","cn"&amp;CHAR(10)&amp;VLOOKUP(MaGv!P24,dscn,3,0),VLOOKUP(MaGv!P25,dsma,5,0)&amp;CHAR(10)&amp;VLOOKUP(MaGv!P25,dsma,4,0)))</f>
        <v/>
      </c>
      <c r="Q25" s="239" t="str">
        <f>IF(MaGv!Q25="","",IF(MaGv!Q25="cn","cn"&amp;CHAR(10)&amp;VLOOKUP(MaGv!Q24,dscn,3,0),VLOOKUP(MaGv!Q25,dsma,5,0)&amp;CHAR(10)&amp;VLOOKUP(MaGv!Q25,dsma,4,0)))</f>
        <v/>
      </c>
      <c r="R25" s="106" t="str">
        <f>IF(MaGv!R25="","",IF(MaGv!R25="cn","cn"&amp;CHAR(10)&amp;VLOOKUP(MaGv!R24,dscn,3,0),VLOOKUP(MaGv!R25,dsma,5,0)&amp;CHAR(10)&amp;VLOOKUP(MaGv!R25,dsma,4,0)))</f>
        <v/>
      </c>
      <c r="S25" s="106" t="str">
        <f>IF(MaGv!S25="","",IF(MaGv!S25="cn","cn"&amp;CHAR(10)&amp;VLOOKUP(MaGv!S24,dscn,3,0),VLOOKUP(MaGv!S25,dsma,5,0)&amp;CHAR(10)&amp;VLOOKUP(MaGv!S25,dsma,4,0)))</f>
        <v/>
      </c>
      <c r="T25" s="106" t="str">
        <f>IF(MaGv!T25="","",IF(MaGv!T25="cn","cn"&amp;CHAR(10)&amp;VLOOKUP(MaGv!T24,dscn,3,0),VLOOKUP(MaGv!T25,dsma,5,0)&amp;CHAR(10)&amp;VLOOKUP(MaGv!T25,dsma,4,0)))</f>
        <v/>
      </c>
      <c r="U25" s="106" t="str">
        <f>IF(MaGv!U25="","",IF(MaGv!U25="cn","cn"&amp;CHAR(10)&amp;VLOOKUP(MaGv!U24,dscn,3,0),VLOOKUP(MaGv!U25,dsma,5,0)&amp;CHAR(10)&amp;VLOOKUP(MaGv!U25,dsma,4,0)))</f>
        <v/>
      </c>
      <c r="V25" s="106" t="str">
        <f>IF(MaGv!V25="","",IF(MaGv!V25="cn","cn"&amp;CHAR(10)&amp;VLOOKUP(MaGv!V24,dscn,3,0),VLOOKUP(MaGv!V25,dsma,5,0)&amp;CHAR(10)&amp;VLOOKUP(MaGv!V25,dsma,4,0)))</f>
        <v/>
      </c>
      <c r="W25" s="106" t="str">
        <f>IF(MaGv!W25="","",IF(MaGv!W25="cn","cn"&amp;CHAR(10)&amp;VLOOKUP(MaGv!W24,dscn,3,0),VLOOKUP(MaGv!W25,dsma,5,0)&amp;CHAR(10)&amp;VLOOKUP(MaGv!W25,dsma,4,0)))</f>
        <v/>
      </c>
      <c r="X25" s="106" t="str">
        <f>IF(MaGv!X25="","",IF(MaGv!X25="cn","cn"&amp;CHAR(10)&amp;VLOOKUP(MaGv!X24,dscn,3,0),VLOOKUP(MaGv!X25,dsma,5,0)&amp;CHAR(10)&amp;VLOOKUP(MaGv!X25,dsma,4,0)))</f>
        <v/>
      </c>
      <c r="Y25" s="106" t="str">
        <f>IF(MaGv!Y25="","",IF(MaGv!Y25="cn","cn"&amp;CHAR(10)&amp;VLOOKUP(MaGv!Y24,dscn,3,0),VLOOKUP(MaGv!Y25,dsma,5,0)&amp;CHAR(10)&amp;VLOOKUP(MaGv!Y25,dsma,4,0)))</f>
        <v/>
      </c>
      <c r="Z25" s="106" t="str">
        <f>IF(MaGv!Z25="","",IF(MaGv!Z25="cn","cn"&amp;CHAR(10)&amp;VLOOKUP(MaGv!Z24,dscn,3,0),VLOOKUP(MaGv!Z25,dsma,5,0)&amp;CHAR(10)&amp;VLOOKUP(MaGv!Z25,dsma,4,0)))</f>
        <v/>
      </c>
      <c r="AA25" s="106" t="str">
        <f>IF(MaGv!AA25="","",IF(MaGv!AA25="cn","cn"&amp;CHAR(10)&amp;VLOOKUP(MaGv!AA24,dscn,3,0),VLOOKUP(MaGv!AA25,dsma,5,0)&amp;CHAR(10)&amp;VLOOKUP(MaGv!AA25,dsma,4,0)))</f>
        <v/>
      </c>
      <c r="AB25" s="106" t="str">
        <f>IF(MaGv!AB25="","",IF(MaGv!AB25="cn","cn"&amp;CHAR(10)&amp;VLOOKUP(MaGv!AB24,dscn,3,0),VLOOKUP(MaGv!AB25,dsma,5,0)&amp;CHAR(10)&amp;VLOOKUP(MaGv!AB25,dsma,4,0)))</f>
        <v/>
      </c>
      <c r="AC25" s="106" t="str">
        <f>IF(MaGv!AC25="","",IF(MaGv!AC25="cn","cn"&amp;CHAR(10)&amp;VLOOKUP(MaGv!AC24,dscn,3,0),VLOOKUP(MaGv!AC25,dsma,5,0)&amp;CHAR(10)&amp;VLOOKUP(MaGv!AC25,dsma,4,0)))</f>
        <v/>
      </c>
      <c r="AD25" s="106" t="str">
        <f>IF(MaGv!AD25="","",IF(MaGv!AD25="cn","cn"&amp;CHAR(10)&amp;VLOOKUP(MaGv!AD24,dscn,3,0),VLOOKUP(MaGv!AD25,dsma,5,0)&amp;CHAR(10)&amp;VLOOKUP(MaGv!AD25,dsma,4,0)))</f>
        <v/>
      </c>
      <c r="AE25" s="106" t="str">
        <f>IF(MaGv!AE25="","",IF(MaGv!AE25="cn","cn"&amp;CHAR(10)&amp;VLOOKUP(MaGv!AE24,dscn,3,0),VLOOKUP(MaGv!AE25,dsma,5,0)&amp;CHAR(10)&amp;VLOOKUP(MaGv!AE25,dsma,4,0)))</f>
        <v/>
      </c>
      <c r="AF25" s="106" t="str">
        <f>IF(MaGv!AF25="","",IF(MaGv!AF25="cn","cn"&amp;CHAR(10)&amp;VLOOKUP(MaGv!AF24,dscn,3,0),VLOOKUP(MaGv!AF25,dsma,5,0)&amp;CHAR(10)&amp;VLOOKUP(MaGv!AF25,dsma,4,0)))</f>
        <v/>
      </c>
      <c r="AG25" s="106" t="str">
        <f>IF(MaGv!AG25="","",IF(MaGv!AG25="cn","cn"&amp;CHAR(10)&amp;VLOOKUP(MaGv!AG24,dscn,3,0),VLOOKUP(MaGv!AG25,dsma,5,0)&amp;CHAR(10)&amp;VLOOKUP(MaGv!AG25,dsma,4,0)))</f>
        <v/>
      </c>
      <c r="AH25" s="239" t="str">
        <f>IF(MaGv!AH25="","",IF(MaGv!AH25="cn","cn"&amp;CHAR(10)&amp;VLOOKUP(MaGv!AH24,dscn,3,0),VLOOKUP(MaGv!AH25,dsma,5,0)&amp;CHAR(10)&amp;VLOOKUP(MaGv!AH25,dsma,4,0)))</f>
        <v/>
      </c>
      <c r="AI25" s="239" t="str">
        <f>IF(MaGv!AI25="","",IF(MaGv!AI25="cn","cn"&amp;CHAR(10)&amp;VLOOKUP(MaGv!AI24,dscn,3,0),VLOOKUP(MaGv!AI25,dsma,5,0)&amp;CHAR(10)&amp;VLOOKUP(MaGv!AI25,dsma,4,0)))</f>
        <v/>
      </c>
      <c r="AJ25" s="239" t="str">
        <f>IF(MaGv!AJ25="","",IF(MaGv!AJ25="cn","cn"&amp;CHAR(10)&amp;VLOOKUP(MaGv!AJ24,dscn,3,0),VLOOKUP(MaGv!AJ25,dsma,5,0)&amp;CHAR(10)&amp;VLOOKUP(MaGv!AJ25,dsma,4,0)))</f>
        <v/>
      </c>
      <c r="AK25" s="239" t="str">
        <f>IF(MaGv!AK25="","",IF(MaGv!AK25="cn","cn"&amp;CHAR(10)&amp;VLOOKUP(MaGv!AK24,dscn,3,0),VLOOKUP(MaGv!AK25,dsma,5,0)&amp;CHAR(10)&amp;VLOOKUP(MaGv!AK25,dsma,4,0)))</f>
        <v/>
      </c>
      <c r="AL25" s="239" t="str">
        <f>IF(MaGv!AL25="","",IF(MaGv!AL25="cn","cn"&amp;CHAR(10)&amp;VLOOKUP(MaGv!AL24,dscn,3,0),VLOOKUP(MaGv!AL25,dsma,5,0)&amp;CHAR(10)&amp;VLOOKUP(MaGv!AL25,dsma,4,0)))</f>
        <v/>
      </c>
      <c r="AM25" s="239" t="str">
        <f>IF(MaGv!AM25="","",IF(MaGv!AM25="cn","cn"&amp;CHAR(10)&amp;VLOOKUP(MaGv!AM24,dscn,3,0),VLOOKUP(MaGv!AM25,dsma,5,0)&amp;CHAR(10)&amp;VLOOKUP(MaGv!AM25,dsma,4,0)))</f>
        <v/>
      </c>
      <c r="AN25" s="239" t="str">
        <f>IF(MaGv!AN25="","",IF(MaGv!AN25="cn","cn"&amp;CHAR(10)&amp;VLOOKUP(MaGv!AN24,dscn,3,0),VLOOKUP(MaGv!AN25,dsma,5,0)&amp;CHAR(10)&amp;VLOOKUP(MaGv!AN25,dsma,4,0)))</f>
        <v/>
      </c>
      <c r="AO25" s="239" t="str">
        <f>IF(MaGv!AO25="","",IF(MaGv!AO25="cn","cn"&amp;CHAR(10)&amp;VLOOKUP(MaGv!AO24,dscn,3,0),VLOOKUP(MaGv!AO25,dsma,5,0)&amp;CHAR(10)&amp;VLOOKUP(MaGv!AO25,dsma,4,0)))</f>
        <v/>
      </c>
      <c r="AP25" s="239" t="str">
        <f>IF(MaGv!AP25="","",IF(MaGv!AP25="cn","cn"&amp;CHAR(10)&amp;VLOOKUP(MaGv!AP24,dscn,3,0),VLOOKUP(MaGv!AP25,dsma,5,0)&amp;CHAR(10)&amp;VLOOKUP(MaGv!AP25,dsma,4,0)))</f>
        <v/>
      </c>
      <c r="AQ25" s="239" t="str">
        <f>IF(MaGv!AQ25="","",IF(MaGv!AQ25="cn","cn"&amp;CHAR(10)&amp;VLOOKUP(MaGv!AQ24,dscn,3,0),VLOOKUP(MaGv!AQ25,dsma,5,0)&amp;CHAR(10)&amp;VLOOKUP(MaGv!AQ25,dsma,4,0)))</f>
        <v/>
      </c>
      <c r="AR25" s="239" t="str">
        <f>IF(MaGv!AR25="","",IF(MaGv!AR25="cn","cn"&amp;CHAR(10)&amp;VLOOKUP(MaGv!AR24,dscn,3,0),VLOOKUP(MaGv!AR25,dsma,5,0)&amp;CHAR(10)&amp;VLOOKUP(MaGv!AR25,dsma,4,0)))</f>
        <v/>
      </c>
      <c r="AS25" s="239" t="str">
        <f>IF(MaGv!AS25="","",IF(MaGv!AS25="cn","cn"&amp;CHAR(10)&amp;VLOOKUP(MaGv!AS24,dscn,3,0),VLOOKUP(MaGv!AS25,dsma,5,0)&amp;CHAR(10)&amp;VLOOKUP(MaGv!AS25,dsma,4,0)))</f>
        <v/>
      </c>
      <c r="AT25" s="236" t="str">
        <f>IF(MaGv!AT25="","",IF(MaGv!AT25="cn","cn"&amp;CHAR(10)&amp;VLOOKUP(MaGv!AT24,dscn,3,0),VLOOKUP(MaGv!AT25,dsma,5,0)&amp;CHAR(10)&amp;VLOOKUP(MaGv!AT25,dsma,4,0)))</f>
        <v/>
      </c>
      <c r="AU25" s="239" t="str">
        <f>IF(MaGv!AU25="","",IF(MaGv!AU25="cn","cn"&amp;CHAR(10)&amp;VLOOKUP(MaGv!AU24,dscn,3,0),VLOOKUP(MaGv!AU25,dsma,5,0)&amp;CHAR(10)&amp;VLOOKUP(MaGv!AU25,dsma,4,0)))</f>
        <v/>
      </c>
      <c r="AV25" s="239" t="str">
        <f>IF(MaGv!AV25="","",IF(MaGv!AV25="cn","cn"&amp;CHAR(10)&amp;VLOOKUP(MaGv!AV24,dscn,3,0),VLOOKUP(MaGv!AV25,dsma,5,0)&amp;CHAR(10)&amp;VLOOKUP(MaGv!AV25,dsma,4,0)))</f>
        <v/>
      </c>
      <c r="AW25" s="239" t="str">
        <f>IF(MaGv!AW25="","",IF(MaGv!AW25="cn","cn"&amp;CHAR(10)&amp;VLOOKUP(MaGv!AW24,dscn,3,0),VLOOKUP(MaGv!AW25,dsma,5,0)&amp;CHAR(10)&amp;VLOOKUP(MaGv!AW25,dsma,4,0)))</f>
        <v/>
      </c>
      <c r="AX25" s="239" t="str">
        <f>IF(MaGv!AX25="","",IF(MaGv!AX25="cn","cn"&amp;CHAR(10)&amp;VLOOKUP(MaGv!AX24,dscn,3,0),VLOOKUP(MaGv!AX25,dsma,5,0)&amp;CHAR(10)&amp;VLOOKUP(MaGv!AX25,dsma,4,0)))</f>
        <v/>
      </c>
      <c r="AY25" s="106" t="str">
        <f>IF(MaGv!AY25="","",IF(MaGv!AY25="cn","cn"&amp;CHAR(10)&amp;VLOOKUP(MaGv!AY24,dscn,3,0),VLOOKUP(MaGv!AY25,dsma,5,0)&amp;CHAR(10)&amp;VLOOKUP(MaGv!AY25,dsma,4,0)))</f>
        <v/>
      </c>
      <c r="AZ25" s="153" t="str">
        <f>IF(MaGv!AZ25="","",IF(MaGv!AZ25="cn","cn"&amp;CHAR(10)&amp;VLOOKUP(MaGv!AZ24,dscn,3,0),VLOOKUP(MaGv!AZ25,dsma,5,0)&amp;CHAR(10)&amp;VLOOKUP(MaGv!AZ25,dsma,4,0)))</f>
        <v/>
      </c>
      <c r="BA25" s="141"/>
      <c r="BB25" s="142"/>
    </row>
    <row r="26" spans="1:54" s="139" customFormat="1" ht="24" customHeight="1">
      <c r="A26" s="565" t="s">
        <v>13</v>
      </c>
      <c r="B26" s="140">
        <v>3</v>
      </c>
      <c r="C26" s="106" t="str">
        <f>IF(MaGv!C26="","",IF(MaGv!C26="cn","cn"&amp;CHAR(10)&amp;VLOOKUP(MaGv!C25,dscn,3,0),VLOOKUP(MaGv!C26,dsma,5,0)&amp;CHAR(10)&amp;VLOOKUP(MaGv!C26,dsma,4,0)))</f>
        <v>Lý
MIÊN</v>
      </c>
      <c r="D26" s="106" t="str">
        <f>IF(MaGv!D26="","",IF(MaGv!D26="cn","cn"&amp;CHAR(10)&amp;VLOOKUP(MaGv!D25,dscn,3,0),VLOOKUP(MaGv!D26,dsma,5,0)&amp;CHAR(10)&amp;VLOOKUP(MaGv!D26,dsma,4,0)))</f>
        <v>Tin
NGỌC</v>
      </c>
      <c r="E26" s="106" t="str">
        <f>IF(MaGv!E26="","",IF(MaGv!E26="cn","cn"&amp;CHAR(10)&amp;VLOOKUP(MaGv!E25,dscn,3,0),VLOOKUP(MaGv!E26,dsma,5,0)&amp;CHAR(10)&amp;VLOOKUP(MaGv!E26,dsma,4,0)))</f>
        <v>Toán
ĐIỆP</v>
      </c>
      <c r="F26" s="106" t="str">
        <f>IF(MaGv!F26="","",IF(MaGv!F26="cn","cn"&amp;CHAR(10)&amp;VLOOKUP(MaGv!F25,dscn,3,0),VLOOKUP(MaGv!F26,dsma,5,0)&amp;CHAR(10)&amp;VLOOKUP(MaGv!F26,dsma,4,0)))</f>
        <v>CN
HÀ</v>
      </c>
      <c r="G26" s="106" t="str">
        <f>IF(MaGv!G26="","",IF(MaGv!G26="cn","cn"&amp;CHAR(10)&amp;VLOOKUP(MaGv!G25,dscn,3,0),VLOOKUP(MaGv!G26,dsma,5,0)&amp;CHAR(10)&amp;VLOOKUP(MaGv!G26,dsma,4,0)))</f>
        <v>Hóa
THI</v>
      </c>
      <c r="H26" s="239" t="str">
        <f>IF(MaGv!H26="","",IF(MaGv!H26="cn","cn"&amp;CHAR(10)&amp;VLOOKUP(MaGv!H25,dscn,3,0),VLOOKUP(MaGv!H26,dsma,5,0)&amp;CHAR(10)&amp;VLOOKUP(MaGv!H26,dsma,4,0)))</f>
        <v>Địa
HƯỜNG</v>
      </c>
      <c r="I26" s="106" t="str">
        <f>IF(MaGv!I26="","",IF(MaGv!I26="cn","cn"&amp;CHAR(10)&amp;VLOOKUP(MaGv!I25,dscn,3,0),VLOOKUP(MaGv!I26,dsma,5,0)&amp;CHAR(10)&amp;VLOOKUP(MaGv!I26,dsma,4,0)))</f>
        <v>Toán
L.TRANG</v>
      </c>
      <c r="J26" s="106" t="str">
        <f>IF(MaGv!J26="","",IF(MaGv!J26="cn","cn"&amp;CHAR(10)&amp;VLOOKUP(MaGv!J25,dscn,3,0),VLOOKUP(MaGv!J26,dsma,5,0)&amp;CHAR(10)&amp;VLOOKUP(MaGv!J26,dsma,4,0)))</f>
        <v>Lý
HƯƠNG</v>
      </c>
      <c r="K26" s="106" t="str">
        <f>IF(MaGv!K26="","",IF(MaGv!K26="cn","cn"&amp;CHAR(10)&amp;VLOOKUP(MaGv!K25,dscn,3,0),VLOOKUP(MaGv!K26,dsma,5,0)&amp;CHAR(10)&amp;VLOOKUP(MaGv!K26,dsma,4,0)))</f>
        <v>Sử
THÚY</v>
      </c>
      <c r="L26" s="106" t="str">
        <f>IF(MaGv!L26="","",IF(MaGv!L26="cn","cn"&amp;CHAR(10)&amp;VLOOKUP(MaGv!L25,dscn,3,0),VLOOKUP(MaGv!L26,dsma,5,0)&amp;CHAR(10)&amp;VLOOKUP(MaGv!L26,dsma,4,0)))</f>
        <v>Hóa
SONG</v>
      </c>
      <c r="M26" s="106" t="str">
        <f>IF(MaGv!M26="","",IF(MaGv!M26="cn","cn"&amp;CHAR(10)&amp;VLOOKUP(MaGv!M25,dscn,3,0),VLOOKUP(MaGv!M26,dsma,5,0)&amp;CHAR(10)&amp;VLOOKUP(MaGv!M26,dsma,4,0)))</f>
        <v>Toán
T.MAI</v>
      </c>
      <c r="N26" s="106" t="str">
        <f>IF(MaGv!N26="","",IF(MaGv!N26="cn","cn"&amp;CHAR(10)&amp;VLOOKUP(MaGv!N25,dscn,3,0),VLOOKUP(MaGv!N26,dsma,5,0)&amp;CHAR(10)&amp;VLOOKUP(MaGv!N26,dsma,4,0)))</f>
        <v>Lý
THÔNG</v>
      </c>
      <c r="O26" s="106" t="str">
        <f>IF(MaGv!O26="","",IF(MaGv!O26="cn","cn"&amp;CHAR(10)&amp;VLOOKUP(MaGv!O25,dscn,3,0),VLOOKUP(MaGv!O26,dsma,5,0)&amp;CHAR(10)&amp;VLOOKUP(MaGv!O26,dsma,4,0)))</f>
        <v/>
      </c>
      <c r="P26" s="106" t="str">
        <f>IF(MaGv!P26="","",IF(MaGv!P26="cn","cn"&amp;CHAR(10)&amp;VLOOKUP(MaGv!P25,dscn,3,0),VLOOKUP(MaGv!P26,dsma,5,0)&amp;CHAR(10)&amp;VLOOKUP(MaGv!P26,dsma,4,0)))</f>
        <v/>
      </c>
      <c r="Q26" s="239" t="str">
        <f>IF(MaGv!Q26="","",IF(MaGv!Q26="cn","cn"&amp;CHAR(10)&amp;VLOOKUP(MaGv!Q25,dscn,3,0),VLOOKUP(MaGv!Q26,dsma,5,0)&amp;CHAR(10)&amp;VLOOKUP(MaGv!Q26,dsma,4,0)))</f>
        <v/>
      </c>
      <c r="R26" s="106" t="str">
        <f>IF(MaGv!R26="","",IF(MaGv!R26="cn","cn"&amp;CHAR(10)&amp;VLOOKUP(MaGv!R25,dscn,3,0),VLOOKUP(MaGv!R26,dsma,5,0)&amp;CHAR(10)&amp;VLOOKUP(MaGv!R26,dsma,4,0)))</f>
        <v/>
      </c>
      <c r="S26" s="106" t="str">
        <f>IF(MaGv!S26="","",IF(MaGv!S26="cn","cn"&amp;CHAR(10)&amp;VLOOKUP(MaGv!S25,dscn,3,0),VLOOKUP(MaGv!S26,dsma,5,0)&amp;CHAR(10)&amp;VLOOKUP(MaGv!S26,dsma,4,0)))</f>
        <v/>
      </c>
      <c r="T26" s="106" t="str">
        <f>IF(MaGv!T26="","",IF(MaGv!T26="cn","cn"&amp;CHAR(10)&amp;VLOOKUP(MaGv!T25,dscn,3,0),VLOOKUP(MaGv!T26,dsma,5,0)&amp;CHAR(10)&amp;VLOOKUP(MaGv!T26,dsma,4,0)))</f>
        <v/>
      </c>
      <c r="U26" s="106" t="str">
        <f>IF(MaGv!U26="","",IF(MaGv!U26="cn","cn"&amp;CHAR(10)&amp;VLOOKUP(MaGv!U25,dscn,3,0),VLOOKUP(MaGv!U26,dsma,5,0)&amp;CHAR(10)&amp;VLOOKUP(MaGv!U26,dsma,4,0)))</f>
        <v/>
      </c>
      <c r="V26" s="106" t="str">
        <f>IF(MaGv!V26="","",IF(MaGv!V26="cn","cn"&amp;CHAR(10)&amp;VLOOKUP(MaGv!V25,dscn,3,0),VLOOKUP(MaGv!V26,dsma,5,0)&amp;CHAR(10)&amp;VLOOKUP(MaGv!V26,dsma,4,0)))</f>
        <v/>
      </c>
      <c r="W26" s="106" t="str">
        <f>IF(MaGv!W26="","",IF(MaGv!W26="cn","cn"&amp;CHAR(10)&amp;VLOOKUP(MaGv!W25,dscn,3,0),VLOOKUP(MaGv!W26,dsma,5,0)&amp;CHAR(10)&amp;VLOOKUP(MaGv!W26,dsma,4,0)))</f>
        <v/>
      </c>
      <c r="X26" s="106" t="str">
        <f>IF(MaGv!X26="","",IF(MaGv!X26="cn","cn"&amp;CHAR(10)&amp;VLOOKUP(MaGv!X25,dscn,3,0),VLOOKUP(MaGv!X26,dsma,5,0)&amp;CHAR(10)&amp;VLOOKUP(MaGv!X26,dsma,4,0)))</f>
        <v/>
      </c>
      <c r="Y26" s="106" t="str">
        <f>IF(MaGv!Y26="","",IF(MaGv!Y26="cn","cn"&amp;CHAR(10)&amp;VLOOKUP(MaGv!Y25,dscn,3,0),VLOOKUP(MaGv!Y26,dsma,5,0)&amp;CHAR(10)&amp;VLOOKUP(MaGv!Y26,dsma,4,0)))</f>
        <v/>
      </c>
      <c r="Z26" s="106" t="str">
        <f>IF(MaGv!Z26="","",IF(MaGv!Z26="cn","cn"&amp;CHAR(10)&amp;VLOOKUP(MaGv!Z25,dscn,3,0),VLOOKUP(MaGv!Z26,dsma,5,0)&amp;CHAR(10)&amp;VLOOKUP(MaGv!Z26,dsma,4,0)))</f>
        <v/>
      </c>
      <c r="AA26" s="106" t="str">
        <f>IF(MaGv!AA26="","",IF(MaGv!AA26="cn","cn"&amp;CHAR(10)&amp;VLOOKUP(MaGv!AA25,dscn,3,0),VLOOKUP(MaGv!AA26,dsma,5,0)&amp;CHAR(10)&amp;VLOOKUP(MaGv!AA26,dsma,4,0)))</f>
        <v/>
      </c>
      <c r="AB26" s="106" t="str">
        <f>IF(MaGv!AB26="","",IF(MaGv!AB26="cn","cn"&amp;CHAR(10)&amp;VLOOKUP(MaGv!AB25,dscn,3,0),VLOOKUP(MaGv!AB26,dsma,5,0)&amp;CHAR(10)&amp;VLOOKUP(MaGv!AB26,dsma,4,0)))</f>
        <v/>
      </c>
      <c r="AC26" s="106" t="str">
        <f>IF(MaGv!AC26="","",IF(MaGv!AC26="cn","cn"&amp;CHAR(10)&amp;VLOOKUP(MaGv!AC25,dscn,3,0),VLOOKUP(MaGv!AC26,dsma,5,0)&amp;CHAR(10)&amp;VLOOKUP(MaGv!AC26,dsma,4,0)))</f>
        <v/>
      </c>
      <c r="AD26" s="106" t="str">
        <f>IF(MaGv!AD26="","",IF(MaGv!AD26="cn","cn"&amp;CHAR(10)&amp;VLOOKUP(MaGv!AD25,dscn,3,0),VLOOKUP(MaGv!AD26,dsma,5,0)&amp;CHAR(10)&amp;VLOOKUP(MaGv!AD26,dsma,4,0)))</f>
        <v/>
      </c>
      <c r="AE26" s="106" t="str">
        <f>IF(MaGv!AE26="","",IF(MaGv!AE26="cn","cn"&amp;CHAR(10)&amp;VLOOKUP(MaGv!AE25,dscn,3,0),VLOOKUP(MaGv!AE26,dsma,5,0)&amp;CHAR(10)&amp;VLOOKUP(MaGv!AE26,dsma,4,0)))</f>
        <v/>
      </c>
      <c r="AF26" s="106" t="str">
        <f>IF(MaGv!AF26="","",IF(MaGv!AF26="cn","cn"&amp;CHAR(10)&amp;VLOOKUP(MaGv!AF25,dscn,3,0),VLOOKUP(MaGv!AF26,dsma,5,0)&amp;CHAR(10)&amp;VLOOKUP(MaGv!AF26,dsma,4,0)))</f>
        <v/>
      </c>
      <c r="AG26" s="106" t="str">
        <f>IF(MaGv!AG26="","",IF(MaGv!AG26="cn","cn"&amp;CHAR(10)&amp;VLOOKUP(MaGv!AG25,dscn,3,0),VLOOKUP(MaGv!AG26,dsma,5,0)&amp;CHAR(10)&amp;VLOOKUP(MaGv!AG26,dsma,4,0)))</f>
        <v/>
      </c>
      <c r="AH26" s="239" t="str">
        <f>IF(MaGv!AH26="","",IF(MaGv!AH26="cn","cn"&amp;CHAR(10)&amp;VLOOKUP(MaGv!AH25,dscn,3,0),VLOOKUP(MaGv!AH26,dsma,5,0)&amp;CHAR(10)&amp;VLOOKUP(MaGv!AH26,dsma,4,0)))</f>
        <v/>
      </c>
      <c r="AI26" s="239" t="str">
        <f>IF(MaGv!AI26="","",IF(MaGv!AI26="cn","cn"&amp;CHAR(10)&amp;VLOOKUP(MaGv!AI25,dscn,3,0),VLOOKUP(MaGv!AI26,dsma,5,0)&amp;CHAR(10)&amp;VLOOKUP(MaGv!AI26,dsma,4,0)))</f>
        <v/>
      </c>
      <c r="AJ26" s="239" t="str">
        <f>IF(MaGv!AJ26="","",IF(MaGv!AJ26="cn","cn"&amp;CHAR(10)&amp;VLOOKUP(MaGv!AJ25,dscn,3,0),VLOOKUP(MaGv!AJ26,dsma,5,0)&amp;CHAR(10)&amp;VLOOKUP(MaGv!AJ26,dsma,4,0)))</f>
        <v/>
      </c>
      <c r="AK26" s="239" t="str">
        <f>IF(MaGv!AK26="","",IF(MaGv!AK26="cn","cn"&amp;CHAR(10)&amp;VLOOKUP(MaGv!AK25,dscn,3,0),VLOOKUP(MaGv!AK26,dsma,5,0)&amp;CHAR(10)&amp;VLOOKUP(MaGv!AK26,dsma,4,0)))</f>
        <v/>
      </c>
      <c r="AL26" s="239" t="str">
        <f>IF(MaGv!AL26="","",IF(MaGv!AL26="cn","cn"&amp;CHAR(10)&amp;VLOOKUP(MaGv!AL25,dscn,3,0),VLOOKUP(MaGv!AL26,dsma,5,0)&amp;CHAR(10)&amp;VLOOKUP(MaGv!AL26,dsma,4,0)))</f>
        <v/>
      </c>
      <c r="AM26" s="239" t="str">
        <f>IF(MaGv!AM26="","",IF(MaGv!AM26="cn","cn"&amp;CHAR(10)&amp;VLOOKUP(MaGv!AM25,dscn,3,0),VLOOKUP(MaGv!AM26,dsma,5,0)&amp;CHAR(10)&amp;VLOOKUP(MaGv!AM26,dsma,4,0)))</f>
        <v/>
      </c>
      <c r="AN26" s="239" t="str">
        <f>IF(MaGv!AN26="","",IF(MaGv!AN26="cn","cn"&amp;CHAR(10)&amp;VLOOKUP(MaGv!AN25,dscn,3,0),VLOOKUP(MaGv!AN26,dsma,5,0)&amp;CHAR(10)&amp;VLOOKUP(MaGv!AN26,dsma,4,0)))</f>
        <v/>
      </c>
      <c r="AO26" s="239" t="str">
        <f>IF(MaGv!AO26="","",IF(MaGv!AO26="cn","cn"&amp;CHAR(10)&amp;VLOOKUP(MaGv!AO25,dscn,3,0),VLOOKUP(MaGv!AO26,dsma,5,0)&amp;CHAR(10)&amp;VLOOKUP(MaGv!AO26,dsma,4,0)))</f>
        <v/>
      </c>
      <c r="AP26" s="239" t="str">
        <f>IF(MaGv!AP26="","",IF(MaGv!AP26="cn","cn"&amp;CHAR(10)&amp;VLOOKUP(MaGv!AP25,dscn,3,0),VLOOKUP(MaGv!AP26,dsma,5,0)&amp;CHAR(10)&amp;VLOOKUP(MaGv!AP26,dsma,4,0)))</f>
        <v/>
      </c>
      <c r="AQ26" s="239" t="str">
        <f>IF(MaGv!AQ26="","",IF(MaGv!AQ26="cn","cn"&amp;CHAR(10)&amp;VLOOKUP(MaGv!AQ25,dscn,3,0),VLOOKUP(MaGv!AQ26,dsma,5,0)&amp;CHAR(10)&amp;VLOOKUP(MaGv!AQ26,dsma,4,0)))</f>
        <v/>
      </c>
      <c r="AR26" s="239" t="str">
        <f>IF(MaGv!AR26="","",IF(MaGv!AR26="cn","cn"&amp;CHAR(10)&amp;VLOOKUP(MaGv!AR25,dscn,3,0),VLOOKUP(MaGv!AR26,dsma,5,0)&amp;CHAR(10)&amp;VLOOKUP(MaGv!AR26,dsma,4,0)))</f>
        <v/>
      </c>
      <c r="AS26" s="239" t="str">
        <f>IF(MaGv!AS26="","",IF(MaGv!AS26="cn","cn"&amp;CHAR(10)&amp;VLOOKUP(MaGv!AS25,dscn,3,0),VLOOKUP(MaGv!AS26,dsma,5,0)&amp;CHAR(10)&amp;VLOOKUP(MaGv!AS26,dsma,4,0)))</f>
        <v/>
      </c>
      <c r="AT26" s="236" t="str">
        <f>IF(MaGv!AT26="","",IF(MaGv!AT26="cn","cn"&amp;CHAR(10)&amp;VLOOKUP(MaGv!AT25,dscn,3,0),VLOOKUP(MaGv!AT26,dsma,5,0)&amp;CHAR(10)&amp;VLOOKUP(MaGv!AT26,dsma,4,0)))</f>
        <v/>
      </c>
      <c r="AU26" s="239" t="str">
        <f>IF(MaGv!AU26="","",IF(MaGv!AU26="cn","cn"&amp;CHAR(10)&amp;VLOOKUP(MaGv!AU25,dscn,3,0),VLOOKUP(MaGv!AU26,dsma,5,0)&amp;CHAR(10)&amp;VLOOKUP(MaGv!AU26,dsma,4,0)))</f>
        <v/>
      </c>
      <c r="AV26" s="239" t="str">
        <f>IF(MaGv!AV26="","",IF(MaGv!AV26="cn","cn"&amp;CHAR(10)&amp;VLOOKUP(MaGv!AV25,dscn,3,0),VLOOKUP(MaGv!AV26,dsma,5,0)&amp;CHAR(10)&amp;VLOOKUP(MaGv!AV26,dsma,4,0)))</f>
        <v/>
      </c>
      <c r="AW26" s="239" t="str">
        <f>IF(MaGv!AW26="","",IF(MaGv!AW26="cn","cn"&amp;CHAR(10)&amp;VLOOKUP(MaGv!AW25,dscn,3,0),VLOOKUP(MaGv!AW26,dsma,5,0)&amp;CHAR(10)&amp;VLOOKUP(MaGv!AW26,dsma,4,0)))</f>
        <v/>
      </c>
      <c r="AX26" s="239" t="str">
        <f>IF(MaGv!AX26="","",IF(MaGv!AX26="cn","cn"&amp;CHAR(10)&amp;VLOOKUP(MaGv!AX25,dscn,3,0),VLOOKUP(MaGv!AX26,dsma,5,0)&amp;CHAR(10)&amp;VLOOKUP(MaGv!AX26,dsma,4,0)))</f>
        <v/>
      </c>
      <c r="AY26" s="106" t="str">
        <f>IF(MaGv!AY26="","",IF(MaGv!AY26="cn","cn"&amp;CHAR(10)&amp;VLOOKUP(MaGv!AY25,dscn,3,0),VLOOKUP(MaGv!AY26,dsma,5,0)&amp;CHAR(10)&amp;VLOOKUP(MaGv!AY26,dsma,4,0)))</f>
        <v/>
      </c>
      <c r="AZ26" s="153" t="str">
        <f>IF(MaGv!AZ26="","",IF(MaGv!AZ26="cn","cn"&amp;CHAR(10)&amp;VLOOKUP(MaGv!AZ25,dscn,3,0),VLOOKUP(MaGv!AZ26,dsma,5,0)&amp;CHAR(10)&amp;VLOOKUP(MaGv!AZ26,dsma,4,0)))</f>
        <v/>
      </c>
      <c r="BA26" s="141"/>
      <c r="BB26" s="142"/>
    </row>
    <row r="27" spans="1:54" s="139" customFormat="1" ht="24" customHeight="1">
      <c r="A27" s="565"/>
      <c r="B27" s="140">
        <v>4</v>
      </c>
      <c r="C27" s="106" t="str">
        <f>IF(MaGv!C27="","",IF(MaGv!C27="cn","cn"&amp;CHAR(10)&amp;VLOOKUP(MaGv!C26,dscn,3,0),VLOOKUP(MaGv!C27,dsma,5,0)&amp;CHAR(10)&amp;VLOOKUP(MaGv!C27,dsma,4,0)))</f>
        <v>Hóa
THI</v>
      </c>
      <c r="D27" s="106" t="str">
        <f>IF(MaGv!D27="","",IF(MaGv!D27="cn","cn"&amp;CHAR(10)&amp;VLOOKUP(MaGv!D26,dscn,3,0),VLOOKUP(MaGv!D27,dsma,5,0)&amp;CHAR(10)&amp;VLOOKUP(MaGv!D27,dsma,4,0)))</f>
        <v>Lý
THÔNG</v>
      </c>
      <c r="E27" s="106" t="str">
        <f>IF(MaGv!E27="","",IF(MaGv!E27="cn","cn"&amp;CHAR(10)&amp;VLOOKUP(MaGv!E26,dscn,3,0),VLOOKUP(MaGv!E27,dsma,5,0)&amp;CHAR(10)&amp;VLOOKUP(MaGv!E27,dsma,4,0)))</f>
        <v>Tin
MAI</v>
      </c>
      <c r="F27" s="106" t="str">
        <f>IF(MaGv!F27="","",IF(MaGv!F27="cn","cn"&amp;CHAR(10)&amp;VLOOKUP(MaGv!F26,dscn,3,0),VLOOKUP(MaGv!F27,dsma,5,0)&amp;CHAR(10)&amp;VLOOKUP(MaGv!F27,dsma,4,0)))</f>
        <v>Toán
L.TRANG</v>
      </c>
      <c r="G27" s="106" t="str">
        <f>IF(MaGv!G27="","",IF(MaGv!G27="cn","cn"&amp;CHAR(10)&amp;VLOOKUP(MaGv!G26,dscn,3,0),VLOOKUP(MaGv!G27,dsma,5,0)&amp;CHAR(10)&amp;VLOOKUP(MaGv!G27,dsma,4,0)))</f>
        <v>Văn 
MAI</v>
      </c>
      <c r="H27" s="239" t="str">
        <f>IF(MaGv!H27="","",IF(MaGv!H27="cn","cn"&amp;CHAR(10)&amp;VLOOKUP(MaGv!H26,dscn,3,0),VLOOKUP(MaGv!H27,dsma,5,0)&amp;CHAR(10)&amp;VLOOKUP(MaGv!H27,dsma,4,0)))</f>
        <v>Lý
MINH</v>
      </c>
      <c r="I27" s="106" t="str">
        <f>IF(MaGv!I27="","",IF(MaGv!I27="cn","cn"&amp;CHAR(10)&amp;VLOOKUP(MaGv!I26,dscn,3,0),VLOOKUP(MaGv!I27,dsma,5,0)&amp;CHAR(10)&amp;VLOOKUP(MaGv!I27,dsma,4,0)))</f>
        <v>Sử
NINH</v>
      </c>
      <c r="J27" s="106" t="str">
        <f>IF(MaGv!J27="","",IF(MaGv!J27="cn","cn"&amp;CHAR(10)&amp;VLOOKUP(MaGv!J26,dscn,3,0),VLOOKUP(MaGv!J27,dsma,5,0)&amp;CHAR(10)&amp;VLOOKUP(MaGv!J27,dsma,4,0)))</f>
        <v>Toán
ĐIỆP</v>
      </c>
      <c r="K27" s="106" t="str">
        <f>IF(MaGv!K27="","",IF(MaGv!K27="cn","cn"&amp;CHAR(10)&amp;VLOOKUP(MaGv!K26,dscn,3,0),VLOOKUP(MaGv!K27,dsma,5,0)&amp;CHAR(10)&amp;VLOOKUP(MaGv!K27,dsma,4,0)))</f>
        <v>Lý
MIÊN</v>
      </c>
      <c r="L27" s="106" t="str">
        <f>IF(MaGv!L27="","",IF(MaGv!L27="cn","cn"&amp;CHAR(10)&amp;VLOOKUP(MaGv!L26,dscn,3,0),VLOOKUP(MaGv!L27,dsma,5,0)&amp;CHAR(10)&amp;VLOOKUP(MaGv!L27,dsma,4,0)))</f>
        <v>Hóa
SONG</v>
      </c>
      <c r="M27" s="106" t="str">
        <f>IF(MaGv!M27="","",IF(MaGv!M27="cn","cn"&amp;CHAR(10)&amp;VLOOKUP(MaGv!M26,dscn,3,0),VLOOKUP(MaGv!M27,dsma,5,0)&amp;CHAR(10)&amp;VLOOKUP(MaGv!M27,dsma,4,0)))</f>
        <v>Lý
HÀ</v>
      </c>
      <c r="N27" s="106" t="str">
        <f>IF(MaGv!N27="","",IF(MaGv!N27="cn","cn"&amp;CHAR(10)&amp;VLOOKUP(MaGv!N26,dscn,3,0),VLOOKUP(MaGv!N27,dsma,5,0)&amp;CHAR(10)&amp;VLOOKUP(MaGv!N27,dsma,4,0)))</f>
        <v>Hóa
NGA</v>
      </c>
      <c r="O27" s="106" t="str">
        <f>IF(MaGv!O27="","",IF(MaGv!O27="cn","cn"&amp;CHAR(10)&amp;VLOOKUP(MaGv!O26,dscn,3,0),VLOOKUP(MaGv!O27,dsma,5,0)&amp;CHAR(10)&amp;VLOOKUP(MaGv!O27,dsma,4,0)))</f>
        <v/>
      </c>
      <c r="P27" s="106" t="str">
        <f>IF(MaGv!P27="","",IF(MaGv!P27="cn","cn"&amp;CHAR(10)&amp;VLOOKUP(MaGv!P26,dscn,3,0),VLOOKUP(MaGv!P27,dsma,5,0)&amp;CHAR(10)&amp;VLOOKUP(MaGv!P27,dsma,4,0)))</f>
        <v/>
      </c>
      <c r="Q27" s="239" t="str">
        <f>IF(MaGv!Q27="","",IF(MaGv!Q27="cn","cn"&amp;CHAR(10)&amp;VLOOKUP(MaGv!Q26,dscn,3,0),VLOOKUP(MaGv!Q27,dsma,5,0)&amp;CHAR(10)&amp;VLOOKUP(MaGv!Q27,dsma,4,0)))</f>
        <v/>
      </c>
      <c r="R27" s="106" t="str">
        <f>IF(MaGv!R27="","",IF(MaGv!R27="cn","cn"&amp;CHAR(10)&amp;VLOOKUP(MaGv!R26,dscn,3,0),VLOOKUP(MaGv!R27,dsma,5,0)&amp;CHAR(10)&amp;VLOOKUP(MaGv!R27,dsma,4,0)))</f>
        <v/>
      </c>
      <c r="S27" s="106" t="str">
        <f>IF(MaGv!S27="","",IF(MaGv!S27="cn","cn"&amp;CHAR(10)&amp;VLOOKUP(MaGv!S26,dscn,3,0),VLOOKUP(MaGv!S27,dsma,5,0)&amp;CHAR(10)&amp;VLOOKUP(MaGv!S27,dsma,4,0)))</f>
        <v/>
      </c>
      <c r="T27" s="106" t="str">
        <f>IF(MaGv!T27="","",IF(MaGv!T27="cn","cn"&amp;CHAR(10)&amp;VLOOKUP(MaGv!T26,dscn,3,0),VLOOKUP(MaGv!T27,dsma,5,0)&amp;CHAR(10)&amp;VLOOKUP(MaGv!T27,dsma,4,0)))</f>
        <v/>
      </c>
      <c r="U27" s="106" t="str">
        <f>IF(MaGv!U27="","",IF(MaGv!U27="cn","cn"&amp;CHAR(10)&amp;VLOOKUP(MaGv!U26,dscn,3,0),VLOOKUP(MaGv!U27,dsma,5,0)&amp;CHAR(10)&amp;VLOOKUP(MaGv!U27,dsma,4,0)))</f>
        <v/>
      </c>
      <c r="V27" s="106" t="str">
        <f>IF(MaGv!V27="","",IF(MaGv!V27="cn","cn"&amp;CHAR(10)&amp;VLOOKUP(MaGv!V26,dscn,3,0),VLOOKUP(MaGv!V27,dsma,5,0)&amp;CHAR(10)&amp;VLOOKUP(MaGv!V27,dsma,4,0)))</f>
        <v/>
      </c>
      <c r="W27" s="106" t="str">
        <f>IF(MaGv!W27="","",IF(MaGv!W27="cn","cn"&amp;CHAR(10)&amp;VLOOKUP(MaGv!W26,dscn,3,0),VLOOKUP(MaGv!W27,dsma,5,0)&amp;CHAR(10)&amp;VLOOKUP(MaGv!W27,dsma,4,0)))</f>
        <v/>
      </c>
      <c r="X27" s="106" t="str">
        <f>IF(MaGv!X27="","",IF(MaGv!X27="cn","cn"&amp;CHAR(10)&amp;VLOOKUP(MaGv!X26,dscn,3,0),VLOOKUP(MaGv!X27,dsma,5,0)&amp;CHAR(10)&amp;VLOOKUP(MaGv!X27,dsma,4,0)))</f>
        <v/>
      </c>
      <c r="Y27" s="106" t="str">
        <f>IF(MaGv!Y27="","",IF(MaGv!Y27="cn","cn"&amp;CHAR(10)&amp;VLOOKUP(MaGv!Y26,dscn,3,0),VLOOKUP(MaGv!Y27,dsma,5,0)&amp;CHAR(10)&amp;VLOOKUP(MaGv!Y27,dsma,4,0)))</f>
        <v/>
      </c>
      <c r="Z27" s="106" t="str">
        <f>IF(MaGv!Z27="","",IF(MaGv!Z27="cn","cn"&amp;CHAR(10)&amp;VLOOKUP(MaGv!Z26,dscn,3,0),VLOOKUP(MaGv!Z27,dsma,5,0)&amp;CHAR(10)&amp;VLOOKUP(MaGv!Z27,dsma,4,0)))</f>
        <v/>
      </c>
      <c r="AA27" s="106" t="str">
        <f>IF(MaGv!AA27="","",IF(MaGv!AA27="cn","cn"&amp;CHAR(10)&amp;VLOOKUP(MaGv!AA26,dscn,3,0),VLOOKUP(MaGv!AA27,dsma,5,0)&amp;CHAR(10)&amp;VLOOKUP(MaGv!AA27,dsma,4,0)))</f>
        <v/>
      </c>
      <c r="AB27" s="106" t="str">
        <f>IF(MaGv!AB27="","",IF(MaGv!AB27="cn","cn"&amp;CHAR(10)&amp;VLOOKUP(MaGv!AB26,dscn,3,0),VLOOKUP(MaGv!AB27,dsma,5,0)&amp;CHAR(10)&amp;VLOOKUP(MaGv!AB27,dsma,4,0)))</f>
        <v/>
      </c>
      <c r="AC27" s="106" t="str">
        <f>IF(MaGv!AC27="","",IF(MaGv!AC27="cn","cn"&amp;CHAR(10)&amp;VLOOKUP(MaGv!AC26,dscn,3,0),VLOOKUP(MaGv!AC27,dsma,5,0)&amp;CHAR(10)&amp;VLOOKUP(MaGv!AC27,dsma,4,0)))</f>
        <v/>
      </c>
      <c r="AD27" s="106" t="str">
        <f>IF(MaGv!AD27="","",IF(MaGv!AD27="cn","cn"&amp;CHAR(10)&amp;VLOOKUP(MaGv!AD26,dscn,3,0),VLOOKUP(MaGv!AD27,dsma,5,0)&amp;CHAR(10)&amp;VLOOKUP(MaGv!AD27,dsma,4,0)))</f>
        <v/>
      </c>
      <c r="AE27" s="106" t="str">
        <f>IF(MaGv!AE27="","",IF(MaGv!AE27="cn","cn"&amp;CHAR(10)&amp;VLOOKUP(MaGv!AE26,dscn,3,0),VLOOKUP(MaGv!AE27,dsma,5,0)&amp;CHAR(10)&amp;VLOOKUP(MaGv!AE27,dsma,4,0)))</f>
        <v/>
      </c>
      <c r="AF27" s="106" t="str">
        <f>IF(MaGv!AF27="","",IF(MaGv!AF27="cn","cn"&amp;CHAR(10)&amp;VLOOKUP(MaGv!AF26,dscn,3,0),VLOOKUP(MaGv!AF27,dsma,5,0)&amp;CHAR(10)&amp;VLOOKUP(MaGv!AF27,dsma,4,0)))</f>
        <v/>
      </c>
      <c r="AG27" s="106" t="str">
        <f>IF(MaGv!AG27="","",IF(MaGv!AG27="cn","cn"&amp;CHAR(10)&amp;VLOOKUP(MaGv!AG26,dscn,3,0),VLOOKUP(MaGv!AG27,dsma,5,0)&amp;CHAR(10)&amp;VLOOKUP(MaGv!AG27,dsma,4,0)))</f>
        <v/>
      </c>
      <c r="AH27" s="239" t="str">
        <f>IF(MaGv!AH27="","",IF(MaGv!AH27="cn","cn"&amp;CHAR(10)&amp;VLOOKUP(MaGv!AH26,dscn,3,0),VLOOKUP(MaGv!AH27,dsma,5,0)&amp;CHAR(10)&amp;VLOOKUP(MaGv!AH27,dsma,4,0)))</f>
        <v/>
      </c>
      <c r="AI27" s="239" t="str">
        <f>IF(MaGv!AI27="","",IF(MaGv!AI27="cn","cn"&amp;CHAR(10)&amp;VLOOKUP(MaGv!AI26,dscn,3,0),VLOOKUP(MaGv!AI27,dsma,5,0)&amp;CHAR(10)&amp;VLOOKUP(MaGv!AI27,dsma,4,0)))</f>
        <v/>
      </c>
      <c r="AJ27" s="239" t="str">
        <f>IF(MaGv!AJ27="","",IF(MaGv!AJ27="cn","cn"&amp;CHAR(10)&amp;VLOOKUP(MaGv!AJ26,dscn,3,0),VLOOKUP(MaGv!AJ27,dsma,5,0)&amp;CHAR(10)&amp;VLOOKUP(MaGv!AJ27,dsma,4,0)))</f>
        <v/>
      </c>
      <c r="AK27" s="239" t="str">
        <f>IF(MaGv!AK27="","",IF(MaGv!AK27="cn","cn"&amp;CHAR(10)&amp;VLOOKUP(MaGv!AK26,dscn,3,0),VLOOKUP(MaGv!AK27,dsma,5,0)&amp;CHAR(10)&amp;VLOOKUP(MaGv!AK27,dsma,4,0)))</f>
        <v/>
      </c>
      <c r="AL27" s="239" t="str">
        <f>IF(MaGv!AL27="","",IF(MaGv!AL27="cn","cn"&amp;CHAR(10)&amp;VLOOKUP(MaGv!AL26,dscn,3,0),VLOOKUP(MaGv!AL27,dsma,5,0)&amp;CHAR(10)&amp;VLOOKUP(MaGv!AL27,dsma,4,0)))</f>
        <v/>
      </c>
      <c r="AM27" s="239" t="str">
        <f>IF(MaGv!AM27="","",IF(MaGv!AM27="cn","cn"&amp;CHAR(10)&amp;VLOOKUP(MaGv!AM26,dscn,3,0),VLOOKUP(MaGv!AM27,dsma,5,0)&amp;CHAR(10)&amp;VLOOKUP(MaGv!AM27,dsma,4,0)))</f>
        <v/>
      </c>
      <c r="AN27" s="239" t="str">
        <f>IF(MaGv!AN27="","",IF(MaGv!AN27="cn","cn"&amp;CHAR(10)&amp;VLOOKUP(MaGv!AN26,dscn,3,0),VLOOKUP(MaGv!AN27,dsma,5,0)&amp;CHAR(10)&amp;VLOOKUP(MaGv!AN27,dsma,4,0)))</f>
        <v/>
      </c>
      <c r="AO27" s="239" t="str">
        <f>IF(MaGv!AO27="","",IF(MaGv!AO27="cn","cn"&amp;CHAR(10)&amp;VLOOKUP(MaGv!AO26,dscn,3,0),VLOOKUP(MaGv!AO27,dsma,5,0)&amp;CHAR(10)&amp;VLOOKUP(MaGv!AO27,dsma,4,0)))</f>
        <v/>
      </c>
      <c r="AP27" s="239" t="str">
        <f>IF(MaGv!AP27="","",IF(MaGv!AP27="cn","cn"&amp;CHAR(10)&amp;VLOOKUP(MaGv!AP26,dscn,3,0),VLOOKUP(MaGv!AP27,dsma,5,0)&amp;CHAR(10)&amp;VLOOKUP(MaGv!AP27,dsma,4,0)))</f>
        <v/>
      </c>
      <c r="AQ27" s="239" t="str">
        <f>IF(MaGv!AQ27="","",IF(MaGv!AQ27="cn","cn"&amp;CHAR(10)&amp;VLOOKUP(MaGv!AQ26,dscn,3,0),VLOOKUP(MaGv!AQ27,dsma,5,0)&amp;CHAR(10)&amp;VLOOKUP(MaGv!AQ27,dsma,4,0)))</f>
        <v/>
      </c>
      <c r="AR27" s="239" t="str">
        <f>IF(MaGv!AR27="","",IF(MaGv!AR27="cn","cn"&amp;CHAR(10)&amp;VLOOKUP(MaGv!AR26,dscn,3,0),VLOOKUP(MaGv!AR27,dsma,5,0)&amp;CHAR(10)&amp;VLOOKUP(MaGv!AR27,dsma,4,0)))</f>
        <v/>
      </c>
      <c r="AS27" s="239" t="str">
        <f>IF(MaGv!AS27="","",IF(MaGv!AS27="cn","cn"&amp;CHAR(10)&amp;VLOOKUP(MaGv!AS26,dscn,3,0),VLOOKUP(MaGv!AS27,dsma,5,0)&amp;CHAR(10)&amp;VLOOKUP(MaGv!AS27,dsma,4,0)))</f>
        <v/>
      </c>
      <c r="AT27" s="236" t="str">
        <f>IF(MaGv!AT27="","",IF(MaGv!AT27="cn","cn"&amp;CHAR(10)&amp;VLOOKUP(MaGv!AT26,dscn,3,0),VLOOKUP(MaGv!AT27,dsma,5,0)&amp;CHAR(10)&amp;VLOOKUP(MaGv!AT27,dsma,4,0)))</f>
        <v/>
      </c>
      <c r="AU27" s="239" t="str">
        <f>IF(MaGv!AU27="","",IF(MaGv!AU27="cn","cn"&amp;CHAR(10)&amp;VLOOKUP(MaGv!AU26,dscn,3,0),VLOOKUP(MaGv!AU27,dsma,5,0)&amp;CHAR(10)&amp;VLOOKUP(MaGv!AU27,dsma,4,0)))</f>
        <v/>
      </c>
      <c r="AV27" s="239" t="str">
        <f>IF(MaGv!AV27="","",IF(MaGv!AV27="cn","cn"&amp;CHAR(10)&amp;VLOOKUP(MaGv!AV26,dscn,3,0),VLOOKUP(MaGv!AV27,dsma,5,0)&amp;CHAR(10)&amp;VLOOKUP(MaGv!AV27,dsma,4,0)))</f>
        <v/>
      </c>
      <c r="AW27" s="239" t="str">
        <f>IF(MaGv!AW27="","",IF(MaGv!AW27="cn","cn"&amp;CHAR(10)&amp;VLOOKUP(MaGv!AW26,dscn,3,0),VLOOKUP(MaGv!AW27,dsma,5,0)&amp;CHAR(10)&amp;VLOOKUP(MaGv!AW27,dsma,4,0)))</f>
        <v/>
      </c>
      <c r="AX27" s="239" t="str">
        <f>IF(MaGv!AX27="","",IF(MaGv!AX27="cn","cn"&amp;CHAR(10)&amp;VLOOKUP(MaGv!AX26,dscn,3,0),VLOOKUP(MaGv!AX27,dsma,5,0)&amp;CHAR(10)&amp;VLOOKUP(MaGv!AX27,dsma,4,0)))</f>
        <v/>
      </c>
      <c r="AY27" s="106" t="str">
        <f>IF(MaGv!AY27="","",IF(MaGv!AY27="cn","cn"&amp;CHAR(10)&amp;VLOOKUP(MaGv!AY26,dscn,3,0),VLOOKUP(MaGv!AY27,dsma,5,0)&amp;CHAR(10)&amp;VLOOKUP(MaGv!AY27,dsma,4,0)))</f>
        <v/>
      </c>
      <c r="AZ27" s="153" t="str">
        <f>IF(MaGv!AZ27="","",IF(MaGv!AZ27="cn","cn"&amp;CHAR(10)&amp;VLOOKUP(MaGv!AZ26,dscn,3,0),VLOOKUP(MaGv!AZ27,dsma,5,0)&amp;CHAR(10)&amp;VLOOKUP(MaGv!AZ27,dsma,4,0)))</f>
        <v/>
      </c>
      <c r="BA27" s="141"/>
      <c r="BB27" s="142"/>
    </row>
    <row r="28" spans="1:54" s="139" customFormat="1" ht="24" customHeight="1" thickBot="1">
      <c r="A28" s="565"/>
      <c r="B28" s="143">
        <v>5</v>
      </c>
      <c r="C28" s="151" t="str">
        <f>IF(MaGv!C28="","",IF(MaGv!C28="cn","cn"&amp;CHAR(10)&amp;VLOOKUP(MaGv!C27,dscn,3,0),VLOOKUP(MaGv!C28,dsma,5,0)&amp;CHAR(10)&amp;VLOOKUP(MaGv!C28,dsma,4,0)))</f>
        <v>Hóa
THI</v>
      </c>
      <c r="D28" s="151" t="str">
        <f>IF(MaGv!D28="","",IF(MaGv!D28="cn","cn"&amp;CHAR(10)&amp;VLOOKUP(MaGv!D27,dscn,3,0),VLOOKUP(MaGv!D28,dsma,5,0)&amp;CHAR(10)&amp;VLOOKUP(MaGv!D28,dsma,4,0)))</f>
        <v>Lý
THÔNG</v>
      </c>
      <c r="E28" s="151" t="str">
        <f>IF(MaGv!E28="","",IF(MaGv!E28="cn","cn"&amp;CHAR(10)&amp;VLOOKUP(MaGv!E27,dscn,3,0),VLOOKUP(MaGv!E28,dsma,5,0)&amp;CHAR(10)&amp;VLOOKUP(MaGv!E28,dsma,4,0)))</f>
        <v>Tin
MAI</v>
      </c>
      <c r="F28" s="151" t="str">
        <f>IF(MaGv!F28="","",IF(MaGv!F28="cn","cn"&amp;CHAR(10)&amp;VLOOKUP(MaGv!F27,dscn,3,0),VLOOKUP(MaGv!F28,dsma,5,0)&amp;CHAR(10)&amp;VLOOKUP(MaGv!F28,dsma,4,0)))</f>
        <v>Toán
L.TRANG</v>
      </c>
      <c r="G28" s="151" t="str">
        <f>IF(MaGv!G28="","",IF(MaGv!G28="cn","cn"&amp;CHAR(10)&amp;VLOOKUP(MaGv!G27,dscn,3,0),VLOOKUP(MaGv!G28,dsma,5,0)&amp;CHAR(10)&amp;VLOOKUP(MaGv!G28,dsma,4,0)))</f>
        <v>Văn 
MAI</v>
      </c>
      <c r="H28" s="240" t="str">
        <f>IF(MaGv!H28="","",IF(MaGv!H28="cn","cn"&amp;CHAR(10)&amp;VLOOKUP(MaGv!H27,dscn,3,0),VLOOKUP(MaGv!H28,dsma,5,0)&amp;CHAR(10)&amp;VLOOKUP(MaGv!H28,dsma,4,0)))</f>
        <v>Lý
MINH</v>
      </c>
      <c r="I28" s="151" t="str">
        <f>IF(MaGv!I28="","",IF(MaGv!I28="cn","cn"&amp;CHAR(10)&amp;VLOOKUP(MaGv!I27,dscn,3,0),VLOOKUP(MaGv!I28,dsma,5,0)&amp;CHAR(10)&amp;VLOOKUP(MaGv!I28,dsma,4,0)))</f>
        <v>Hóa
NGHI</v>
      </c>
      <c r="J28" s="151" t="str">
        <f>IF(MaGv!J28="","",IF(MaGv!J28="cn","cn"&amp;CHAR(10)&amp;VLOOKUP(MaGv!J27,dscn,3,0),VLOOKUP(MaGv!J28,dsma,5,0)&amp;CHAR(10)&amp;VLOOKUP(MaGv!J28,dsma,4,0)))</f>
        <v>Sử
NINH</v>
      </c>
      <c r="K28" s="151" t="str">
        <f>IF(MaGv!K28="","",IF(MaGv!K28="cn","cn"&amp;CHAR(10)&amp;VLOOKUP(MaGv!K27,dscn,3,0),VLOOKUP(MaGv!K28,dsma,5,0)&amp;CHAR(10)&amp;VLOOKUP(MaGv!K28,dsma,4,0)))</f>
        <v>Lý
MIÊN</v>
      </c>
      <c r="L28" s="151" t="str">
        <f>IF(MaGv!L28="","",IF(MaGv!L28="cn","cn"&amp;CHAR(10)&amp;VLOOKUP(MaGv!L27,dscn,3,0),VLOOKUP(MaGv!L28,dsma,5,0)&amp;CHAR(10)&amp;VLOOKUP(MaGv!L28,dsma,4,0)))</f>
        <v>Tin
NGỌC</v>
      </c>
      <c r="M28" s="151" t="str">
        <f>IF(MaGv!M28="","",IF(MaGv!M28="cn","cn"&amp;CHAR(10)&amp;VLOOKUP(MaGv!M27,dscn,3,0),VLOOKUP(MaGv!M28,dsma,5,0)&amp;CHAR(10)&amp;VLOOKUP(MaGv!M28,dsma,4,0)))</f>
        <v>Lý
HÀ</v>
      </c>
      <c r="N28" s="151" t="str">
        <f>IF(MaGv!N28="","",IF(MaGv!N28="cn","cn"&amp;CHAR(10)&amp;VLOOKUP(MaGv!N27,dscn,3,0),VLOOKUP(MaGv!N28,dsma,5,0)&amp;CHAR(10)&amp;VLOOKUP(MaGv!N28,dsma,4,0)))</f>
        <v>Hóa
NGA</v>
      </c>
      <c r="O28" s="151" t="str">
        <f>IF(MaGv!O28="","",IF(MaGv!O28="cn","cn"&amp;CHAR(10)&amp;VLOOKUP(MaGv!O27,dscn,3,0),VLOOKUP(MaGv!O28,dsma,5,0)&amp;CHAR(10)&amp;VLOOKUP(MaGv!O28,dsma,4,0)))</f>
        <v/>
      </c>
      <c r="P28" s="151" t="str">
        <f>IF(MaGv!P28="","",IF(MaGv!P28="cn","cn"&amp;CHAR(10)&amp;VLOOKUP(MaGv!P27,dscn,3,0),VLOOKUP(MaGv!P28,dsma,5,0)&amp;CHAR(10)&amp;VLOOKUP(MaGv!P28,dsma,4,0)))</f>
        <v/>
      </c>
      <c r="Q28" s="240" t="str">
        <f>IF(MaGv!Q28="","",IF(MaGv!Q28="cn","cn"&amp;CHAR(10)&amp;VLOOKUP(MaGv!Q27,dscn,3,0),VLOOKUP(MaGv!Q28,dsma,5,0)&amp;CHAR(10)&amp;VLOOKUP(MaGv!Q28,dsma,4,0)))</f>
        <v/>
      </c>
      <c r="R28" s="151" t="str">
        <f>IF(MaGv!R28="","",IF(MaGv!R28="cn","cn"&amp;CHAR(10)&amp;VLOOKUP(MaGv!R27,dscn,3,0),VLOOKUP(MaGv!R28,dsma,5,0)&amp;CHAR(10)&amp;VLOOKUP(MaGv!R28,dsma,4,0)))</f>
        <v/>
      </c>
      <c r="S28" s="151" t="str">
        <f>IF(MaGv!S28="","",IF(MaGv!S28="cn","cn"&amp;CHAR(10)&amp;VLOOKUP(MaGv!S27,dscn,3,0),VLOOKUP(MaGv!S28,dsma,5,0)&amp;CHAR(10)&amp;VLOOKUP(MaGv!S28,dsma,4,0)))</f>
        <v/>
      </c>
      <c r="T28" s="151" t="str">
        <f>IF(MaGv!T28="","",IF(MaGv!T28="cn","cn"&amp;CHAR(10)&amp;VLOOKUP(MaGv!T27,dscn,3,0),VLOOKUP(MaGv!T28,dsma,5,0)&amp;CHAR(10)&amp;VLOOKUP(MaGv!T28,dsma,4,0)))</f>
        <v/>
      </c>
      <c r="U28" s="151" t="str">
        <f>IF(MaGv!U28="","",IF(MaGv!U28="cn","cn"&amp;CHAR(10)&amp;VLOOKUP(MaGv!U27,dscn,3,0),VLOOKUP(MaGv!U28,dsma,5,0)&amp;CHAR(10)&amp;VLOOKUP(MaGv!U28,dsma,4,0)))</f>
        <v/>
      </c>
      <c r="V28" s="151" t="str">
        <f>IF(MaGv!V28="","",IF(MaGv!V28="cn","cn"&amp;CHAR(10)&amp;VLOOKUP(MaGv!V27,dscn,3,0),VLOOKUP(MaGv!V28,dsma,5,0)&amp;CHAR(10)&amp;VLOOKUP(MaGv!V28,dsma,4,0)))</f>
        <v/>
      </c>
      <c r="W28" s="151" t="str">
        <f>IF(MaGv!W28="","",IF(MaGv!W28="cn","cn"&amp;CHAR(10)&amp;VLOOKUP(MaGv!W27,dscn,3,0),VLOOKUP(MaGv!W28,dsma,5,0)&amp;CHAR(10)&amp;VLOOKUP(MaGv!W28,dsma,4,0)))</f>
        <v/>
      </c>
      <c r="X28" s="151" t="str">
        <f>IF(MaGv!X28="","",IF(MaGv!X28="cn","cn"&amp;CHAR(10)&amp;VLOOKUP(MaGv!X27,dscn,3,0),VLOOKUP(MaGv!X28,dsma,5,0)&amp;CHAR(10)&amp;VLOOKUP(MaGv!X28,dsma,4,0)))</f>
        <v/>
      </c>
      <c r="Y28" s="151" t="str">
        <f>IF(MaGv!Y28="","",IF(MaGv!Y28="cn","cn"&amp;CHAR(10)&amp;VLOOKUP(MaGv!Y27,dscn,3,0),VLOOKUP(MaGv!Y28,dsma,5,0)&amp;CHAR(10)&amp;VLOOKUP(MaGv!Y28,dsma,4,0)))</f>
        <v/>
      </c>
      <c r="Z28" s="151" t="str">
        <f>IF(MaGv!Z28="","",IF(MaGv!Z28="cn","cn"&amp;CHAR(10)&amp;VLOOKUP(MaGv!Z27,dscn,3,0),VLOOKUP(MaGv!Z28,dsma,5,0)&amp;CHAR(10)&amp;VLOOKUP(MaGv!Z28,dsma,4,0)))</f>
        <v/>
      </c>
      <c r="AA28" s="151" t="str">
        <f>IF(MaGv!AA28="","",IF(MaGv!AA28="cn","cn"&amp;CHAR(10)&amp;VLOOKUP(MaGv!AA27,dscn,3,0),VLOOKUP(MaGv!AA28,dsma,5,0)&amp;CHAR(10)&amp;VLOOKUP(MaGv!AA28,dsma,4,0)))</f>
        <v/>
      </c>
      <c r="AB28" s="151" t="str">
        <f>IF(MaGv!AB28="","",IF(MaGv!AB28="cn","cn"&amp;CHAR(10)&amp;VLOOKUP(MaGv!AB27,dscn,3,0),VLOOKUP(MaGv!AB28,dsma,5,0)&amp;CHAR(10)&amp;VLOOKUP(MaGv!AB28,dsma,4,0)))</f>
        <v/>
      </c>
      <c r="AC28" s="151" t="str">
        <f>IF(MaGv!AC28="","",IF(MaGv!AC28="cn","cn"&amp;CHAR(10)&amp;VLOOKUP(MaGv!AC27,dscn,3,0),VLOOKUP(MaGv!AC28,dsma,5,0)&amp;CHAR(10)&amp;VLOOKUP(MaGv!AC28,dsma,4,0)))</f>
        <v/>
      </c>
      <c r="AD28" s="151" t="str">
        <f>IF(MaGv!AD28="","",IF(MaGv!AD28="cn","cn"&amp;CHAR(10)&amp;VLOOKUP(MaGv!AD27,dscn,3,0),VLOOKUP(MaGv!AD28,dsma,5,0)&amp;CHAR(10)&amp;VLOOKUP(MaGv!AD28,dsma,4,0)))</f>
        <v/>
      </c>
      <c r="AE28" s="151" t="str">
        <f>IF(MaGv!AE28="","",IF(MaGv!AE28="cn","cn"&amp;CHAR(10)&amp;VLOOKUP(MaGv!AE27,dscn,3,0),VLOOKUP(MaGv!AE28,dsma,5,0)&amp;CHAR(10)&amp;VLOOKUP(MaGv!AE28,dsma,4,0)))</f>
        <v/>
      </c>
      <c r="AF28" s="151" t="str">
        <f>IF(MaGv!AF28="","",IF(MaGv!AF28="cn","cn"&amp;CHAR(10)&amp;VLOOKUP(MaGv!AF27,dscn,3,0),VLOOKUP(MaGv!AF28,dsma,5,0)&amp;CHAR(10)&amp;VLOOKUP(MaGv!AF28,dsma,4,0)))</f>
        <v/>
      </c>
      <c r="AG28" s="151" t="str">
        <f>IF(MaGv!AG28="","",IF(MaGv!AG28="cn","cn"&amp;CHAR(10)&amp;VLOOKUP(MaGv!AG27,dscn,3,0),VLOOKUP(MaGv!AG28,dsma,5,0)&amp;CHAR(10)&amp;VLOOKUP(MaGv!AG28,dsma,4,0)))</f>
        <v/>
      </c>
      <c r="AH28" s="240" t="str">
        <f>IF(MaGv!AH28="","",IF(MaGv!AH28="cn","cn"&amp;CHAR(10)&amp;VLOOKUP(MaGv!AH27,dscn,3,0),VLOOKUP(MaGv!AH28,dsma,5,0)&amp;CHAR(10)&amp;VLOOKUP(MaGv!AH28,dsma,4,0)))</f>
        <v/>
      </c>
      <c r="AI28" s="240" t="str">
        <f>IF(MaGv!AI28="","",IF(MaGv!AI28="cn","cn"&amp;CHAR(10)&amp;VLOOKUP(MaGv!AI27,dscn,3,0),VLOOKUP(MaGv!AI28,dsma,5,0)&amp;CHAR(10)&amp;VLOOKUP(MaGv!AI28,dsma,4,0)))</f>
        <v/>
      </c>
      <c r="AJ28" s="240" t="str">
        <f>IF(MaGv!AJ28="","",IF(MaGv!AJ28="cn","cn"&amp;CHAR(10)&amp;VLOOKUP(MaGv!AJ27,dscn,3,0),VLOOKUP(MaGv!AJ28,dsma,5,0)&amp;CHAR(10)&amp;VLOOKUP(MaGv!AJ28,dsma,4,0)))</f>
        <v/>
      </c>
      <c r="AK28" s="240" t="str">
        <f>IF(MaGv!AK28="","",IF(MaGv!AK28="cn","cn"&amp;CHAR(10)&amp;VLOOKUP(MaGv!AK27,dscn,3,0),VLOOKUP(MaGv!AK28,dsma,5,0)&amp;CHAR(10)&amp;VLOOKUP(MaGv!AK28,dsma,4,0)))</f>
        <v/>
      </c>
      <c r="AL28" s="240" t="str">
        <f>IF(MaGv!AL28="","",IF(MaGv!AL28="cn","cn"&amp;CHAR(10)&amp;VLOOKUP(MaGv!AL27,dscn,3,0),VLOOKUP(MaGv!AL28,dsma,5,0)&amp;CHAR(10)&amp;VLOOKUP(MaGv!AL28,dsma,4,0)))</f>
        <v/>
      </c>
      <c r="AM28" s="240" t="str">
        <f>IF(MaGv!AM28="","",IF(MaGv!AM28="cn","cn"&amp;CHAR(10)&amp;VLOOKUP(MaGv!AM27,dscn,3,0),VLOOKUP(MaGv!AM28,dsma,5,0)&amp;CHAR(10)&amp;VLOOKUP(MaGv!AM28,dsma,4,0)))</f>
        <v/>
      </c>
      <c r="AN28" s="240" t="str">
        <f>IF(MaGv!AN28="","",IF(MaGv!AN28="cn","cn"&amp;CHAR(10)&amp;VLOOKUP(MaGv!AN27,dscn,3,0),VLOOKUP(MaGv!AN28,dsma,5,0)&amp;CHAR(10)&amp;VLOOKUP(MaGv!AN28,dsma,4,0)))</f>
        <v/>
      </c>
      <c r="AO28" s="240" t="str">
        <f>IF(MaGv!AO28="","",IF(MaGv!AO28="cn","cn"&amp;CHAR(10)&amp;VLOOKUP(MaGv!AO27,dscn,3,0),VLOOKUP(MaGv!AO28,dsma,5,0)&amp;CHAR(10)&amp;VLOOKUP(MaGv!AO28,dsma,4,0)))</f>
        <v/>
      </c>
      <c r="AP28" s="240" t="str">
        <f>IF(MaGv!AP28="","",IF(MaGv!AP28="cn","cn"&amp;CHAR(10)&amp;VLOOKUP(MaGv!AP27,dscn,3,0),VLOOKUP(MaGv!AP28,dsma,5,0)&amp;CHAR(10)&amp;VLOOKUP(MaGv!AP28,dsma,4,0)))</f>
        <v/>
      </c>
      <c r="AQ28" s="240" t="str">
        <f>IF(MaGv!AQ28="","",IF(MaGv!AQ28="cn","cn"&amp;CHAR(10)&amp;VLOOKUP(MaGv!AQ27,dscn,3,0),VLOOKUP(MaGv!AQ28,dsma,5,0)&amp;CHAR(10)&amp;VLOOKUP(MaGv!AQ28,dsma,4,0)))</f>
        <v/>
      </c>
      <c r="AR28" s="240" t="str">
        <f>IF(MaGv!AR28="","",IF(MaGv!AR28="cn","cn"&amp;CHAR(10)&amp;VLOOKUP(MaGv!AR27,dscn,3,0),VLOOKUP(MaGv!AR28,dsma,5,0)&amp;CHAR(10)&amp;VLOOKUP(MaGv!AR28,dsma,4,0)))</f>
        <v/>
      </c>
      <c r="AS28" s="240" t="str">
        <f>IF(MaGv!AS28="","",IF(MaGv!AS28="cn","cn"&amp;CHAR(10)&amp;VLOOKUP(MaGv!AS27,dscn,3,0),VLOOKUP(MaGv!AS28,dsma,5,0)&amp;CHAR(10)&amp;VLOOKUP(MaGv!AS28,dsma,4,0)))</f>
        <v/>
      </c>
      <c r="AT28" s="237" t="str">
        <f>IF(MaGv!AT28="","",IF(MaGv!AT28="cn","cn"&amp;CHAR(10)&amp;VLOOKUP(MaGv!AT27,dscn,3,0),VLOOKUP(MaGv!AT28,dsma,5,0)&amp;CHAR(10)&amp;VLOOKUP(MaGv!AT28,dsma,4,0)))</f>
        <v/>
      </c>
      <c r="AU28" s="240" t="str">
        <f>IF(MaGv!AU28="","",IF(MaGv!AU28="cn","cn"&amp;CHAR(10)&amp;VLOOKUP(MaGv!AU27,dscn,3,0),VLOOKUP(MaGv!AU28,dsma,5,0)&amp;CHAR(10)&amp;VLOOKUP(MaGv!AU28,dsma,4,0)))</f>
        <v/>
      </c>
      <c r="AV28" s="240" t="str">
        <f>IF(MaGv!AV28="","",IF(MaGv!AV28="cn","cn"&amp;CHAR(10)&amp;VLOOKUP(MaGv!AV27,dscn,3,0),VLOOKUP(MaGv!AV28,dsma,5,0)&amp;CHAR(10)&amp;VLOOKUP(MaGv!AV28,dsma,4,0)))</f>
        <v/>
      </c>
      <c r="AW28" s="240" t="str">
        <f>IF(MaGv!AW28="","",IF(MaGv!AW28="cn","cn"&amp;CHAR(10)&amp;VLOOKUP(MaGv!AW27,dscn,3,0),VLOOKUP(MaGv!AW28,dsma,5,0)&amp;CHAR(10)&amp;VLOOKUP(MaGv!AW28,dsma,4,0)))</f>
        <v/>
      </c>
      <c r="AX28" s="240" t="str">
        <f>IF(MaGv!AX28="","",IF(MaGv!AX28="cn","cn"&amp;CHAR(10)&amp;VLOOKUP(MaGv!AX27,dscn,3,0),VLOOKUP(MaGv!AX28,dsma,5,0)&amp;CHAR(10)&amp;VLOOKUP(MaGv!AX28,dsma,4,0)))</f>
        <v/>
      </c>
      <c r="AY28" s="151" t="str">
        <f>IF(MaGv!AY28="","",IF(MaGv!AY28="cn","cn"&amp;CHAR(10)&amp;VLOOKUP(MaGv!AY27,dscn,3,0),VLOOKUP(MaGv!AY28,dsma,5,0)&amp;CHAR(10)&amp;VLOOKUP(MaGv!AY28,dsma,4,0)))</f>
        <v/>
      </c>
      <c r="AZ28" s="154" t="str">
        <f>IF(MaGv!AZ28="","",IF(MaGv!AZ28="cn","cn"&amp;CHAR(10)&amp;VLOOKUP(MaGv!AZ27,dscn,3,0),VLOOKUP(MaGv!AZ28,dsma,5,0)&amp;CHAR(10)&amp;VLOOKUP(MaGv!AZ28,dsma,4,0)))</f>
        <v/>
      </c>
      <c r="BA28" s="144"/>
      <c r="BB28" s="145"/>
    </row>
    <row r="29" spans="1:54" s="139" customFormat="1" ht="24" customHeight="1" thickTop="1">
      <c r="A29" s="565" t="s">
        <v>23</v>
      </c>
      <c r="B29" s="136">
        <v>1</v>
      </c>
      <c r="C29" s="150" t="str">
        <f>IF(MaGv!C29="","",IF(MaGv!C29="cn","cn"&amp;CHAR(10)&amp;VLOOKUP(MaGv!C28,dscn,3,0),VLOOKUP(MaGv!C29,dsma,5,0)&amp;CHAR(10)&amp;VLOOKUP(MaGv!C29,dsma,4,0)))</f>
        <v/>
      </c>
      <c r="D29" s="150" t="str">
        <f>IF(MaGv!D29="","",IF(MaGv!D29="cn","cn"&amp;CHAR(10)&amp;VLOOKUP(MaGv!D28,dscn,3,0),VLOOKUP(MaGv!D29,dsma,5,0)&amp;CHAR(10)&amp;VLOOKUP(MaGv!D29,dsma,4,0)))</f>
        <v/>
      </c>
      <c r="E29" s="150" t="str">
        <f>IF(MaGv!E29="","",IF(MaGv!E29="cn","cn"&amp;CHAR(10)&amp;VLOOKUP(MaGv!E28,dscn,3,0),VLOOKUP(MaGv!E29,dsma,5,0)&amp;CHAR(10)&amp;VLOOKUP(MaGv!E29,dsma,4,0)))</f>
        <v/>
      </c>
      <c r="F29" s="150" t="str">
        <f>IF(MaGv!F29="","",IF(MaGv!F29="cn","cn"&amp;CHAR(10)&amp;VLOOKUP(MaGv!F28,dscn,3,0),VLOOKUP(MaGv!F29,dsma,5,0)&amp;CHAR(10)&amp;VLOOKUP(MaGv!F29,dsma,4,0)))</f>
        <v/>
      </c>
      <c r="G29" s="150" t="str">
        <f>IF(MaGv!G29="","",IF(MaGv!G29="cn","cn"&amp;CHAR(10)&amp;VLOOKUP(MaGv!G28,dscn,3,0),VLOOKUP(MaGv!G29,dsma,5,0)&amp;CHAR(10)&amp;VLOOKUP(MaGv!G29,dsma,4,0)))</f>
        <v/>
      </c>
      <c r="H29" s="238" t="str">
        <f>IF(MaGv!H29="","",IF(MaGv!H29="cn","cn"&amp;CHAR(10)&amp;VLOOKUP(MaGv!H28,dscn,3,0),VLOOKUP(MaGv!H29,dsma,5,0)&amp;CHAR(10)&amp;VLOOKUP(MaGv!H29,dsma,4,0)))</f>
        <v/>
      </c>
      <c r="I29" s="150" t="str">
        <f>IF(MaGv!I29="","",IF(MaGv!I29="cn","cn"&amp;CHAR(10)&amp;VLOOKUP(MaGv!I28,dscn,3,0),VLOOKUP(MaGv!I29,dsma,5,0)&amp;CHAR(10)&amp;VLOOKUP(MaGv!I29,dsma,4,0)))</f>
        <v/>
      </c>
      <c r="J29" s="150" t="str">
        <f>IF(MaGv!J29="","",IF(MaGv!J29="cn","cn"&amp;CHAR(10)&amp;VLOOKUP(MaGv!J28,dscn,3,0),VLOOKUP(MaGv!J29,dsma,5,0)&amp;CHAR(10)&amp;VLOOKUP(MaGv!J29,dsma,4,0)))</f>
        <v/>
      </c>
      <c r="K29" s="150" t="str">
        <f>IF(MaGv!K29="","",IF(MaGv!K29="cn","cn"&amp;CHAR(10)&amp;VLOOKUP(MaGv!K28,dscn,3,0),VLOOKUP(MaGv!K29,dsma,5,0)&amp;CHAR(10)&amp;VLOOKUP(MaGv!K29,dsma,4,0)))</f>
        <v/>
      </c>
      <c r="L29" s="150" t="str">
        <f>IF(MaGv!L29="","",IF(MaGv!L29="cn","cn"&amp;CHAR(10)&amp;VLOOKUP(MaGv!L28,dscn,3,0),VLOOKUP(MaGv!L29,dsma,5,0)&amp;CHAR(10)&amp;VLOOKUP(MaGv!L29,dsma,4,0)))</f>
        <v/>
      </c>
      <c r="M29" s="150" t="str">
        <f>IF(MaGv!M29="","",IF(MaGv!M29="cn","cn"&amp;CHAR(10)&amp;VLOOKUP(MaGv!M28,dscn,3,0),VLOOKUP(MaGv!M29,dsma,5,0)&amp;CHAR(10)&amp;VLOOKUP(MaGv!M29,dsma,4,0)))</f>
        <v/>
      </c>
      <c r="N29" s="150" t="str">
        <f>IF(MaGv!N29="","",IF(MaGv!N29="cn","cn"&amp;CHAR(10)&amp;VLOOKUP(MaGv!N28,dscn,3,0),VLOOKUP(MaGv!N29,dsma,5,0)&amp;CHAR(10)&amp;VLOOKUP(MaGv!N29,dsma,4,0)))</f>
        <v/>
      </c>
      <c r="O29" s="150" t="str">
        <f>IF(MaGv!O29="","",IF(MaGv!O29="cn","cn"&amp;CHAR(10)&amp;VLOOKUP(MaGv!O28,dscn,3,0),VLOOKUP(MaGv!O29,dsma,5,0)&amp;CHAR(10)&amp;VLOOKUP(MaGv!O29,dsma,4,0)))</f>
        <v/>
      </c>
      <c r="P29" s="150" t="str">
        <f>IF(MaGv!P29="","",IF(MaGv!P29="cn","cn"&amp;CHAR(10)&amp;VLOOKUP(MaGv!P28,dscn,3,0),VLOOKUP(MaGv!P29,dsma,5,0)&amp;CHAR(10)&amp;VLOOKUP(MaGv!P29,dsma,4,0)))</f>
        <v/>
      </c>
      <c r="Q29" s="238" t="str">
        <f>IF(MaGv!Q29="","",IF(MaGv!Q29="cn","cn"&amp;CHAR(10)&amp;VLOOKUP(MaGv!Q28,dscn,3,0),VLOOKUP(MaGv!Q29,dsma,5,0)&amp;CHAR(10)&amp;VLOOKUP(MaGv!Q29,dsma,4,0)))</f>
        <v/>
      </c>
      <c r="R29" s="150" t="str">
        <f>IF(MaGv!R29="","",IF(MaGv!R29="cn","cn"&amp;CHAR(10)&amp;VLOOKUP(MaGv!R28,dscn,3,0),VLOOKUP(MaGv!R29,dsma,5,0)&amp;CHAR(10)&amp;VLOOKUP(MaGv!R29,dsma,4,0)))</f>
        <v/>
      </c>
      <c r="S29" s="150" t="str">
        <f>IF(MaGv!S29="","",IF(MaGv!S29="cn","cn"&amp;CHAR(10)&amp;VLOOKUP(MaGv!S28,dscn,3,0),VLOOKUP(MaGv!S29,dsma,5,0)&amp;CHAR(10)&amp;VLOOKUP(MaGv!S29,dsma,4,0)))</f>
        <v/>
      </c>
      <c r="T29" s="150" t="str">
        <f>IF(MaGv!T29="","",IF(MaGv!T29="cn","cn"&amp;CHAR(10)&amp;VLOOKUP(MaGv!T28,dscn,3,0),VLOOKUP(MaGv!T29,dsma,5,0)&amp;CHAR(10)&amp;VLOOKUP(MaGv!T29,dsma,4,0)))</f>
        <v/>
      </c>
      <c r="U29" s="150" t="str">
        <f>IF(MaGv!U29="","",IF(MaGv!U29="cn","cn"&amp;CHAR(10)&amp;VLOOKUP(MaGv!U28,dscn,3,0),VLOOKUP(MaGv!U29,dsma,5,0)&amp;CHAR(10)&amp;VLOOKUP(MaGv!U29,dsma,4,0)))</f>
        <v/>
      </c>
      <c r="V29" s="150" t="str">
        <f>IF(MaGv!V29="","",IF(MaGv!V29="cn","cn"&amp;CHAR(10)&amp;VLOOKUP(MaGv!V28,dscn,3,0),VLOOKUP(MaGv!V29,dsma,5,0)&amp;CHAR(10)&amp;VLOOKUP(MaGv!V29,dsma,4,0)))</f>
        <v/>
      </c>
      <c r="W29" s="150" t="str">
        <f>IF(MaGv!W29="","",IF(MaGv!W29="cn","cn"&amp;CHAR(10)&amp;VLOOKUP(MaGv!W28,dscn,3,0),VLOOKUP(MaGv!W29,dsma,5,0)&amp;CHAR(10)&amp;VLOOKUP(MaGv!W29,dsma,4,0)))</f>
        <v/>
      </c>
      <c r="X29" s="150" t="str">
        <f>IF(MaGv!X29="","",IF(MaGv!X29="cn","cn"&amp;CHAR(10)&amp;VLOOKUP(MaGv!X28,dscn,3,0),VLOOKUP(MaGv!X29,dsma,5,0)&amp;CHAR(10)&amp;VLOOKUP(MaGv!X29,dsma,4,0)))</f>
        <v/>
      </c>
      <c r="Y29" s="150" t="str">
        <f>IF(MaGv!Y29="","",IF(MaGv!Y29="cn","cn"&amp;CHAR(10)&amp;VLOOKUP(MaGv!Y28,dscn,3,0),VLOOKUP(MaGv!Y29,dsma,5,0)&amp;CHAR(10)&amp;VLOOKUP(MaGv!Y29,dsma,4,0)))</f>
        <v/>
      </c>
      <c r="Z29" s="150" t="str">
        <f>IF(MaGv!Z29="","",IF(MaGv!Z29="cn","cn"&amp;CHAR(10)&amp;VLOOKUP(MaGv!Z28,dscn,3,0),VLOOKUP(MaGv!Z29,dsma,5,0)&amp;CHAR(10)&amp;VLOOKUP(MaGv!Z29,dsma,4,0)))</f>
        <v/>
      </c>
      <c r="AA29" s="150" t="str">
        <f>IF(MaGv!AA29="","",IF(MaGv!AA29="cn","cn"&amp;CHAR(10)&amp;VLOOKUP(MaGv!AA28,dscn,3,0),VLOOKUP(MaGv!AA29,dsma,5,0)&amp;CHAR(10)&amp;VLOOKUP(MaGv!AA29,dsma,4,0)))</f>
        <v/>
      </c>
      <c r="AB29" s="150" t="str">
        <f>IF(MaGv!AB29="","",IF(MaGv!AB29="cn","cn"&amp;CHAR(10)&amp;VLOOKUP(MaGv!AB28,dscn,3,0),VLOOKUP(MaGv!AB29,dsma,5,0)&amp;CHAR(10)&amp;VLOOKUP(MaGv!AB29,dsma,4,0)))</f>
        <v/>
      </c>
      <c r="AC29" s="150" t="str">
        <f>IF(MaGv!AC29="","",IF(MaGv!AC29="cn","cn"&amp;CHAR(10)&amp;VLOOKUP(MaGv!AC28,dscn,3,0),VLOOKUP(MaGv!AC29,dsma,5,0)&amp;CHAR(10)&amp;VLOOKUP(MaGv!AC29,dsma,4,0)))</f>
        <v/>
      </c>
      <c r="AD29" s="150" t="str">
        <f>IF(MaGv!AD29="","",IF(MaGv!AD29="cn","cn"&amp;CHAR(10)&amp;VLOOKUP(MaGv!AD28,dscn,3,0),VLOOKUP(MaGv!AD29,dsma,5,0)&amp;CHAR(10)&amp;VLOOKUP(MaGv!AD29,dsma,4,0)))</f>
        <v/>
      </c>
      <c r="AE29" s="150" t="str">
        <f>IF(MaGv!AE29="","",IF(MaGv!AE29="cn","cn"&amp;CHAR(10)&amp;VLOOKUP(MaGv!AE28,dscn,3,0),VLOOKUP(MaGv!AE29,dsma,5,0)&amp;CHAR(10)&amp;VLOOKUP(MaGv!AE29,dsma,4,0)))</f>
        <v/>
      </c>
      <c r="AF29" s="150" t="str">
        <f>IF(MaGv!AF29="","",IF(MaGv!AF29="cn","cn"&amp;CHAR(10)&amp;VLOOKUP(MaGv!AF28,dscn,3,0),VLOOKUP(MaGv!AF29,dsma,5,0)&amp;CHAR(10)&amp;VLOOKUP(MaGv!AF29,dsma,4,0)))</f>
        <v/>
      </c>
      <c r="AG29" s="150" t="str">
        <f>IF(MaGv!AG29="","",IF(MaGv!AG29="cn","cn"&amp;CHAR(10)&amp;VLOOKUP(MaGv!AG28,dscn,3,0),VLOOKUP(MaGv!AG29,dsma,5,0)&amp;CHAR(10)&amp;VLOOKUP(MaGv!AG29,dsma,4,0)))</f>
        <v/>
      </c>
      <c r="AH29" s="238" t="str">
        <f>IF(MaGv!AH29="","",IF(MaGv!AH29="cn","cn"&amp;CHAR(10)&amp;VLOOKUP(MaGv!AH28,dscn,3,0),VLOOKUP(MaGv!AH29,dsma,5,0)&amp;CHAR(10)&amp;VLOOKUP(MaGv!AH29,dsma,4,0)))</f>
        <v/>
      </c>
      <c r="AI29" s="238" t="str">
        <f>IF(MaGv!AI29="","",IF(MaGv!AI29="cn","cn"&amp;CHAR(10)&amp;VLOOKUP(MaGv!AI28,dscn,3,0),VLOOKUP(MaGv!AI29,dsma,5,0)&amp;CHAR(10)&amp;VLOOKUP(MaGv!AI29,dsma,4,0)))</f>
        <v/>
      </c>
      <c r="AJ29" s="238" t="str">
        <f>IF(MaGv!AJ29="","",IF(MaGv!AJ29="cn","cn"&amp;CHAR(10)&amp;VLOOKUP(MaGv!AJ28,dscn,3,0),VLOOKUP(MaGv!AJ29,dsma,5,0)&amp;CHAR(10)&amp;VLOOKUP(MaGv!AJ29,dsma,4,0)))</f>
        <v/>
      </c>
      <c r="AK29" s="238" t="str">
        <f>IF(MaGv!AK29="","",IF(MaGv!AK29="cn","cn"&amp;CHAR(10)&amp;VLOOKUP(MaGv!AK28,dscn,3,0),VLOOKUP(MaGv!AK29,dsma,5,0)&amp;CHAR(10)&amp;VLOOKUP(MaGv!AK29,dsma,4,0)))</f>
        <v/>
      </c>
      <c r="AL29" s="238" t="str">
        <f>IF(MaGv!AL29="","",IF(MaGv!AL29="cn","cn"&amp;CHAR(10)&amp;VLOOKUP(MaGv!AL28,dscn,3,0),VLOOKUP(MaGv!AL29,dsma,5,0)&amp;CHAR(10)&amp;VLOOKUP(MaGv!AL29,dsma,4,0)))</f>
        <v/>
      </c>
      <c r="AM29" s="238" t="str">
        <f>IF(MaGv!AM29="","",IF(MaGv!AM29="cn","cn"&amp;CHAR(10)&amp;VLOOKUP(MaGv!AM28,dscn,3,0),VLOOKUP(MaGv!AM29,dsma,5,0)&amp;CHAR(10)&amp;VLOOKUP(MaGv!AM29,dsma,4,0)))</f>
        <v/>
      </c>
      <c r="AN29" s="238" t="str">
        <f>IF(MaGv!AN29="","",IF(MaGv!AN29="cn","cn"&amp;CHAR(10)&amp;VLOOKUP(MaGv!AN28,dscn,3,0),VLOOKUP(MaGv!AN29,dsma,5,0)&amp;CHAR(10)&amp;VLOOKUP(MaGv!AN29,dsma,4,0)))</f>
        <v/>
      </c>
      <c r="AO29" s="238" t="str">
        <f>IF(MaGv!AO29="","",IF(MaGv!AO29="cn","cn"&amp;CHAR(10)&amp;VLOOKUP(MaGv!AO28,dscn,3,0),VLOOKUP(MaGv!AO29,dsma,5,0)&amp;CHAR(10)&amp;VLOOKUP(MaGv!AO29,dsma,4,0)))</f>
        <v/>
      </c>
      <c r="AP29" s="238" t="str">
        <f>IF(MaGv!AP29="","",IF(MaGv!AP29="cn","cn"&amp;CHAR(10)&amp;VLOOKUP(MaGv!AP28,dscn,3,0),VLOOKUP(MaGv!AP29,dsma,5,0)&amp;CHAR(10)&amp;VLOOKUP(MaGv!AP29,dsma,4,0)))</f>
        <v/>
      </c>
      <c r="AQ29" s="238" t="str">
        <f>IF(MaGv!AQ29="","",IF(MaGv!AQ29="cn","cn"&amp;CHAR(10)&amp;VLOOKUP(MaGv!AQ28,dscn,3,0),VLOOKUP(MaGv!AQ29,dsma,5,0)&amp;CHAR(10)&amp;VLOOKUP(MaGv!AQ29,dsma,4,0)))</f>
        <v/>
      </c>
      <c r="AR29" s="238" t="str">
        <f>IF(MaGv!AR29="","",IF(MaGv!AR29="cn","cn"&amp;CHAR(10)&amp;VLOOKUP(MaGv!AR28,dscn,3,0),VLOOKUP(MaGv!AR29,dsma,5,0)&amp;CHAR(10)&amp;VLOOKUP(MaGv!AR29,dsma,4,0)))</f>
        <v/>
      </c>
      <c r="AS29" s="238" t="str">
        <f>IF(MaGv!AS29="","",IF(MaGv!AS29="cn","cn"&amp;CHAR(10)&amp;VLOOKUP(MaGv!AS28,dscn,3,0),VLOOKUP(MaGv!AS29,dsma,5,0)&amp;CHAR(10)&amp;VLOOKUP(MaGv!AS29,dsma,4,0)))</f>
        <v/>
      </c>
      <c r="AT29" s="235" t="str">
        <f>IF(MaGv!AT29="","",IF(MaGv!AT29="cn","cn"&amp;CHAR(10)&amp;VLOOKUP(MaGv!AT28,dscn,3,0),VLOOKUP(MaGv!AT29,dsma,5,0)&amp;CHAR(10)&amp;VLOOKUP(MaGv!AT29,dsma,4,0)))</f>
        <v/>
      </c>
      <c r="AU29" s="238" t="str">
        <f>IF(MaGv!AU29="","",IF(MaGv!AU29="cn","cn"&amp;CHAR(10)&amp;VLOOKUP(MaGv!AU28,dscn,3,0),VLOOKUP(MaGv!AU29,dsma,5,0)&amp;CHAR(10)&amp;VLOOKUP(MaGv!AU29,dsma,4,0)))</f>
        <v/>
      </c>
      <c r="AV29" s="238" t="str">
        <f>IF(MaGv!AV29="","",IF(MaGv!AV29="cn","cn"&amp;CHAR(10)&amp;VLOOKUP(MaGv!AV28,dscn,3,0),VLOOKUP(MaGv!AV29,dsma,5,0)&amp;CHAR(10)&amp;VLOOKUP(MaGv!AV29,dsma,4,0)))</f>
        <v/>
      </c>
      <c r="AW29" s="238" t="str">
        <f>IF(MaGv!AW29="","",IF(MaGv!AW29="cn","cn"&amp;CHAR(10)&amp;VLOOKUP(MaGv!AW28,dscn,3,0),VLOOKUP(MaGv!AW29,dsma,5,0)&amp;CHAR(10)&amp;VLOOKUP(MaGv!AW29,dsma,4,0)))</f>
        <v/>
      </c>
      <c r="AX29" s="238" t="str">
        <f>IF(MaGv!AX29="","",IF(MaGv!AX29="cn","cn"&amp;CHAR(10)&amp;VLOOKUP(MaGv!AX28,dscn,3,0),VLOOKUP(MaGv!AX29,dsma,5,0)&amp;CHAR(10)&amp;VLOOKUP(MaGv!AX29,dsma,4,0)))</f>
        <v/>
      </c>
      <c r="AY29" s="150" t="str">
        <f>IF(MaGv!AY29="","",IF(MaGv!AY29="cn","cn"&amp;CHAR(10)&amp;VLOOKUP(MaGv!AY28,dscn,3,0),VLOOKUP(MaGv!AY29,dsma,5,0)&amp;CHAR(10)&amp;VLOOKUP(MaGv!AY29,dsma,4,0)))</f>
        <v/>
      </c>
      <c r="AZ29" s="152" t="str">
        <f>IF(MaGv!AZ29="","",IF(MaGv!AZ29="cn","cn"&amp;CHAR(10)&amp;VLOOKUP(MaGv!AZ28,dscn,3,0),VLOOKUP(MaGv!AZ29,dsma,5,0)&amp;CHAR(10)&amp;VLOOKUP(MaGv!AZ29,dsma,4,0)))</f>
        <v/>
      </c>
      <c r="BA29" s="146"/>
      <c r="BB29" s="138"/>
    </row>
    <row r="30" spans="1:54" s="139" customFormat="1" ht="24" customHeight="1">
      <c r="A30" s="565" t="s">
        <v>8</v>
      </c>
      <c r="B30" s="140">
        <v>2</v>
      </c>
      <c r="C30" s="106" t="str">
        <f>IF(MaGv!C30="","",IF(MaGv!C30="cn","cn"&amp;CHAR(10)&amp;VLOOKUP(MaGv!C29,dscn,3,0),VLOOKUP(MaGv!C30,dsma,5,0)&amp;CHAR(10)&amp;VLOOKUP(MaGv!C30,dsma,4,0)))</f>
        <v/>
      </c>
      <c r="D30" s="106" t="str">
        <f>IF(MaGv!D30="","",IF(MaGv!D30="cn","cn"&amp;CHAR(10)&amp;VLOOKUP(MaGv!D29,dscn,3,0),VLOOKUP(MaGv!D30,dsma,5,0)&amp;CHAR(10)&amp;VLOOKUP(MaGv!D30,dsma,4,0)))</f>
        <v/>
      </c>
      <c r="E30" s="106" t="str">
        <f>IF(MaGv!E30="","",IF(MaGv!E30="cn","cn"&amp;CHAR(10)&amp;VLOOKUP(MaGv!E29,dscn,3,0),VLOOKUP(MaGv!E30,dsma,5,0)&amp;CHAR(10)&amp;VLOOKUP(MaGv!E30,dsma,4,0)))</f>
        <v/>
      </c>
      <c r="F30" s="106" t="str">
        <f>IF(MaGv!F30="","",IF(MaGv!F30="cn","cn"&amp;CHAR(10)&amp;VLOOKUP(MaGv!F29,dscn,3,0),VLOOKUP(MaGv!F30,dsma,5,0)&amp;CHAR(10)&amp;VLOOKUP(MaGv!F30,dsma,4,0)))</f>
        <v/>
      </c>
      <c r="G30" s="106" t="str">
        <f>IF(MaGv!G30="","",IF(MaGv!G30="cn","cn"&amp;CHAR(10)&amp;VLOOKUP(MaGv!G29,dscn,3,0),VLOOKUP(MaGv!G30,dsma,5,0)&amp;CHAR(10)&amp;VLOOKUP(MaGv!G30,dsma,4,0)))</f>
        <v/>
      </c>
      <c r="H30" s="239" t="str">
        <f>IF(MaGv!H30="","",IF(MaGv!H30="cn","cn"&amp;CHAR(10)&amp;VLOOKUP(MaGv!H29,dscn,3,0),VLOOKUP(MaGv!H30,dsma,5,0)&amp;CHAR(10)&amp;VLOOKUP(MaGv!H30,dsma,4,0)))</f>
        <v/>
      </c>
      <c r="I30" s="106" t="str">
        <f>IF(MaGv!I30="","",IF(MaGv!I30="cn","cn"&amp;CHAR(10)&amp;VLOOKUP(MaGv!I29,dscn,3,0),VLOOKUP(MaGv!I30,dsma,5,0)&amp;CHAR(10)&amp;VLOOKUP(MaGv!I30,dsma,4,0)))</f>
        <v/>
      </c>
      <c r="J30" s="106" t="str">
        <f>IF(MaGv!J30="","",IF(MaGv!J30="cn","cn"&amp;CHAR(10)&amp;VLOOKUP(MaGv!J29,dscn,3,0),VLOOKUP(MaGv!J30,dsma,5,0)&amp;CHAR(10)&amp;VLOOKUP(MaGv!J30,dsma,4,0)))</f>
        <v/>
      </c>
      <c r="K30" s="106" t="str">
        <f>IF(MaGv!K30="","",IF(MaGv!K30="cn","cn"&amp;CHAR(10)&amp;VLOOKUP(MaGv!K29,dscn,3,0),VLOOKUP(MaGv!K30,dsma,5,0)&amp;CHAR(10)&amp;VLOOKUP(MaGv!K30,dsma,4,0)))</f>
        <v/>
      </c>
      <c r="L30" s="106" t="str">
        <f>IF(MaGv!L30="","",IF(MaGv!L30="cn","cn"&amp;CHAR(10)&amp;VLOOKUP(MaGv!L29,dscn,3,0),VLOOKUP(MaGv!L30,dsma,5,0)&amp;CHAR(10)&amp;VLOOKUP(MaGv!L30,dsma,4,0)))</f>
        <v/>
      </c>
      <c r="M30" s="106" t="str">
        <f>IF(MaGv!M30="","",IF(MaGv!M30="cn","cn"&amp;CHAR(10)&amp;VLOOKUP(MaGv!M29,dscn,3,0),VLOOKUP(MaGv!M30,dsma,5,0)&amp;CHAR(10)&amp;VLOOKUP(MaGv!M30,dsma,4,0)))</f>
        <v/>
      </c>
      <c r="N30" s="106" t="str">
        <f>IF(MaGv!N30="","",IF(MaGv!N30="cn","cn"&amp;CHAR(10)&amp;VLOOKUP(MaGv!N29,dscn,3,0),VLOOKUP(MaGv!N30,dsma,5,0)&amp;CHAR(10)&amp;VLOOKUP(MaGv!N30,dsma,4,0)))</f>
        <v/>
      </c>
      <c r="O30" s="106" t="str">
        <f>IF(MaGv!O30="","",IF(MaGv!O30="cn","cn"&amp;CHAR(10)&amp;VLOOKUP(MaGv!O29,dscn,3,0),VLOOKUP(MaGv!O30,dsma,5,0)&amp;CHAR(10)&amp;VLOOKUP(MaGv!O30,dsma,4,0)))</f>
        <v/>
      </c>
      <c r="P30" s="106" t="str">
        <f>IF(MaGv!P30="","",IF(MaGv!P30="cn","cn"&amp;CHAR(10)&amp;VLOOKUP(MaGv!P29,dscn,3,0),VLOOKUP(MaGv!P30,dsma,5,0)&amp;CHAR(10)&amp;VLOOKUP(MaGv!P30,dsma,4,0)))</f>
        <v/>
      </c>
      <c r="Q30" s="239" t="str">
        <f>IF(MaGv!Q30="","",IF(MaGv!Q30="cn","cn"&amp;CHAR(10)&amp;VLOOKUP(MaGv!Q29,dscn,3,0),VLOOKUP(MaGv!Q30,dsma,5,0)&amp;CHAR(10)&amp;VLOOKUP(MaGv!Q30,dsma,4,0)))</f>
        <v/>
      </c>
      <c r="R30" s="106" t="str">
        <f>IF(MaGv!R30="","",IF(MaGv!R30="cn","cn"&amp;CHAR(10)&amp;VLOOKUP(MaGv!R29,dscn,3,0),VLOOKUP(MaGv!R30,dsma,5,0)&amp;CHAR(10)&amp;VLOOKUP(MaGv!R30,dsma,4,0)))</f>
        <v/>
      </c>
      <c r="S30" s="106" t="str">
        <f>IF(MaGv!S30="","",IF(MaGv!S30="cn","cn"&amp;CHAR(10)&amp;VLOOKUP(MaGv!S29,dscn,3,0),VLOOKUP(MaGv!S30,dsma,5,0)&amp;CHAR(10)&amp;VLOOKUP(MaGv!S30,dsma,4,0)))</f>
        <v/>
      </c>
      <c r="T30" s="106" t="str">
        <f>IF(MaGv!T30="","",IF(MaGv!T30="cn","cn"&amp;CHAR(10)&amp;VLOOKUP(MaGv!T29,dscn,3,0),VLOOKUP(MaGv!T30,dsma,5,0)&amp;CHAR(10)&amp;VLOOKUP(MaGv!T30,dsma,4,0)))</f>
        <v/>
      </c>
      <c r="U30" s="106" t="str">
        <f>IF(MaGv!U30="","",IF(MaGv!U30="cn","cn"&amp;CHAR(10)&amp;VLOOKUP(MaGv!U29,dscn,3,0),VLOOKUP(MaGv!U30,dsma,5,0)&amp;CHAR(10)&amp;VLOOKUP(MaGv!U30,dsma,4,0)))</f>
        <v/>
      </c>
      <c r="V30" s="106" t="str">
        <f>IF(MaGv!V30="","",IF(MaGv!V30="cn","cn"&amp;CHAR(10)&amp;VLOOKUP(MaGv!V29,dscn,3,0),VLOOKUP(MaGv!V30,dsma,5,0)&amp;CHAR(10)&amp;VLOOKUP(MaGv!V30,dsma,4,0)))</f>
        <v/>
      </c>
      <c r="W30" s="106" t="str">
        <f>IF(MaGv!W30="","",IF(MaGv!W30="cn","cn"&amp;CHAR(10)&amp;VLOOKUP(MaGv!W29,dscn,3,0),VLOOKUP(MaGv!W30,dsma,5,0)&amp;CHAR(10)&amp;VLOOKUP(MaGv!W30,dsma,4,0)))</f>
        <v/>
      </c>
      <c r="X30" s="106" t="str">
        <f>IF(MaGv!X30="","",IF(MaGv!X30="cn","cn"&amp;CHAR(10)&amp;VLOOKUP(MaGv!X29,dscn,3,0),VLOOKUP(MaGv!X30,dsma,5,0)&amp;CHAR(10)&amp;VLOOKUP(MaGv!X30,dsma,4,0)))</f>
        <v/>
      </c>
      <c r="Y30" s="106" t="str">
        <f>IF(MaGv!Y30="","",IF(MaGv!Y30="cn","cn"&amp;CHAR(10)&amp;VLOOKUP(MaGv!Y29,dscn,3,0),VLOOKUP(MaGv!Y30,dsma,5,0)&amp;CHAR(10)&amp;VLOOKUP(MaGv!Y30,dsma,4,0)))</f>
        <v/>
      </c>
      <c r="Z30" s="106" t="str">
        <f>IF(MaGv!Z30="","",IF(MaGv!Z30="cn","cn"&amp;CHAR(10)&amp;VLOOKUP(MaGv!Z29,dscn,3,0),VLOOKUP(MaGv!Z30,dsma,5,0)&amp;CHAR(10)&amp;VLOOKUP(MaGv!Z30,dsma,4,0)))</f>
        <v/>
      </c>
      <c r="AA30" s="106" t="str">
        <f>IF(MaGv!AA30="","",IF(MaGv!AA30="cn","cn"&amp;CHAR(10)&amp;VLOOKUP(MaGv!AA29,dscn,3,0),VLOOKUP(MaGv!AA30,dsma,5,0)&amp;CHAR(10)&amp;VLOOKUP(MaGv!AA30,dsma,4,0)))</f>
        <v/>
      </c>
      <c r="AB30" s="106" t="str">
        <f>IF(MaGv!AB30="","",IF(MaGv!AB30="cn","cn"&amp;CHAR(10)&amp;VLOOKUP(MaGv!AB29,dscn,3,0),VLOOKUP(MaGv!AB30,dsma,5,0)&amp;CHAR(10)&amp;VLOOKUP(MaGv!AB30,dsma,4,0)))</f>
        <v/>
      </c>
      <c r="AC30" s="106" t="str">
        <f>IF(MaGv!AC30="","",IF(MaGv!AC30="cn","cn"&amp;CHAR(10)&amp;VLOOKUP(MaGv!AC29,dscn,3,0),VLOOKUP(MaGv!AC30,dsma,5,0)&amp;CHAR(10)&amp;VLOOKUP(MaGv!AC30,dsma,4,0)))</f>
        <v/>
      </c>
      <c r="AD30" s="106" t="str">
        <f>IF(MaGv!AD30="","",IF(MaGv!AD30="cn","cn"&amp;CHAR(10)&amp;VLOOKUP(MaGv!AD29,dscn,3,0),VLOOKUP(MaGv!AD30,dsma,5,0)&amp;CHAR(10)&amp;VLOOKUP(MaGv!AD30,dsma,4,0)))</f>
        <v/>
      </c>
      <c r="AE30" s="106" t="str">
        <f>IF(MaGv!AE30="","",IF(MaGv!AE30="cn","cn"&amp;CHAR(10)&amp;VLOOKUP(MaGv!AE29,dscn,3,0),VLOOKUP(MaGv!AE30,dsma,5,0)&amp;CHAR(10)&amp;VLOOKUP(MaGv!AE30,dsma,4,0)))</f>
        <v/>
      </c>
      <c r="AF30" s="106" t="str">
        <f>IF(MaGv!AF30="","",IF(MaGv!AF30="cn","cn"&amp;CHAR(10)&amp;VLOOKUP(MaGv!AF29,dscn,3,0),VLOOKUP(MaGv!AF30,dsma,5,0)&amp;CHAR(10)&amp;VLOOKUP(MaGv!AF30,dsma,4,0)))</f>
        <v/>
      </c>
      <c r="AG30" s="106" t="str">
        <f>IF(MaGv!AG30="","",IF(MaGv!AG30="cn","cn"&amp;CHAR(10)&amp;VLOOKUP(MaGv!AG29,dscn,3,0),VLOOKUP(MaGv!AG30,dsma,5,0)&amp;CHAR(10)&amp;VLOOKUP(MaGv!AG30,dsma,4,0)))</f>
        <v/>
      </c>
      <c r="AH30" s="239" t="str">
        <f>IF(MaGv!AH30="","",IF(MaGv!AH30="cn","cn"&amp;CHAR(10)&amp;VLOOKUP(MaGv!AH29,dscn,3,0),VLOOKUP(MaGv!AH30,dsma,5,0)&amp;CHAR(10)&amp;VLOOKUP(MaGv!AH30,dsma,4,0)))</f>
        <v/>
      </c>
      <c r="AI30" s="239" t="str">
        <f>IF(MaGv!AI30="","",IF(MaGv!AI30="cn","cn"&amp;CHAR(10)&amp;VLOOKUP(MaGv!AI29,dscn,3,0),VLOOKUP(MaGv!AI30,dsma,5,0)&amp;CHAR(10)&amp;VLOOKUP(MaGv!AI30,dsma,4,0)))</f>
        <v/>
      </c>
      <c r="AJ30" s="239" t="str">
        <f>IF(MaGv!AJ30="","",IF(MaGv!AJ30="cn","cn"&amp;CHAR(10)&amp;VLOOKUP(MaGv!AJ29,dscn,3,0),VLOOKUP(MaGv!AJ30,dsma,5,0)&amp;CHAR(10)&amp;VLOOKUP(MaGv!AJ30,dsma,4,0)))</f>
        <v/>
      </c>
      <c r="AK30" s="239" t="str">
        <f>IF(MaGv!AK30="","",IF(MaGv!AK30="cn","cn"&amp;CHAR(10)&amp;VLOOKUP(MaGv!AK29,dscn,3,0),VLOOKUP(MaGv!AK30,dsma,5,0)&amp;CHAR(10)&amp;VLOOKUP(MaGv!AK30,dsma,4,0)))</f>
        <v/>
      </c>
      <c r="AL30" s="239" t="str">
        <f>IF(MaGv!AL30="","",IF(MaGv!AL30="cn","cn"&amp;CHAR(10)&amp;VLOOKUP(MaGv!AL29,dscn,3,0),VLOOKUP(MaGv!AL30,dsma,5,0)&amp;CHAR(10)&amp;VLOOKUP(MaGv!AL30,dsma,4,0)))</f>
        <v/>
      </c>
      <c r="AM30" s="239" t="str">
        <f>IF(MaGv!AM30="","",IF(MaGv!AM30="cn","cn"&amp;CHAR(10)&amp;VLOOKUP(MaGv!AM29,dscn,3,0),VLOOKUP(MaGv!AM30,dsma,5,0)&amp;CHAR(10)&amp;VLOOKUP(MaGv!AM30,dsma,4,0)))</f>
        <v/>
      </c>
      <c r="AN30" s="239" t="str">
        <f>IF(MaGv!AN30="","",IF(MaGv!AN30="cn","cn"&amp;CHAR(10)&amp;VLOOKUP(MaGv!AN29,dscn,3,0),VLOOKUP(MaGv!AN30,dsma,5,0)&amp;CHAR(10)&amp;VLOOKUP(MaGv!AN30,dsma,4,0)))</f>
        <v/>
      </c>
      <c r="AO30" s="239" t="str">
        <f>IF(MaGv!AO30="","",IF(MaGv!AO30="cn","cn"&amp;CHAR(10)&amp;VLOOKUP(MaGv!AO29,dscn,3,0),VLOOKUP(MaGv!AO30,dsma,5,0)&amp;CHAR(10)&amp;VLOOKUP(MaGv!AO30,dsma,4,0)))</f>
        <v/>
      </c>
      <c r="AP30" s="239" t="str">
        <f>IF(MaGv!AP30="","",IF(MaGv!AP30="cn","cn"&amp;CHAR(10)&amp;VLOOKUP(MaGv!AP29,dscn,3,0),VLOOKUP(MaGv!AP30,dsma,5,0)&amp;CHAR(10)&amp;VLOOKUP(MaGv!AP30,dsma,4,0)))</f>
        <v/>
      </c>
      <c r="AQ30" s="239" t="str">
        <f>IF(MaGv!AQ30="","",IF(MaGv!AQ30="cn","cn"&amp;CHAR(10)&amp;VLOOKUP(MaGv!AQ29,dscn,3,0),VLOOKUP(MaGv!AQ30,dsma,5,0)&amp;CHAR(10)&amp;VLOOKUP(MaGv!AQ30,dsma,4,0)))</f>
        <v/>
      </c>
      <c r="AR30" s="239" t="str">
        <f>IF(MaGv!AR30="","",IF(MaGv!AR30="cn","cn"&amp;CHAR(10)&amp;VLOOKUP(MaGv!AR29,dscn,3,0),VLOOKUP(MaGv!AR30,dsma,5,0)&amp;CHAR(10)&amp;VLOOKUP(MaGv!AR30,dsma,4,0)))</f>
        <v/>
      </c>
      <c r="AS30" s="239" t="str">
        <f>IF(MaGv!AS30="","",IF(MaGv!AS30="cn","cn"&amp;CHAR(10)&amp;VLOOKUP(MaGv!AS29,dscn,3,0),VLOOKUP(MaGv!AS30,dsma,5,0)&amp;CHAR(10)&amp;VLOOKUP(MaGv!AS30,dsma,4,0)))</f>
        <v/>
      </c>
      <c r="AT30" s="236" t="str">
        <f>IF(MaGv!AT30="","",IF(MaGv!AT30="cn","cn"&amp;CHAR(10)&amp;VLOOKUP(MaGv!AT29,dscn,3,0),VLOOKUP(MaGv!AT30,dsma,5,0)&amp;CHAR(10)&amp;VLOOKUP(MaGv!AT30,dsma,4,0)))</f>
        <v/>
      </c>
      <c r="AU30" s="239" t="str">
        <f>IF(MaGv!AU30="","",IF(MaGv!AU30="cn","cn"&amp;CHAR(10)&amp;VLOOKUP(MaGv!AU29,dscn,3,0),VLOOKUP(MaGv!AU30,dsma,5,0)&amp;CHAR(10)&amp;VLOOKUP(MaGv!AU30,dsma,4,0)))</f>
        <v/>
      </c>
      <c r="AV30" s="239" t="str">
        <f>IF(MaGv!AV30="","",IF(MaGv!AV30="cn","cn"&amp;CHAR(10)&amp;VLOOKUP(MaGv!AV29,dscn,3,0),VLOOKUP(MaGv!AV30,dsma,5,0)&amp;CHAR(10)&amp;VLOOKUP(MaGv!AV30,dsma,4,0)))</f>
        <v/>
      </c>
      <c r="AW30" s="239" t="str">
        <f>IF(MaGv!AW30="","",IF(MaGv!AW30="cn","cn"&amp;CHAR(10)&amp;VLOOKUP(MaGv!AW29,dscn,3,0),VLOOKUP(MaGv!AW30,dsma,5,0)&amp;CHAR(10)&amp;VLOOKUP(MaGv!AW30,dsma,4,0)))</f>
        <v/>
      </c>
      <c r="AX30" s="239" t="str">
        <f>IF(MaGv!AX30="","",IF(MaGv!AX30="cn","cn"&amp;CHAR(10)&amp;VLOOKUP(MaGv!AX29,dscn,3,0),VLOOKUP(MaGv!AX30,dsma,5,0)&amp;CHAR(10)&amp;VLOOKUP(MaGv!AX30,dsma,4,0)))</f>
        <v/>
      </c>
      <c r="AY30" s="106" t="str">
        <f>IF(MaGv!AY30="","",IF(MaGv!AY30="cn","cn"&amp;CHAR(10)&amp;VLOOKUP(MaGv!AY29,dscn,3,0),VLOOKUP(MaGv!AY30,dsma,5,0)&amp;CHAR(10)&amp;VLOOKUP(MaGv!AY30,dsma,4,0)))</f>
        <v/>
      </c>
      <c r="AZ30" s="153" t="str">
        <f>IF(MaGv!AZ30="","",IF(MaGv!AZ30="cn","cn"&amp;CHAR(10)&amp;VLOOKUP(MaGv!AZ29,dscn,3,0),VLOOKUP(MaGv!AZ30,dsma,5,0)&amp;CHAR(10)&amp;VLOOKUP(MaGv!AZ30,dsma,4,0)))</f>
        <v/>
      </c>
      <c r="BA30" s="147"/>
      <c r="BB30" s="142"/>
    </row>
    <row r="31" spans="1:54" s="139" customFormat="1" ht="24" customHeight="1">
      <c r="A31" s="565" t="s">
        <v>14</v>
      </c>
      <c r="B31" s="140">
        <v>3</v>
      </c>
      <c r="C31" s="106" t="str">
        <f>IF(MaGv!C31="","",IF(MaGv!C31="cn","cn"&amp;CHAR(10)&amp;VLOOKUP(MaGv!C30,dscn,3,0),VLOOKUP(MaGv!C31,dsma,5,0)&amp;CHAR(10)&amp;VLOOKUP(MaGv!C31,dsma,4,0)))</f>
        <v/>
      </c>
      <c r="D31" s="106" t="str">
        <f>IF(MaGv!D31="","",IF(MaGv!D31="cn","cn"&amp;CHAR(10)&amp;VLOOKUP(MaGv!D30,dscn,3,0),VLOOKUP(MaGv!D31,dsma,5,0)&amp;CHAR(10)&amp;VLOOKUP(MaGv!D31,dsma,4,0)))</f>
        <v/>
      </c>
      <c r="E31" s="106" t="str">
        <f>IF(MaGv!E31="","",IF(MaGv!E31="cn","cn"&amp;CHAR(10)&amp;VLOOKUP(MaGv!E30,dscn,3,0),VLOOKUP(MaGv!E31,dsma,5,0)&amp;CHAR(10)&amp;VLOOKUP(MaGv!E31,dsma,4,0)))</f>
        <v/>
      </c>
      <c r="F31" s="106" t="str">
        <f>IF(MaGv!F31="","",IF(MaGv!F31="cn","cn"&amp;CHAR(10)&amp;VLOOKUP(MaGv!F30,dscn,3,0),VLOOKUP(MaGv!F31,dsma,5,0)&amp;CHAR(10)&amp;VLOOKUP(MaGv!F31,dsma,4,0)))</f>
        <v/>
      </c>
      <c r="G31" s="106" t="str">
        <f>IF(MaGv!G31="","",IF(MaGv!G31="cn","cn"&amp;CHAR(10)&amp;VLOOKUP(MaGv!G30,dscn,3,0),VLOOKUP(MaGv!G31,dsma,5,0)&amp;CHAR(10)&amp;VLOOKUP(MaGv!G31,dsma,4,0)))</f>
        <v/>
      </c>
      <c r="H31" s="239" t="str">
        <f>IF(MaGv!H31="","",IF(MaGv!H31="cn","cn"&amp;CHAR(10)&amp;VLOOKUP(MaGv!H30,dscn,3,0),VLOOKUP(MaGv!H31,dsma,5,0)&amp;CHAR(10)&amp;VLOOKUP(MaGv!H31,dsma,4,0)))</f>
        <v/>
      </c>
      <c r="I31" s="106" t="str">
        <f>IF(MaGv!I31="","",IF(MaGv!I31="cn","cn"&amp;CHAR(10)&amp;VLOOKUP(MaGv!I30,dscn,3,0),VLOOKUP(MaGv!I31,dsma,5,0)&amp;CHAR(10)&amp;VLOOKUP(MaGv!I31,dsma,4,0)))</f>
        <v/>
      </c>
      <c r="J31" s="106" t="str">
        <f>IF(MaGv!J31="","",IF(MaGv!J31="cn","cn"&amp;CHAR(10)&amp;VLOOKUP(MaGv!J30,dscn,3,0),VLOOKUP(MaGv!J31,dsma,5,0)&amp;CHAR(10)&amp;VLOOKUP(MaGv!J31,dsma,4,0)))</f>
        <v/>
      </c>
      <c r="K31" s="106" t="str">
        <f>IF(MaGv!K31="","",IF(MaGv!K31="cn","cn"&amp;CHAR(10)&amp;VLOOKUP(MaGv!K30,dscn,3,0),VLOOKUP(MaGv!K31,dsma,5,0)&amp;CHAR(10)&amp;VLOOKUP(MaGv!K31,dsma,4,0)))</f>
        <v/>
      </c>
      <c r="L31" s="106" t="str">
        <f>IF(MaGv!L31="","",IF(MaGv!L31="cn","cn"&amp;CHAR(10)&amp;VLOOKUP(MaGv!L30,dscn,3,0),VLOOKUP(MaGv!L31,dsma,5,0)&amp;CHAR(10)&amp;VLOOKUP(MaGv!L31,dsma,4,0)))</f>
        <v/>
      </c>
      <c r="M31" s="106" t="str">
        <f>IF(MaGv!M31="","",IF(MaGv!M31="cn","cn"&amp;CHAR(10)&amp;VLOOKUP(MaGv!M30,dscn,3,0),VLOOKUP(MaGv!M31,dsma,5,0)&amp;CHAR(10)&amp;VLOOKUP(MaGv!M31,dsma,4,0)))</f>
        <v/>
      </c>
      <c r="N31" s="106" t="str">
        <f>IF(MaGv!N31="","",IF(MaGv!N31="cn","cn"&amp;CHAR(10)&amp;VLOOKUP(MaGv!N30,dscn,3,0),VLOOKUP(MaGv!N31,dsma,5,0)&amp;CHAR(10)&amp;VLOOKUP(MaGv!N31,dsma,4,0)))</f>
        <v/>
      </c>
      <c r="O31" s="106" t="str">
        <f>IF(MaGv!O31="","",IF(MaGv!O31="cn","cn"&amp;CHAR(10)&amp;VLOOKUP(MaGv!O30,dscn,3,0),VLOOKUP(MaGv!O31,dsma,5,0)&amp;CHAR(10)&amp;VLOOKUP(MaGv!O31,dsma,4,0)))</f>
        <v/>
      </c>
      <c r="P31" s="106" t="str">
        <f>IF(MaGv!P31="","",IF(MaGv!P31="cn","cn"&amp;CHAR(10)&amp;VLOOKUP(MaGv!P30,dscn,3,0),VLOOKUP(MaGv!P31,dsma,5,0)&amp;CHAR(10)&amp;VLOOKUP(MaGv!P31,dsma,4,0)))</f>
        <v/>
      </c>
      <c r="Q31" s="239" t="str">
        <f>IF(MaGv!Q31="","",IF(MaGv!Q31="cn","cn"&amp;CHAR(10)&amp;VLOOKUP(MaGv!Q30,dscn,3,0),VLOOKUP(MaGv!Q31,dsma,5,0)&amp;CHAR(10)&amp;VLOOKUP(MaGv!Q31,dsma,4,0)))</f>
        <v/>
      </c>
      <c r="R31" s="106" t="str">
        <f>IF(MaGv!R31="","",IF(MaGv!R31="cn","cn"&amp;CHAR(10)&amp;VLOOKUP(MaGv!R30,dscn,3,0),VLOOKUP(MaGv!R31,dsma,5,0)&amp;CHAR(10)&amp;VLOOKUP(MaGv!R31,dsma,4,0)))</f>
        <v/>
      </c>
      <c r="S31" s="106" t="str">
        <f>IF(MaGv!S31="","",IF(MaGv!S31="cn","cn"&amp;CHAR(10)&amp;VLOOKUP(MaGv!S30,dscn,3,0),VLOOKUP(MaGv!S31,dsma,5,0)&amp;CHAR(10)&amp;VLOOKUP(MaGv!S31,dsma,4,0)))</f>
        <v/>
      </c>
      <c r="T31" s="106" t="str">
        <f>IF(MaGv!T31="","",IF(MaGv!T31="cn","cn"&amp;CHAR(10)&amp;VLOOKUP(MaGv!T30,dscn,3,0),VLOOKUP(MaGv!T31,dsma,5,0)&amp;CHAR(10)&amp;VLOOKUP(MaGv!T31,dsma,4,0)))</f>
        <v/>
      </c>
      <c r="U31" s="106" t="str">
        <f>IF(MaGv!U31="","",IF(MaGv!U31="cn","cn"&amp;CHAR(10)&amp;VLOOKUP(MaGv!U30,dscn,3,0),VLOOKUP(MaGv!U31,dsma,5,0)&amp;CHAR(10)&amp;VLOOKUP(MaGv!U31,dsma,4,0)))</f>
        <v/>
      </c>
      <c r="V31" s="106" t="str">
        <f>IF(MaGv!V31="","",IF(MaGv!V31="cn","cn"&amp;CHAR(10)&amp;VLOOKUP(MaGv!V30,dscn,3,0),VLOOKUP(MaGv!V31,dsma,5,0)&amp;CHAR(10)&amp;VLOOKUP(MaGv!V31,dsma,4,0)))</f>
        <v/>
      </c>
      <c r="W31" s="106" t="str">
        <f>IF(MaGv!W31="","",IF(MaGv!W31="cn","cn"&amp;CHAR(10)&amp;VLOOKUP(MaGv!W30,dscn,3,0),VLOOKUP(MaGv!W31,dsma,5,0)&amp;CHAR(10)&amp;VLOOKUP(MaGv!W31,dsma,4,0)))</f>
        <v/>
      </c>
      <c r="X31" s="106" t="str">
        <f>IF(MaGv!X31="","",IF(MaGv!X31="cn","cn"&amp;CHAR(10)&amp;VLOOKUP(MaGv!X30,dscn,3,0),VLOOKUP(MaGv!X31,dsma,5,0)&amp;CHAR(10)&amp;VLOOKUP(MaGv!X31,dsma,4,0)))</f>
        <v/>
      </c>
      <c r="Y31" s="106" t="str">
        <f>IF(MaGv!Y31="","",IF(MaGv!Y31="cn","cn"&amp;CHAR(10)&amp;VLOOKUP(MaGv!Y30,dscn,3,0),VLOOKUP(MaGv!Y31,dsma,5,0)&amp;CHAR(10)&amp;VLOOKUP(MaGv!Y31,dsma,4,0)))</f>
        <v/>
      </c>
      <c r="Z31" s="106" t="str">
        <f>IF(MaGv!Z31="","",IF(MaGv!Z31="cn","cn"&amp;CHAR(10)&amp;VLOOKUP(MaGv!Z30,dscn,3,0),VLOOKUP(MaGv!Z31,dsma,5,0)&amp;CHAR(10)&amp;VLOOKUP(MaGv!Z31,dsma,4,0)))</f>
        <v/>
      </c>
      <c r="AA31" s="106" t="str">
        <f>IF(MaGv!AA31="","",IF(MaGv!AA31="cn","cn"&amp;CHAR(10)&amp;VLOOKUP(MaGv!AA30,dscn,3,0),VLOOKUP(MaGv!AA31,dsma,5,0)&amp;CHAR(10)&amp;VLOOKUP(MaGv!AA31,dsma,4,0)))</f>
        <v/>
      </c>
      <c r="AB31" s="106" t="str">
        <f>IF(MaGv!AB31="","",IF(MaGv!AB31="cn","cn"&amp;CHAR(10)&amp;VLOOKUP(MaGv!AB30,dscn,3,0),VLOOKUP(MaGv!AB31,dsma,5,0)&amp;CHAR(10)&amp;VLOOKUP(MaGv!AB31,dsma,4,0)))</f>
        <v/>
      </c>
      <c r="AC31" s="106" t="str">
        <f>IF(MaGv!AC31="","",IF(MaGv!AC31="cn","cn"&amp;CHAR(10)&amp;VLOOKUP(MaGv!AC30,dscn,3,0),VLOOKUP(MaGv!AC31,dsma,5,0)&amp;CHAR(10)&amp;VLOOKUP(MaGv!AC31,dsma,4,0)))</f>
        <v/>
      </c>
      <c r="AD31" s="106" t="str">
        <f>IF(MaGv!AD31="","",IF(MaGv!AD31="cn","cn"&amp;CHAR(10)&amp;VLOOKUP(MaGv!AD30,dscn,3,0),VLOOKUP(MaGv!AD31,dsma,5,0)&amp;CHAR(10)&amp;VLOOKUP(MaGv!AD31,dsma,4,0)))</f>
        <v/>
      </c>
      <c r="AE31" s="106" t="str">
        <f>IF(MaGv!AE31="","",IF(MaGv!AE31="cn","cn"&amp;CHAR(10)&amp;VLOOKUP(MaGv!AE30,dscn,3,0),VLOOKUP(MaGv!AE31,dsma,5,0)&amp;CHAR(10)&amp;VLOOKUP(MaGv!AE31,dsma,4,0)))</f>
        <v/>
      </c>
      <c r="AF31" s="106" t="str">
        <f>IF(MaGv!AF31="","",IF(MaGv!AF31="cn","cn"&amp;CHAR(10)&amp;VLOOKUP(MaGv!AF30,dscn,3,0),VLOOKUP(MaGv!AF31,dsma,5,0)&amp;CHAR(10)&amp;VLOOKUP(MaGv!AF31,dsma,4,0)))</f>
        <v/>
      </c>
      <c r="AG31" s="106" t="str">
        <f>IF(MaGv!AG31="","",IF(MaGv!AG31="cn","cn"&amp;CHAR(10)&amp;VLOOKUP(MaGv!AG30,dscn,3,0),VLOOKUP(MaGv!AG31,dsma,5,0)&amp;CHAR(10)&amp;VLOOKUP(MaGv!AG31,dsma,4,0)))</f>
        <v/>
      </c>
      <c r="AH31" s="239" t="str">
        <f>IF(MaGv!AH31="","",IF(MaGv!AH31="cn","cn"&amp;CHAR(10)&amp;VLOOKUP(MaGv!AH30,dscn,3,0),VLOOKUP(MaGv!AH31,dsma,5,0)&amp;CHAR(10)&amp;VLOOKUP(MaGv!AH31,dsma,4,0)))</f>
        <v/>
      </c>
      <c r="AI31" s="239" t="str">
        <f>IF(MaGv!AI31="","",IF(MaGv!AI31="cn","cn"&amp;CHAR(10)&amp;VLOOKUP(MaGv!AI30,dscn,3,0),VLOOKUP(MaGv!AI31,dsma,5,0)&amp;CHAR(10)&amp;VLOOKUP(MaGv!AI31,dsma,4,0)))</f>
        <v/>
      </c>
      <c r="AJ31" s="239" t="str">
        <f>IF(MaGv!AJ31="","",IF(MaGv!AJ31="cn","cn"&amp;CHAR(10)&amp;VLOOKUP(MaGv!AJ30,dscn,3,0),VLOOKUP(MaGv!AJ31,dsma,5,0)&amp;CHAR(10)&amp;VLOOKUP(MaGv!AJ31,dsma,4,0)))</f>
        <v/>
      </c>
      <c r="AK31" s="239" t="str">
        <f>IF(MaGv!AK31="","",IF(MaGv!AK31="cn","cn"&amp;CHAR(10)&amp;VLOOKUP(MaGv!AK30,dscn,3,0),VLOOKUP(MaGv!AK31,dsma,5,0)&amp;CHAR(10)&amp;VLOOKUP(MaGv!AK31,dsma,4,0)))</f>
        <v/>
      </c>
      <c r="AL31" s="239" t="str">
        <f>IF(MaGv!AL31="","",IF(MaGv!AL31="cn","cn"&amp;CHAR(10)&amp;VLOOKUP(MaGv!AL30,dscn,3,0),VLOOKUP(MaGv!AL31,dsma,5,0)&amp;CHAR(10)&amp;VLOOKUP(MaGv!AL31,dsma,4,0)))</f>
        <v/>
      </c>
      <c r="AM31" s="239" t="str">
        <f>IF(MaGv!AM31="","",IF(MaGv!AM31="cn","cn"&amp;CHAR(10)&amp;VLOOKUP(MaGv!AM30,dscn,3,0),VLOOKUP(MaGv!AM31,dsma,5,0)&amp;CHAR(10)&amp;VLOOKUP(MaGv!AM31,dsma,4,0)))</f>
        <v/>
      </c>
      <c r="AN31" s="239" t="str">
        <f>IF(MaGv!AN31="","",IF(MaGv!AN31="cn","cn"&amp;CHAR(10)&amp;VLOOKUP(MaGv!AN30,dscn,3,0),VLOOKUP(MaGv!AN31,dsma,5,0)&amp;CHAR(10)&amp;VLOOKUP(MaGv!AN31,dsma,4,0)))</f>
        <v/>
      </c>
      <c r="AO31" s="239" t="str">
        <f>IF(MaGv!AO31="","",IF(MaGv!AO31="cn","cn"&amp;CHAR(10)&amp;VLOOKUP(MaGv!AO30,dscn,3,0),VLOOKUP(MaGv!AO31,dsma,5,0)&amp;CHAR(10)&amp;VLOOKUP(MaGv!AO31,dsma,4,0)))</f>
        <v/>
      </c>
      <c r="AP31" s="239" t="str">
        <f>IF(MaGv!AP31="","",IF(MaGv!AP31="cn","cn"&amp;CHAR(10)&amp;VLOOKUP(MaGv!AP30,dscn,3,0),VLOOKUP(MaGv!AP31,dsma,5,0)&amp;CHAR(10)&amp;VLOOKUP(MaGv!AP31,dsma,4,0)))</f>
        <v/>
      </c>
      <c r="AQ31" s="239" t="str">
        <f>IF(MaGv!AQ31="","",IF(MaGv!AQ31="cn","cn"&amp;CHAR(10)&amp;VLOOKUP(MaGv!AQ30,dscn,3,0),VLOOKUP(MaGv!AQ31,dsma,5,0)&amp;CHAR(10)&amp;VLOOKUP(MaGv!AQ31,dsma,4,0)))</f>
        <v/>
      </c>
      <c r="AR31" s="239" t="str">
        <f>IF(MaGv!AR31="","",IF(MaGv!AR31="cn","cn"&amp;CHAR(10)&amp;VLOOKUP(MaGv!AR30,dscn,3,0),VLOOKUP(MaGv!AR31,dsma,5,0)&amp;CHAR(10)&amp;VLOOKUP(MaGv!AR31,dsma,4,0)))</f>
        <v/>
      </c>
      <c r="AS31" s="239" t="str">
        <f>IF(MaGv!AS31="","",IF(MaGv!AS31="cn","cn"&amp;CHAR(10)&amp;VLOOKUP(MaGv!AS30,dscn,3,0),VLOOKUP(MaGv!AS31,dsma,5,0)&amp;CHAR(10)&amp;VLOOKUP(MaGv!AS31,dsma,4,0)))</f>
        <v/>
      </c>
      <c r="AT31" s="236" t="str">
        <f>IF(MaGv!AT31="","",IF(MaGv!AT31="cn","cn"&amp;CHAR(10)&amp;VLOOKUP(MaGv!AT30,dscn,3,0),VLOOKUP(MaGv!AT31,dsma,5,0)&amp;CHAR(10)&amp;VLOOKUP(MaGv!AT31,dsma,4,0)))</f>
        <v/>
      </c>
      <c r="AU31" s="239" t="str">
        <f>IF(MaGv!AU31="","",IF(MaGv!AU31="cn","cn"&amp;CHAR(10)&amp;VLOOKUP(MaGv!AU30,dscn,3,0),VLOOKUP(MaGv!AU31,dsma,5,0)&amp;CHAR(10)&amp;VLOOKUP(MaGv!AU31,dsma,4,0)))</f>
        <v/>
      </c>
      <c r="AV31" s="239" t="str">
        <f>IF(MaGv!AV31="","",IF(MaGv!AV31="cn","cn"&amp;CHAR(10)&amp;VLOOKUP(MaGv!AV30,dscn,3,0),VLOOKUP(MaGv!AV31,dsma,5,0)&amp;CHAR(10)&amp;VLOOKUP(MaGv!AV31,dsma,4,0)))</f>
        <v/>
      </c>
      <c r="AW31" s="239" t="str">
        <f>IF(MaGv!AW31="","",IF(MaGv!AW31="cn","cn"&amp;CHAR(10)&amp;VLOOKUP(MaGv!AW30,dscn,3,0),VLOOKUP(MaGv!AW31,dsma,5,0)&amp;CHAR(10)&amp;VLOOKUP(MaGv!AW31,dsma,4,0)))</f>
        <v/>
      </c>
      <c r="AX31" s="239" t="str">
        <f>IF(MaGv!AX31="","",IF(MaGv!AX31="cn","cn"&amp;CHAR(10)&amp;VLOOKUP(MaGv!AX30,dscn,3,0),VLOOKUP(MaGv!AX31,dsma,5,0)&amp;CHAR(10)&amp;VLOOKUP(MaGv!AX31,dsma,4,0)))</f>
        <v/>
      </c>
      <c r="AY31" s="106" t="str">
        <f>IF(MaGv!AY31="","",IF(MaGv!AY31="cn","cn"&amp;CHAR(10)&amp;VLOOKUP(MaGv!AY30,dscn,3,0),VLOOKUP(MaGv!AY31,dsma,5,0)&amp;CHAR(10)&amp;VLOOKUP(MaGv!AY31,dsma,4,0)))</f>
        <v/>
      </c>
      <c r="AZ31" s="153" t="str">
        <f>IF(MaGv!AZ31="","",IF(MaGv!AZ31="cn","cn"&amp;CHAR(10)&amp;VLOOKUP(MaGv!AZ30,dscn,3,0),VLOOKUP(MaGv!AZ31,dsma,5,0)&amp;CHAR(10)&amp;VLOOKUP(MaGv!AZ31,dsma,4,0)))</f>
        <v/>
      </c>
      <c r="BA31" s="147"/>
      <c r="BB31" s="142"/>
    </row>
    <row r="32" spans="1:54" s="139" customFormat="1" ht="24" customHeight="1">
      <c r="A32" s="565"/>
      <c r="B32" s="140">
        <v>4</v>
      </c>
      <c r="C32" s="106" t="str">
        <f>IF(MaGv!C32="","",IF(MaGv!C32="cn","cn"&amp;CHAR(10)&amp;VLOOKUP(MaGv!C31,dscn,3,0),VLOOKUP(MaGv!C32,dsma,5,0)&amp;CHAR(10)&amp;VLOOKUP(MaGv!C32,dsma,4,0)))</f>
        <v/>
      </c>
      <c r="D32" s="106" t="str">
        <f>IF(MaGv!D32="","",IF(MaGv!D32="cn","cn"&amp;CHAR(10)&amp;VLOOKUP(MaGv!D31,dscn,3,0),VLOOKUP(MaGv!D32,dsma,5,0)&amp;CHAR(10)&amp;VLOOKUP(MaGv!D32,dsma,4,0)))</f>
        <v/>
      </c>
      <c r="E32" s="106" t="str">
        <f>IF(MaGv!E32="","",IF(MaGv!E32="cn","cn"&amp;CHAR(10)&amp;VLOOKUP(MaGv!E31,dscn,3,0),VLOOKUP(MaGv!E32,dsma,5,0)&amp;CHAR(10)&amp;VLOOKUP(MaGv!E32,dsma,4,0)))</f>
        <v/>
      </c>
      <c r="F32" s="106" t="str">
        <f>IF(MaGv!F32="","",IF(MaGv!F32="cn","cn"&amp;CHAR(10)&amp;VLOOKUP(MaGv!F31,dscn,3,0),VLOOKUP(MaGv!F32,dsma,5,0)&amp;CHAR(10)&amp;VLOOKUP(MaGv!F32,dsma,4,0)))</f>
        <v/>
      </c>
      <c r="G32" s="106" t="str">
        <f>IF(MaGv!G32="","",IF(MaGv!G32="cn","cn"&amp;CHAR(10)&amp;VLOOKUP(MaGv!G31,dscn,3,0),VLOOKUP(MaGv!G32,dsma,5,0)&amp;CHAR(10)&amp;VLOOKUP(MaGv!G32,dsma,4,0)))</f>
        <v/>
      </c>
      <c r="H32" s="239" t="str">
        <f>IF(MaGv!H32="","",IF(MaGv!H32="cn","cn"&amp;CHAR(10)&amp;VLOOKUP(MaGv!H31,dscn,3,0),VLOOKUP(MaGv!H32,dsma,5,0)&amp;CHAR(10)&amp;VLOOKUP(MaGv!H32,dsma,4,0)))</f>
        <v/>
      </c>
      <c r="I32" s="106" t="str">
        <f>IF(MaGv!I32="","",IF(MaGv!I32="cn","cn"&amp;CHAR(10)&amp;VLOOKUP(MaGv!I31,dscn,3,0),VLOOKUP(MaGv!I32,dsma,5,0)&amp;CHAR(10)&amp;VLOOKUP(MaGv!I32,dsma,4,0)))</f>
        <v/>
      </c>
      <c r="J32" s="106" t="str">
        <f>IF(MaGv!J32="","",IF(MaGv!J32="cn","cn"&amp;CHAR(10)&amp;VLOOKUP(MaGv!J31,dscn,3,0),VLOOKUP(MaGv!J32,dsma,5,0)&amp;CHAR(10)&amp;VLOOKUP(MaGv!J32,dsma,4,0)))</f>
        <v/>
      </c>
      <c r="K32" s="106" t="str">
        <f>IF(MaGv!K32="","",IF(MaGv!K32="cn","cn"&amp;CHAR(10)&amp;VLOOKUP(MaGv!K31,dscn,3,0),VLOOKUP(MaGv!K32,dsma,5,0)&amp;CHAR(10)&amp;VLOOKUP(MaGv!K32,dsma,4,0)))</f>
        <v/>
      </c>
      <c r="L32" s="106" t="str">
        <f>IF(MaGv!L32="","",IF(MaGv!L32="cn","cn"&amp;CHAR(10)&amp;VLOOKUP(MaGv!L31,dscn,3,0),VLOOKUP(MaGv!L32,dsma,5,0)&amp;CHAR(10)&amp;VLOOKUP(MaGv!L32,dsma,4,0)))</f>
        <v/>
      </c>
      <c r="M32" s="106" t="str">
        <f>IF(MaGv!M32="","",IF(MaGv!M32="cn","cn"&amp;CHAR(10)&amp;VLOOKUP(MaGv!M31,dscn,3,0),VLOOKUP(MaGv!M32,dsma,5,0)&amp;CHAR(10)&amp;VLOOKUP(MaGv!M32,dsma,4,0)))</f>
        <v/>
      </c>
      <c r="N32" s="106" t="str">
        <f>IF(MaGv!N32="","",IF(MaGv!N32="cn","cn"&amp;CHAR(10)&amp;VLOOKUP(MaGv!N31,dscn,3,0),VLOOKUP(MaGv!N32,dsma,5,0)&amp;CHAR(10)&amp;VLOOKUP(MaGv!N32,dsma,4,0)))</f>
        <v/>
      </c>
      <c r="O32" s="106" t="str">
        <f>IF(MaGv!O32="","",IF(MaGv!O32="cn","cn"&amp;CHAR(10)&amp;VLOOKUP(MaGv!O31,dscn,3,0),VLOOKUP(MaGv!O32,dsma,5,0)&amp;CHAR(10)&amp;VLOOKUP(MaGv!O32,dsma,4,0)))</f>
        <v/>
      </c>
      <c r="P32" s="106" t="str">
        <f>IF(MaGv!P32="","",IF(MaGv!P32="cn","cn"&amp;CHAR(10)&amp;VLOOKUP(MaGv!P31,dscn,3,0),VLOOKUP(MaGv!P32,dsma,5,0)&amp;CHAR(10)&amp;VLOOKUP(MaGv!P32,dsma,4,0)))</f>
        <v/>
      </c>
      <c r="Q32" s="239" t="str">
        <f>IF(MaGv!Q32="","",IF(MaGv!Q32="cn","cn"&amp;CHAR(10)&amp;VLOOKUP(MaGv!Q31,dscn,3,0),VLOOKUP(MaGv!Q32,dsma,5,0)&amp;CHAR(10)&amp;VLOOKUP(MaGv!Q32,dsma,4,0)))</f>
        <v/>
      </c>
      <c r="R32" s="106" t="str">
        <f>IF(MaGv!R32="","",IF(MaGv!R32="cn","cn"&amp;CHAR(10)&amp;VLOOKUP(MaGv!R31,dscn,3,0),VLOOKUP(MaGv!R32,dsma,5,0)&amp;CHAR(10)&amp;VLOOKUP(MaGv!R32,dsma,4,0)))</f>
        <v/>
      </c>
      <c r="S32" s="106" t="str">
        <f>IF(MaGv!S32="","",IF(MaGv!S32="cn","cn"&amp;CHAR(10)&amp;VLOOKUP(MaGv!S31,dscn,3,0),VLOOKUP(MaGv!S32,dsma,5,0)&amp;CHAR(10)&amp;VLOOKUP(MaGv!S32,dsma,4,0)))</f>
        <v/>
      </c>
      <c r="T32" s="106" t="str">
        <f>IF(MaGv!T32="","",IF(MaGv!T32="cn","cn"&amp;CHAR(10)&amp;VLOOKUP(MaGv!T31,dscn,3,0),VLOOKUP(MaGv!T32,dsma,5,0)&amp;CHAR(10)&amp;VLOOKUP(MaGv!T32,dsma,4,0)))</f>
        <v/>
      </c>
      <c r="U32" s="106" t="str">
        <f>IF(MaGv!U32="","",IF(MaGv!U32="cn","cn"&amp;CHAR(10)&amp;VLOOKUP(MaGv!U31,dscn,3,0),VLOOKUP(MaGv!U32,dsma,5,0)&amp;CHAR(10)&amp;VLOOKUP(MaGv!U32,dsma,4,0)))</f>
        <v/>
      </c>
      <c r="V32" s="106" t="str">
        <f>IF(MaGv!V32="","",IF(MaGv!V32="cn","cn"&amp;CHAR(10)&amp;VLOOKUP(MaGv!V31,dscn,3,0),VLOOKUP(MaGv!V32,dsma,5,0)&amp;CHAR(10)&amp;VLOOKUP(MaGv!V32,dsma,4,0)))</f>
        <v/>
      </c>
      <c r="W32" s="106" t="str">
        <f>IF(MaGv!W32="","",IF(MaGv!W32="cn","cn"&amp;CHAR(10)&amp;VLOOKUP(MaGv!W31,dscn,3,0),VLOOKUP(MaGv!W32,dsma,5,0)&amp;CHAR(10)&amp;VLOOKUP(MaGv!W32,dsma,4,0)))</f>
        <v/>
      </c>
      <c r="X32" s="106" t="str">
        <f>IF(MaGv!X32="","",IF(MaGv!X32="cn","cn"&amp;CHAR(10)&amp;VLOOKUP(MaGv!X31,dscn,3,0),VLOOKUP(MaGv!X32,dsma,5,0)&amp;CHAR(10)&amp;VLOOKUP(MaGv!X32,dsma,4,0)))</f>
        <v/>
      </c>
      <c r="Y32" s="106" t="str">
        <f>IF(MaGv!Y32="","",IF(MaGv!Y32="cn","cn"&amp;CHAR(10)&amp;VLOOKUP(MaGv!Y31,dscn,3,0),VLOOKUP(MaGv!Y32,dsma,5,0)&amp;CHAR(10)&amp;VLOOKUP(MaGv!Y32,dsma,4,0)))</f>
        <v/>
      </c>
      <c r="Z32" s="106" t="str">
        <f>IF(MaGv!Z32="","",IF(MaGv!Z32="cn","cn"&amp;CHAR(10)&amp;VLOOKUP(MaGv!Z31,dscn,3,0),VLOOKUP(MaGv!Z32,dsma,5,0)&amp;CHAR(10)&amp;VLOOKUP(MaGv!Z32,dsma,4,0)))</f>
        <v/>
      </c>
      <c r="AA32" s="106" t="str">
        <f>IF(MaGv!AA32="","",IF(MaGv!AA32="cn","cn"&amp;CHAR(10)&amp;VLOOKUP(MaGv!AA31,dscn,3,0),VLOOKUP(MaGv!AA32,dsma,5,0)&amp;CHAR(10)&amp;VLOOKUP(MaGv!AA32,dsma,4,0)))</f>
        <v/>
      </c>
      <c r="AB32" s="106" t="str">
        <f>IF(MaGv!AB32="","",IF(MaGv!AB32="cn","cn"&amp;CHAR(10)&amp;VLOOKUP(MaGv!AB31,dscn,3,0),VLOOKUP(MaGv!AB32,dsma,5,0)&amp;CHAR(10)&amp;VLOOKUP(MaGv!AB32,dsma,4,0)))</f>
        <v/>
      </c>
      <c r="AC32" s="106" t="str">
        <f>IF(MaGv!AC32="","",IF(MaGv!AC32="cn","cn"&amp;CHAR(10)&amp;VLOOKUP(MaGv!AC31,dscn,3,0),VLOOKUP(MaGv!AC32,dsma,5,0)&amp;CHAR(10)&amp;VLOOKUP(MaGv!AC32,dsma,4,0)))</f>
        <v/>
      </c>
      <c r="AD32" s="106" t="str">
        <f>IF(MaGv!AD32="","",IF(MaGv!AD32="cn","cn"&amp;CHAR(10)&amp;VLOOKUP(MaGv!AD31,dscn,3,0),VLOOKUP(MaGv!AD32,dsma,5,0)&amp;CHAR(10)&amp;VLOOKUP(MaGv!AD32,dsma,4,0)))</f>
        <v/>
      </c>
      <c r="AE32" s="106" t="str">
        <f>IF(MaGv!AE32="","",IF(MaGv!AE32="cn","cn"&amp;CHAR(10)&amp;VLOOKUP(MaGv!AE31,dscn,3,0),VLOOKUP(MaGv!AE32,dsma,5,0)&amp;CHAR(10)&amp;VLOOKUP(MaGv!AE32,dsma,4,0)))</f>
        <v/>
      </c>
      <c r="AF32" s="106" t="str">
        <f>IF(MaGv!AF32="","",IF(MaGv!AF32="cn","cn"&amp;CHAR(10)&amp;VLOOKUP(MaGv!AF31,dscn,3,0),VLOOKUP(MaGv!AF32,dsma,5,0)&amp;CHAR(10)&amp;VLOOKUP(MaGv!AF32,dsma,4,0)))</f>
        <v/>
      </c>
      <c r="AG32" s="106" t="str">
        <f>IF(MaGv!AG32="","",IF(MaGv!AG32="cn","cn"&amp;CHAR(10)&amp;VLOOKUP(MaGv!AG31,dscn,3,0),VLOOKUP(MaGv!AG32,dsma,5,0)&amp;CHAR(10)&amp;VLOOKUP(MaGv!AG32,dsma,4,0)))</f>
        <v/>
      </c>
      <c r="AH32" s="239" t="str">
        <f>IF(MaGv!AH32="","",IF(MaGv!AH32="cn","cn"&amp;CHAR(10)&amp;VLOOKUP(MaGv!AH31,dscn,3,0),VLOOKUP(MaGv!AH32,dsma,5,0)&amp;CHAR(10)&amp;VLOOKUP(MaGv!AH32,dsma,4,0)))</f>
        <v/>
      </c>
      <c r="AI32" s="239" t="str">
        <f>IF(MaGv!AI32="","",IF(MaGv!AI32="cn","cn"&amp;CHAR(10)&amp;VLOOKUP(MaGv!AI31,dscn,3,0),VLOOKUP(MaGv!AI32,dsma,5,0)&amp;CHAR(10)&amp;VLOOKUP(MaGv!AI32,dsma,4,0)))</f>
        <v/>
      </c>
      <c r="AJ32" s="239" t="str">
        <f>IF(MaGv!AJ32="","",IF(MaGv!AJ32="cn","cn"&amp;CHAR(10)&amp;VLOOKUP(MaGv!AJ31,dscn,3,0),VLOOKUP(MaGv!AJ32,dsma,5,0)&amp;CHAR(10)&amp;VLOOKUP(MaGv!AJ32,dsma,4,0)))</f>
        <v/>
      </c>
      <c r="AK32" s="239" t="str">
        <f>IF(MaGv!AK32="","",IF(MaGv!AK32="cn","cn"&amp;CHAR(10)&amp;VLOOKUP(MaGv!AK31,dscn,3,0),VLOOKUP(MaGv!AK32,dsma,5,0)&amp;CHAR(10)&amp;VLOOKUP(MaGv!AK32,dsma,4,0)))</f>
        <v/>
      </c>
      <c r="AL32" s="239" t="str">
        <f>IF(MaGv!AL32="","",IF(MaGv!AL32="cn","cn"&amp;CHAR(10)&amp;VLOOKUP(MaGv!AL31,dscn,3,0),VLOOKUP(MaGv!AL32,dsma,5,0)&amp;CHAR(10)&amp;VLOOKUP(MaGv!AL32,dsma,4,0)))</f>
        <v/>
      </c>
      <c r="AM32" s="239" t="str">
        <f>IF(MaGv!AM32="","",IF(MaGv!AM32="cn","cn"&amp;CHAR(10)&amp;VLOOKUP(MaGv!AM31,dscn,3,0),VLOOKUP(MaGv!AM32,dsma,5,0)&amp;CHAR(10)&amp;VLOOKUP(MaGv!AM32,dsma,4,0)))</f>
        <v/>
      </c>
      <c r="AN32" s="239" t="str">
        <f>IF(MaGv!AN32="","",IF(MaGv!AN32="cn","cn"&amp;CHAR(10)&amp;VLOOKUP(MaGv!AN31,dscn,3,0),VLOOKUP(MaGv!AN32,dsma,5,0)&amp;CHAR(10)&amp;VLOOKUP(MaGv!AN32,dsma,4,0)))</f>
        <v/>
      </c>
      <c r="AO32" s="239" t="str">
        <f>IF(MaGv!AO32="","",IF(MaGv!AO32="cn","cn"&amp;CHAR(10)&amp;VLOOKUP(MaGv!AO31,dscn,3,0),VLOOKUP(MaGv!AO32,dsma,5,0)&amp;CHAR(10)&amp;VLOOKUP(MaGv!AO32,dsma,4,0)))</f>
        <v/>
      </c>
      <c r="AP32" s="239" t="str">
        <f>IF(MaGv!AP32="","",IF(MaGv!AP32="cn","cn"&amp;CHAR(10)&amp;VLOOKUP(MaGv!AP31,dscn,3,0),VLOOKUP(MaGv!AP32,dsma,5,0)&amp;CHAR(10)&amp;VLOOKUP(MaGv!AP32,dsma,4,0)))</f>
        <v/>
      </c>
      <c r="AQ32" s="239" t="str">
        <f>IF(MaGv!AQ32="","",IF(MaGv!AQ32="cn","cn"&amp;CHAR(10)&amp;VLOOKUP(MaGv!AQ31,dscn,3,0),VLOOKUP(MaGv!AQ32,dsma,5,0)&amp;CHAR(10)&amp;VLOOKUP(MaGv!AQ32,dsma,4,0)))</f>
        <v/>
      </c>
      <c r="AR32" s="239" t="str">
        <f>IF(MaGv!AR32="","",IF(MaGv!AR32="cn","cn"&amp;CHAR(10)&amp;VLOOKUP(MaGv!AR31,dscn,3,0),VLOOKUP(MaGv!AR32,dsma,5,0)&amp;CHAR(10)&amp;VLOOKUP(MaGv!AR32,dsma,4,0)))</f>
        <v/>
      </c>
      <c r="AS32" s="239" t="str">
        <f>IF(MaGv!AS32="","",IF(MaGv!AS32="cn","cn"&amp;CHAR(10)&amp;VLOOKUP(MaGv!AS31,dscn,3,0),VLOOKUP(MaGv!AS32,dsma,5,0)&amp;CHAR(10)&amp;VLOOKUP(MaGv!AS32,dsma,4,0)))</f>
        <v/>
      </c>
      <c r="AT32" s="236" t="str">
        <f>IF(MaGv!AT32="","",IF(MaGv!AT32="cn","cn"&amp;CHAR(10)&amp;VLOOKUP(MaGv!AT31,dscn,3,0),VLOOKUP(MaGv!AT32,dsma,5,0)&amp;CHAR(10)&amp;VLOOKUP(MaGv!AT32,dsma,4,0)))</f>
        <v/>
      </c>
      <c r="AU32" s="239" t="str">
        <f>IF(MaGv!AU32="","",IF(MaGv!AU32="cn","cn"&amp;CHAR(10)&amp;VLOOKUP(MaGv!AU31,dscn,3,0),VLOOKUP(MaGv!AU32,dsma,5,0)&amp;CHAR(10)&amp;VLOOKUP(MaGv!AU32,dsma,4,0)))</f>
        <v/>
      </c>
      <c r="AV32" s="239" t="str">
        <f>IF(MaGv!AV32="","",IF(MaGv!AV32="cn","cn"&amp;CHAR(10)&amp;VLOOKUP(MaGv!AV31,dscn,3,0),VLOOKUP(MaGv!AV32,dsma,5,0)&amp;CHAR(10)&amp;VLOOKUP(MaGv!AV32,dsma,4,0)))</f>
        <v/>
      </c>
      <c r="AW32" s="239" t="str">
        <f>IF(MaGv!AW32="","",IF(MaGv!AW32="cn","cn"&amp;CHAR(10)&amp;VLOOKUP(MaGv!AW31,dscn,3,0),VLOOKUP(MaGv!AW32,dsma,5,0)&amp;CHAR(10)&amp;VLOOKUP(MaGv!AW32,dsma,4,0)))</f>
        <v/>
      </c>
      <c r="AX32" s="239" t="str">
        <f>IF(MaGv!AX32="","",IF(MaGv!AX32="cn","cn"&amp;CHAR(10)&amp;VLOOKUP(MaGv!AX31,dscn,3,0),VLOOKUP(MaGv!AX32,dsma,5,0)&amp;CHAR(10)&amp;VLOOKUP(MaGv!AX32,dsma,4,0)))</f>
        <v/>
      </c>
      <c r="AY32" s="106" t="str">
        <f>IF(MaGv!AY32="","",IF(MaGv!AY32="cn","cn"&amp;CHAR(10)&amp;VLOOKUP(MaGv!AY31,dscn,3,0),VLOOKUP(MaGv!AY32,dsma,5,0)&amp;CHAR(10)&amp;VLOOKUP(MaGv!AY32,dsma,4,0)))</f>
        <v/>
      </c>
      <c r="AZ32" s="153" t="str">
        <f>IF(MaGv!AZ32="","",IF(MaGv!AZ32="cn","cn"&amp;CHAR(10)&amp;VLOOKUP(MaGv!AZ31,dscn,3,0),VLOOKUP(MaGv!AZ32,dsma,5,0)&amp;CHAR(10)&amp;VLOOKUP(MaGv!AZ32,dsma,4,0)))</f>
        <v/>
      </c>
      <c r="BA32" s="147"/>
      <c r="BB32" s="142"/>
    </row>
    <row r="33" spans="1:54" s="139" customFormat="1" ht="24" customHeight="1" thickBot="1">
      <c r="A33" s="565"/>
      <c r="B33" s="143">
        <v>5</v>
      </c>
      <c r="C33" s="151" t="str">
        <f>IF(MaGv!C33="","",IF(MaGv!C33="cn","cn"&amp;CHAR(10)&amp;VLOOKUP(MaGv!C32,dscn,3,0),VLOOKUP(MaGv!C33,dsma,5,0)&amp;CHAR(10)&amp;VLOOKUP(MaGv!C33,dsma,4,0)))</f>
        <v/>
      </c>
      <c r="D33" s="151" t="str">
        <f>IF(MaGv!D33="","",IF(MaGv!D33="cn","cn"&amp;CHAR(10)&amp;VLOOKUP(MaGv!D32,dscn,3,0),VLOOKUP(MaGv!D33,dsma,5,0)&amp;CHAR(10)&amp;VLOOKUP(MaGv!D33,dsma,4,0)))</f>
        <v/>
      </c>
      <c r="E33" s="151" t="str">
        <f>IF(MaGv!E33="","",IF(MaGv!E33="cn","cn"&amp;CHAR(10)&amp;VLOOKUP(MaGv!E32,dscn,3,0),VLOOKUP(MaGv!E33,dsma,5,0)&amp;CHAR(10)&amp;VLOOKUP(MaGv!E33,dsma,4,0)))</f>
        <v/>
      </c>
      <c r="F33" s="151" t="str">
        <f>IF(MaGv!F33="","",IF(MaGv!F33="cn","cn"&amp;CHAR(10)&amp;VLOOKUP(MaGv!F32,dscn,3,0),VLOOKUP(MaGv!F33,dsma,5,0)&amp;CHAR(10)&amp;VLOOKUP(MaGv!F33,dsma,4,0)))</f>
        <v/>
      </c>
      <c r="G33" s="151" t="str">
        <f>IF(MaGv!G33="","",IF(MaGv!G33="cn","cn"&amp;CHAR(10)&amp;VLOOKUP(MaGv!G32,dscn,3,0),VLOOKUP(MaGv!G33,dsma,5,0)&amp;CHAR(10)&amp;VLOOKUP(MaGv!G33,dsma,4,0)))</f>
        <v/>
      </c>
      <c r="H33" s="240" t="str">
        <f>IF(MaGv!H33="","",IF(MaGv!H33="cn","cn"&amp;CHAR(10)&amp;VLOOKUP(MaGv!H32,dscn,3,0),VLOOKUP(MaGv!H33,dsma,5,0)&amp;CHAR(10)&amp;VLOOKUP(MaGv!H33,dsma,4,0)))</f>
        <v/>
      </c>
      <c r="I33" s="151" t="str">
        <f>IF(MaGv!I33="","",IF(MaGv!I33="cn","cn"&amp;CHAR(10)&amp;VLOOKUP(MaGv!I32,dscn,3,0),VLOOKUP(MaGv!I33,dsma,5,0)&amp;CHAR(10)&amp;VLOOKUP(MaGv!I33,dsma,4,0)))</f>
        <v/>
      </c>
      <c r="J33" s="151" t="str">
        <f>IF(MaGv!J33="","",IF(MaGv!J33="cn","cn"&amp;CHAR(10)&amp;VLOOKUP(MaGv!J32,dscn,3,0),VLOOKUP(MaGv!J33,dsma,5,0)&amp;CHAR(10)&amp;VLOOKUP(MaGv!J33,dsma,4,0)))</f>
        <v/>
      </c>
      <c r="K33" s="151" t="str">
        <f>IF(MaGv!K33="","",IF(MaGv!K33="cn","cn"&amp;CHAR(10)&amp;VLOOKUP(MaGv!K32,dscn,3,0),VLOOKUP(MaGv!K33,dsma,5,0)&amp;CHAR(10)&amp;VLOOKUP(MaGv!K33,dsma,4,0)))</f>
        <v/>
      </c>
      <c r="L33" s="151" t="str">
        <f>IF(MaGv!L33="","",IF(MaGv!L33="cn","cn"&amp;CHAR(10)&amp;VLOOKUP(MaGv!L32,dscn,3,0),VLOOKUP(MaGv!L33,dsma,5,0)&amp;CHAR(10)&amp;VLOOKUP(MaGv!L33,dsma,4,0)))</f>
        <v/>
      </c>
      <c r="M33" s="151" t="str">
        <f>IF(MaGv!M33="","",IF(MaGv!M33="cn","cn"&amp;CHAR(10)&amp;VLOOKUP(MaGv!M32,dscn,3,0),VLOOKUP(MaGv!M33,dsma,5,0)&amp;CHAR(10)&amp;VLOOKUP(MaGv!M33,dsma,4,0)))</f>
        <v/>
      </c>
      <c r="N33" s="151" t="str">
        <f>IF(MaGv!N33="","",IF(MaGv!N33="cn","cn"&amp;CHAR(10)&amp;VLOOKUP(MaGv!N32,dscn,3,0),VLOOKUP(MaGv!N33,dsma,5,0)&amp;CHAR(10)&amp;VLOOKUP(MaGv!N33,dsma,4,0)))</f>
        <v/>
      </c>
      <c r="O33" s="151" t="str">
        <f>IF(MaGv!O33="","",IF(MaGv!O33="cn","cn"&amp;CHAR(10)&amp;VLOOKUP(MaGv!O32,dscn,3,0),VLOOKUP(MaGv!O33,dsma,5,0)&amp;CHAR(10)&amp;VLOOKUP(MaGv!O33,dsma,4,0)))</f>
        <v/>
      </c>
      <c r="P33" s="151" t="str">
        <f>IF(MaGv!P33="","",IF(MaGv!P33="cn","cn"&amp;CHAR(10)&amp;VLOOKUP(MaGv!P32,dscn,3,0),VLOOKUP(MaGv!P33,dsma,5,0)&amp;CHAR(10)&amp;VLOOKUP(MaGv!P33,dsma,4,0)))</f>
        <v/>
      </c>
      <c r="Q33" s="240" t="str">
        <f>IF(MaGv!Q33="","",IF(MaGv!Q33="cn","cn"&amp;CHAR(10)&amp;VLOOKUP(MaGv!Q32,dscn,3,0),VLOOKUP(MaGv!Q33,dsma,5,0)&amp;CHAR(10)&amp;VLOOKUP(MaGv!Q33,dsma,4,0)))</f>
        <v/>
      </c>
      <c r="R33" s="151" t="str">
        <f>IF(MaGv!R33="","",IF(MaGv!R33="cn","cn"&amp;CHAR(10)&amp;VLOOKUP(MaGv!R32,dscn,3,0),VLOOKUP(MaGv!R33,dsma,5,0)&amp;CHAR(10)&amp;VLOOKUP(MaGv!R33,dsma,4,0)))</f>
        <v/>
      </c>
      <c r="S33" s="151" t="str">
        <f>IF(MaGv!S33="","",IF(MaGv!S33="cn","cn"&amp;CHAR(10)&amp;VLOOKUP(MaGv!S32,dscn,3,0),VLOOKUP(MaGv!S33,dsma,5,0)&amp;CHAR(10)&amp;VLOOKUP(MaGv!S33,dsma,4,0)))</f>
        <v/>
      </c>
      <c r="T33" s="151" t="str">
        <f>IF(MaGv!T33="","",IF(MaGv!T33="cn","cn"&amp;CHAR(10)&amp;VLOOKUP(MaGv!T32,dscn,3,0),VLOOKUP(MaGv!T33,dsma,5,0)&amp;CHAR(10)&amp;VLOOKUP(MaGv!T33,dsma,4,0)))</f>
        <v/>
      </c>
      <c r="U33" s="151" t="str">
        <f>IF(MaGv!U33="","",IF(MaGv!U33="cn","cn"&amp;CHAR(10)&amp;VLOOKUP(MaGv!U32,dscn,3,0),VLOOKUP(MaGv!U33,dsma,5,0)&amp;CHAR(10)&amp;VLOOKUP(MaGv!U33,dsma,4,0)))</f>
        <v/>
      </c>
      <c r="V33" s="151" t="str">
        <f>IF(MaGv!V33="","",IF(MaGv!V33="cn","cn"&amp;CHAR(10)&amp;VLOOKUP(MaGv!V32,dscn,3,0),VLOOKUP(MaGv!V33,dsma,5,0)&amp;CHAR(10)&amp;VLOOKUP(MaGv!V33,dsma,4,0)))</f>
        <v/>
      </c>
      <c r="W33" s="151" t="str">
        <f>IF(MaGv!W33="","",IF(MaGv!W33="cn","cn"&amp;CHAR(10)&amp;VLOOKUP(MaGv!W32,dscn,3,0),VLOOKUP(MaGv!W33,dsma,5,0)&amp;CHAR(10)&amp;VLOOKUP(MaGv!W33,dsma,4,0)))</f>
        <v/>
      </c>
      <c r="X33" s="151" t="str">
        <f>IF(MaGv!X33="","",IF(MaGv!X33="cn","cn"&amp;CHAR(10)&amp;VLOOKUP(MaGv!X32,dscn,3,0),VLOOKUP(MaGv!X33,dsma,5,0)&amp;CHAR(10)&amp;VLOOKUP(MaGv!X33,dsma,4,0)))</f>
        <v/>
      </c>
      <c r="Y33" s="151" t="str">
        <f>IF(MaGv!Y33="","",IF(MaGv!Y33="cn","cn"&amp;CHAR(10)&amp;VLOOKUP(MaGv!Y32,dscn,3,0),VLOOKUP(MaGv!Y33,dsma,5,0)&amp;CHAR(10)&amp;VLOOKUP(MaGv!Y33,dsma,4,0)))</f>
        <v/>
      </c>
      <c r="Z33" s="151" t="str">
        <f>IF(MaGv!Z33="","",IF(MaGv!Z33="cn","cn"&amp;CHAR(10)&amp;VLOOKUP(MaGv!Z32,dscn,3,0),VLOOKUP(MaGv!Z33,dsma,5,0)&amp;CHAR(10)&amp;VLOOKUP(MaGv!Z33,dsma,4,0)))</f>
        <v/>
      </c>
      <c r="AA33" s="151" t="str">
        <f>IF(MaGv!AA33="","",IF(MaGv!AA33="cn","cn"&amp;CHAR(10)&amp;VLOOKUP(MaGv!AA32,dscn,3,0),VLOOKUP(MaGv!AA33,dsma,5,0)&amp;CHAR(10)&amp;VLOOKUP(MaGv!AA33,dsma,4,0)))</f>
        <v/>
      </c>
      <c r="AB33" s="151" t="str">
        <f>IF(MaGv!AB33="","",IF(MaGv!AB33="cn","cn"&amp;CHAR(10)&amp;VLOOKUP(MaGv!AB32,dscn,3,0),VLOOKUP(MaGv!AB33,dsma,5,0)&amp;CHAR(10)&amp;VLOOKUP(MaGv!AB33,dsma,4,0)))</f>
        <v/>
      </c>
      <c r="AC33" s="151" t="str">
        <f>IF(MaGv!AC33="","",IF(MaGv!AC33="cn","cn"&amp;CHAR(10)&amp;VLOOKUP(MaGv!AC32,dscn,3,0),VLOOKUP(MaGv!AC33,dsma,5,0)&amp;CHAR(10)&amp;VLOOKUP(MaGv!AC33,dsma,4,0)))</f>
        <v/>
      </c>
      <c r="AD33" s="151" t="str">
        <f>IF(MaGv!AD33="","",IF(MaGv!AD33="cn","cn"&amp;CHAR(10)&amp;VLOOKUP(MaGv!AD32,dscn,3,0),VLOOKUP(MaGv!AD33,dsma,5,0)&amp;CHAR(10)&amp;VLOOKUP(MaGv!AD33,dsma,4,0)))</f>
        <v/>
      </c>
      <c r="AE33" s="151" t="str">
        <f>IF(MaGv!AE33="","",IF(MaGv!AE33="cn","cn"&amp;CHAR(10)&amp;VLOOKUP(MaGv!AE32,dscn,3,0),VLOOKUP(MaGv!AE33,dsma,5,0)&amp;CHAR(10)&amp;VLOOKUP(MaGv!AE33,dsma,4,0)))</f>
        <v/>
      </c>
      <c r="AF33" s="151" t="str">
        <f>IF(MaGv!AF33="","",IF(MaGv!AF33="cn","cn"&amp;CHAR(10)&amp;VLOOKUP(MaGv!AF32,dscn,3,0),VLOOKUP(MaGv!AF33,dsma,5,0)&amp;CHAR(10)&amp;VLOOKUP(MaGv!AF33,dsma,4,0)))</f>
        <v/>
      </c>
      <c r="AG33" s="151" t="str">
        <f>IF(MaGv!AG33="","",IF(MaGv!AG33="cn","cn"&amp;CHAR(10)&amp;VLOOKUP(MaGv!AG32,dscn,3,0),VLOOKUP(MaGv!AG33,dsma,5,0)&amp;CHAR(10)&amp;VLOOKUP(MaGv!AG33,dsma,4,0)))</f>
        <v/>
      </c>
      <c r="AH33" s="240" t="str">
        <f>IF(MaGv!AH33="","",IF(MaGv!AH33="cn","cn"&amp;CHAR(10)&amp;VLOOKUP(MaGv!AH32,dscn,3,0),VLOOKUP(MaGv!AH33,dsma,5,0)&amp;CHAR(10)&amp;VLOOKUP(MaGv!AH33,dsma,4,0)))</f>
        <v/>
      </c>
      <c r="AI33" s="240" t="str">
        <f>IF(MaGv!AI33="","",IF(MaGv!AI33="cn","cn"&amp;CHAR(10)&amp;VLOOKUP(MaGv!AI32,dscn,3,0),VLOOKUP(MaGv!AI33,dsma,5,0)&amp;CHAR(10)&amp;VLOOKUP(MaGv!AI33,dsma,4,0)))</f>
        <v/>
      </c>
      <c r="AJ33" s="240" t="str">
        <f>IF(MaGv!AJ33="","",IF(MaGv!AJ33="cn","cn"&amp;CHAR(10)&amp;VLOOKUP(MaGv!AJ32,dscn,3,0),VLOOKUP(MaGv!AJ33,dsma,5,0)&amp;CHAR(10)&amp;VLOOKUP(MaGv!AJ33,dsma,4,0)))</f>
        <v/>
      </c>
      <c r="AK33" s="240" t="str">
        <f>IF(MaGv!AK33="","",IF(MaGv!AK33="cn","cn"&amp;CHAR(10)&amp;VLOOKUP(MaGv!AK32,dscn,3,0),VLOOKUP(MaGv!AK33,dsma,5,0)&amp;CHAR(10)&amp;VLOOKUP(MaGv!AK33,dsma,4,0)))</f>
        <v/>
      </c>
      <c r="AL33" s="240" t="str">
        <f>IF(MaGv!AL33="","",IF(MaGv!AL33="cn","cn"&amp;CHAR(10)&amp;VLOOKUP(MaGv!AL32,dscn,3,0),VLOOKUP(MaGv!AL33,dsma,5,0)&amp;CHAR(10)&amp;VLOOKUP(MaGv!AL33,dsma,4,0)))</f>
        <v/>
      </c>
      <c r="AM33" s="240" t="str">
        <f>IF(MaGv!AM33="","",IF(MaGv!AM33="cn","cn"&amp;CHAR(10)&amp;VLOOKUP(MaGv!AM32,dscn,3,0),VLOOKUP(MaGv!AM33,dsma,5,0)&amp;CHAR(10)&amp;VLOOKUP(MaGv!AM33,dsma,4,0)))</f>
        <v/>
      </c>
      <c r="AN33" s="240" t="str">
        <f>IF(MaGv!AN33="","",IF(MaGv!AN33="cn","cn"&amp;CHAR(10)&amp;VLOOKUP(MaGv!AN32,dscn,3,0),VLOOKUP(MaGv!AN33,dsma,5,0)&amp;CHAR(10)&amp;VLOOKUP(MaGv!AN33,dsma,4,0)))</f>
        <v/>
      </c>
      <c r="AO33" s="240" t="str">
        <f>IF(MaGv!AO33="","",IF(MaGv!AO33="cn","cn"&amp;CHAR(10)&amp;VLOOKUP(MaGv!AO32,dscn,3,0),VLOOKUP(MaGv!AO33,dsma,5,0)&amp;CHAR(10)&amp;VLOOKUP(MaGv!AO33,dsma,4,0)))</f>
        <v/>
      </c>
      <c r="AP33" s="240" t="str">
        <f>IF(MaGv!AP33="","",IF(MaGv!AP33="cn","cn"&amp;CHAR(10)&amp;VLOOKUP(MaGv!AP32,dscn,3,0),VLOOKUP(MaGv!AP33,dsma,5,0)&amp;CHAR(10)&amp;VLOOKUP(MaGv!AP33,dsma,4,0)))</f>
        <v/>
      </c>
      <c r="AQ33" s="240" t="str">
        <f>IF(MaGv!AQ33="","",IF(MaGv!AQ33="cn","cn"&amp;CHAR(10)&amp;VLOOKUP(MaGv!AQ32,dscn,3,0),VLOOKUP(MaGv!AQ33,dsma,5,0)&amp;CHAR(10)&amp;VLOOKUP(MaGv!AQ33,dsma,4,0)))</f>
        <v/>
      </c>
      <c r="AR33" s="240" t="str">
        <f>IF(MaGv!AR33="","",IF(MaGv!AR33="cn","cn"&amp;CHAR(10)&amp;VLOOKUP(MaGv!AR32,dscn,3,0),VLOOKUP(MaGv!AR33,dsma,5,0)&amp;CHAR(10)&amp;VLOOKUP(MaGv!AR33,dsma,4,0)))</f>
        <v/>
      </c>
      <c r="AS33" s="240" t="str">
        <f>IF(MaGv!AS33="","",IF(MaGv!AS33="cn","cn"&amp;CHAR(10)&amp;VLOOKUP(MaGv!AS32,dscn,3,0),VLOOKUP(MaGv!AS33,dsma,5,0)&amp;CHAR(10)&amp;VLOOKUP(MaGv!AS33,dsma,4,0)))</f>
        <v/>
      </c>
      <c r="AT33" s="237" t="str">
        <f>IF(MaGv!AT33="","",IF(MaGv!AT33="cn","cn"&amp;CHAR(10)&amp;VLOOKUP(MaGv!AT32,dscn,3,0),VLOOKUP(MaGv!AT33,dsma,5,0)&amp;CHAR(10)&amp;VLOOKUP(MaGv!AT33,dsma,4,0)))</f>
        <v/>
      </c>
      <c r="AU33" s="240" t="str">
        <f>IF(MaGv!AU33="","",IF(MaGv!AU33="cn","cn"&amp;CHAR(10)&amp;VLOOKUP(MaGv!AU32,dscn,3,0),VLOOKUP(MaGv!AU33,dsma,5,0)&amp;CHAR(10)&amp;VLOOKUP(MaGv!AU33,dsma,4,0)))</f>
        <v/>
      </c>
      <c r="AV33" s="240" t="str">
        <f>IF(MaGv!AV33="","",IF(MaGv!AV33="cn","cn"&amp;CHAR(10)&amp;VLOOKUP(MaGv!AV32,dscn,3,0),VLOOKUP(MaGv!AV33,dsma,5,0)&amp;CHAR(10)&amp;VLOOKUP(MaGv!AV33,dsma,4,0)))</f>
        <v/>
      </c>
      <c r="AW33" s="240" t="str">
        <f>IF(MaGv!AW33="","",IF(MaGv!AW33="cn","cn"&amp;CHAR(10)&amp;VLOOKUP(MaGv!AW32,dscn,3,0),VLOOKUP(MaGv!AW33,dsma,5,0)&amp;CHAR(10)&amp;VLOOKUP(MaGv!AW33,dsma,4,0)))</f>
        <v/>
      </c>
      <c r="AX33" s="240" t="str">
        <f>IF(MaGv!AX33="","",IF(MaGv!AX33="cn","cn"&amp;CHAR(10)&amp;VLOOKUP(MaGv!AX32,dscn,3,0),VLOOKUP(MaGv!AX33,dsma,5,0)&amp;CHAR(10)&amp;VLOOKUP(MaGv!AX33,dsma,4,0)))</f>
        <v/>
      </c>
      <c r="AY33" s="151" t="str">
        <f>IF(MaGv!AY33="","",IF(MaGv!AY33="cn","cn"&amp;CHAR(10)&amp;VLOOKUP(MaGv!AY32,dscn,3,0),VLOOKUP(MaGv!AY33,dsma,5,0)&amp;CHAR(10)&amp;VLOOKUP(MaGv!AY33,dsma,4,0)))</f>
        <v/>
      </c>
      <c r="AZ33" s="154" t="str">
        <f>IF(MaGv!AZ33="","",IF(MaGv!AZ33="cn","cn"&amp;CHAR(10)&amp;VLOOKUP(MaGv!AZ32,dscn,3,0),VLOOKUP(MaGv!AZ33,dsma,5,0)&amp;CHAR(10)&amp;VLOOKUP(MaGv!AZ33,dsma,4,0)))</f>
        <v/>
      </c>
      <c r="BA33" s="148"/>
      <c r="BB33" s="145"/>
    </row>
    <row r="34" spans="1:54" ht="24" hidden="1" customHeight="1" thickTop="1">
      <c r="C34" s="201"/>
      <c r="D34" s="202"/>
      <c r="E34" s="202"/>
      <c r="F34" s="202"/>
      <c r="G34" s="203"/>
      <c r="H34" s="244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42"/>
      <c r="AU34" s="204"/>
      <c r="AV34" s="204"/>
      <c r="AW34" s="204"/>
      <c r="AX34" s="204"/>
      <c r="AY34" s="204"/>
      <c r="AZ34" s="204"/>
    </row>
    <row r="35" spans="1:54" ht="24" hidden="1" customHeight="1" thickTop="1">
      <c r="C35" s="201"/>
      <c r="D35" s="202"/>
      <c r="E35" s="202"/>
      <c r="F35" s="202"/>
      <c r="G35" s="203"/>
      <c r="H35" s="244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42"/>
      <c r="AU35" s="204"/>
      <c r="AV35" s="204"/>
      <c r="AW35" s="204"/>
      <c r="AX35" s="204"/>
      <c r="AY35" s="204"/>
      <c r="AZ35" s="204"/>
    </row>
    <row r="36" spans="1:54" ht="32.25" customHeight="1" thickTop="1">
      <c r="C36" s="201"/>
      <c r="D36" s="202"/>
      <c r="E36" s="477" t="str">
        <f ca="1">nhap!E1</f>
        <v>tkb_khoi12_hk2_ngay04-05-2020</v>
      </c>
      <c r="F36" s="205"/>
      <c r="G36" s="205"/>
      <c r="H36" s="202"/>
      <c r="I36" s="202"/>
      <c r="J36" s="132"/>
      <c r="L36" s="202"/>
      <c r="M36" s="202"/>
      <c r="N36" s="202"/>
      <c r="O36" s="202"/>
      <c r="P36" s="202"/>
      <c r="Q36" s="202"/>
      <c r="R36" s="202"/>
      <c r="S36" s="202"/>
      <c r="T36" s="477" t="str">
        <f ca="1">nhap!E1</f>
        <v>tkb_khoi12_hk2_ngay04-05-2020</v>
      </c>
      <c r="U36" s="205"/>
      <c r="V36" s="205"/>
      <c r="W36" s="202"/>
      <c r="X36" s="202"/>
      <c r="Y36" s="13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44"/>
      <c r="AL36" s="477" t="str">
        <f ca="1">nhap!E1</f>
        <v>tkb_khoi12_hk2_ngay04-05-2020</v>
      </c>
      <c r="AM36" s="205"/>
      <c r="AN36" s="202"/>
      <c r="AO36" s="202"/>
      <c r="AP36" s="206"/>
      <c r="AR36" s="202"/>
      <c r="AS36" s="202"/>
      <c r="AT36" s="242"/>
      <c r="AU36" s="204"/>
      <c r="AV36" s="204"/>
      <c r="AW36" s="204"/>
      <c r="AX36" s="204"/>
      <c r="AY36" s="204"/>
      <c r="AZ36" s="204"/>
    </row>
    <row r="37" spans="1:54" ht="24.75" customHeight="1">
      <c r="A37" s="133"/>
      <c r="C37" s="202"/>
      <c r="D37" s="202"/>
      <c r="E37" s="202"/>
      <c r="F37" s="207"/>
      <c r="G37" s="203"/>
      <c r="H37" s="244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42"/>
      <c r="AU37" s="204"/>
      <c r="AV37" s="204"/>
      <c r="AW37" s="204"/>
      <c r="AX37" s="204"/>
      <c r="AY37" s="204"/>
      <c r="AZ37" s="204"/>
    </row>
    <row r="38" spans="1:54" s="149" customFormat="1" ht="18" thickBot="1">
      <c r="A38" s="387"/>
      <c r="B38" s="387"/>
      <c r="C38" s="383" t="str">
        <f>nhap!C37</f>
        <v>A1</v>
      </c>
      <c r="D38" s="383" t="str">
        <f>nhap!D37</f>
        <v>A2</v>
      </c>
      <c r="E38" s="383" t="str">
        <f>nhap!E37</f>
        <v>A3</v>
      </c>
      <c r="F38" s="383" t="str">
        <f>nhap!F37</f>
        <v>A4</v>
      </c>
      <c r="G38" s="383" t="str">
        <f>nhap!G37</f>
        <v>A5</v>
      </c>
      <c r="H38" s="383" t="str">
        <f>nhap!H37</f>
        <v>A6</v>
      </c>
      <c r="I38" s="383" t="str">
        <f>nhap!I37</f>
        <v>A7</v>
      </c>
      <c r="J38" s="383" t="str">
        <f>nhap!J37</f>
        <v>A8</v>
      </c>
      <c r="K38" s="383" t="str">
        <f>nhap!K37</f>
        <v>A9</v>
      </c>
      <c r="L38" s="383" t="str">
        <f>nhap!L37</f>
        <v>A10</v>
      </c>
      <c r="M38" s="383" t="str">
        <f>nhap!M37</f>
        <v>A11</v>
      </c>
      <c r="N38" s="383" t="str">
        <f>nhap!N37</f>
        <v>A12</v>
      </c>
      <c r="O38" s="185">
        <f>nhap!O37</f>
        <v>0</v>
      </c>
      <c r="P38" s="185">
        <f>nhap!P37</f>
        <v>0</v>
      </c>
      <c r="Q38" s="383" t="str">
        <f>nhap!Q37</f>
        <v>B1</v>
      </c>
      <c r="R38" s="383" t="str">
        <f>nhap!R37</f>
        <v>B2</v>
      </c>
      <c r="S38" s="383" t="str">
        <f>nhap!S37</f>
        <v>B3</v>
      </c>
      <c r="T38" s="383" t="str">
        <f>nhap!T37</f>
        <v>B4</v>
      </c>
      <c r="U38" s="383" t="str">
        <f>nhap!U37</f>
        <v>B5</v>
      </c>
      <c r="V38" s="383" t="str">
        <f>nhap!V37</f>
        <v>B6</v>
      </c>
      <c r="W38" s="383" t="str">
        <f>nhap!W37</f>
        <v>B7</v>
      </c>
      <c r="X38" s="383" t="str">
        <f>nhap!X37</f>
        <v>B8</v>
      </c>
      <c r="Y38" s="383" t="str">
        <f>nhap!Y37</f>
        <v>B9</v>
      </c>
      <c r="Z38" s="383" t="str">
        <f>nhap!Z37</f>
        <v>B10</v>
      </c>
      <c r="AA38" s="383" t="str">
        <f>nhap!AA37</f>
        <v>B11</v>
      </c>
      <c r="AB38" s="383" t="str">
        <f>nhap!AB37</f>
        <v>B12</v>
      </c>
      <c r="AC38" s="383" t="str">
        <f>nhap!AC37</f>
        <v>B13</v>
      </c>
      <c r="AD38" s="383" t="str">
        <f>nhap!AD37</f>
        <v>B14</v>
      </c>
      <c r="AE38" s="185" t="str">
        <f>nhap!AE37</f>
        <v>B15</v>
      </c>
      <c r="AF38" s="185" t="str">
        <f>nhap!AF37</f>
        <v>B16</v>
      </c>
      <c r="AG38" s="185" t="str">
        <f>nhap!AG37</f>
        <v>B17</v>
      </c>
      <c r="AH38" s="383" t="str">
        <f>nhap!AH37</f>
        <v>C1</v>
      </c>
      <c r="AI38" s="383" t="str">
        <f>nhap!AI37</f>
        <v>C2</v>
      </c>
      <c r="AJ38" s="383" t="str">
        <f>nhap!AJ37</f>
        <v>C3</v>
      </c>
      <c r="AK38" s="383" t="str">
        <f>nhap!AK37</f>
        <v>C4</v>
      </c>
      <c r="AL38" s="383" t="str">
        <f>nhap!AL37</f>
        <v>C5</v>
      </c>
      <c r="AM38" s="383" t="str">
        <f>nhap!AM37</f>
        <v>C6</v>
      </c>
      <c r="AN38" s="383" t="str">
        <f>nhap!AN37</f>
        <v>C7</v>
      </c>
      <c r="AO38" s="383" t="str">
        <f>nhap!AO37</f>
        <v>C8</v>
      </c>
      <c r="AP38" s="383" t="str">
        <f>nhap!AP37</f>
        <v>C9</v>
      </c>
      <c r="AQ38" s="383" t="str">
        <f>nhap!AQ37</f>
        <v>C10</v>
      </c>
      <c r="AR38" s="383" t="str">
        <f>nhap!AR37</f>
        <v>C11</v>
      </c>
      <c r="AS38" s="383" t="str">
        <f>nhap!AS37</f>
        <v>C12</v>
      </c>
      <c r="AT38" s="383" t="str">
        <f>nhap!AT37</f>
        <v>C13</v>
      </c>
      <c r="AU38" s="383" t="str">
        <f>nhap!AU37</f>
        <v>C14</v>
      </c>
      <c r="AV38" s="185">
        <f>nhap!AV37</f>
        <v>0</v>
      </c>
      <c r="AW38" s="185">
        <f>nhap!AW37</f>
        <v>0</v>
      </c>
      <c r="AX38" s="185">
        <f>nhap!AX37</f>
        <v>0</v>
      </c>
      <c r="AY38" s="185">
        <f>nhap!AY37</f>
        <v>0</v>
      </c>
      <c r="AZ38" s="185">
        <f>nhap!AZ37</f>
        <v>0</v>
      </c>
      <c r="BA38" s="134" t="str">
        <f>nhap!BA37</f>
        <v>pd1</v>
      </c>
      <c r="BB38" s="134" t="str">
        <f>nhap!BB37</f>
        <v>pd2</v>
      </c>
    </row>
    <row r="39" spans="1:54" ht="25.5" customHeight="1" thickTop="1">
      <c r="A39" s="566" t="s">
        <v>9</v>
      </c>
      <c r="B39" s="184">
        <v>1</v>
      </c>
      <c r="C39" s="386" t="str">
        <f>IF(MaGv!C39="","",IF(MaGv!C39="cn","cn"&amp;CHAR(10)&amp;VLOOKUP(MaGv!C33,dscn,3,0),VLOOKUP(MaGv!C39,dsma,5,0)&amp;CHAR(10)&amp;VLOOKUP(MaGv!C39,dsma,4,0)))</f>
        <v/>
      </c>
      <c r="D39" s="386" t="str">
        <f>IF(MaGv!D39="","",IF(MaGv!D39="cn","cn"&amp;CHAR(10)&amp;VLOOKUP(MaGv!D33,dscn,3,0),VLOOKUP(MaGv!D39,dsma,5,0)&amp;CHAR(10)&amp;VLOOKUP(MaGv!D39,dsma,4,0)))</f>
        <v/>
      </c>
      <c r="E39" s="386" t="str">
        <f>IF(MaGv!E39="","",IF(MaGv!E39="cn","cn"&amp;CHAR(10)&amp;VLOOKUP(MaGv!E33,dscn,3,0),VLOOKUP(MaGv!E39,dsma,5,0)&amp;CHAR(10)&amp;VLOOKUP(MaGv!E39,dsma,4,0)))</f>
        <v/>
      </c>
      <c r="F39" s="386" t="str">
        <f>IF(MaGv!F39="","",IF(MaGv!F39="cn","cn"&amp;CHAR(10)&amp;VLOOKUP(MaGv!F33,dscn,3,0),VLOOKUP(MaGv!F39,dsma,5,0)&amp;CHAR(10)&amp;VLOOKUP(MaGv!F39,dsma,4,0)))</f>
        <v/>
      </c>
      <c r="G39" s="386" t="str">
        <f>IF(MaGv!G39="","",IF(MaGv!G39="cn","cn"&amp;CHAR(10)&amp;VLOOKUP(MaGv!G33,dscn,3,0),VLOOKUP(MaGv!G39,dsma,5,0)&amp;CHAR(10)&amp;VLOOKUP(MaGv!G39,dsma,4,0)))</f>
        <v/>
      </c>
      <c r="H39" s="384" t="str">
        <f>IF(MaGv!H39="","",IF(MaGv!H39="cn","cn"&amp;CHAR(10)&amp;VLOOKUP(MaGv!H33,dscn,3,0),VLOOKUP(MaGv!H39,dsma,5,0)&amp;CHAR(10)&amp;VLOOKUP(MaGv!H39,dsma,4,0)))</f>
        <v/>
      </c>
      <c r="I39" s="386" t="str">
        <f>IF(MaGv!I39="","",IF(MaGv!I39="cn","cn"&amp;CHAR(10)&amp;VLOOKUP(MaGv!I33,dscn,3,0),VLOOKUP(MaGv!I39,dsma,5,0)&amp;CHAR(10)&amp;VLOOKUP(MaGv!I39,dsma,4,0)))</f>
        <v/>
      </c>
      <c r="J39" s="386" t="str">
        <f>IF(MaGv!J39="","",IF(MaGv!J39="cn","cn"&amp;CHAR(10)&amp;VLOOKUP(MaGv!J33,dscn,3,0),VLOOKUP(MaGv!J39,dsma,5,0)&amp;CHAR(10)&amp;VLOOKUP(MaGv!J39,dsma,4,0)))</f>
        <v/>
      </c>
      <c r="K39" s="386" t="str">
        <f>IF(MaGv!K39="","",IF(MaGv!K39="cn","cn"&amp;CHAR(10)&amp;VLOOKUP(MaGv!K33,dscn,3,0),VLOOKUP(MaGv!K39,dsma,5,0)&amp;CHAR(10)&amp;VLOOKUP(MaGv!K39,dsma,4,0)))</f>
        <v/>
      </c>
      <c r="L39" s="386" t="str">
        <f>IF(MaGv!L39="","",IF(MaGv!L39="cn","cn"&amp;CHAR(10)&amp;VLOOKUP(MaGv!L33,dscn,3,0),VLOOKUP(MaGv!L39,dsma,5,0)&amp;CHAR(10)&amp;VLOOKUP(MaGv!L39,dsma,4,0)))</f>
        <v/>
      </c>
      <c r="M39" s="386" t="str">
        <f>IF(MaGv!M39="","",IF(MaGv!M39="cn","cn"&amp;CHAR(10)&amp;VLOOKUP(MaGv!M33,dscn,3,0),VLOOKUP(MaGv!M39,dsma,5,0)&amp;CHAR(10)&amp;VLOOKUP(MaGv!M39,dsma,4,0)))</f>
        <v/>
      </c>
      <c r="N39" s="386" t="str">
        <f>IF(MaGv!N39="","",IF(MaGv!N39="cn","cn"&amp;CHAR(10)&amp;VLOOKUP(MaGv!N33,dscn,3,0),VLOOKUP(MaGv!N39,dsma,5,0)&amp;CHAR(10)&amp;VLOOKUP(MaGv!N39,dsma,4,0)))</f>
        <v/>
      </c>
      <c r="O39" s="150" t="str">
        <f>IF(MaGv!O39="","",IF(MaGv!O39="cn","cn"&amp;CHAR(10)&amp;VLOOKUP(MaGv!O33,dscn,3,0),VLOOKUP(MaGv!O39,dsma,5,0)&amp;CHAR(10)&amp;VLOOKUP(MaGv!O39,dsma,4,0)))</f>
        <v/>
      </c>
      <c r="P39" s="150" t="str">
        <f>IF(MaGv!P39="","",IF(MaGv!P39="cn","cn"&amp;CHAR(10)&amp;VLOOKUP(MaGv!P33,dscn,3,0),VLOOKUP(MaGv!P39,dsma,5,0)&amp;CHAR(10)&amp;VLOOKUP(MaGv!P39,dsma,4,0)))</f>
        <v/>
      </c>
      <c r="Q39" s="384" t="str">
        <f>IF(MaGv!Q39="","",IF(MaGv!Q39="cn","cn"&amp;CHAR(10)&amp;VLOOKUP(MaGv!Q33,dscn,3,0),VLOOKUP(MaGv!Q39,dsma,5,0)&amp;CHAR(10)&amp;VLOOKUP(MaGv!Q39,dsma,4,0)))</f>
        <v/>
      </c>
      <c r="R39" s="386" t="str">
        <f>IF(MaGv!R39="","",IF(MaGv!R39="cn","cn"&amp;CHAR(10)&amp;VLOOKUP(MaGv!R33,dscn,3,0),VLOOKUP(MaGv!R39,dsma,5,0)&amp;CHAR(10)&amp;VLOOKUP(MaGv!R39,dsma,4,0)))</f>
        <v/>
      </c>
      <c r="S39" s="386" t="str">
        <f>IF(MaGv!S39="","",IF(MaGv!S39="cn","cn"&amp;CHAR(10)&amp;VLOOKUP(MaGv!S33,dscn,3,0),VLOOKUP(MaGv!S39,dsma,5,0)&amp;CHAR(10)&amp;VLOOKUP(MaGv!S39,dsma,4,0)))</f>
        <v/>
      </c>
      <c r="T39" s="386" t="str">
        <f>IF(MaGv!T39="","",IF(MaGv!T39="cn","cn"&amp;CHAR(10)&amp;VLOOKUP(MaGv!T33,dscn,3,0),VLOOKUP(MaGv!T39,dsma,5,0)&amp;CHAR(10)&amp;VLOOKUP(MaGv!T39,dsma,4,0)))</f>
        <v/>
      </c>
      <c r="U39" s="386" t="str">
        <f>IF(MaGv!U39="","",IF(MaGv!U39="cn","cn"&amp;CHAR(10)&amp;VLOOKUP(MaGv!U33,dscn,3,0),VLOOKUP(MaGv!U39,dsma,5,0)&amp;CHAR(10)&amp;VLOOKUP(MaGv!U39,dsma,4,0)))</f>
        <v/>
      </c>
      <c r="V39" s="386" t="str">
        <f>IF(MaGv!V39="","",IF(MaGv!V39="cn","cn"&amp;CHAR(10)&amp;VLOOKUP(MaGv!V33,dscn,3,0),VLOOKUP(MaGv!V39,dsma,5,0)&amp;CHAR(10)&amp;VLOOKUP(MaGv!V39,dsma,4,0)))</f>
        <v/>
      </c>
      <c r="W39" s="386" t="str">
        <f>IF(MaGv!W39="","",IF(MaGv!W39="cn","cn"&amp;CHAR(10)&amp;VLOOKUP(MaGv!W33,dscn,3,0),VLOOKUP(MaGv!W39,dsma,5,0)&amp;CHAR(10)&amp;VLOOKUP(MaGv!W39,dsma,4,0)))</f>
        <v/>
      </c>
      <c r="X39" s="386" t="str">
        <f>IF(MaGv!X39="","",IF(MaGv!X39="cn","cn"&amp;CHAR(10)&amp;VLOOKUP(MaGv!X33,dscn,3,0),VLOOKUP(MaGv!X39,dsma,5,0)&amp;CHAR(10)&amp;VLOOKUP(MaGv!X39,dsma,4,0)))</f>
        <v/>
      </c>
      <c r="Y39" s="386" t="str">
        <f>IF(MaGv!Y39="","",IF(MaGv!Y39="cn","cn"&amp;CHAR(10)&amp;VLOOKUP(MaGv!Y33,dscn,3,0),VLOOKUP(MaGv!Y39,dsma,5,0)&amp;CHAR(10)&amp;VLOOKUP(MaGv!Y39,dsma,4,0)))</f>
        <v/>
      </c>
      <c r="Z39" s="386" t="str">
        <f>IF(MaGv!Z39="","",IF(MaGv!Z39="cn","cn"&amp;CHAR(10)&amp;VLOOKUP(MaGv!Z33,dscn,3,0),VLOOKUP(MaGv!Z39,dsma,5,0)&amp;CHAR(10)&amp;VLOOKUP(MaGv!Z39,dsma,4,0)))</f>
        <v/>
      </c>
      <c r="AA39" s="386" t="str">
        <f>IF(MaGv!AA39="","",IF(MaGv!AA39="cn","cn"&amp;CHAR(10)&amp;VLOOKUP(MaGv!AA33,dscn,3,0),VLOOKUP(MaGv!AA39,dsma,5,0)&amp;CHAR(10)&amp;VLOOKUP(MaGv!AA39,dsma,4,0)))</f>
        <v/>
      </c>
      <c r="AB39" s="386" t="str">
        <f>IF(MaGv!AB39="","",IF(MaGv!AB39="cn","cn"&amp;CHAR(10)&amp;VLOOKUP(MaGv!AB33,dscn,3,0),VLOOKUP(MaGv!AB39,dsma,5,0)&amp;CHAR(10)&amp;VLOOKUP(MaGv!AB39,dsma,4,0)))</f>
        <v/>
      </c>
      <c r="AC39" s="386" t="str">
        <f>IF(MaGv!AC39="","",IF(MaGv!AC39="cn","cn"&amp;CHAR(10)&amp;VLOOKUP(MaGv!AC33,dscn,3,0),VLOOKUP(MaGv!AC39,dsma,5,0)&amp;CHAR(10)&amp;VLOOKUP(MaGv!AC39,dsma,4,0)))</f>
        <v/>
      </c>
      <c r="AD39" s="386" t="str">
        <f>IF(MaGv!AD39="","",IF(MaGv!AD39="cn","cn"&amp;CHAR(10)&amp;VLOOKUP(MaGv!AD33,dscn,3,0),VLOOKUP(MaGv!AD39,dsma,5,0)&amp;CHAR(10)&amp;VLOOKUP(MaGv!AD39,dsma,4,0)))</f>
        <v/>
      </c>
      <c r="AE39" s="150" t="str">
        <f>IF(MaGv!AE39="","",IF(MaGv!AE39="cn","cn"&amp;CHAR(10)&amp;VLOOKUP(MaGv!AE33,dscn,3,0),VLOOKUP(MaGv!AE39,dsma,5,0)&amp;CHAR(10)&amp;VLOOKUP(MaGv!AE39,dsma,4,0)))</f>
        <v/>
      </c>
      <c r="AF39" s="150" t="str">
        <f>IF(MaGv!AF39="","",IF(MaGv!AF39="cn","cn"&amp;CHAR(10)&amp;VLOOKUP(MaGv!AF33,dscn,3,0),VLOOKUP(MaGv!AF39,dsma,5,0)&amp;CHAR(10)&amp;VLOOKUP(MaGv!AF39,dsma,4,0)))</f>
        <v/>
      </c>
      <c r="AG39" s="150" t="str">
        <f>IF(MaGv!AG39="","",IF(MaGv!AG39="cn","cn"&amp;CHAR(10)&amp;VLOOKUP(MaGv!AG33,dscn,3,0),VLOOKUP(MaGv!AG39,dsma,5,0)&amp;CHAR(10)&amp;VLOOKUP(MaGv!AG39,dsma,4,0)))</f>
        <v/>
      </c>
      <c r="AH39" s="384" t="str">
        <f>IF(MaGv!AH39="","",IF(MaGv!AH39="cn","cn"&amp;CHAR(10)&amp;VLOOKUP(MaGv!AH33,dscn,3,0),VLOOKUP(MaGv!AH39,dsma,5,0)&amp;CHAR(10)&amp;VLOOKUP(MaGv!AH39,dsma,4,0)))</f>
        <v/>
      </c>
      <c r="AI39" s="384" t="str">
        <f>IF(MaGv!AI39="","",IF(MaGv!AI39="cn","cn"&amp;CHAR(10)&amp;VLOOKUP(MaGv!AI33,dscn,3,0),VLOOKUP(MaGv!AI39,dsma,5,0)&amp;CHAR(10)&amp;VLOOKUP(MaGv!AI39,dsma,4,0)))</f>
        <v/>
      </c>
      <c r="AJ39" s="384" t="str">
        <f>IF(MaGv!AJ39="","",IF(MaGv!AJ39="cn","cn"&amp;CHAR(10)&amp;VLOOKUP(MaGv!AJ33,dscn,3,0),VLOOKUP(MaGv!AJ39,dsma,5,0)&amp;CHAR(10)&amp;VLOOKUP(MaGv!AJ39,dsma,4,0)))</f>
        <v/>
      </c>
      <c r="AK39" s="384" t="str">
        <f>IF(MaGv!AK39="","",IF(MaGv!AK39="cn","cn"&amp;CHAR(10)&amp;VLOOKUP(MaGv!AK33,dscn,3,0),VLOOKUP(MaGv!AK39,dsma,5,0)&amp;CHAR(10)&amp;VLOOKUP(MaGv!AK39,dsma,4,0)))</f>
        <v/>
      </c>
      <c r="AL39" s="384" t="str">
        <f>IF(MaGv!AL39="","",IF(MaGv!AL39="cn","cn"&amp;CHAR(10)&amp;VLOOKUP(MaGv!AL33,dscn,3,0),VLOOKUP(MaGv!AL39,dsma,5,0)&amp;CHAR(10)&amp;VLOOKUP(MaGv!AL39,dsma,4,0)))</f>
        <v/>
      </c>
      <c r="AM39" s="384" t="str">
        <f>IF(MaGv!AM39="","",IF(MaGv!AM39="cn","cn"&amp;CHAR(10)&amp;VLOOKUP(MaGv!AM33,dscn,3,0),VLOOKUP(MaGv!AM39,dsma,5,0)&amp;CHAR(10)&amp;VLOOKUP(MaGv!AM39,dsma,4,0)))</f>
        <v/>
      </c>
      <c r="AN39" s="384" t="str">
        <f>IF(MaGv!AN39="","",IF(MaGv!AN39="cn","cn"&amp;CHAR(10)&amp;VLOOKUP(MaGv!AN33,dscn,3,0),VLOOKUP(MaGv!AN39,dsma,5,0)&amp;CHAR(10)&amp;VLOOKUP(MaGv!AN39,dsma,4,0)))</f>
        <v/>
      </c>
      <c r="AO39" s="384" t="str">
        <f>IF(MaGv!AO39="","",IF(MaGv!AO39="cn","cn"&amp;CHAR(10)&amp;VLOOKUP(MaGv!AO33,dscn,3,0),VLOOKUP(MaGv!AO39,dsma,5,0)&amp;CHAR(10)&amp;VLOOKUP(MaGv!AO39,dsma,4,0)))</f>
        <v/>
      </c>
      <c r="AP39" s="384" t="str">
        <f>IF(MaGv!AP39="","",IF(MaGv!AP39="cn","cn"&amp;CHAR(10)&amp;VLOOKUP(MaGv!AP33,dscn,3,0),VLOOKUP(MaGv!AP39,dsma,5,0)&amp;CHAR(10)&amp;VLOOKUP(MaGv!AP39,dsma,4,0)))</f>
        <v/>
      </c>
      <c r="AQ39" s="384" t="str">
        <f>IF(MaGv!AQ39="","",IF(MaGv!AQ39="cn","cn"&amp;CHAR(10)&amp;VLOOKUP(MaGv!AQ33,dscn,3,0),VLOOKUP(MaGv!AQ39,dsma,5,0)&amp;CHAR(10)&amp;VLOOKUP(MaGv!AQ39,dsma,4,0)))</f>
        <v/>
      </c>
      <c r="AR39" s="384" t="str">
        <f>IF(MaGv!AR39="","",IF(MaGv!AR39="cn","cn"&amp;CHAR(10)&amp;VLOOKUP(MaGv!AR33,dscn,3,0),VLOOKUP(MaGv!AR39,dsma,5,0)&amp;CHAR(10)&amp;VLOOKUP(MaGv!AR39,dsma,4,0)))</f>
        <v/>
      </c>
      <c r="AS39" s="384" t="str">
        <f>IF(MaGv!AS39="","",IF(MaGv!AS39="cn","cn"&amp;CHAR(10)&amp;VLOOKUP(MaGv!AS33,dscn,3,0),VLOOKUP(MaGv!AS39,dsma,5,0)&amp;CHAR(10)&amp;VLOOKUP(MaGv!AS39,dsma,4,0)))</f>
        <v/>
      </c>
      <c r="AT39" s="385" t="str">
        <f>IF(MaGv!AT39="","",IF(MaGv!AT39="cn","cn"&amp;CHAR(10)&amp;VLOOKUP(MaGv!AT33,dscn,3,0),VLOOKUP(MaGv!AT39,dsma,5,0)&amp;CHAR(10)&amp;VLOOKUP(MaGv!AT39,dsma,4,0)))</f>
        <v/>
      </c>
      <c r="AU39" s="384" t="str">
        <f>IF(MaGv!AU39="","",IF(MaGv!AU39="cn","cn"&amp;CHAR(10)&amp;VLOOKUP(MaGv!AU33,dscn,3,0),VLOOKUP(MaGv!AU39,dsma,5,0)&amp;CHAR(10)&amp;VLOOKUP(MaGv!AU39,dsma,4,0)))</f>
        <v/>
      </c>
      <c r="AV39" s="238" t="str">
        <f>IF(MaGv!AV39="","",IF(MaGv!AV39="cn","cn"&amp;CHAR(10)&amp;VLOOKUP(MaGv!AV33,dscn,3,0),VLOOKUP(MaGv!AV39,dsma,5,0)&amp;CHAR(10)&amp;VLOOKUP(MaGv!AV39,dsma,4,0)))</f>
        <v/>
      </c>
      <c r="AW39" s="238" t="str">
        <f>IF(MaGv!AW39="","",IF(MaGv!AW39="cn","cn"&amp;CHAR(10)&amp;VLOOKUP(MaGv!AW33,dscn,3,0),VLOOKUP(MaGv!AW39,dsma,5,0)&amp;CHAR(10)&amp;VLOOKUP(MaGv!AW39,dsma,4,0)))</f>
        <v/>
      </c>
      <c r="AX39" s="238" t="str">
        <f>IF(MaGv!AX39="","",IF(MaGv!AX39="cn","cn"&amp;CHAR(10)&amp;VLOOKUP(MaGv!AX33,dscn,3,0),VLOOKUP(MaGv!AX39,dsma,5,0)&amp;CHAR(10)&amp;VLOOKUP(MaGv!AX39,dsma,4,0)))</f>
        <v/>
      </c>
      <c r="AY39" s="150" t="str">
        <f>IF(MaGv!AY39="","",IF(MaGv!AY39="cn","cn"&amp;CHAR(10)&amp;VLOOKUP(MaGv!AY33,dscn,3,0),VLOOKUP(MaGv!AY39,dsma,5,0)&amp;CHAR(10)&amp;VLOOKUP(MaGv!AY39,dsma,4,0)))</f>
        <v/>
      </c>
      <c r="AZ39" s="150" t="str">
        <f>IF(MaGv!AZ39="","",IF(MaGv!AZ39="cn","cn"&amp;CHAR(10)&amp;VLOOKUP(MaGv!AZ33,dscn,3,0),VLOOKUP(MaGv!AZ39,dsma,5,0)&amp;CHAR(10)&amp;VLOOKUP(MaGv!AZ39,dsma,4,0)))</f>
        <v/>
      </c>
      <c r="BA39" s="137"/>
      <c r="BB39" s="138"/>
    </row>
    <row r="40" spans="1:54" ht="25.5" customHeight="1">
      <c r="A40" s="565"/>
      <c r="B40" s="140">
        <v>2</v>
      </c>
      <c r="C40" s="106" t="str">
        <f>IF(MaGv!C40="","",IF(MaGv!C40="cn","cn"&amp;CHAR(10)&amp;VLOOKUP(MaGv!C35,dscn,3,0),VLOOKUP(MaGv!C40,dsma,5,0)&amp;CHAR(10)&amp;VLOOKUP(MaGv!C40,dsma,4,0)))</f>
        <v/>
      </c>
      <c r="D40" s="106" t="str">
        <f>IF(MaGv!D40="","",IF(MaGv!D40="cn","cn"&amp;CHAR(10)&amp;VLOOKUP(MaGv!D35,dscn,3,0),VLOOKUP(MaGv!D40,dsma,5,0)&amp;CHAR(10)&amp;VLOOKUP(MaGv!D40,dsma,4,0)))</f>
        <v/>
      </c>
      <c r="E40" s="106" t="str">
        <f>IF(MaGv!E40="","",IF(MaGv!E40="cn","cn"&amp;CHAR(10)&amp;VLOOKUP(MaGv!E35,dscn,3,0),VLOOKUP(MaGv!E40,dsma,5,0)&amp;CHAR(10)&amp;VLOOKUP(MaGv!E40,dsma,4,0)))</f>
        <v/>
      </c>
      <c r="F40" s="106" t="str">
        <f>IF(MaGv!F40="","",IF(MaGv!F40="cn","cn"&amp;CHAR(10)&amp;VLOOKUP(MaGv!F35,dscn,3,0),VLOOKUP(MaGv!F40,dsma,5,0)&amp;CHAR(10)&amp;VLOOKUP(MaGv!F40,dsma,4,0)))</f>
        <v/>
      </c>
      <c r="G40" s="106" t="str">
        <f>IF(MaGv!G40="","",IF(MaGv!G40="cn","cn"&amp;CHAR(10)&amp;VLOOKUP(MaGv!G35,dscn,3,0),VLOOKUP(MaGv!G40,dsma,5,0)&amp;CHAR(10)&amp;VLOOKUP(MaGv!G40,dsma,4,0)))</f>
        <v/>
      </c>
      <c r="H40" s="239" t="str">
        <f>IF(MaGv!H40="","",IF(MaGv!H40="cn","cn"&amp;CHAR(10)&amp;VLOOKUP(MaGv!H35,dscn,3,0),VLOOKUP(MaGv!H40,dsma,5,0)&amp;CHAR(10)&amp;VLOOKUP(MaGv!H40,dsma,4,0)))</f>
        <v/>
      </c>
      <c r="I40" s="106" t="str">
        <f>IF(MaGv!I40="","",IF(MaGv!I40="cn","cn"&amp;CHAR(10)&amp;VLOOKUP(MaGv!I35,dscn,3,0),VLOOKUP(MaGv!I40,dsma,5,0)&amp;CHAR(10)&amp;VLOOKUP(MaGv!I40,dsma,4,0)))</f>
        <v/>
      </c>
      <c r="J40" s="106" t="str">
        <f>IF(MaGv!J40="","",IF(MaGv!J40="cn","cn"&amp;CHAR(10)&amp;VLOOKUP(MaGv!J35,dscn,3,0),VLOOKUP(MaGv!J40,dsma,5,0)&amp;CHAR(10)&amp;VLOOKUP(MaGv!J40,dsma,4,0)))</f>
        <v/>
      </c>
      <c r="K40" s="106" t="str">
        <f>IF(MaGv!K40="","",IF(MaGv!K40="cn","cn"&amp;CHAR(10)&amp;VLOOKUP(MaGv!K35,dscn,3,0),VLOOKUP(MaGv!K40,dsma,5,0)&amp;CHAR(10)&amp;VLOOKUP(MaGv!K40,dsma,4,0)))</f>
        <v/>
      </c>
      <c r="L40" s="106" t="str">
        <f>IF(MaGv!L40="","",IF(MaGv!L40="cn","cn"&amp;CHAR(10)&amp;VLOOKUP(MaGv!L35,dscn,3,0),VLOOKUP(MaGv!L40,dsma,5,0)&amp;CHAR(10)&amp;VLOOKUP(MaGv!L40,dsma,4,0)))</f>
        <v/>
      </c>
      <c r="M40" s="106" t="str">
        <f>IF(MaGv!M40="","",IF(MaGv!M40="cn","cn"&amp;CHAR(10)&amp;VLOOKUP(MaGv!M35,dscn,3,0),VLOOKUP(MaGv!M40,dsma,5,0)&amp;CHAR(10)&amp;VLOOKUP(MaGv!M40,dsma,4,0)))</f>
        <v/>
      </c>
      <c r="N40" s="106" t="str">
        <f>IF(MaGv!N40="","",IF(MaGv!N40="cn","cn"&amp;CHAR(10)&amp;VLOOKUP(MaGv!N35,dscn,3,0),VLOOKUP(MaGv!N40,dsma,5,0)&amp;CHAR(10)&amp;VLOOKUP(MaGv!N40,dsma,4,0)))</f>
        <v/>
      </c>
      <c r="O40" s="106" t="str">
        <f>IF(MaGv!O40="","",IF(MaGv!O40="cn","cn"&amp;CHAR(10)&amp;VLOOKUP(MaGv!O35,dscn,3,0),VLOOKUP(MaGv!O40,dsma,5,0)&amp;CHAR(10)&amp;VLOOKUP(MaGv!O40,dsma,4,0)))</f>
        <v/>
      </c>
      <c r="P40" s="106" t="str">
        <f>IF(MaGv!P40="","",IF(MaGv!P40="cn","cn"&amp;CHAR(10)&amp;VLOOKUP(MaGv!P35,dscn,3,0),VLOOKUP(MaGv!P40,dsma,5,0)&amp;CHAR(10)&amp;VLOOKUP(MaGv!P40,dsma,4,0)))</f>
        <v/>
      </c>
      <c r="Q40" s="239" t="str">
        <f>IF(MaGv!Q40="","",IF(MaGv!Q40="cn","cn"&amp;CHAR(10)&amp;VLOOKUP(MaGv!Q35,dscn,3,0),VLOOKUP(MaGv!Q40,dsma,5,0)&amp;CHAR(10)&amp;VLOOKUP(MaGv!Q40,dsma,4,0)))</f>
        <v/>
      </c>
      <c r="R40" s="106" t="str">
        <f>IF(MaGv!R40="","",IF(MaGv!R40="cn","cn"&amp;CHAR(10)&amp;VLOOKUP(MaGv!R35,dscn,3,0),VLOOKUP(MaGv!R40,dsma,5,0)&amp;CHAR(10)&amp;VLOOKUP(MaGv!R40,dsma,4,0)))</f>
        <v/>
      </c>
      <c r="S40" s="106" t="str">
        <f>IF(MaGv!S40="","",IF(MaGv!S40="cn","cn"&amp;CHAR(10)&amp;VLOOKUP(MaGv!S35,dscn,3,0),VLOOKUP(MaGv!S40,dsma,5,0)&amp;CHAR(10)&amp;VLOOKUP(MaGv!S40,dsma,4,0)))</f>
        <v/>
      </c>
      <c r="T40" s="106" t="str">
        <f>IF(MaGv!T40="","",IF(MaGv!T40="cn","cn"&amp;CHAR(10)&amp;VLOOKUP(MaGv!T35,dscn,3,0),VLOOKUP(MaGv!T40,dsma,5,0)&amp;CHAR(10)&amp;VLOOKUP(MaGv!T40,dsma,4,0)))</f>
        <v/>
      </c>
      <c r="U40" s="106" t="str">
        <f>IF(MaGv!U40="","",IF(MaGv!U40="cn","cn"&amp;CHAR(10)&amp;VLOOKUP(MaGv!U35,dscn,3,0),VLOOKUP(MaGv!U40,dsma,5,0)&amp;CHAR(10)&amp;VLOOKUP(MaGv!U40,dsma,4,0)))</f>
        <v/>
      </c>
      <c r="V40" s="106" t="str">
        <f>IF(MaGv!V40="","",IF(MaGv!V40="cn","cn"&amp;CHAR(10)&amp;VLOOKUP(MaGv!V35,dscn,3,0),VLOOKUP(MaGv!V40,dsma,5,0)&amp;CHAR(10)&amp;VLOOKUP(MaGv!V40,dsma,4,0)))</f>
        <v/>
      </c>
      <c r="W40" s="106" t="str">
        <f>IF(MaGv!W40="","",IF(MaGv!W40="cn","cn"&amp;CHAR(10)&amp;VLOOKUP(MaGv!W35,dscn,3,0),VLOOKUP(MaGv!W40,dsma,5,0)&amp;CHAR(10)&amp;VLOOKUP(MaGv!W40,dsma,4,0)))</f>
        <v/>
      </c>
      <c r="X40" s="106" t="str">
        <f>IF(MaGv!X40="","",IF(MaGv!X40="cn","cn"&amp;CHAR(10)&amp;VLOOKUP(MaGv!X35,dscn,3,0),VLOOKUP(MaGv!X40,dsma,5,0)&amp;CHAR(10)&amp;VLOOKUP(MaGv!X40,dsma,4,0)))</f>
        <v/>
      </c>
      <c r="Y40" s="106" t="str">
        <f>IF(MaGv!Y40="","",IF(MaGv!Y40="cn","cn"&amp;CHAR(10)&amp;VLOOKUP(MaGv!Y35,dscn,3,0),VLOOKUP(MaGv!Y40,dsma,5,0)&amp;CHAR(10)&amp;VLOOKUP(MaGv!Y40,dsma,4,0)))</f>
        <v/>
      </c>
      <c r="Z40" s="106" t="str">
        <f>IF(MaGv!Z40="","",IF(MaGv!Z40="cn","cn"&amp;CHAR(10)&amp;VLOOKUP(MaGv!Z35,dscn,3,0),VLOOKUP(MaGv!Z40,dsma,5,0)&amp;CHAR(10)&amp;VLOOKUP(MaGv!Z40,dsma,4,0)))</f>
        <v/>
      </c>
      <c r="AA40" s="106" t="str">
        <f>IF(MaGv!AA40="","",IF(MaGv!AA40="cn","cn"&amp;CHAR(10)&amp;VLOOKUP(MaGv!AA35,dscn,3,0),VLOOKUP(MaGv!AA40,dsma,5,0)&amp;CHAR(10)&amp;VLOOKUP(MaGv!AA40,dsma,4,0)))</f>
        <v/>
      </c>
      <c r="AB40" s="106" t="str">
        <f>IF(MaGv!AB40="","",IF(MaGv!AB40="cn","cn"&amp;CHAR(10)&amp;VLOOKUP(MaGv!AB35,dscn,3,0),VLOOKUP(MaGv!AB40,dsma,5,0)&amp;CHAR(10)&amp;VLOOKUP(MaGv!AB40,dsma,4,0)))</f>
        <v/>
      </c>
      <c r="AC40" s="106" t="str">
        <f>IF(MaGv!AC40="","",IF(MaGv!AC40="cn","cn"&amp;CHAR(10)&amp;VLOOKUP(MaGv!AC35,dscn,3,0),VLOOKUP(MaGv!AC40,dsma,5,0)&amp;CHAR(10)&amp;VLOOKUP(MaGv!AC40,dsma,4,0)))</f>
        <v/>
      </c>
      <c r="AD40" s="106" t="str">
        <f>IF(MaGv!AD40="","",IF(MaGv!AD40="cn","cn"&amp;CHAR(10)&amp;VLOOKUP(MaGv!AD35,dscn,3,0),VLOOKUP(MaGv!AD40,dsma,5,0)&amp;CHAR(10)&amp;VLOOKUP(MaGv!AD40,dsma,4,0)))</f>
        <v/>
      </c>
      <c r="AE40" s="106" t="str">
        <f>IF(MaGv!AE40="","",IF(MaGv!AE40="cn","cn"&amp;CHAR(10)&amp;VLOOKUP(MaGv!AE35,dscn,3,0),VLOOKUP(MaGv!AE40,dsma,5,0)&amp;CHAR(10)&amp;VLOOKUP(MaGv!AE40,dsma,4,0)))</f>
        <v/>
      </c>
      <c r="AF40" s="106" t="str">
        <f>IF(MaGv!AF40="","",IF(MaGv!AF40="cn","cn"&amp;CHAR(10)&amp;VLOOKUP(MaGv!AF35,dscn,3,0),VLOOKUP(MaGv!AF40,dsma,5,0)&amp;CHAR(10)&amp;VLOOKUP(MaGv!AF40,dsma,4,0)))</f>
        <v/>
      </c>
      <c r="AG40" s="106" t="str">
        <f>IF(MaGv!AG40="","",IF(MaGv!AG40="cn","cn"&amp;CHAR(10)&amp;VLOOKUP(MaGv!AG35,dscn,3,0),VLOOKUP(MaGv!AG40,dsma,5,0)&amp;CHAR(10)&amp;VLOOKUP(MaGv!AG40,dsma,4,0)))</f>
        <v/>
      </c>
      <c r="AH40" s="239" t="str">
        <f>IF(MaGv!AH40="","",IF(MaGv!AH40="cn","cn"&amp;CHAR(10)&amp;VLOOKUP(MaGv!AH35,dscn,3,0),VLOOKUP(MaGv!AH40,dsma,5,0)&amp;CHAR(10)&amp;VLOOKUP(MaGv!AH40,dsma,4,0)))</f>
        <v/>
      </c>
      <c r="AI40" s="239" t="str">
        <f>IF(MaGv!AI40="","",IF(MaGv!AI40="cn","cn"&amp;CHAR(10)&amp;VLOOKUP(MaGv!AI35,dscn,3,0),VLOOKUP(MaGv!AI40,dsma,5,0)&amp;CHAR(10)&amp;VLOOKUP(MaGv!AI40,dsma,4,0)))</f>
        <v/>
      </c>
      <c r="AJ40" s="239" t="str">
        <f>IF(MaGv!AJ40="","",IF(MaGv!AJ40="cn","cn"&amp;CHAR(10)&amp;VLOOKUP(MaGv!AJ35,dscn,3,0),VLOOKUP(MaGv!AJ40,dsma,5,0)&amp;CHAR(10)&amp;VLOOKUP(MaGv!AJ40,dsma,4,0)))</f>
        <v/>
      </c>
      <c r="AK40" s="239" t="str">
        <f>IF(MaGv!AK40="","",IF(MaGv!AK40="cn","cn"&amp;CHAR(10)&amp;VLOOKUP(MaGv!AK35,dscn,3,0),VLOOKUP(MaGv!AK40,dsma,5,0)&amp;CHAR(10)&amp;VLOOKUP(MaGv!AK40,dsma,4,0)))</f>
        <v/>
      </c>
      <c r="AL40" s="239" t="str">
        <f>IF(MaGv!AL40="","",IF(MaGv!AL40="cn","cn"&amp;CHAR(10)&amp;VLOOKUP(MaGv!AL35,dscn,3,0),VLOOKUP(MaGv!AL40,dsma,5,0)&amp;CHAR(10)&amp;VLOOKUP(MaGv!AL40,dsma,4,0)))</f>
        <v/>
      </c>
      <c r="AM40" s="239" t="str">
        <f>IF(MaGv!AM40="","",IF(MaGv!AM40="cn","cn"&amp;CHAR(10)&amp;VLOOKUP(MaGv!AM35,dscn,3,0),VLOOKUP(MaGv!AM40,dsma,5,0)&amp;CHAR(10)&amp;VLOOKUP(MaGv!AM40,dsma,4,0)))</f>
        <v/>
      </c>
      <c r="AN40" s="239" t="str">
        <f>IF(MaGv!AN40="","",IF(MaGv!AN40="cn","cn"&amp;CHAR(10)&amp;VLOOKUP(MaGv!AN35,dscn,3,0),VLOOKUP(MaGv!AN40,dsma,5,0)&amp;CHAR(10)&amp;VLOOKUP(MaGv!AN40,dsma,4,0)))</f>
        <v/>
      </c>
      <c r="AO40" s="239" t="str">
        <f>IF(MaGv!AO40="","",IF(MaGv!AO40="cn","cn"&amp;CHAR(10)&amp;VLOOKUP(MaGv!AO35,dscn,3,0),VLOOKUP(MaGv!AO40,dsma,5,0)&amp;CHAR(10)&amp;VLOOKUP(MaGv!AO40,dsma,4,0)))</f>
        <v/>
      </c>
      <c r="AP40" s="239" t="str">
        <f>IF(MaGv!AP40="","",IF(MaGv!AP40="cn","cn"&amp;CHAR(10)&amp;VLOOKUP(MaGv!AP35,dscn,3,0),VLOOKUP(MaGv!AP40,dsma,5,0)&amp;CHAR(10)&amp;VLOOKUP(MaGv!AP40,dsma,4,0)))</f>
        <v/>
      </c>
      <c r="AQ40" s="239" t="str">
        <f>IF(MaGv!AQ40="","",IF(MaGv!AQ40="cn","cn"&amp;CHAR(10)&amp;VLOOKUP(MaGv!AQ35,dscn,3,0),VLOOKUP(MaGv!AQ40,dsma,5,0)&amp;CHAR(10)&amp;VLOOKUP(MaGv!AQ40,dsma,4,0)))</f>
        <v/>
      </c>
      <c r="AR40" s="239" t="str">
        <f>IF(MaGv!AR40="","",IF(MaGv!AR40="cn","cn"&amp;CHAR(10)&amp;VLOOKUP(MaGv!AR35,dscn,3,0),VLOOKUP(MaGv!AR40,dsma,5,0)&amp;CHAR(10)&amp;VLOOKUP(MaGv!AR40,dsma,4,0)))</f>
        <v/>
      </c>
      <c r="AS40" s="239" t="str">
        <f>IF(MaGv!AS40="","",IF(MaGv!AS40="cn","cn"&amp;CHAR(10)&amp;VLOOKUP(MaGv!AS35,dscn,3,0),VLOOKUP(MaGv!AS40,dsma,5,0)&amp;CHAR(10)&amp;VLOOKUP(MaGv!AS40,dsma,4,0)))</f>
        <v/>
      </c>
      <c r="AT40" s="236" t="str">
        <f>IF(MaGv!AT40="","",IF(MaGv!AT40="cn","cn"&amp;CHAR(10)&amp;VLOOKUP(MaGv!AT35,dscn,3,0),VLOOKUP(MaGv!AT40,dsma,5,0)&amp;CHAR(10)&amp;VLOOKUP(MaGv!AT40,dsma,4,0)))</f>
        <v/>
      </c>
      <c r="AU40" s="239" t="str">
        <f>IF(MaGv!AU40="","",IF(MaGv!AU40="cn","cn"&amp;CHAR(10)&amp;VLOOKUP(MaGv!AU35,dscn,3,0),VLOOKUP(MaGv!AU40,dsma,5,0)&amp;CHAR(10)&amp;VLOOKUP(MaGv!AU40,dsma,4,0)))</f>
        <v/>
      </c>
      <c r="AV40" s="239" t="str">
        <f>IF(MaGv!AV40="","",IF(MaGv!AV40="cn","cn"&amp;CHAR(10)&amp;VLOOKUP(MaGv!AV35,dscn,3,0),VLOOKUP(MaGv!AV40,dsma,5,0)&amp;CHAR(10)&amp;VLOOKUP(MaGv!AV40,dsma,4,0)))</f>
        <v/>
      </c>
      <c r="AW40" s="239" t="str">
        <f>IF(MaGv!AW40="","",IF(MaGv!AW40="cn","cn"&amp;CHAR(10)&amp;VLOOKUP(MaGv!AW35,dscn,3,0),VLOOKUP(MaGv!AW40,dsma,5,0)&amp;CHAR(10)&amp;VLOOKUP(MaGv!AW40,dsma,4,0)))</f>
        <v/>
      </c>
      <c r="AX40" s="239" t="str">
        <f>IF(MaGv!AX40="","",IF(MaGv!AX40="cn","cn"&amp;CHAR(10)&amp;VLOOKUP(MaGv!AX35,dscn,3,0),VLOOKUP(MaGv!AX40,dsma,5,0)&amp;CHAR(10)&amp;VLOOKUP(MaGv!AX40,dsma,4,0)))</f>
        <v/>
      </c>
      <c r="AY40" s="106" t="str">
        <f>IF(MaGv!AY40="","",IF(MaGv!AY40="cn","cn"&amp;CHAR(10)&amp;VLOOKUP(MaGv!AY35,dscn,3,0),VLOOKUP(MaGv!AY40,dsma,5,0)&amp;CHAR(10)&amp;VLOOKUP(MaGv!AY40,dsma,4,0)))</f>
        <v/>
      </c>
      <c r="AZ40" s="106" t="str">
        <f>IF(MaGv!AZ40="","",IF(MaGv!AZ40="cn","cn"&amp;CHAR(10)&amp;VLOOKUP(MaGv!AZ35,dscn,3,0),VLOOKUP(MaGv!AZ40,dsma,5,0)&amp;CHAR(10)&amp;VLOOKUP(MaGv!AZ40,dsma,4,0)))</f>
        <v/>
      </c>
      <c r="BA40" s="141"/>
      <c r="BB40" s="142"/>
    </row>
    <row r="41" spans="1:54" ht="25.5" customHeight="1">
      <c r="A41" s="565"/>
      <c r="B41" s="140">
        <v>3</v>
      </c>
      <c r="C41" s="106" t="str">
        <f>IF(MaGv!C41="","",IF(MaGv!C41="cn","cn"&amp;CHAR(10)&amp;VLOOKUP(MaGv!C36,dscn,3,0),VLOOKUP(MaGv!C41,dsma,5,0)&amp;CHAR(10)&amp;VLOOKUP(MaGv!C41,dsma,4,0)))</f>
        <v/>
      </c>
      <c r="D41" s="106" t="str">
        <f>IF(MaGv!D41="","",IF(MaGv!D41="cn","cn"&amp;CHAR(10)&amp;VLOOKUP(MaGv!D36,dscn,3,0),VLOOKUP(MaGv!D41,dsma,5,0)&amp;CHAR(10)&amp;VLOOKUP(MaGv!D41,dsma,4,0)))</f>
        <v/>
      </c>
      <c r="E41" s="106" t="str">
        <f>IF(MaGv!E41="","",IF(MaGv!E41="cn","cn"&amp;CHAR(10)&amp;VLOOKUP(MaGv!E36,dscn,3,0),VLOOKUP(MaGv!E41,dsma,5,0)&amp;CHAR(10)&amp;VLOOKUP(MaGv!E41,dsma,4,0)))</f>
        <v/>
      </c>
      <c r="F41" s="106" t="str">
        <f>IF(MaGv!F41="","",IF(MaGv!F41="cn","cn"&amp;CHAR(10)&amp;VLOOKUP(MaGv!F36,dscn,3,0),VLOOKUP(MaGv!F41,dsma,5,0)&amp;CHAR(10)&amp;VLOOKUP(MaGv!F41,dsma,4,0)))</f>
        <v/>
      </c>
      <c r="G41" s="106" t="str">
        <f>IF(MaGv!G41="","",IF(MaGv!G41="cn","cn"&amp;CHAR(10)&amp;VLOOKUP(MaGv!G36,dscn,3,0),VLOOKUP(MaGv!G41,dsma,5,0)&amp;CHAR(10)&amp;VLOOKUP(MaGv!G41,dsma,4,0)))</f>
        <v/>
      </c>
      <c r="H41" s="239" t="str">
        <f>IF(MaGv!H41="","",IF(MaGv!H41="cn","cn"&amp;CHAR(10)&amp;VLOOKUP(MaGv!H36,dscn,3,0),VLOOKUP(MaGv!H41,dsma,5,0)&amp;CHAR(10)&amp;VLOOKUP(MaGv!H41,dsma,4,0)))</f>
        <v/>
      </c>
      <c r="I41" s="106" t="str">
        <f>IF(MaGv!I41="","",IF(MaGv!I41="cn","cn"&amp;CHAR(10)&amp;VLOOKUP(MaGv!I36,dscn,3,0),VLOOKUP(MaGv!I41,dsma,5,0)&amp;CHAR(10)&amp;VLOOKUP(MaGv!I41,dsma,4,0)))</f>
        <v/>
      </c>
      <c r="J41" s="106" t="str">
        <f>IF(MaGv!J41="","",IF(MaGv!J41="cn","cn"&amp;CHAR(10)&amp;VLOOKUP(MaGv!J36,dscn,3,0),VLOOKUP(MaGv!J41,dsma,5,0)&amp;CHAR(10)&amp;VLOOKUP(MaGv!J41,dsma,4,0)))</f>
        <v/>
      </c>
      <c r="K41" s="106" t="str">
        <f>IF(MaGv!K41="","",IF(MaGv!K41="cn","cn"&amp;CHAR(10)&amp;VLOOKUP(MaGv!K36,dscn,3,0),VLOOKUP(MaGv!K41,dsma,5,0)&amp;CHAR(10)&amp;VLOOKUP(MaGv!K41,dsma,4,0)))</f>
        <v/>
      </c>
      <c r="L41" s="106" t="str">
        <f>IF(MaGv!L41="","",IF(MaGv!L41="cn","cn"&amp;CHAR(10)&amp;VLOOKUP(MaGv!L36,dscn,3,0),VLOOKUP(MaGv!L41,dsma,5,0)&amp;CHAR(10)&amp;VLOOKUP(MaGv!L41,dsma,4,0)))</f>
        <v/>
      </c>
      <c r="M41" s="106" t="str">
        <f>IF(MaGv!M41="","",IF(MaGv!M41="cn","cn"&amp;CHAR(10)&amp;VLOOKUP(MaGv!M36,dscn,3,0),VLOOKUP(MaGv!M41,dsma,5,0)&amp;CHAR(10)&amp;VLOOKUP(MaGv!M41,dsma,4,0)))</f>
        <v/>
      </c>
      <c r="N41" s="106" t="str">
        <f>IF(MaGv!N41="","",IF(MaGv!N41="cn","cn"&amp;CHAR(10)&amp;VLOOKUP(MaGv!N36,dscn,3,0),VLOOKUP(MaGv!N41,dsma,5,0)&amp;CHAR(10)&amp;VLOOKUP(MaGv!N41,dsma,4,0)))</f>
        <v/>
      </c>
      <c r="O41" s="106" t="str">
        <f>IF(MaGv!O41="","",IF(MaGv!O41="cn","cn"&amp;CHAR(10)&amp;VLOOKUP(MaGv!O36,dscn,3,0),VLOOKUP(MaGv!O41,dsma,5,0)&amp;CHAR(10)&amp;VLOOKUP(MaGv!O41,dsma,4,0)))</f>
        <v/>
      </c>
      <c r="P41" s="106" t="str">
        <f>IF(MaGv!P41="","",IF(MaGv!P41="cn","cn"&amp;CHAR(10)&amp;VLOOKUP(MaGv!P36,dscn,3,0),VLOOKUP(MaGv!P41,dsma,5,0)&amp;CHAR(10)&amp;VLOOKUP(MaGv!P41,dsma,4,0)))</f>
        <v/>
      </c>
      <c r="Q41" s="239" t="str">
        <f>IF(MaGv!Q41="","",IF(MaGv!Q41="cn","cn"&amp;CHAR(10)&amp;VLOOKUP(MaGv!Q36,dscn,3,0),VLOOKUP(MaGv!Q41,dsma,5,0)&amp;CHAR(10)&amp;VLOOKUP(MaGv!Q41,dsma,4,0)))</f>
        <v/>
      </c>
      <c r="R41" s="106" t="str">
        <f>IF(MaGv!R41="","",IF(MaGv!R41="cn","cn"&amp;CHAR(10)&amp;VLOOKUP(MaGv!R36,dscn,3,0),VLOOKUP(MaGv!R41,dsma,5,0)&amp;CHAR(10)&amp;VLOOKUP(MaGv!R41,dsma,4,0)))</f>
        <v/>
      </c>
      <c r="S41" s="106" t="str">
        <f>IF(MaGv!S41="","",IF(MaGv!S41="cn","cn"&amp;CHAR(10)&amp;VLOOKUP(MaGv!S36,dscn,3,0),VLOOKUP(MaGv!S41,dsma,5,0)&amp;CHAR(10)&amp;VLOOKUP(MaGv!S41,dsma,4,0)))</f>
        <v/>
      </c>
      <c r="T41" s="106" t="str">
        <f>IF(MaGv!T41="","",IF(MaGv!T41="cn","cn"&amp;CHAR(10)&amp;VLOOKUP(MaGv!T36,dscn,3,0),VLOOKUP(MaGv!T41,dsma,5,0)&amp;CHAR(10)&amp;VLOOKUP(MaGv!T41,dsma,4,0)))</f>
        <v/>
      </c>
      <c r="U41" s="106" t="str">
        <f>IF(MaGv!U41="","",IF(MaGv!U41="cn","cn"&amp;CHAR(10)&amp;VLOOKUP(MaGv!U36,dscn,3,0),VLOOKUP(MaGv!U41,dsma,5,0)&amp;CHAR(10)&amp;VLOOKUP(MaGv!U41,dsma,4,0)))</f>
        <v/>
      </c>
      <c r="V41" s="106" t="str">
        <f>IF(MaGv!V41="","",IF(MaGv!V41="cn","cn"&amp;CHAR(10)&amp;VLOOKUP(MaGv!V36,dscn,3,0),VLOOKUP(MaGv!V41,dsma,5,0)&amp;CHAR(10)&amp;VLOOKUP(MaGv!V41,dsma,4,0)))</f>
        <v/>
      </c>
      <c r="W41" s="106" t="str">
        <f>IF(MaGv!W41="","",IF(MaGv!W41="cn","cn"&amp;CHAR(10)&amp;VLOOKUP(MaGv!W36,dscn,3,0),VLOOKUP(MaGv!W41,dsma,5,0)&amp;CHAR(10)&amp;VLOOKUP(MaGv!W41,dsma,4,0)))</f>
        <v/>
      </c>
      <c r="X41" s="106" t="str">
        <f>IF(MaGv!X41="","",IF(MaGv!X41="cn","cn"&amp;CHAR(10)&amp;VLOOKUP(MaGv!X36,dscn,3,0),VLOOKUP(MaGv!X41,dsma,5,0)&amp;CHAR(10)&amp;VLOOKUP(MaGv!X41,dsma,4,0)))</f>
        <v/>
      </c>
      <c r="Y41" s="106" t="str">
        <f>IF(MaGv!Y41="","",IF(MaGv!Y41="cn","cn"&amp;CHAR(10)&amp;VLOOKUP(MaGv!Y36,dscn,3,0),VLOOKUP(MaGv!Y41,dsma,5,0)&amp;CHAR(10)&amp;VLOOKUP(MaGv!Y41,dsma,4,0)))</f>
        <v/>
      </c>
      <c r="Z41" s="106" t="str">
        <f>IF(MaGv!Z41="","",IF(MaGv!Z41="cn","cn"&amp;CHAR(10)&amp;VLOOKUP(MaGv!Z36,dscn,3,0),VLOOKUP(MaGv!Z41,dsma,5,0)&amp;CHAR(10)&amp;VLOOKUP(MaGv!Z41,dsma,4,0)))</f>
        <v/>
      </c>
      <c r="AA41" s="106" t="str">
        <f>IF(MaGv!AA41="","",IF(MaGv!AA41="cn","cn"&amp;CHAR(10)&amp;VLOOKUP(MaGv!AA36,dscn,3,0),VLOOKUP(MaGv!AA41,dsma,5,0)&amp;CHAR(10)&amp;VLOOKUP(MaGv!AA41,dsma,4,0)))</f>
        <v/>
      </c>
      <c r="AB41" s="106" t="str">
        <f>IF(MaGv!AB41="","",IF(MaGv!AB41="cn","cn"&amp;CHAR(10)&amp;VLOOKUP(MaGv!AB36,dscn,3,0),VLOOKUP(MaGv!AB41,dsma,5,0)&amp;CHAR(10)&amp;VLOOKUP(MaGv!AB41,dsma,4,0)))</f>
        <v/>
      </c>
      <c r="AC41" s="106" t="str">
        <f>IF(MaGv!AC41="","",IF(MaGv!AC41="cn","cn"&amp;CHAR(10)&amp;VLOOKUP(MaGv!AC36,dscn,3,0),VLOOKUP(MaGv!AC41,dsma,5,0)&amp;CHAR(10)&amp;VLOOKUP(MaGv!AC41,dsma,4,0)))</f>
        <v/>
      </c>
      <c r="AD41" s="106" t="str">
        <f>IF(MaGv!AD41="","",IF(MaGv!AD41="cn","cn"&amp;CHAR(10)&amp;VLOOKUP(MaGv!AD36,dscn,3,0),VLOOKUP(MaGv!AD41,dsma,5,0)&amp;CHAR(10)&amp;VLOOKUP(MaGv!AD41,dsma,4,0)))</f>
        <v/>
      </c>
      <c r="AE41" s="106" t="str">
        <f>IF(MaGv!AE41="","",IF(MaGv!AE41="cn","cn"&amp;CHAR(10)&amp;VLOOKUP(MaGv!AE36,dscn,3,0),VLOOKUP(MaGv!AE41,dsma,5,0)&amp;CHAR(10)&amp;VLOOKUP(MaGv!AE41,dsma,4,0)))</f>
        <v/>
      </c>
      <c r="AF41" s="106" t="str">
        <f>IF(MaGv!AF41="","",IF(MaGv!AF41="cn","cn"&amp;CHAR(10)&amp;VLOOKUP(MaGv!AF36,dscn,3,0),VLOOKUP(MaGv!AF41,dsma,5,0)&amp;CHAR(10)&amp;VLOOKUP(MaGv!AF41,dsma,4,0)))</f>
        <v/>
      </c>
      <c r="AG41" s="106" t="str">
        <f>IF(MaGv!AG41="","",IF(MaGv!AG41="cn","cn"&amp;CHAR(10)&amp;VLOOKUP(MaGv!AG36,dscn,3,0),VLOOKUP(MaGv!AG41,dsma,5,0)&amp;CHAR(10)&amp;VLOOKUP(MaGv!AG41,dsma,4,0)))</f>
        <v/>
      </c>
      <c r="AH41" s="239" t="str">
        <f>IF(MaGv!AH41="","",IF(MaGv!AH41="cn","cn"&amp;CHAR(10)&amp;VLOOKUP(MaGv!AH36,dscn,3,0),VLOOKUP(MaGv!AH41,dsma,5,0)&amp;CHAR(10)&amp;VLOOKUP(MaGv!AH41,dsma,4,0)))</f>
        <v/>
      </c>
      <c r="AI41" s="239" t="str">
        <f>IF(MaGv!AI41="","",IF(MaGv!AI41="cn","cn"&amp;CHAR(10)&amp;VLOOKUP(MaGv!AI36,dscn,3,0),VLOOKUP(MaGv!AI41,dsma,5,0)&amp;CHAR(10)&amp;VLOOKUP(MaGv!AI41,dsma,4,0)))</f>
        <v/>
      </c>
      <c r="AJ41" s="239" t="str">
        <f>IF(MaGv!AJ41="","",IF(MaGv!AJ41="cn","cn"&amp;CHAR(10)&amp;VLOOKUP(MaGv!AJ36,dscn,3,0),VLOOKUP(MaGv!AJ41,dsma,5,0)&amp;CHAR(10)&amp;VLOOKUP(MaGv!AJ41,dsma,4,0)))</f>
        <v/>
      </c>
      <c r="AK41" s="239" t="str">
        <f>IF(MaGv!AK41="","",IF(MaGv!AK41="cn","cn"&amp;CHAR(10)&amp;VLOOKUP(MaGv!AK36,dscn,3,0),VLOOKUP(MaGv!AK41,dsma,5,0)&amp;CHAR(10)&amp;VLOOKUP(MaGv!AK41,dsma,4,0)))</f>
        <v/>
      </c>
      <c r="AL41" s="239" t="str">
        <f>IF(MaGv!AL41="","",IF(MaGv!AL41="cn","cn"&amp;CHAR(10)&amp;VLOOKUP(MaGv!AL36,dscn,3,0),VLOOKUP(MaGv!AL41,dsma,5,0)&amp;CHAR(10)&amp;VLOOKUP(MaGv!AL41,dsma,4,0)))</f>
        <v/>
      </c>
      <c r="AM41" s="239" t="str">
        <f>IF(MaGv!AM41="","",IF(MaGv!AM41="cn","cn"&amp;CHAR(10)&amp;VLOOKUP(MaGv!AM36,dscn,3,0),VLOOKUP(MaGv!AM41,dsma,5,0)&amp;CHAR(10)&amp;VLOOKUP(MaGv!AM41,dsma,4,0)))</f>
        <v/>
      </c>
      <c r="AN41" s="239" t="str">
        <f>IF(MaGv!AN41="","",IF(MaGv!AN41="cn","cn"&amp;CHAR(10)&amp;VLOOKUP(MaGv!AN36,dscn,3,0),VLOOKUP(MaGv!AN41,dsma,5,0)&amp;CHAR(10)&amp;VLOOKUP(MaGv!AN41,dsma,4,0)))</f>
        <v/>
      </c>
      <c r="AO41" s="239" t="str">
        <f>IF(MaGv!AO41="","",IF(MaGv!AO41="cn","cn"&amp;CHAR(10)&amp;VLOOKUP(MaGv!AO36,dscn,3,0),VLOOKUP(MaGv!AO41,dsma,5,0)&amp;CHAR(10)&amp;VLOOKUP(MaGv!AO41,dsma,4,0)))</f>
        <v/>
      </c>
      <c r="AP41" s="239" t="str">
        <f>IF(MaGv!AP41="","",IF(MaGv!AP41="cn","cn"&amp;CHAR(10)&amp;VLOOKUP(MaGv!AP36,dscn,3,0),VLOOKUP(MaGv!AP41,dsma,5,0)&amp;CHAR(10)&amp;VLOOKUP(MaGv!AP41,dsma,4,0)))</f>
        <v/>
      </c>
      <c r="AQ41" s="239" t="str">
        <f>IF(MaGv!AQ41="","",IF(MaGv!AQ41="cn","cn"&amp;CHAR(10)&amp;VLOOKUP(MaGv!AQ36,dscn,3,0),VLOOKUP(MaGv!AQ41,dsma,5,0)&amp;CHAR(10)&amp;VLOOKUP(MaGv!AQ41,dsma,4,0)))</f>
        <v/>
      </c>
      <c r="AR41" s="239" t="str">
        <f>IF(MaGv!AR41="","",IF(MaGv!AR41="cn","cn"&amp;CHAR(10)&amp;VLOOKUP(MaGv!AR36,dscn,3,0),VLOOKUP(MaGv!AR41,dsma,5,0)&amp;CHAR(10)&amp;VLOOKUP(MaGv!AR41,dsma,4,0)))</f>
        <v/>
      </c>
      <c r="AS41" s="239" t="str">
        <f>IF(MaGv!AS41="","",IF(MaGv!AS41="cn","cn"&amp;CHAR(10)&amp;VLOOKUP(MaGv!AS36,dscn,3,0),VLOOKUP(MaGv!AS41,dsma,5,0)&amp;CHAR(10)&amp;VLOOKUP(MaGv!AS41,dsma,4,0)))</f>
        <v/>
      </c>
      <c r="AT41" s="236" t="str">
        <f>IF(MaGv!AT41="","",IF(MaGv!AT41="cn","cn"&amp;CHAR(10)&amp;VLOOKUP(MaGv!AT36,dscn,3,0),VLOOKUP(MaGv!AT41,dsma,5,0)&amp;CHAR(10)&amp;VLOOKUP(MaGv!AT41,dsma,4,0)))</f>
        <v/>
      </c>
      <c r="AU41" s="239" t="str">
        <f>IF(MaGv!AU41="","",IF(MaGv!AU41="cn","cn"&amp;CHAR(10)&amp;VLOOKUP(MaGv!AU36,dscn,3,0),VLOOKUP(MaGv!AU41,dsma,5,0)&amp;CHAR(10)&amp;VLOOKUP(MaGv!AU41,dsma,4,0)))</f>
        <v/>
      </c>
      <c r="AV41" s="239" t="str">
        <f>IF(MaGv!AV41="","",IF(MaGv!AV41="cn","cn"&amp;CHAR(10)&amp;VLOOKUP(MaGv!AV36,dscn,3,0),VLOOKUP(MaGv!AV41,dsma,5,0)&amp;CHAR(10)&amp;VLOOKUP(MaGv!AV41,dsma,4,0)))</f>
        <v/>
      </c>
      <c r="AW41" s="239" t="str">
        <f>IF(MaGv!AW41="","",IF(MaGv!AW41="cn","cn"&amp;CHAR(10)&amp;VLOOKUP(MaGv!AW36,dscn,3,0),VLOOKUP(MaGv!AW41,dsma,5,0)&amp;CHAR(10)&amp;VLOOKUP(MaGv!AW41,dsma,4,0)))</f>
        <v/>
      </c>
      <c r="AX41" s="239" t="str">
        <f>IF(MaGv!AX41="","",IF(MaGv!AX41="cn","cn"&amp;CHAR(10)&amp;VLOOKUP(MaGv!AX36,dscn,3,0),VLOOKUP(MaGv!AX41,dsma,5,0)&amp;CHAR(10)&amp;VLOOKUP(MaGv!AX41,dsma,4,0)))</f>
        <v/>
      </c>
      <c r="AY41" s="106" t="str">
        <f>IF(MaGv!AY41="","",IF(MaGv!AY41="cn","cn"&amp;CHAR(10)&amp;VLOOKUP(MaGv!AY36,dscn,3,0),VLOOKUP(MaGv!AY41,dsma,5,0)&amp;CHAR(10)&amp;VLOOKUP(MaGv!AY41,dsma,4,0)))</f>
        <v/>
      </c>
      <c r="AZ41" s="106" t="str">
        <f>IF(MaGv!AZ41="","",IF(MaGv!AZ41="cn","cn"&amp;CHAR(10)&amp;VLOOKUP(MaGv!AZ36,dscn,3,0),VLOOKUP(MaGv!AZ41,dsma,5,0)&amp;CHAR(10)&amp;VLOOKUP(MaGv!AZ41,dsma,4,0)))</f>
        <v/>
      </c>
      <c r="BA41" s="141"/>
      <c r="BB41" s="142"/>
    </row>
    <row r="42" spans="1:54" ht="25.5" customHeight="1">
      <c r="A42" s="565"/>
      <c r="B42" s="140">
        <v>4</v>
      </c>
      <c r="C42" s="106" t="str">
        <f>IF(MaGv!C42="","",IF(MaGv!C42="cn","cn"&amp;CHAR(10)&amp;VLOOKUP(MaGv!C37,dscn,3,0),VLOOKUP(MaGv!C42,dsma,5,0)&amp;CHAR(10)&amp;VLOOKUP(MaGv!C42,dsma,4,0)))</f>
        <v/>
      </c>
      <c r="D42" s="106" t="str">
        <f>IF(MaGv!D42="","",IF(MaGv!D42="cn","cn"&amp;CHAR(10)&amp;VLOOKUP(MaGv!D37,dscn,3,0),VLOOKUP(MaGv!D42,dsma,5,0)&amp;CHAR(10)&amp;VLOOKUP(MaGv!D42,dsma,4,0)))</f>
        <v/>
      </c>
      <c r="E42" s="106" t="str">
        <f>IF(MaGv!E42="","",IF(MaGv!E42="cn","cn"&amp;CHAR(10)&amp;VLOOKUP(MaGv!E37,dscn,3,0),VLOOKUP(MaGv!E42,dsma,5,0)&amp;CHAR(10)&amp;VLOOKUP(MaGv!E42,dsma,4,0)))</f>
        <v/>
      </c>
      <c r="F42" s="106" t="str">
        <f>IF(MaGv!F42="","",IF(MaGv!F42="cn","cn"&amp;CHAR(10)&amp;VLOOKUP(MaGv!F37,dscn,3,0),VLOOKUP(MaGv!F42,dsma,5,0)&amp;CHAR(10)&amp;VLOOKUP(MaGv!F42,dsma,4,0)))</f>
        <v/>
      </c>
      <c r="G42" s="106" t="str">
        <f>IF(MaGv!G42="","",IF(MaGv!G42="cn","cn"&amp;CHAR(10)&amp;VLOOKUP(MaGv!G37,dscn,3,0),VLOOKUP(MaGv!G42,dsma,5,0)&amp;CHAR(10)&amp;VLOOKUP(MaGv!G42,dsma,4,0)))</f>
        <v/>
      </c>
      <c r="H42" s="239" t="str">
        <f>IF(MaGv!H42="","",IF(MaGv!H42="cn","cn"&amp;CHAR(10)&amp;VLOOKUP(MaGv!H37,dscn,3,0),VLOOKUP(MaGv!H42,dsma,5,0)&amp;CHAR(10)&amp;VLOOKUP(MaGv!H42,dsma,4,0)))</f>
        <v/>
      </c>
      <c r="I42" s="106" t="str">
        <f>IF(MaGv!I42="","",IF(MaGv!I42="cn","cn"&amp;CHAR(10)&amp;VLOOKUP(MaGv!I37,dscn,3,0),VLOOKUP(MaGv!I42,dsma,5,0)&amp;CHAR(10)&amp;VLOOKUP(MaGv!I42,dsma,4,0)))</f>
        <v/>
      </c>
      <c r="J42" s="106" t="str">
        <f>IF(MaGv!J42="","",IF(MaGv!J42="cn","cn"&amp;CHAR(10)&amp;VLOOKUP(MaGv!J37,dscn,3,0),VLOOKUP(MaGv!J42,dsma,5,0)&amp;CHAR(10)&amp;VLOOKUP(MaGv!J42,dsma,4,0)))</f>
        <v/>
      </c>
      <c r="K42" s="106" t="str">
        <f>IF(MaGv!K42="","",IF(MaGv!K42="cn","cn"&amp;CHAR(10)&amp;VLOOKUP(MaGv!K37,dscn,3,0),VLOOKUP(MaGv!K42,dsma,5,0)&amp;CHAR(10)&amp;VLOOKUP(MaGv!K42,dsma,4,0)))</f>
        <v/>
      </c>
      <c r="L42" s="106" t="str">
        <f>IF(MaGv!L42="","",IF(MaGv!L42="cn","cn"&amp;CHAR(10)&amp;VLOOKUP(MaGv!L37,dscn,3,0),VLOOKUP(MaGv!L42,dsma,5,0)&amp;CHAR(10)&amp;VLOOKUP(MaGv!L42,dsma,4,0)))</f>
        <v/>
      </c>
      <c r="M42" s="106" t="str">
        <f>IF(MaGv!M42="","",IF(MaGv!M42="cn","cn"&amp;CHAR(10)&amp;VLOOKUP(MaGv!M37,dscn,3,0),VLOOKUP(MaGv!M42,dsma,5,0)&amp;CHAR(10)&amp;VLOOKUP(MaGv!M42,dsma,4,0)))</f>
        <v/>
      </c>
      <c r="N42" s="106" t="str">
        <f>IF(MaGv!N42="","",IF(MaGv!N42="cn","cn"&amp;CHAR(10)&amp;VLOOKUP(MaGv!N37,dscn,3,0),VLOOKUP(MaGv!N42,dsma,5,0)&amp;CHAR(10)&amp;VLOOKUP(MaGv!N42,dsma,4,0)))</f>
        <v/>
      </c>
      <c r="O42" s="106" t="str">
        <f>IF(MaGv!O42="","",IF(MaGv!O42="cn","cn"&amp;CHAR(10)&amp;VLOOKUP(MaGv!O37,dscn,3,0),VLOOKUP(MaGv!O42,dsma,5,0)&amp;CHAR(10)&amp;VLOOKUP(MaGv!O42,dsma,4,0)))</f>
        <v/>
      </c>
      <c r="P42" s="106" t="str">
        <f>IF(MaGv!P42="","",IF(MaGv!P42="cn","cn"&amp;CHAR(10)&amp;VLOOKUP(MaGv!P37,dscn,3,0),VLOOKUP(MaGv!P42,dsma,5,0)&amp;CHAR(10)&amp;VLOOKUP(MaGv!P42,dsma,4,0)))</f>
        <v/>
      </c>
      <c r="Q42" s="239" t="str">
        <f>IF(MaGv!Q42="","",IF(MaGv!Q42="cn","cn"&amp;CHAR(10)&amp;VLOOKUP(MaGv!Q37,dscn,3,0),VLOOKUP(MaGv!Q42,dsma,5,0)&amp;CHAR(10)&amp;VLOOKUP(MaGv!Q42,dsma,4,0)))</f>
        <v/>
      </c>
      <c r="R42" s="106" t="str">
        <f>IF(MaGv!R42="","",IF(MaGv!R42="cn","cn"&amp;CHAR(10)&amp;VLOOKUP(MaGv!R37,dscn,3,0),VLOOKUP(MaGv!R42,dsma,5,0)&amp;CHAR(10)&amp;VLOOKUP(MaGv!R42,dsma,4,0)))</f>
        <v/>
      </c>
      <c r="S42" s="106" t="str">
        <f>IF(MaGv!S42="","",IF(MaGv!S42="cn","cn"&amp;CHAR(10)&amp;VLOOKUP(MaGv!S37,dscn,3,0),VLOOKUP(MaGv!S42,dsma,5,0)&amp;CHAR(10)&amp;VLOOKUP(MaGv!S42,dsma,4,0)))</f>
        <v/>
      </c>
      <c r="T42" s="106" t="str">
        <f>IF(MaGv!T42="","",IF(MaGv!T42="cn","cn"&amp;CHAR(10)&amp;VLOOKUP(MaGv!T37,dscn,3,0),VLOOKUP(MaGv!T42,dsma,5,0)&amp;CHAR(10)&amp;VLOOKUP(MaGv!T42,dsma,4,0)))</f>
        <v/>
      </c>
      <c r="U42" s="106" t="str">
        <f>IF(MaGv!U42="","",IF(MaGv!U42="cn","cn"&amp;CHAR(10)&amp;VLOOKUP(MaGv!U37,dscn,3,0),VLOOKUP(MaGv!U42,dsma,5,0)&amp;CHAR(10)&amp;VLOOKUP(MaGv!U42,dsma,4,0)))</f>
        <v/>
      </c>
      <c r="V42" s="106" t="str">
        <f>IF(MaGv!V42="","",IF(MaGv!V42="cn","cn"&amp;CHAR(10)&amp;VLOOKUP(MaGv!V37,dscn,3,0),VLOOKUP(MaGv!V42,dsma,5,0)&amp;CHAR(10)&amp;VLOOKUP(MaGv!V42,dsma,4,0)))</f>
        <v/>
      </c>
      <c r="W42" s="106" t="str">
        <f>IF(MaGv!W42="","",IF(MaGv!W42="cn","cn"&amp;CHAR(10)&amp;VLOOKUP(MaGv!W37,dscn,3,0),VLOOKUP(MaGv!W42,dsma,5,0)&amp;CHAR(10)&amp;VLOOKUP(MaGv!W42,dsma,4,0)))</f>
        <v/>
      </c>
      <c r="X42" s="106" t="str">
        <f>IF(MaGv!X42="","",IF(MaGv!X42="cn","cn"&amp;CHAR(10)&amp;VLOOKUP(MaGv!X37,dscn,3,0),VLOOKUP(MaGv!X42,dsma,5,0)&amp;CHAR(10)&amp;VLOOKUP(MaGv!X42,dsma,4,0)))</f>
        <v/>
      </c>
      <c r="Y42" s="106" t="str">
        <f>IF(MaGv!Y42="","",IF(MaGv!Y42="cn","cn"&amp;CHAR(10)&amp;VLOOKUP(MaGv!Y37,dscn,3,0),VLOOKUP(MaGv!Y42,dsma,5,0)&amp;CHAR(10)&amp;VLOOKUP(MaGv!Y42,dsma,4,0)))</f>
        <v/>
      </c>
      <c r="Z42" s="106" t="str">
        <f>IF(MaGv!Z42="","",IF(MaGv!Z42="cn","cn"&amp;CHAR(10)&amp;VLOOKUP(MaGv!Z37,dscn,3,0),VLOOKUP(MaGv!Z42,dsma,5,0)&amp;CHAR(10)&amp;VLOOKUP(MaGv!Z42,dsma,4,0)))</f>
        <v/>
      </c>
      <c r="AA42" s="106" t="str">
        <f>IF(MaGv!AA42="","",IF(MaGv!AA42="cn","cn"&amp;CHAR(10)&amp;VLOOKUP(MaGv!AA37,dscn,3,0),VLOOKUP(MaGv!AA42,dsma,5,0)&amp;CHAR(10)&amp;VLOOKUP(MaGv!AA42,dsma,4,0)))</f>
        <v/>
      </c>
      <c r="AB42" s="106" t="str">
        <f>IF(MaGv!AB42="","",IF(MaGv!AB42="cn","cn"&amp;CHAR(10)&amp;VLOOKUP(MaGv!AB37,dscn,3,0),VLOOKUP(MaGv!AB42,dsma,5,0)&amp;CHAR(10)&amp;VLOOKUP(MaGv!AB42,dsma,4,0)))</f>
        <v/>
      </c>
      <c r="AC42" s="106" t="str">
        <f>IF(MaGv!AC42="","",IF(MaGv!AC42="cn","cn"&amp;CHAR(10)&amp;VLOOKUP(MaGv!AC37,dscn,3,0),VLOOKUP(MaGv!AC42,dsma,5,0)&amp;CHAR(10)&amp;VLOOKUP(MaGv!AC42,dsma,4,0)))</f>
        <v/>
      </c>
      <c r="AD42" s="106" t="str">
        <f>IF(MaGv!AD42="","",IF(MaGv!AD42="cn","cn"&amp;CHAR(10)&amp;VLOOKUP(MaGv!AD37,dscn,3,0),VLOOKUP(MaGv!AD42,dsma,5,0)&amp;CHAR(10)&amp;VLOOKUP(MaGv!AD42,dsma,4,0)))</f>
        <v/>
      </c>
      <c r="AE42" s="106" t="str">
        <f>IF(MaGv!AE42="","",IF(MaGv!AE42="cn","cn"&amp;CHAR(10)&amp;VLOOKUP(MaGv!AE37,dscn,3,0),VLOOKUP(MaGv!AE42,dsma,5,0)&amp;CHAR(10)&amp;VLOOKUP(MaGv!AE42,dsma,4,0)))</f>
        <v/>
      </c>
      <c r="AF42" s="106" t="str">
        <f>IF(MaGv!AF42="","",IF(MaGv!AF42="cn","cn"&amp;CHAR(10)&amp;VLOOKUP(MaGv!AF37,dscn,3,0),VLOOKUP(MaGv!AF42,dsma,5,0)&amp;CHAR(10)&amp;VLOOKUP(MaGv!AF42,dsma,4,0)))</f>
        <v/>
      </c>
      <c r="AG42" s="106" t="str">
        <f>IF(MaGv!AG42="","",IF(MaGv!AG42="cn","cn"&amp;CHAR(10)&amp;VLOOKUP(MaGv!AG37,dscn,3,0),VLOOKUP(MaGv!AG42,dsma,5,0)&amp;CHAR(10)&amp;VLOOKUP(MaGv!AG42,dsma,4,0)))</f>
        <v/>
      </c>
      <c r="AH42" s="370" t="str">
        <f>IF(MaGv!AH42="","",IF(MaGv!AH42="cn","cn"&amp;CHAR(10)&amp;VLOOKUP(MaGv!AH37,dscn,3,0),VLOOKUP(MaGv!AH42,dsma,5,0)&amp;CHAR(10)&amp;VLOOKUP(MaGv!AH42,dsma,4,0)))</f>
        <v/>
      </c>
      <c r="AI42" s="370" t="str">
        <f>IF(MaGv!AI42="","",IF(MaGv!AI42="cn","cn"&amp;CHAR(10)&amp;VLOOKUP(MaGv!AI37,dscn,3,0),VLOOKUP(MaGv!AI42,dsma,5,0)&amp;CHAR(10)&amp;VLOOKUP(MaGv!AI42,dsma,4,0)))</f>
        <v/>
      </c>
      <c r="AJ42" s="370" t="str">
        <f>IF(MaGv!AJ42="","",IF(MaGv!AJ42="cn","cn"&amp;CHAR(10)&amp;VLOOKUP(MaGv!AJ37,dscn,3,0),VLOOKUP(MaGv!AJ42,dsma,5,0)&amp;CHAR(10)&amp;VLOOKUP(MaGv!AJ42,dsma,4,0)))</f>
        <v/>
      </c>
      <c r="AK42" s="370" t="str">
        <f>IF(MaGv!AK42="","",IF(MaGv!AK42="cn","cn"&amp;CHAR(10)&amp;VLOOKUP(MaGv!AK37,dscn,3,0),VLOOKUP(MaGv!AK42,dsma,5,0)&amp;CHAR(10)&amp;VLOOKUP(MaGv!AK42,dsma,4,0)))</f>
        <v/>
      </c>
      <c r="AL42" s="370" t="str">
        <f>IF(MaGv!AL42="","",IF(MaGv!AL42="cn","cn"&amp;CHAR(10)&amp;VLOOKUP(MaGv!AL37,dscn,3,0),VLOOKUP(MaGv!AL42,dsma,5,0)&amp;CHAR(10)&amp;VLOOKUP(MaGv!AL42,dsma,4,0)))</f>
        <v/>
      </c>
      <c r="AM42" s="370" t="str">
        <f>IF(MaGv!AM42="","",IF(MaGv!AM42="cn","cn"&amp;CHAR(10)&amp;VLOOKUP(MaGv!AM37,dscn,3,0),VLOOKUP(MaGv!AM42,dsma,5,0)&amp;CHAR(10)&amp;VLOOKUP(MaGv!AM42,dsma,4,0)))</f>
        <v/>
      </c>
      <c r="AN42" s="370" t="str">
        <f>IF(MaGv!AN42="","",IF(MaGv!AN42="cn","cn"&amp;CHAR(10)&amp;VLOOKUP(MaGv!AN37,dscn,3,0),VLOOKUP(MaGv!AN42,dsma,5,0)&amp;CHAR(10)&amp;VLOOKUP(MaGv!AN42,dsma,4,0)))</f>
        <v/>
      </c>
      <c r="AO42" s="370" t="str">
        <f>IF(MaGv!AO42="","",IF(MaGv!AO42="cn","cn"&amp;CHAR(10)&amp;VLOOKUP(MaGv!AO37,dscn,3,0),VLOOKUP(MaGv!AO42,dsma,5,0)&amp;CHAR(10)&amp;VLOOKUP(MaGv!AO42,dsma,4,0)))</f>
        <v/>
      </c>
      <c r="AP42" s="370" t="str">
        <f>IF(MaGv!AP42="","",IF(MaGv!AP42="cn","cn"&amp;CHAR(10)&amp;VLOOKUP(MaGv!AP37,dscn,3,0),VLOOKUP(MaGv!AP42,dsma,5,0)&amp;CHAR(10)&amp;VLOOKUP(MaGv!AP42,dsma,4,0)))</f>
        <v/>
      </c>
      <c r="AQ42" s="370" t="str">
        <f>IF(MaGv!AQ42="","",IF(MaGv!AQ42="cn","cn"&amp;CHAR(10)&amp;VLOOKUP(MaGv!AQ37,dscn,3,0),VLOOKUP(MaGv!AQ42,dsma,5,0)&amp;CHAR(10)&amp;VLOOKUP(MaGv!AQ42,dsma,4,0)))</f>
        <v/>
      </c>
      <c r="AR42" s="370" t="str">
        <f>IF(MaGv!AR42="","",IF(MaGv!AR42="cn","cn"&amp;CHAR(10)&amp;VLOOKUP(MaGv!AR37,dscn,3,0),VLOOKUP(MaGv!AR42,dsma,5,0)&amp;CHAR(10)&amp;VLOOKUP(MaGv!AR42,dsma,4,0)))</f>
        <v/>
      </c>
      <c r="AS42" s="370" t="str">
        <f>IF(MaGv!AS42="","",IF(MaGv!AS42="cn","cn"&amp;CHAR(10)&amp;VLOOKUP(MaGv!AS37,dscn,3,0),VLOOKUP(MaGv!AS42,dsma,5,0)&amp;CHAR(10)&amp;VLOOKUP(MaGv!AS42,dsma,4,0)))</f>
        <v/>
      </c>
      <c r="AT42" s="369" t="str">
        <f>IF(MaGv!AT42="","",IF(MaGv!AT42="cn","cn"&amp;CHAR(10)&amp;VLOOKUP(MaGv!AT37,dscn,3,0),VLOOKUP(MaGv!AT42,dsma,5,0)&amp;CHAR(10)&amp;VLOOKUP(MaGv!AT42,dsma,4,0)))</f>
        <v/>
      </c>
      <c r="AU42" s="370" t="str">
        <f>IF(MaGv!AU42="","",IF(MaGv!AU42="cn","cn"&amp;CHAR(10)&amp;VLOOKUP(MaGv!AU37,dscn,3,0),VLOOKUP(MaGv!AU42,dsma,5,0)&amp;CHAR(10)&amp;VLOOKUP(MaGv!AU42,dsma,4,0)))</f>
        <v/>
      </c>
      <c r="AV42" s="239" t="str">
        <f>IF(MaGv!AV42="","",IF(MaGv!AV42="cn","cn"&amp;CHAR(10)&amp;VLOOKUP(MaGv!AV37,dscn,3,0),VLOOKUP(MaGv!AV42,dsma,5,0)&amp;CHAR(10)&amp;VLOOKUP(MaGv!AV42,dsma,4,0)))</f>
        <v/>
      </c>
      <c r="AW42" s="239" t="str">
        <f>IF(MaGv!AW42="","",IF(MaGv!AW42="cn","cn"&amp;CHAR(10)&amp;VLOOKUP(MaGv!AW37,dscn,3,0),VLOOKUP(MaGv!AW42,dsma,5,0)&amp;CHAR(10)&amp;VLOOKUP(MaGv!AW42,dsma,4,0)))</f>
        <v/>
      </c>
      <c r="AX42" s="239" t="str">
        <f>IF(MaGv!AX42="","",IF(MaGv!AX42="cn","cn"&amp;CHAR(10)&amp;VLOOKUP(MaGv!AX37,dscn,3,0),VLOOKUP(MaGv!AX42,dsma,5,0)&amp;CHAR(10)&amp;VLOOKUP(MaGv!AX42,dsma,4,0)))</f>
        <v/>
      </c>
      <c r="AY42" s="106" t="str">
        <f>IF(MaGv!AY42="","",IF(MaGv!AY42="cn","cn"&amp;CHAR(10)&amp;VLOOKUP(MaGv!AY37,dscn,3,0),VLOOKUP(MaGv!AY42,dsma,5,0)&amp;CHAR(10)&amp;VLOOKUP(MaGv!AY42,dsma,4,0)))</f>
        <v/>
      </c>
      <c r="AZ42" s="106" t="str">
        <f>IF(MaGv!AZ42="","",IF(MaGv!AZ42="cn","cn"&amp;CHAR(10)&amp;VLOOKUP(MaGv!AZ37,dscn,3,0),VLOOKUP(MaGv!AZ42,dsma,5,0)&amp;CHAR(10)&amp;VLOOKUP(MaGv!AZ42,dsma,4,0)))</f>
        <v/>
      </c>
      <c r="BA42" s="141"/>
      <c r="BB42" s="142"/>
    </row>
    <row r="43" spans="1:54" ht="25.5" customHeight="1" thickBot="1">
      <c r="A43" s="565"/>
      <c r="B43" s="143">
        <v>5</v>
      </c>
      <c r="C43" s="151" t="str">
        <f>IF(MaGv!C43="","",IF(MaGv!C43="cn","cn"&amp;CHAR(10)&amp;VLOOKUP(MaGv!C38,dscn,3,0),VLOOKUP(MaGv!C43,dsma,5,0)&amp;CHAR(10)&amp;VLOOKUP(MaGv!C43,dsma,4,0)))</f>
        <v/>
      </c>
      <c r="D43" s="151" t="str">
        <f>IF(MaGv!D43="","",IF(MaGv!D43="cn","cn"&amp;CHAR(10)&amp;VLOOKUP(MaGv!D38,dscn,3,0),VLOOKUP(MaGv!D43,dsma,5,0)&amp;CHAR(10)&amp;VLOOKUP(MaGv!D43,dsma,4,0)))</f>
        <v/>
      </c>
      <c r="E43" s="151" t="str">
        <f>IF(MaGv!E43="","",IF(MaGv!E43="cn","cn"&amp;CHAR(10)&amp;VLOOKUP(MaGv!E38,dscn,3,0),VLOOKUP(MaGv!E43,dsma,5,0)&amp;CHAR(10)&amp;VLOOKUP(MaGv!E43,dsma,4,0)))</f>
        <v/>
      </c>
      <c r="F43" s="151" t="str">
        <f>IF(MaGv!F43="","",IF(MaGv!F43="cn","cn"&amp;CHAR(10)&amp;VLOOKUP(MaGv!F38,dscn,3,0),VLOOKUP(MaGv!F43,dsma,5,0)&amp;CHAR(10)&amp;VLOOKUP(MaGv!F43,dsma,4,0)))</f>
        <v/>
      </c>
      <c r="G43" s="151" t="str">
        <f>IF(MaGv!G43="","",IF(MaGv!G43="cn","cn"&amp;CHAR(10)&amp;VLOOKUP(MaGv!G38,dscn,3,0),VLOOKUP(MaGv!G43,dsma,5,0)&amp;CHAR(10)&amp;VLOOKUP(MaGv!G43,dsma,4,0)))</f>
        <v/>
      </c>
      <c r="H43" s="240" t="str">
        <f>IF(MaGv!H43="","",IF(MaGv!H43="cn","cn"&amp;CHAR(10)&amp;VLOOKUP(MaGv!H38,dscn,3,0),VLOOKUP(MaGv!H43,dsma,5,0)&amp;CHAR(10)&amp;VLOOKUP(MaGv!H43,dsma,4,0)))</f>
        <v/>
      </c>
      <c r="I43" s="151" t="str">
        <f>IF(MaGv!I43="","",IF(MaGv!I43="cn","cn"&amp;CHAR(10)&amp;VLOOKUP(MaGv!I38,dscn,3,0),VLOOKUP(MaGv!I43,dsma,5,0)&amp;CHAR(10)&amp;VLOOKUP(MaGv!I43,dsma,4,0)))</f>
        <v/>
      </c>
      <c r="J43" s="151" t="str">
        <f>IF(MaGv!J43="","",IF(MaGv!J43="cn","cn"&amp;CHAR(10)&amp;VLOOKUP(MaGv!J38,dscn,3,0),VLOOKUP(MaGv!J43,dsma,5,0)&amp;CHAR(10)&amp;VLOOKUP(MaGv!J43,dsma,4,0)))</f>
        <v/>
      </c>
      <c r="K43" s="151" t="str">
        <f>IF(MaGv!K43="","",IF(MaGv!K43="cn","cn"&amp;CHAR(10)&amp;VLOOKUP(MaGv!K38,dscn,3,0),VLOOKUP(MaGv!K43,dsma,5,0)&amp;CHAR(10)&amp;VLOOKUP(MaGv!K43,dsma,4,0)))</f>
        <v/>
      </c>
      <c r="L43" s="151" t="str">
        <f>IF(MaGv!L43="","",IF(MaGv!L43="cn","cn"&amp;CHAR(10)&amp;VLOOKUP(MaGv!L38,dscn,3,0),VLOOKUP(MaGv!L43,dsma,5,0)&amp;CHAR(10)&amp;VLOOKUP(MaGv!L43,dsma,4,0)))</f>
        <v/>
      </c>
      <c r="M43" s="151" t="str">
        <f>IF(MaGv!M43="","",IF(MaGv!M43="cn","cn"&amp;CHAR(10)&amp;VLOOKUP(MaGv!M38,dscn,3,0),VLOOKUP(MaGv!M43,dsma,5,0)&amp;CHAR(10)&amp;VLOOKUP(MaGv!M43,dsma,4,0)))</f>
        <v/>
      </c>
      <c r="N43" s="151" t="str">
        <f>IF(MaGv!N43="","",IF(MaGv!N43="cn","cn"&amp;CHAR(10)&amp;VLOOKUP(MaGv!N38,dscn,3,0),VLOOKUP(MaGv!N43,dsma,5,0)&amp;CHAR(10)&amp;VLOOKUP(MaGv!N43,dsma,4,0)))</f>
        <v/>
      </c>
      <c r="O43" s="151" t="str">
        <f>IF(MaGv!O43="","",IF(MaGv!O43="cn","cn"&amp;CHAR(10)&amp;VLOOKUP(MaGv!O38,dscn,3,0),VLOOKUP(MaGv!O43,dsma,5,0)&amp;CHAR(10)&amp;VLOOKUP(MaGv!O43,dsma,4,0)))</f>
        <v/>
      </c>
      <c r="P43" s="151" t="str">
        <f>IF(MaGv!P43="","",IF(MaGv!P43="cn","cn"&amp;CHAR(10)&amp;VLOOKUP(MaGv!P38,dscn,3,0),VLOOKUP(MaGv!P43,dsma,5,0)&amp;CHAR(10)&amp;VLOOKUP(MaGv!P43,dsma,4,0)))</f>
        <v/>
      </c>
      <c r="Q43" s="240" t="str">
        <f>IF(MaGv!Q43="","",IF(MaGv!Q43="cn","cn"&amp;CHAR(10)&amp;VLOOKUP(MaGv!Q38,dscn,3,0),VLOOKUP(MaGv!Q43,dsma,5,0)&amp;CHAR(10)&amp;VLOOKUP(MaGv!Q43,dsma,4,0)))</f>
        <v/>
      </c>
      <c r="R43" s="151" t="str">
        <f>IF(MaGv!R43="","",IF(MaGv!R43="cn","cn"&amp;CHAR(10)&amp;VLOOKUP(MaGv!R38,dscn,3,0),VLOOKUP(MaGv!R43,dsma,5,0)&amp;CHAR(10)&amp;VLOOKUP(MaGv!R43,dsma,4,0)))</f>
        <v/>
      </c>
      <c r="S43" s="151" t="str">
        <f>IF(MaGv!S43="","",IF(MaGv!S43="cn","cn"&amp;CHAR(10)&amp;VLOOKUP(MaGv!S38,dscn,3,0),VLOOKUP(MaGv!S43,dsma,5,0)&amp;CHAR(10)&amp;VLOOKUP(MaGv!S43,dsma,4,0)))</f>
        <v/>
      </c>
      <c r="T43" s="151" t="str">
        <f>IF(MaGv!T43="","",IF(MaGv!T43="cn","cn"&amp;CHAR(10)&amp;VLOOKUP(MaGv!T38,dscn,3,0),VLOOKUP(MaGv!T43,dsma,5,0)&amp;CHAR(10)&amp;VLOOKUP(MaGv!T43,dsma,4,0)))</f>
        <v/>
      </c>
      <c r="U43" s="151" t="str">
        <f>IF(MaGv!U43="","",IF(MaGv!U43="cn","cn"&amp;CHAR(10)&amp;VLOOKUP(MaGv!U38,dscn,3,0),VLOOKUP(MaGv!U43,dsma,5,0)&amp;CHAR(10)&amp;VLOOKUP(MaGv!U43,dsma,4,0)))</f>
        <v/>
      </c>
      <c r="V43" s="151" t="str">
        <f>IF(MaGv!V43="","",IF(MaGv!V43="cn","cn"&amp;CHAR(10)&amp;VLOOKUP(MaGv!V38,dscn,3,0),VLOOKUP(MaGv!V43,dsma,5,0)&amp;CHAR(10)&amp;VLOOKUP(MaGv!V43,dsma,4,0)))</f>
        <v/>
      </c>
      <c r="W43" s="151" t="str">
        <f>IF(MaGv!W43="","",IF(MaGv!W43="cn","cn"&amp;CHAR(10)&amp;VLOOKUP(MaGv!W38,dscn,3,0),VLOOKUP(MaGv!W43,dsma,5,0)&amp;CHAR(10)&amp;VLOOKUP(MaGv!W43,dsma,4,0)))</f>
        <v/>
      </c>
      <c r="X43" s="151" t="str">
        <f>IF(MaGv!X43="","",IF(MaGv!X43="cn","cn"&amp;CHAR(10)&amp;VLOOKUP(MaGv!X38,dscn,3,0),VLOOKUP(MaGv!X43,dsma,5,0)&amp;CHAR(10)&amp;VLOOKUP(MaGv!X43,dsma,4,0)))</f>
        <v/>
      </c>
      <c r="Y43" s="151" t="str">
        <f>IF(MaGv!Y43="","",IF(MaGv!Y43="cn","cn"&amp;CHAR(10)&amp;VLOOKUP(MaGv!Y38,dscn,3,0),VLOOKUP(MaGv!Y43,dsma,5,0)&amp;CHAR(10)&amp;VLOOKUP(MaGv!Y43,dsma,4,0)))</f>
        <v/>
      </c>
      <c r="Z43" s="151" t="str">
        <f>IF(MaGv!Z43="","",IF(MaGv!Z43="cn","cn"&amp;CHAR(10)&amp;VLOOKUP(MaGv!Z38,dscn,3,0),VLOOKUP(MaGv!Z43,dsma,5,0)&amp;CHAR(10)&amp;VLOOKUP(MaGv!Z43,dsma,4,0)))</f>
        <v/>
      </c>
      <c r="AA43" s="151" t="str">
        <f>IF(MaGv!AA43="","",IF(MaGv!AA43="cn","cn"&amp;CHAR(10)&amp;VLOOKUP(MaGv!AA38,dscn,3,0),VLOOKUP(MaGv!AA43,dsma,5,0)&amp;CHAR(10)&amp;VLOOKUP(MaGv!AA43,dsma,4,0)))</f>
        <v/>
      </c>
      <c r="AB43" s="151" t="str">
        <f>IF(MaGv!AB43="","",IF(MaGv!AB43="cn","cn"&amp;CHAR(10)&amp;VLOOKUP(MaGv!AB38,dscn,3,0),VLOOKUP(MaGv!AB43,dsma,5,0)&amp;CHAR(10)&amp;VLOOKUP(MaGv!AB43,dsma,4,0)))</f>
        <v/>
      </c>
      <c r="AC43" s="151" t="str">
        <f>IF(MaGv!AC43="","",IF(MaGv!AC43="cn","cn"&amp;CHAR(10)&amp;VLOOKUP(MaGv!AC38,dscn,3,0),VLOOKUP(MaGv!AC43,dsma,5,0)&amp;CHAR(10)&amp;VLOOKUP(MaGv!AC43,dsma,4,0)))</f>
        <v/>
      </c>
      <c r="AD43" s="151" t="str">
        <f>IF(MaGv!AD43="","",IF(MaGv!AD43="cn","cn"&amp;CHAR(10)&amp;VLOOKUP(MaGv!AD38,dscn,3,0),VLOOKUP(MaGv!AD43,dsma,5,0)&amp;CHAR(10)&amp;VLOOKUP(MaGv!AD43,dsma,4,0)))</f>
        <v/>
      </c>
      <c r="AE43" s="151" t="str">
        <f>IF(MaGv!AE43="","",IF(MaGv!AE43="cn","cn"&amp;CHAR(10)&amp;VLOOKUP(MaGv!AE38,dscn,3,0),VLOOKUP(MaGv!AE43,dsma,5,0)&amp;CHAR(10)&amp;VLOOKUP(MaGv!AE43,dsma,4,0)))</f>
        <v/>
      </c>
      <c r="AF43" s="151" t="str">
        <f>IF(MaGv!AF43="","",IF(MaGv!AF43="cn","cn"&amp;CHAR(10)&amp;VLOOKUP(MaGv!AF38,dscn,3,0),VLOOKUP(MaGv!AF43,dsma,5,0)&amp;CHAR(10)&amp;VLOOKUP(MaGv!AF43,dsma,4,0)))</f>
        <v/>
      </c>
      <c r="AG43" s="151" t="str">
        <f>IF(MaGv!AG43="","",IF(MaGv!AG43="cn","cn"&amp;CHAR(10)&amp;VLOOKUP(MaGv!AG38,dscn,3,0),VLOOKUP(MaGv!AG43,dsma,5,0)&amp;CHAR(10)&amp;VLOOKUP(MaGv!AG43,dsma,4,0)))</f>
        <v/>
      </c>
      <c r="AH43" s="371" t="str">
        <f>IF(MaGv!AH43="","",IF(MaGv!AH43="cn","cn"&amp;CHAR(10)&amp;VLOOKUP(MaGv!AH38,dscn,3,0),VLOOKUP(MaGv!AH43,dsma,5,0)&amp;CHAR(10)&amp;VLOOKUP(MaGv!AH43,dsma,4,0)))</f>
        <v/>
      </c>
      <c r="AI43" s="371" t="str">
        <f>IF(MaGv!AI43="","",IF(MaGv!AI43="cn","cn"&amp;CHAR(10)&amp;VLOOKUP(MaGv!AI38,dscn,3,0),VLOOKUP(MaGv!AI43,dsma,5,0)&amp;CHAR(10)&amp;VLOOKUP(MaGv!AI43,dsma,4,0)))</f>
        <v/>
      </c>
      <c r="AJ43" s="371" t="str">
        <f>IF(MaGv!AJ43="","",IF(MaGv!AJ43="cn","cn"&amp;CHAR(10)&amp;VLOOKUP(MaGv!AJ38,dscn,3,0),VLOOKUP(MaGv!AJ43,dsma,5,0)&amp;CHAR(10)&amp;VLOOKUP(MaGv!AJ43,dsma,4,0)))</f>
        <v/>
      </c>
      <c r="AK43" s="371" t="str">
        <f>IF(MaGv!AK43="","",IF(MaGv!AK43="cn","cn"&amp;CHAR(10)&amp;VLOOKUP(MaGv!AK38,dscn,3,0),VLOOKUP(MaGv!AK43,dsma,5,0)&amp;CHAR(10)&amp;VLOOKUP(MaGv!AK43,dsma,4,0)))</f>
        <v/>
      </c>
      <c r="AL43" s="371" t="str">
        <f>IF(MaGv!AL43="","",IF(MaGv!AL43="cn","cn"&amp;CHAR(10)&amp;VLOOKUP(MaGv!AL38,dscn,3,0),VLOOKUP(MaGv!AL43,dsma,5,0)&amp;CHAR(10)&amp;VLOOKUP(MaGv!AL43,dsma,4,0)))</f>
        <v/>
      </c>
      <c r="AM43" s="371" t="str">
        <f>IF(MaGv!AM43="","",IF(MaGv!AM43="cn","cn"&amp;CHAR(10)&amp;VLOOKUP(MaGv!AM38,dscn,3,0),VLOOKUP(MaGv!AM43,dsma,5,0)&amp;CHAR(10)&amp;VLOOKUP(MaGv!AM43,dsma,4,0)))</f>
        <v/>
      </c>
      <c r="AN43" s="371" t="str">
        <f>IF(MaGv!AN43="","",IF(MaGv!AN43="cn","cn"&amp;CHAR(10)&amp;VLOOKUP(MaGv!AN38,dscn,3,0),VLOOKUP(MaGv!AN43,dsma,5,0)&amp;CHAR(10)&amp;VLOOKUP(MaGv!AN43,dsma,4,0)))</f>
        <v/>
      </c>
      <c r="AO43" s="371" t="str">
        <f>IF(MaGv!AO43="","",IF(MaGv!AO43="cn","cn"&amp;CHAR(10)&amp;VLOOKUP(MaGv!AO38,dscn,3,0),VLOOKUP(MaGv!AO43,dsma,5,0)&amp;CHAR(10)&amp;VLOOKUP(MaGv!AO43,dsma,4,0)))</f>
        <v/>
      </c>
      <c r="AP43" s="371" t="str">
        <f>IF(MaGv!AP43="","",IF(MaGv!AP43="cn","cn"&amp;CHAR(10)&amp;VLOOKUP(MaGv!AP38,dscn,3,0),VLOOKUP(MaGv!AP43,dsma,5,0)&amp;CHAR(10)&amp;VLOOKUP(MaGv!AP43,dsma,4,0)))</f>
        <v/>
      </c>
      <c r="AQ43" s="371" t="str">
        <f>IF(MaGv!AQ43="","",IF(MaGv!AQ43="cn","cn"&amp;CHAR(10)&amp;VLOOKUP(MaGv!AQ38,dscn,3,0),VLOOKUP(MaGv!AQ43,dsma,5,0)&amp;CHAR(10)&amp;VLOOKUP(MaGv!AQ43,dsma,4,0)))</f>
        <v/>
      </c>
      <c r="AR43" s="371" t="str">
        <f>IF(MaGv!AR43="","",IF(MaGv!AR43="cn","cn"&amp;CHAR(10)&amp;VLOOKUP(MaGv!AR38,dscn,3,0),VLOOKUP(MaGv!AR43,dsma,5,0)&amp;CHAR(10)&amp;VLOOKUP(MaGv!AR43,dsma,4,0)))</f>
        <v/>
      </c>
      <c r="AS43" s="371" t="str">
        <f>IF(MaGv!AS43="","",IF(MaGv!AS43="cn","cn"&amp;CHAR(10)&amp;VLOOKUP(MaGv!AS38,dscn,3,0),VLOOKUP(MaGv!AS43,dsma,5,0)&amp;CHAR(10)&amp;VLOOKUP(MaGv!AS43,dsma,4,0)))</f>
        <v/>
      </c>
      <c r="AT43" s="372" t="str">
        <f>IF(MaGv!AT43="","",IF(MaGv!AT43="cn","cn"&amp;CHAR(10)&amp;VLOOKUP(MaGv!AT38,dscn,3,0),VLOOKUP(MaGv!AT43,dsma,5,0)&amp;CHAR(10)&amp;VLOOKUP(MaGv!AT43,dsma,4,0)))</f>
        <v/>
      </c>
      <c r="AU43" s="371" t="str">
        <f>IF(MaGv!AU43="","",IF(MaGv!AU43="cn","cn"&amp;CHAR(10)&amp;VLOOKUP(MaGv!AU38,dscn,3,0),VLOOKUP(MaGv!AU43,dsma,5,0)&amp;CHAR(10)&amp;VLOOKUP(MaGv!AU43,dsma,4,0)))</f>
        <v/>
      </c>
      <c r="AV43" s="240" t="str">
        <f>IF(MaGv!AV43="","",IF(MaGv!AV43="cn","cn"&amp;CHAR(10)&amp;VLOOKUP(MaGv!AV38,dscn,3,0),VLOOKUP(MaGv!AV43,dsma,5,0)&amp;CHAR(10)&amp;VLOOKUP(MaGv!AV43,dsma,4,0)))</f>
        <v/>
      </c>
      <c r="AW43" s="240" t="str">
        <f>IF(MaGv!AW43="","",IF(MaGv!AW43="cn","cn"&amp;CHAR(10)&amp;VLOOKUP(MaGv!AW38,dscn,3,0),VLOOKUP(MaGv!AW43,dsma,5,0)&amp;CHAR(10)&amp;VLOOKUP(MaGv!AW43,dsma,4,0)))</f>
        <v/>
      </c>
      <c r="AX43" s="240" t="str">
        <f>IF(MaGv!AX43="","",IF(MaGv!AX43="cn","cn"&amp;CHAR(10)&amp;VLOOKUP(MaGv!AX38,dscn,3,0),VLOOKUP(MaGv!AX43,dsma,5,0)&amp;CHAR(10)&amp;VLOOKUP(MaGv!AX43,dsma,4,0)))</f>
        <v/>
      </c>
      <c r="AY43" s="151" t="str">
        <f>IF(MaGv!AY43="","",IF(MaGv!AY43="cn","cn"&amp;CHAR(10)&amp;VLOOKUP(MaGv!AY38,dscn,3,0),VLOOKUP(MaGv!AY43,dsma,5,0)&amp;CHAR(10)&amp;VLOOKUP(MaGv!AY43,dsma,4,0)))</f>
        <v/>
      </c>
      <c r="AZ43" s="151" t="str">
        <f>IF(MaGv!AZ43="","",IF(MaGv!AZ43="cn","cn"&amp;CHAR(10)&amp;VLOOKUP(MaGv!AZ38,dscn,3,0),VLOOKUP(MaGv!AZ43,dsma,5,0)&amp;CHAR(10)&amp;VLOOKUP(MaGv!AZ43,dsma,4,0)))</f>
        <v/>
      </c>
      <c r="BA43" s="144"/>
      <c r="BB43" s="145"/>
    </row>
    <row r="44" spans="1:54" ht="25.5" customHeight="1" thickTop="1">
      <c r="A44" s="565" t="s">
        <v>10</v>
      </c>
      <c r="B44" s="136">
        <v>1</v>
      </c>
      <c r="C44" s="150" t="str">
        <f>IF(MaGv!C44="","",IF(MaGv!C44="cn","cn"&amp;CHAR(10)&amp;VLOOKUP(MaGv!C39,dscn,3,0),VLOOKUP(MaGv!C44,dsma,5,0)&amp;CHAR(10)&amp;VLOOKUP(MaGv!C44,dsma,4,0)))</f>
        <v/>
      </c>
      <c r="D44" s="150" t="str">
        <f>IF(MaGv!D44="","",IF(MaGv!D44="cn","cn"&amp;CHAR(10)&amp;VLOOKUP(MaGv!D39,dscn,3,0),VLOOKUP(MaGv!D44,dsma,5,0)&amp;CHAR(10)&amp;VLOOKUP(MaGv!D44,dsma,4,0)))</f>
        <v/>
      </c>
      <c r="E44" s="150" t="str">
        <f>IF(MaGv!E44="","",IF(MaGv!E44="cn","cn"&amp;CHAR(10)&amp;VLOOKUP(MaGv!E39,dscn,3,0),VLOOKUP(MaGv!E44,dsma,5,0)&amp;CHAR(10)&amp;VLOOKUP(MaGv!E44,dsma,4,0)))</f>
        <v/>
      </c>
      <c r="F44" s="150" t="str">
        <f>IF(MaGv!F44="","",IF(MaGv!F44="cn","cn"&amp;CHAR(10)&amp;VLOOKUP(MaGv!F39,dscn,3,0),VLOOKUP(MaGv!F44,dsma,5,0)&amp;CHAR(10)&amp;VLOOKUP(MaGv!F44,dsma,4,0)))</f>
        <v/>
      </c>
      <c r="G44" s="150" t="str">
        <f>IF(MaGv!G44="","",IF(MaGv!G44="cn","cn"&amp;CHAR(10)&amp;VLOOKUP(MaGv!G39,dscn,3,0),VLOOKUP(MaGv!G44,dsma,5,0)&amp;CHAR(10)&amp;VLOOKUP(MaGv!G44,dsma,4,0)))</f>
        <v/>
      </c>
      <c r="H44" s="238" t="str">
        <f>IF(MaGv!H44="","",IF(MaGv!H44="cn","cn"&amp;CHAR(10)&amp;VLOOKUP(MaGv!H39,dscn,3,0),VLOOKUP(MaGv!H44,dsma,5,0)&amp;CHAR(10)&amp;VLOOKUP(MaGv!H44,dsma,4,0)))</f>
        <v/>
      </c>
      <c r="I44" s="150" t="str">
        <f>IF(MaGv!I44="","",IF(MaGv!I44="cn","cn"&amp;CHAR(10)&amp;VLOOKUP(MaGv!I39,dscn,3,0),VLOOKUP(MaGv!I44,dsma,5,0)&amp;CHAR(10)&amp;VLOOKUP(MaGv!I44,dsma,4,0)))</f>
        <v/>
      </c>
      <c r="J44" s="150" t="str">
        <f>IF(MaGv!J44="","",IF(MaGv!J44="cn","cn"&amp;CHAR(10)&amp;VLOOKUP(MaGv!J39,dscn,3,0),VLOOKUP(MaGv!J44,dsma,5,0)&amp;CHAR(10)&amp;VLOOKUP(MaGv!J44,dsma,4,0)))</f>
        <v/>
      </c>
      <c r="K44" s="150" t="str">
        <f>IF(MaGv!K44="","",IF(MaGv!K44="cn","cn"&amp;CHAR(10)&amp;VLOOKUP(MaGv!K39,dscn,3,0),VLOOKUP(MaGv!K44,dsma,5,0)&amp;CHAR(10)&amp;VLOOKUP(MaGv!K44,dsma,4,0)))</f>
        <v/>
      </c>
      <c r="L44" s="150" t="str">
        <f>IF(MaGv!L44="","",IF(MaGv!L44="cn","cn"&amp;CHAR(10)&amp;VLOOKUP(MaGv!L39,dscn,3,0),VLOOKUP(MaGv!L44,dsma,5,0)&amp;CHAR(10)&amp;VLOOKUP(MaGv!L44,dsma,4,0)))</f>
        <v/>
      </c>
      <c r="M44" s="150" t="str">
        <f>IF(MaGv!M44="","",IF(MaGv!M44="cn","cn"&amp;CHAR(10)&amp;VLOOKUP(MaGv!M39,dscn,3,0),VLOOKUP(MaGv!M44,dsma,5,0)&amp;CHAR(10)&amp;VLOOKUP(MaGv!M44,dsma,4,0)))</f>
        <v/>
      </c>
      <c r="N44" s="150" t="str">
        <f>IF(MaGv!N44="","",IF(MaGv!N44="cn","cn"&amp;CHAR(10)&amp;VLOOKUP(MaGv!N39,dscn,3,0),VLOOKUP(MaGv!N44,dsma,5,0)&amp;CHAR(10)&amp;VLOOKUP(MaGv!N44,dsma,4,0)))</f>
        <v/>
      </c>
      <c r="O44" s="150" t="str">
        <f>IF(MaGv!O44="","",IF(MaGv!O44="cn","cn"&amp;CHAR(10)&amp;VLOOKUP(MaGv!O39,dscn,3,0),VLOOKUP(MaGv!O44,dsma,5,0)&amp;CHAR(10)&amp;VLOOKUP(MaGv!O44,dsma,4,0)))</f>
        <v/>
      </c>
      <c r="P44" s="150" t="str">
        <f>IF(MaGv!P44="","",IF(MaGv!P44="cn","cn"&amp;CHAR(10)&amp;VLOOKUP(MaGv!P39,dscn,3,0),VLOOKUP(MaGv!P44,dsma,5,0)&amp;CHAR(10)&amp;VLOOKUP(MaGv!P44,dsma,4,0)))</f>
        <v/>
      </c>
      <c r="Q44" s="238" t="str">
        <f>IF(MaGv!Q44="","",IF(MaGv!Q44="cn","cn"&amp;CHAR(10)&amp;VLOOKUP(MaGv!Q39,dscn,3,0),VLOOKUP(MaGv!Q44,dsma,5,0)&amp;CHAR(10)&amp;VLOOKUP(MaGv!Q44,dsma,4,0)))</f>
        <v/>
      </c>
      <c r="R44" s="150" t="str">
        <f>IF(MaGv!R44="","",IF(MaGv!R44="cn","cn"&amp;CHAR(10)&amp;VLOOKUP(MaGv!R39,dscn,3,0),VLOOKUP(MaGv!R44,dsma,5,0)&amp;CHAR(10)&amp;VLOOKUP(MaGv!R44,dsma,4,0)))</f>
        <v/>
      </c>
      <c r="S44" s="150" t="str">
        <f>IF(MaGv!S44="","",IF(MaGv!S44="cn","cn"&amp;CHAR(10)&amp;VLOOKUP(MaGv!S39,dscn,3,0),VLOOKUP(MaGv!S44,dsma,5,0)&amp;CHAR(10)&amp;VLOOKUP(MaGv!S44,dsma,4,0)))</f>
        <v/>
      </c>
      <c r="T44" s="150" t="str">
        <f>IF(MaGv!T44="","",IF(MaGv!T44="cn","cn"&amp;CHAR(10)&amp;VLOOKUP(MaGv!T39,dscn,3,0),VLOOKUP(MaGv!T44,dsma,5,0)&amp;CHAR(10)&amp;VLOOKUP(MaGv!T44,dsma,4,0)))</f>
        <v/>
      </c>
      <c r="U44" s="150" t="str">
        <f>IF(MaGv!U44="","",IF(MaGv!U44="cn","cn"&amp;CHAR(10)&amp;VLOOKUP(MaGv!U39,dscn,3,0),VLOOKUP(MaGv!U44,dsma,5,0)&amp;CHAR(10)&amp;VLOOKUP(MaGv!U44,dsma,4,0)))</f>
        <v/>
      </c>
      <c r="V44" s="150" t="str">
        <f>IF(MaGv!V44="","",IF(MaGv!V44="cn","cn"&amp;CHAR(10)&amp;VLOOKUP(MaGv!V39,dscn,3,0),VLOOKUP(MaGv!V44,dsma,5,0)&amp;CHAR(10)&amp;VLOOKUP(MaGv!V44,dsma,4,0)))</f>
        <v/>
      </c>
      <c r="W44" s="150" t="str">
        <f>IF(MaGv!W44="","",IF(MaGv!W44="cn","cn"&amp;CHAR(10)&amp;VLOOKUP(MaGv!W39,dscn,3,0),VLOOKUP(MaGv!W44,dsma,5,0)&amp;CHAR(10)&amp;VLOOKUP(MaGv!W44,dsma,4,0)))</f>
        <v/>
      </c>
      <c r="X44" s="150" t="str">
        <f>IF(MaGv!X44="","",IF(MaGv!X44="cn","cn"&amp;CHAR(10)&amp;VLOOKUP(MaGv!X39,dscn,3,0),VLOOKUP(MaGv!X44,dsma,5,0)&amp;CHAR(10)&amp;VLOOKUP(MaGv!X44,dsma,4,0)))</f>
        <v/>
      </c>
      <c r="Y44" s="150" t="str">
        <f>IF(MaGv!Y44="","",IF(MaGv!Y44="cn","cn"&amp;CHAR(10)&amp;VLOOKUP(MaGv!Y39,dscn,3,0),VLOOKUP(MaGv!Y44,dsma,5,0)&amp;CHAR(10)&amp;VLOOKUP(MaGv!Y44,dsma,4,0)))</f>
        <v/>
      </c>
      <c r="Z44" s="150" t="str">
        <f>IF(MaGv!Z44="","",IF(MaGv!Z44="cn","cn"&amp;CHAR(10)&amp;VLOOKUP(MaGv!Z39,dscn,3,0),VLOOKUP(MaGv!Z44,dsma,5,0)&amp;CHAR(10)&amp;VLOOKUP(MaGv!Z44,dsma,4,0)))</f>
        <v/>
      </c>
      <c r="AA44" s="150" t="str">
        <f>IF(MaGv!AA44="","",IF(MaGv!AA44="cn","cn"&amp;CHAR(10)&amp;VLOOKUP(MaGv!AA39,dscn,3,0),VLOOKUP(MaGv!AA44,dsma,5,0)&amp;CHAR(10)&amp;VLOOKUP(MaGv!AA44,dsma,4,0)))</f>
        <v/>
      </c>
      <c r="AB44" s="150" t="str">
        <f>IF(MaGv!AB44="","",IF(MaGv!AB44="cn","cn"&amp;CHAR(10)&amp;VLOOKUP(MaGv!AB39,dscn,3,0),VLOOKUP(MaGv!AB44,dsma,5,0)&amp;CHAR(10)&amp;VLOOKUP(MaGv!AB44,dsma,4,0)))</f>
        <v/>
      </c>
      <c r="AC44" s="150" t="str">
        <f>IF(MaGv!AC44="","",IF(MaGv!AC44="cn","cn"&amp;CHAR(10)&amp;VLOOKUP(MaGv!AC39,dscn,3,0),VLOOKUP(MaGv!AC44,dsma,5,0)&amp;CHAR(10)&amp;VLOOKUP(MaGv!AC44,dsma,4,0)))</f>
        <v/>
      </c>
      <c r="AD44" s="150" t="str">
        <f>IF(MaGv!AD44="","",IF(MaGv!AD44="cn","cn"&amp;CHAR(10)&amp;VLOOKUP(MaGv!AD39,dscn,3,0),VLOOKUP(MaGv!AD44,dsma,5,0)&amp;CHAR(10)&amp;VLOOKUP(MaGv!AD44,dsma,4,0)))</f>
        <v/>
      </c>
      <c r="AE44" s="150" t="str">
        <f>IF(MaGv!AE44="","",IF(MaGv!AE44="cn","cn"&amp;CHAR(10)&amp;VLOOKUP(MaGv!AE39,dscn,3,0),VLOOKUP(MaGv!AE44,dsma,5,0)&amp;CHAR(10)&amp;VLOOKUP(MaGv!AE44,dsma,4,0)))</f>
        <v/>
      </c>
      <c r="AF44" s="150" t="str">
        <f>IF(MaGv!AF44="","",IF(MaGv!AF44="cn","cn"&amp;CHAR(10)&amp;VLOOKUP(MaGv!AF39,dscn,3,0),VLOOKUP(MaGv!AF44,dsma,5,0)&amp;CHAR(10)&amp;VLOOKUP(MaGv!AF44,dsma,4,0)))</f>
        <v/>
      </c>
      <c r="AG44" s="150" t="str">
        <f>IF(MaGv!AG44="","",IF(MaGv!AG44="cn","cn"&amp;CHAR(10)&amp;VLOOKUP(MaGv!AG39,dscn,3,0),VLOOKUP(MaGv!AG44,dsma,5,0)&amp;CHAR(10)&amp;VLOOKUP(MaGv!AG44,dsma,4,0)))</f>
        <v/>
      </c>
      <c r="AH44" s="238" t="str">
        <f>IF(MaGv!AH44="","",IF(MaGv!AH44="cn","cn"&amp;CHAR(10)&amp;VLOOKUP(MaGv!AH39,dscn,3,0),VLOOKUP(MaGv!AH44,dsma,5,0)&amp;CHAR(10)&amp;VLOOKUP(MaGv!AH44,dsma,4,0)))</f>
        <v/>
      </c>
      <c r="AI44" s="238" t="str">
        <f>IF(MaGv!AI44="","",IF(MaGv!AI44="cn","cn"&amp;CHAR(10)&amp;VLOOKUP(MaGv!AI39,dscn,3,0),VLOOKUP(MaGv!AI44,dsma,5,0)&amp;CHAR(10)&amp;VLOOKUP(MaGv!AI44,dsma,4,0)))</f>
        <v/>
      </c>
      <c r="AJ44" s="238" t="str">
        <f>IF(MaGv!AJ44="","",IF(MaGv!AJ44="cn","cn"&amp;CHAR(10)&amp;VLOOKUP(MaGv!AJ39,dscn,3,0),VLOOKUP(MaGv!AJ44,dsma,5,0)&amp;CHAR(10)&amp;VLOOKUP(MaGv!AJ44,dsma,4,0)))</f>
        <v/>
      </c>
      <c r="AK44" s="238" t="str">
        <f>IF(MaGv!AK44="","",IF(MaGv!AK44="cn","cn"&amp;CHAR(10)&amp;VLOOKUP(MaGv!AK39,dscn,3,0),VLOOKUP(MaGv!AK44,dsma,5,0)&amp;CHAR(10)&amp;VLOOKUP(MaGv!AK44,dsma,4,0)))</f>
        <v/>
      </c>
      <c r="AL44" s="238" t="str">
        <f>IF(MaGv!AL44="","",IF(MaGv!AL44="cn","cn"&amp;CHAR(10)&amp;VLOOKUP(MaGv!AL39,dscn,3,0),VLOOKUP(MaGv!AL44,dsma,5,0)&amp;CHAR(10)&amp;VLOOKUP(MaGv!AL44,dsma,4,0)))</f>
        <v/>
      </c>
      <c r="AM44" s="238" t="str">
        <f>IF(MaGv!AM44="","",IF(MaGv!AM44="cn","cn"&amp;CHAR(10)&amp;VLOOKUP(MaGv!AM39,dscn,3,0),VLOOKUP(MaGv!AM44,dsma,5,0)&amp;CHAR(10)&amp;VLOOKUP(MaGv!AM44,dsma,4,0)))</f>
        <v/>
      </c>
      <c r="AN44" s="238" t="str">
        <f>IF(MaGv!AN44="","",IF(MaGv!AN44="cn","cn"&amp;CHAR(10)&amp;VLOOKUP(MaGv!AN39,dscn,3,0),VLOOKUP(MaGv!AN44,dsma,5,0)&amp;CHAR(10)&amp;VLOOKUP(MaGv!AN44,dsma,4,0)))</f>
        <v/>
      </c>
      <c r="AO44" s="238" t="str">
        <f>IF(MaGv!AO44="","",IF(MaGv!AO44="cn","cn"&amp;CHAR(10)&amp;VLOOKUP(MaGv!AO39,dscn,3,0),VLOOKUP(MaGv!AO44,dsma,5,0)&amp;CHAR(10)&amp;VLOOKUP(MaGv!AO44,dsma,4,0)))</f>
        <v/>
      </c>
      <c r="AP44" s="238" t="str">
        <f>IF(MaGv!AP44="","",IF(MaGv!AP44="cn","cn"&amp;CHAR(10)&amp;VLOOKUP(MaGv!AP39,dscn,3,0),VLOOKUP(MaGv!AP44,dsma,5,0)&amp;CHAR(10)&amp;VLOOKUP(MaGv!AP44,dsma,4,0)))</f>
        <v/>
      </c>
      <c r="AQ44" s="238" t="str">
        <f>IF(MaGv!AQ44="","",IF(MaGv!AQ44="cn","cn"&amp;CHAR(10)&amp;VLOOKUP(MaGv!AQ39,dscn,3,0),VLOOKUP(MaGv!AQ44,dsma,5,0)&amp;CHAR(10)&amp;VLOOKUP(MaGv!AQ44,dsma,4,0)))</f>
        <v/>
      </c>
      <c r="AR44" s="238" t="str">
        <f>IF(MaGv!AR44="","",IF(MaGv!AR44="cn","cn"&amp;CHAR(10)&amp;VLOOKUP(MaGv!AR39,dscn,3,0),VLOOKUP(MaGv!AR44,dsma,5,0)&amp;CHAR(10)&amp;VLOOKUP(MaGv!AR44,dsma,4,0)))</f>
        <v/>
      </c>
      <c r="AS44" s="238" t="str">
        <f>IF(MaGv!AS44="","",IF(MaGv!AS44="cn","cn"&amp;CHAR(10)&amp;VLOOKUP(MaGv!AS39,dscn,3,0),VLOOKUP(MaGv!AS44,dsma,5,0)&amp;CHAR(10)&amp;VLOOKUP(MaGv!AS44,dsma,4,0)))</f>
        <v/>
      </c>
      <c r="AT44" s="235" t="str">
        <f>IF(MaGv!AT44="","",IF(MaGv!AT44="cn","cn"&amp;CHAR(10)&amp;VLOOKUP(MaGv!AT39,dscn,3,0),VLOOKUP(MaGv!AT44,dsma,5,0)&amp;CHAR(10)&amp;VLOOKUP(MaGv!AT44,dsma,4,0)))</f>
        <v/>
      </c>
      <c r="AU44" s="238" t="str">
        <f>IF(MaGv!AU44="","",IF(MaGv!AU44="cn","cn"&amp;CHAR(10)&amp;VLOOKUP(MaGv!AU39,dscn,3,0),VLOOKUP(MaGv!AU44,dsma,5,0)&amp;CHAR(10)&amp;VLOOKUP(MaGv!AU44,dsma,4,0)))</f>
        <v/>
      </c>
      <c r="AV44" s="238" t="str">
        <f>IF(MaGv!AV44="","",IF(MaGv!AV44="cn","cn"&amp;CHAR(10)&amp;VLOOKUP(MaGv!AV39,dscn,3,0),VLOOKUP(MaGv!AV44,dsma,5,0)&amp;CHAR(10)&amp;VLOOKUP(MaGv!AV44,dsma,4,0)))</f>
        <v/>
      </c>
      <c r="AW44" s="238" t="str">
        <f>IF(MaGv!AW44="","",IF(MaGv!AW44="cn","cn"&amp;CHAR(10)&amp;VLOOKUP(MaGv!AW39,dscn,3,0),VLOOKUP(MaGv!AW44,dsma,5,0)&amp;CHAR(10)&amp;VLOOKUP(MaGv!AW44,dsma,4,0)))</f>
        <v/>
      </c>
      <c r="AX44" s="238" t="str">
        <f>IF(MaGv!AX44="","",IF(MaGv!AX44="cn","cn"&amp;CHAR(10)&amp;VLOOKUP(MaGv!AX39,dscn,3,0),VLOOKUP(MaGv!AX44,dsma,5,0)&amp;CHAR(10)&amp;VLOOKUP(MaGv!AX44,dsma,4,0)))</f>
        <v/>
      </c>
      <c r="AY44" s="150" t="str">
        <f>IF(MaGv!AY44="","",IF(MaGv!AY44="cn","cn"&amp;CHAR(10)&amp;VLOOKUP(MaGv!AY39,dscn,3,0),VLOOKUP(MaGv!AY44,dsma,5,0)&amp;CHAR(10)&amp;VLOOKUP(MaGv!AY44,dsma,4,0)))</f>
        <v/>
      </c>
      <c r="AZ44" s="150" t="str">
        <f>IF(MaGv!AZ44="","",IF(MaGv!AZ44="cn","cn"&amp;CHAR(10)&amp;VLOOKUP(MaGv!AZ39,dscn,3,0),VLOOKUP(MaGv!AZ44,dsma,5,0)&amp;CHAR(10)&amp;VLOOKUP(MaGv!AZ44,dsma,4,0)))</f>
        <v/>
      </c>
      <c r="BA44" s="137"/>
      <c r="BB44" s="138"/>
    </row>
    <row r="45" spans="1:54" ht="25.5" customHeight="1">
      <c r="A45" s="565" t="s">
        <v>8</v>
      </c>
      <c r="B45" s="140">
        <v>2</v>
      </c>
      <c r="C45" s="106" t="str">
        <f>IF(MaGv!C45="","",IF(MaGv!C45="cn","cn"&amp;CHAR(10)&amp;VLOOKUP(MaGv!C40,dscn,3,0),VLOOKUP(MaGv!C45,dsma,5,0)&amp;CHAR(10)&amp;VLOOKUP(MaGv!C45,dsma,4,0)))</f>
        <v/>
      </c>
      <c r="D45" s="106" t="str">
        <f>IF(MaGv!D45="","",IF(MaGv!D45="cn","cn"&amp;CHAR(10)&amp;VLOOKUP(MaGv!D40,dscn,3,0),VLOOKUP(MaGv!D45,dsma,5,0)&amp;CHAR(10)&amp;VLOOKUP(MaGv!D45,dsma,4,0)))</f>
        <v/>
      </c>
      <c r="E45" s="106" t="str">
        <f>IF(MaGv!E45="","",IF(MaGv!E45="cn","cn"&amp;CHAR(10)&amp;VLOOKUP(MaGv!E40,dscn,3,0),VLOOKUP(MaGv!E45,dsma,5,0)&amp;CHAR(10)&amp;VLOOKUP(MaGv!E45,dsma,4,0)))</f>
        <v/>
      </c>
      <c r="F45" s="106" t="str">
        <f>IF(MaGv!F45="","",IF(MaGv!F45="cn","cn"&amp;CHAR(10)&amp;VLOOKUP(MaGv!F40,dscn,3,0),VLOOKUP(MaGv!F45,dsma,5,0)&amp;CHAR(10)&amp;VLOOKUP(MaGv!F45,dsma,4,0)))</f>
        <v/>
      </c>
      <c r="G45" s="106" t="str">
        <f>IF(MaGv!G45="","",IF(MaGv!G45="cn","cn"&amp;CHAR(10)&amp;VLOOKUP(MaGv!G40,dscn,3,0),VLOOKUP(MaGv!G45,dsma,5,0)&amp;CHAR(10)&amp;VLOOKUP(MaGv!G45,dsma,4,0)))</f>
        <v/>
      </c>
      <c r="H45" s="239" t="str">
        <f>IF(MaGv!H45="","",IF(MaGv!H45="cn","cn"&amp;CHAR(10)&amp;VLOOKUP(MaGv!H40,dscn,3,0),VLOOKUP(MaGv!H45,dsma,5,0)&amp;CHAR(10)&amp;VLOOKUP(MaGv!H45,dsma,4,0)))</f>
        <v/>
      </c>
      <c r="I45" s="106" t="str">
        <f>IF(MaGv!I45="","",IF(MaGv!I45="cn","cn"&amp;CHAR(10)&amp;VLOOKUP(MaGv!I40,dscn,3,0),VLOOKUP(MaGv!I45,dsma,5,0)&amp;CHAR(10)&amp;VLOOKUP(MaGv!I45,dsma,4,0)))</f>
        <v/>
      </c>
      <c r="J45" s="106" t="str">
        <f>IF(MaGv!J45="","",IF(MaGv!J45="cn","cn"&amp;CHAR(10)&amp;VLOOKUP(MaGv!J40,dscn,3,0),VLOOKUP(MaGv!J45,dsma,5,0)&amp;CHAR(10)&amp;VLOOKUP(MaGv!J45,dsma,4,0)))</f>
        <v/>
      </c>
      <c r="K45" s="106" t="str">
        <f>IF(MaGv!K45="","",IF(MaGv!K45="cn","cn"&amp;CHAR(10)&amp;VLOOKUP(MaGv!K40,dscn,3,0),VLOOKUP(MaGv!K45,dsma,5,0)&amp;CHAR(10)&amp;VLOOKUP(MaGv!K45,dsma,4,0)))</f>
        <v/>
      </c>
      <c r="L45" s="106" t="str">
        <f>IF(MaGv!L45="","",IF(MaGv!L45="cn","cn"&amp;CHAR(10)&amp;VLOOKUP(MaGv!L40,dscn,3,0),VLOOKUP(MaGv!L45,dsma,5,0)&amp;CHAR(10)&amp;VLOOKUP(MaGv!L45,dsma,4,0)))</f>
        <v/>
      </c>
      <c r="M45" s="106" t="str">
        <f>IF(MaGv!M45="","",IF(MaGv!M45="cn","cn"&amp;CHAR(10)&amp;VLOOKUP(MaGv!M40,dscn,3,0),VLOOKUP(MaGv!M45,dsma,5,0)&amp;CHAR(10)&amp;VLOOKUP(MaGv!M45,dsma,4,0)))</f>
        <v/>
      </c>
      <c r="N45" s="106" t="str">
        <f>IF(MaGv!N45="","",IF(MaGv!N45="cn","cn"&amp;CHAR(10)&amp;VLOOKUP(MaGv!N40,dscn,3,0),VLOOKUP(MaGv!N45,dsma,5,0)&amp;CHAR(10)&amp;VLOOKUP(MaGv!N45,dsma,4,0)))</f>
        <v/>
      </c>
      <c r="O45" s="106" t="str">
        <f>IF(MaGv!O45="","",IF(MaGv!O45="cn","cn"&amp;CHAR(10)&amp;VLOOKUP(MaGv!O40,dscn,3,0),VLOOKUP(MaGv!O45,dsma,5,0)&amp;CHAR(10)&amp;VLOOKUP(MaGv!O45,dsma,4,0)))</f>
        <v/>
      </c>
      <c r="P45" s="106" t="str">
        <f>IF(MaGv!P45="","",IF(MaGv!P45="cn","cn"&amp;CHAR(10)&amp;VLOOKUP(MaGv!P40,dscn,3,0),VLOOKUP(MaGv!P45,dsma,5,0)&amp;CHAR(10)&amp;VLOOKUP(MaGv!P45,dsma,4,0)))</f>
        <v/>
      </c>
      <c r="Q45" s="239" t="str">
        <f>IF(MaGv!Q45="","",IF(MaGv!Q45="cn","cn"&amp;CHAR(10)&amp;VLOOKUP(MaGv!Q40,dscn,3,0),VLOOKUP(MaGv!Q45,dsma,5,0)&amp;CHAR(10)&amp;VLOOKUP(MaGv!Q45,dsma,4,0)))</f>
        <v/>
      </c>
      <c r="R45" s="106" t="str">
        <f>IF(MaGv!R45="","",IF(MaGv!R45="cn","cn"&amp;CHAR(10)&amp;VLOOKUP(MaGv!R40,dscn,3,0),VLOOKUP(MaGv!R45,dsma,5,0)&amp;CHAR(10)&amp;VLOOKUP(MaGv!R45,dsma,4,0)))</f>
        <v/>
      </c>
      <c r="S45" s="106" t="str">
        <f>IF(MaGv!S45="","",IF(MaGv!S45="cn","cn"&amp;CHAR(10)&amp;VLOOKUP(MaGv!S40,dscn,3,0),VLOOKUP(MaGv!S45,dsma,5,0)&amp;CHAR(10)&amp;VLOOKUP(MaGv!S45,dsma,4,0)))</f>
        <v/>
      </c>
      <c r="T45" s="106" t="str">
        <f>IF(MaGv!T45="","",IF(MaGv!T45="cn","cn"&amp;CHAR(10)&amp;VLOOKUP(MaGv!T40,dscn,3,0),VLOOKUP(MaGv!T45,dsma,5,0)&amp;CHAR(10)&amp;VLOOKUP(MaGv!T45,dsma,4,0)))</f>
        <v/>
      </c>
      <c r="U45" s="106" t="str">
        <f>IF(MaGv!U45="","",IF(MaGv!U45="cn","cn"&amp;CHAR(10)&amp;VLOOKUP(MaGv!U40,dscn,3,0),VLOOKUP(MaGv!U45,dsma,5,0)&amp;CHAR(10)&amp;VLOOKUP(MaGv!U45,dsma,4,0)))</f>
        <v/>
      </c>
      <c r="V45" s="106" t="str">
        <f>IF(MaGv!V45="","",IF(MaGv!V45="cn","cn"&amp;CHAR(10)&amp;VLOOKUP(MaGv!V40,dscn,3,0),VLOOKUP(MaGv!V45,dsma,5,0)&amp;CHAR(10)&amp;VLOOKUP(MaGv!V45,dsma,4,0)))</f>
        <v/>
      </c>
      <c r="W45" s="106" t="str">
        <f>IF(MaGv!W45="","",IF(MaGv!W45="cn","cn"&amp;CHAR(10)&amp;VLOOKUP(MaGv!W40,dscn,3,0),VLOOKUP(MaGv!W45,dsma,5,0)&amp;CHAR(10)&amp;VLOOKUP(MaGv!W45,dsma,4,0)))</f>
        <v/>
      </c>
      <c r="X45" s="106" t="str">
        <f>IF(MaGv!X45="","",IF(MaGv!X45="cn","cn"&amp;CHAR(10)&amp;VLOOKUP(MaGv!X40,dscn,3,0),VLOOKUP(MaGv!X45,dsma,5,0)&amp;CHAR(10)&amp;VLOOKUP(MaGv!X45,dsma,4,0)))</f>
        <v/>
      </c>
      <c r="Y45" s="106" t="str">
        <f>IF(MaGv!Y45="","",IF(MaGv!Y45="cn","cn"&amp;CHAR(10)&amp;VLOOKUP(MaGv!Y40,dscn,3,0),VLOOKUP(MaGv!Y45,dsma,5,0)&amp;CHAR(10)&amp;VLOOKUP(MaGv!Y45,dsma,4,0)))</f>
        <v/>
      </c>
      <c r="Z45" s="106" t="str">
        <f>IF(MaGv!Z45="","",IF(MaGv!Z45="cn","cn"&amp;CHAR(10)&amp;VLOOKUP(MaGv!Z40,dscn,3,0),VLOOKUP(MaGv!Z45,dsma,5,0)&amp;CHAR(10)&amp;VLOOKUP(MaGv!Z45,dsma,4,0)))</f>
        <v/>
      </c>
      <c r="AA45" s="106" t="str">
        <f>IF(MaGv!AA45="","",IF(MaGv!AA45="cn","cn"&amp;CHAR(10)&amp;VLOOKUP(MaGv!AA40,dscn,3,0),VLOOKUP(MaGv!AA45,dsma,5,0)&amp;CHAR(10)&amp;VLOOKUP(MaGv!AA45,dsma,4,0)))</f>
        <v/>
      </c>
      <c r="AB45" s="106" t="str">
        <f>IF(MaGv!AB45="","",IF(MaGv!AB45="cn","cn"&amp;CHAR(10)&amp;VLOOKUP(MaGv!AB40,dscn,3,0),VLOOKUP(MaGv!AB45,dsma,5,0)&amp;CHAR(10)&amp;VLOOKUP(MaGv!AB45,dsma,4,0)))</f>
        <v/>
      </c>
      <c r="AC45" s="106" t="str">
        <f>IF(MaGv!AC45="","",IF(MaGv!AC45="cn","cn"&amp;CHAR(10)&amp;VLOOKUP(MaGv!AC40,dscn,3,0),VLOOKUP(MaGv!AC45,dsma,5,0)&amp;CHAR(10)&amp;VLOOKUP(MaGv!AC45,dsma,4,0)))</f>
        <v/>
      </c>
      <c r="AD45" s="106" t="str">
        <f>IF(MaGv!AD45="","",IF(MaGv!AD45="cn","cn"&amp;CHAR(10)&amp;VLOOKUP(MaGv!AD40,dscn,3,0),VLOOKUP(MaGv!AD45,dsma,5,0)&amp;CHAR(10)&amp;VLOOKUP(MaGv!AD45,dsma,4,0)))</f>
        <v/>
      </c>
      <c r="AE45" s="106" t="str">
        <f>IF(MaGv!AE45="","",IF(MaGv!AE45="cn","cn"&amp;CHAR(10)&amp;VLOOKUP(MaGv!AE40,dscn,3,0),VLOOKUP(MaGv!AE45,dsma,5,0)&amp;CHAR(10)&amp;VLOOKUP(MaGv!AE45,dsma,4,0)))</f>
        <v/>
      </c>
      <c r="AF45" s="106" t="str">
        <f>IF(MaGv!AF45="","",IF(MaGv!AF45="cn","cn"&amp;CHAR(10)&amp;VLOOKUP(MaGv!AF40,dscn,3,0),VLOOKUP(MaGv!AF45,dsma,5,0)&amp;CHAR(10)&amp;VLOOKUP(MaGv!AF45,dsma,4,0)))</f>
        <v/>
      </c>
      <c r="AG45" s="106" t="str">
        <f>IF(MaGv!AG45="","",IF(MaGv!AG45="cn","cn"&amp;CHAR(10)&amp;VLOOKUP(MaGv!AG40,dscn,3,0),VLOOKUP(MaGv!AG45,dsma,5,0)&amp;CHAR(10)&amp;VLOOKUP(MaGv!AG45,dsma,4,0)))</f>
        <v/>
      </c>
      <c r="AH45" s="239" t="str">
        <f>IF(MaGv!AH45="","",IF(MaGv!AH45="cn","cn"&amp;CHAR(10)&amp;VLOOKUP(MaGv!AH40,dscn,3,0),VLOOKUP(MaGv!AH45,dsma,5,0)&amp;CHAR(10)&amp;VLOOKUP(MaGv!AH45,dsma,4,0)))</f>
        <v/>
      </c>
      <c r="AI45" s="239" t="str">
        <f>IF(MaGv!AI45="","",IF(MaGv!AI45="cn","cn"&amp;CHAR(10)&amp;VLOOKUP(MaGv!AI40,dscn,3,0),VLOOKUP(MaGv!AI45,dsma,5,0)&amp;CHAR(10)&amp;VLOOKUP(MaGv!AI45,dsma,4,0)))</f>
        <v/>
      </c>
      <c r="AJ45" s="239" t="str">
        <f>IF(MaGv!AJ45="","",IF(MaGv!AJ45="cn","cn"&amp;CHAR(10)&amp;VLOOKUP(MaGv!AJ40,dscn,3,0),VLOOKUP(MaGv!AJ45,dsma,5,0)&amp;CHAR(10)&amp;VLOOKUP(MaGv!AJ45,dsma,4,0)))</f>
        <v/>
      </c>
      <c r="AK45" s="239" t="str">
        <f>IF(MaGv!AK45="","",IF(MaGv!AK45="cn","cn"&amp;CHAR(10)&amp;VLOOKUP(MaGv!AK40,dscn,3,0),VLOOKUP(MaGv!AK45,dsma,5,0)&amp;CHAR(10)&amp;VLOOKUP(MaGv!AK45,dsma,4,0)))</f>
        <v/>
      </c>
      <c r="AL45" s="239" t="str">
        <f>IF(MaGv!AL45="","",IF(MaGv!AL45="cn","cn"&amp;CHAR(10)&amp;VLOOKUP(MaGv!AL40,dscn,3,0),VLOOKUP(MaGv!AL45,dsma,5,0)&amp;CHAR(10)&amp;VLOOKUP(MaGv!AL45,dsma,4,0)))</f>
        <v/>
      </c>
      <c r="AM45" s="239" t="str">
        <f>IF(MaGv!AM45="","",IF(MaGv!AM45="cn","cn"&amp;CHAR(10)&amp;VLOOKUP(MaGv!AM40,dscn,3,0),VLOOKUP(MaGv!AM45,dsma,5,0)&amp;CHAR(10)&amp;VLOOKUP(MaGv!AM45,dsma,4,0)))</f>
        <v/>
      </c>
      <c r="AN45" s="239" t="str">
        <f>IF(MaGv!AN45="","",IF(MaGv!AN45="cn","cn"&amp;CHAR(10)&amp;VLOOKUP(MaGv!AN40,dscn,3,0),VLOOKUP(MaGv!AN45,dsma,5,0)&amp;CHAR(10)&amp;VLOOKUP(MaGv!AN45,dsma,4,0)))</f>
        <v/>
      </c>
      <c r="AO45" s="239" t="str">
        <f>IF(MaGv!AO45="","",IF(MaGv!AO45="cn","cn"&amp;CHAR(10)&amp;VLOOKUP(MaGv!AO40,dscn,3,0),VLOOKUP(MaGv!AO45,dsma,5,0)&amp;CHAR(10)&amp;VLOOKUP(MaGv!AO45,dsma,4,0)))</f>
        <v/>
      </c>
      <c r="AP45" s="239" t="str">
        <f>IF(MaGv!AP45="","",IF(MaGv!AP45="cn","cn"&amp;CHAR(10)&amp;VLOOKUP(MaGv!AP40,dscn,3,0),VLOOKUP(MaGv!AP45,dsma,5,0)&amp;CHAR(10)&amp;VLOOKUP(MaGv!AP45,dsma,4,0)))</f>
        <v/>
      </c>
      <c r="AQ45" s="239" t="str">
        <f>IF(MaGv!AQ45="","",IF(MaGv!AQ45="cn","cn"&amp;CHAR(10)&amp;VLOOKUP(MaGv!AQ40,dscn,3,0),VLOOKUP(MaGv!AQ45,dsma,5,0)&amp;CHAR(10)&amp;VLOOKUP(MaGv!AQ45,dsma,4,0)))</f>
        <v/>
      </c>
      <c r="AR45" s="239" t="str">
        <f>IF(MaGv!AR45="","",IF(MaGv!AR45="cn","cn"&amp;CHAR(10)&amp;VLOOKUP(MaGv!AR40,dscn,3,0),VLOOKUP(MaGv!AR45,dsma,5,0)&amp;CHAR(10)&amp;VLOOKUP(MaGv!AR45,dsma,4,0)))</f>
        <v/>
      </c>
      <c r="AS45" s="239" t="str">
        <f>IF(MaGv!AS45="","",IF(MaGv!AS45="cn","cn"&amp;CHAR(10)&amp;VLOOKUP(MaGv!AS40,dscn,3,0),VLOOKUP(MaGv!AS45,dsma,5,0)&amp;CHAR(10)&amp;VLOOKUP(MaGv!AS45,dsma,4,0)))</f>
        <v/>
      </c>
      <c r="AT45" s="236" t="str">
        <f>IF(MaGv!AT45="","",IF(MaGv!AT45="cn","cn"&amp;CHAR(10)&amp;VLOOKUP(MaGv!AT40,dscn,3,0),VLOOKUP(MaGv!AT45,dsma,5,0)&amp;CHAR(10)&amp;VLOOKUP(MaGv!AT45,dsma,4,0)))</f>
        <v/>
      </c>
      <c r="AU45" s="239" t="str">
        <f>IF(MaGv!AU45="","",IF(MaGv!AU45="cn","cn"&amp;CHAR(10)&amp;VLOOKUP(MaGv!AU40,dscn,3,0),VLOOKUP(MaGv!AU45,dsma,5,0)&amp;CHAR(10)&amp;VLOOKUP(MaGv!AU45,dsma,4,0)))</f>
        <v/>
      </c>
      <c r="AV45" s="239" t="str">
        <f>IF(MaGv!AV45="","",IF(MaGv!AV45="cn","cn"&amp;CHAR(10)&amp;VLOOKUP(MaGv!AV40,dscn,3,0),VLOOKUP(MaGv!AV45,dsma,5,0)&amp;CHAR(10)&amp;VLOOKUP(MaGv!AV45,dsma,4,0)))</f>
        <v/>
      </c>
      <c r="AW45" s="239" t="str">
        <f>IF(MaGv!AW45="","",IF(MaGv!AW45="cn","cn"&amp;CHAR(10)&amp;VLOOKUP(MaGv!AW40,dscn,3,0),VLOOKUP(MaGv!AW45,dsma,5,0)&amp;CHAR(10)&amp;VLOOKUP(MaGv!AW45,dsma,4,0)))</f>
        <v/>
      </c>
      <c r="AX45" s="239" t="str">
        <f>IF(MaGv!AX45="","",IF(MaGv!AX45="cn","cn"&amp;CHAR(10)&amp;VLOOKUP(MaGv!AX40,dscn,3,0),VLOOKUP(MaGv!AX45,dsma,5,0)&amp;CHAR(10)&amp;VLOOKUP(MaGv!AX45,dsma,4,0)))</f>
        <v/>
      </c>
      <c r="AY45" s="106" t="str">
        <f>IF(MaGv!AY45="","",IF(MaGv!AY45="cn","cn"&amp;CHAR(10)&amp;VLOOKUP(MaGv!AY40,dscn,3,0),VLOOKUP(MaGv!AY45,dsma,5,0)&amp;CHAR(10)&amp;VLOOKUP(MaGv!AY45,dsma,4,0)))</f>
        <v/>
      </c>
      <c r="AZ45" s="106" t="str">
        <f>IF(MaGv!AZ45="","",IF(MaGv!AZ45="cn","cn"&amp;CHAR(10)&amp;VLOOKUP(MaGv!AZ40,dscn,3,0),VLOOKUP(MaGv!AZ45,dsma,5,0)&amp;CHAR(10)&amp;VLOOKUP(MaGv!AZ45,dsma,4,0)))</f>
        <v/>
      </c>
      <c r="BA45" s="141"/>
      <c r="BB45" s="142"/>
    </row>
    <row r="46" spans="1:54" ht="25.5" customHeight="1">
      <c r="A46" s="565" t="s">
        <v>10</v>
      </c>
      <c r="B46" s="140">
        <v>3</v>
      </c>
      <c r="C46" s="106" t="str">
        <f>IF(MaGv!C46="","",IF(MaGv!C46="cn","cn"&amp;CHAR(10)&amp;VLOOKUP(MaGv!C41,dscn,3,0),VLOOKUP(MaGv!C46,dsma,5,0)&amp;CHAR(10)&amp;VLOOKUP(MaGv!C46,dsma,4,0)))</f>
        <v/>
      </c>
      <c r="D46" s="106" t="str">
        <f>IF(MaGv!D46="","",IF(MaGv!D46="cn","cn"&amp;CHAR(10)&amp;VLOOKUP(MaGv!D41,dscn,3,0),VLOOKUP(MaGv!D46,dsma,5,0)&amp;CHAR(10)&amp;VLOOKUP(MaGv!D46,dsma,4,0)))</f>
        <v/>
      </c>
      <c r="E46" s="106" t="str">
        <f>IF(MaGv!E46="","",IF(MaGv!E46="cn","cn"&amp;CHAR(10)&amp;VLOOKUP(MaGv!E41,dscn,3,0),VLOOKUP(MaGv!E46,dsma,5,0)&amp;CHAR(10)&amp;VLOOKUP(MaGv!E46,dsma,4,0)))</f>
        <v/>
      </c>
      <c r="F46" s="106" t="str">
        <f>IF(MaGv!F46="","",IF(MaGv!F46="cn","cn"&amp;CHAR(10)&amp;VLOOKUP(MaGv!F41,dscn,3,0),VLOOKUP(MaGv!F46,dsma,5,0)&amp;CHAR(10)&amp;VLOOKUP(MaGv!F46,dsma,4,0)))</f>
        <v/>
      </c>
      <c r="G46" s="106" t="str">
        <f>IF(MaGv!G46="","",IF(MaGv!G46="cn","cn"&amp;CHAR(10)&amp;VLOOKUP(MaGv!G41,dscn,3,0),VLOOKUP(MaGv!G46,dsma,5,0)&amp;CHAR(10)&amp;VLOOKUP(MaGv!G46,dsma,4,0)))</f>
        <v/>
      </c>
      <c r="H46" s="239" t="str">
        <f>IF(MaGv!H46="","",IF(MaGv!H46="cn","cn"&amp;CHAR(10)&amp;VLOOKUP(MaGv!H41,dscn,3,0),VLOOKUP(MaGv!H46,dsma,5,0)&amp;CHAR(10)&amp;VLOOKUP(MaGv!H46,dsma,4,0)))</f>
        <v/>
      </c>
      <c r="I46" s="106" t="str">
        <f>IF(MaGv!I46="","",IF(MaGv!I46="cn","cn"&amp;CHAR(10)&amp;VLOOKUP(MaGv!I41,dscn,3,0),VLOOKUP(MaGv!I46,dsma,5,0)&amp;CHAR(10)&amp;VLOOKUP(MaGv!I46,dsma,4,0)))</f>
        <v/>
      </c>
      <c r="J46" s="106" t="str">
        <f>IF(MaGv!J46="","",IF(MaGv!J46="cn","cn"&amp;CHAR(10)&amp;VLOOKUP(MaGv!J41,dscn,3,0),VLOOKUP(MaGv!J46,dsma,5,0)&amp;CHAR(10)&amp;VLOOKUP(MaGv!J46,dsma,4,0)))</f>
        <v/>
      </c>
      <c r="K46" s="106" t="str">
        <f>IF(MaGv!K46="","",IF(MaGv!K46="cn","cn"&amp;CHAR(10)&amp;VLOOKUP(MaGv!K41,dscn,3,0),VLOOKUP(MaGv!K46,dsma,5,0)&amp;CHAR(10)&amp;VLOOKUP(MaGv!K46,dsma,4,0)))</f>
        <v/>
      </c>
      <c r="L46" s="106" t="str">
        <f>IF(MaGv!L46="","",IF(MaGv!L46="cn","cn"&amp;CHAR(10)&amp;VLOOKUP(MaGv!L41,dscn,3,0),VLOOKUP(MaGv!L46,dsma,5,0)&amp;CHAR(10)&amp;VLOOKUP(MaGv!L46,dsma,4,0)))</f>
        <v/>
      </c>
      <c r="M46" s="106" t="str">
        <f>IF(MaGv!M46="","",IF(MaGv!M46="cn","cn"&amp;CHAR(10)&amp;VLOOKUP(MaGv!M41,dscn,3,0),VLOOKUP(MaGv!M46,dsma,5,0)&amp;CHAR(10)&amp;VLOOKUP(MaGv!M46,dsma,4,0)))</f>
        <v/>
      </c>
      <c r="N46" s="106" t="str">
        <f>IF(MaGv!N46="","",IF(MaGv!N46="cn","cn"&amp;CHAR(10)&amp;VLOOKUP(MaGv!N41,dscn,3,0),VLOOKUP(MaGv!N46,dsma,5,0)&amp;CHAR(10)&amp;VLOOKUP(MaGv!N46,dsma,4,0)))</f>
        <v/>
      </c>
      <c r="O46" s="106" t="str">
        <f>IF(MaGv!O46="","",IF(MaGv!O46="cn","cn"&amp;CHAR(10)&amp;VLOOKUP(MaGv!O41,dscn,3,0),VLOOKUP(MaGv!O46,dsma,5,0)&amp;CHAR(10)&amp;VLOOKUP(MaGv!O46,dsma,4,0)))</f>
        <v/>
      </c>
      <c r="P46" s="106" t="str">
        <f>IF(MaGv!P46="","",IF(MaGv!P46="cn","cn"&amp;CHAR(10)&amp;VLOOKUP(MaGv!P41,dscn,3,0),VLOOKUP(MaGv!P46,dsma,5,0)&amp;CHAR(10)&amp;VLOOKUP(MaGv!P46,dsma,4,0)))</f>
        <v/>
      </c>
      <c r="Q46" s="239" t="str">
        <f>IF(MaGv!Q46="","",IF(MaGv!Q46="cn","cn"&amp;CHAR(10)&amp;VLOOKUP(MaGv!Q41,dscn,3,0),VLOOKUP(MaGv!Q46,dsma,5,0)&amp;CHAR(10)&amp;VLOOKUP(MaGv!Q46,dsma,4,0)))</f>
        <v/>
      </c>
      <c r="R46" s="106" t="str">
        <f>IF(MaGv!R46="","",IF(MaGv!R46="cn","cn"&amp;CHAR(10)&amp;VLOOKUP(MaGv!R41,dscn,3,0),VLOOKUP(MaGv!R46,dsma,5,0)&amp;CHAR(10)&amp;VLOOKUP(MaGv!R46,dsma,4,0)))</f>
        <v/>
      </c>
      <c r="S46" s="106" t="str">
        <f>IF(MaGv!S46="","",IF(MaGv!S46="cn","cn"&amp;CHAR(10)&amp;VLOOKUP(MaGv!S41,dscn,3,0),VLOOKUP(MaGv!S46,dsma,5,0)&amp;CHAR(10)&amp;VLOOKUP(MaGv!S46,dsma,4,0)))</f>
        <v/>
      </c>
      <c r="T46" s="106" t="str">
        <f>IF(MaGv!T46="","",IF(MaGv!T46="cn","cn"&amp;CHAR(10)&amp;VLOOKUP(MaGv!T41,dscn,3,0),VLOOKUP(MaGv!T46,dsma,5,0)&amp;CHAR(10)&amp;VLOOKUP(MaGv!T46,dsma,4,0)))</f>
        <v/>
      </c>
      <c r="U46" s="106" t="str">
        <f>IF(MaGv!U46="","",IF(MaGv!U46="cn","cn"&amp;CHAR(10)&amp;VLOOKUP(MaGv!U41,dscn,3,0),VLOOKUP(MaGv!U46,dsma,5,0)&amp;CHAR(10)&amp;VLOOKUP(MaGv!U46,dsma,4,0)))</f>
        <v/>
      </c>
      <c r="V46" s="106" t="str">
        <f>IF(MaGv!V46="","",IF(MaGv!V46="cn","cn"&amp;CHAR(10)&amp;VLOOKUP(MaGv!V41,dscn,3,0),VLOOKUP(MaGv!V46,dsma,5,0)&amp;CHAR(10)&amp;VLOOKUP(MaGv!V46,dsma,4,0)))</f>
        <v/>
      </c>
      <c r="W46" s="106" t="str">
        <f>IF(MaGv!W46="","",IF(MaGv!W46="cn","cn"&amp;CHAR(10)&amp;VLOOKUP(MaGv!W41,dscn,3,0),VLOOKUP(MaGv!W46,dsma,5,0)&amp;CHAR(10)&amp;VLOOKUP(MaGv!W46,dsma,4,0)))</f>
        <v/>
      </c>
      <c r="X46" s="106" t="str">
        <f>IF(MaGv!X46="","",IF(MaGv!X46="cn","cn"&amp;CHAR(10)&amp;VLOOKUP(MaGv!X41,dscn,3,0),VLOOKUP(MaGv!X46,dsma,5,0)&amp;CHAR(10)&amp;VLOOKUP(MaGv!X46,dsma,4,0)))</f>
        <v/>
      </c>
      <c r="Y46" s="106" t="str">
        <f>IF(MaGv!Y46="","",IF(MaGv!Y46="cn","cn"&amp;CHAR(10)&amp;VLOOKUP(MaGv!Y41,dscn,3,0),VLOOKUP(MaGv!Y46,dsma,5,0)&amp;CHAR(10)&amp;VLOOKUP(MaGv!Y46,dsma,4,0)))</f>
        <v/>
      </c>
      <c r="Z46" s="106" t="str">
        <f>IF(MaGv!Z46="","",IF(MaGv!Z46="cn","cn"&amp;CHAR(10)&amp;VLOOKUP(MaGv!Z41,dscn,3,0),VLOOKUP(MaGv!Z46,dsma,5,0)&amp;CHAR(10)&amp;VLOOKUP(MaGv!Z46,dsma,4,0)))</f>
        <v/>
      </c>
      <c r="AA46" s="106" t="str">
        <f>IF(MaGv!AA46="","",IF(MaGv!AA46="cn","cn"&amp;CHAR(10)&amp;VLOOKUP(MaGv!AA41,dscn,3,0),VLOOKUP(MaGv!AA46,dsma,5,0)&amp;CHAR(10)&amp;VLOOKUP(MaGv!AA46,dsma,4,0)))</f>
        <v/>
      </c>
      <c r="AB46" s="106" t="str">
        <f>IF(MaGv!AB46="","",IF(MaGv!AB46="cn","cn"&amp;CHAR(10)&amp;VLOOKUP(MaGv!AB41,dscn,3,0),VLOOKUP(MaGv!AB46,dsma,5,0)&amp;CHAR(10)&amp;VLOOKUP(MaGv!AB46,dsma,4,0)))</f>
        <v/>
      </c>
      <c r="AC46" s="106" t="str">
        <f>IF(MaGv!AC46="","",IF(MaGv!AC46="cn","cn"&amp;CHAR(10)&amp;VLOOKUP(MaGv!AC41,dscn,3,0),VLOOKUP(MaGv!AC46,dsma,5,0)&amp;CHAR(10)&amp;VLOOKUP(MaGv!AC46,dsma,4,0)))</f>
        <v/>
      </c>
      <c r="AD46" s="106" t="str">
        <f>IF(MaGv!AD46="","",IF(MaGv!AD46="cn","cn"&amp;CHAR(10)&amp;VLOOKUP(MaGv!AD41,dscn,3,0),VLOOKUP(MaGv!AD46,dsma,5,0)&amp;CHAR(10)&amp;VLOOKUP(MaGv!AD46,dsma,4,0)))</f>
        <v/>
      </c>
      <c r="AE46" s="106" t="str">
        <f>IF(MaGv!AE46="","",IF(MaGv!AE46="cn","cn"&amp;CHAR(10)&amp;VLOOKUP(MaGv!AE41,dscn,3,0),VLOOKUP(MaGv!AE46,dsma,5,0)&amp;CHAR(10)&amp;VLOOKUP(MaGv!AE46,dsma,4,0)))</f>
        <v/>
      </c>
      <c r="AF46" s="106" t="str">
        <f>IF(MaGv!AF46="","",IF(MaGv!AF46="cn","cn"&amp;CHAR(10)&amp;VLOOKUP(MaGv!AF41,dscn,3,0),VLOOKUP(MaGv!AF46,dsma,5,0)&amp;CHAR(10)&amp;VLOOKUP(MaGv!AF46,dsma,4,0)))</f>
        <v/>
      </c>
      <c r="AG46" s="106" t="str">
        <f>IF(MaGv!AG46="","",IF(MaGv!AG46="cn","cn"&amp;CHAR(10)&amp;VLOOKUP(MaGv!AG41,dscn,3,0),VLOOKUP(MaGv!AG46,dsma,5,0)&amp;CHAR(10)&amp;VLOOKUP(MaGv!AG46,dsma,4,0)))</f>
        <v/>
      </c>
      <c r="AH46" s="239" t="str">
        <f>IF(MaGv!AH46="","",IF(MaGv!AH46="cn","cn"&amp;CHAR(10)&amp;VLOOKUP(MaGv!AH41,dscn,3,0),VLOOKUP(MaGv!AH46,dsma,5,0)&amp;CHAR(10)&amp;VLOOKUP(MaGv!AH46,dsma,4,0)))</f>
        <v/>
      </c>
      <c r="AI46" s="239" t="str">
        <f>IF(MaGv!AI46="","",IF(MaGv!AI46="cn","cn"&amp;CHAR(10)&amp;VLOOKUP(MaGv!AI41,dscn,3,0),VLOOKUP(MaGv!AI46,dsma,5,0)&amp;CHAR(10)&amp;VLOOKUP(MaGv!AI46,dsma,4,0)))</f>
        <v/>
      </c>
      <c r="AJ46" s="239" t="str">
        <f>IF(MaGv!AJ46="","",IF(MaGv!AJ46="cn","cn"&amp;CHAR(10)&amp;VLOOKUP(MaGv!AJ41,dscn,3,0),VLOOKUP(MaGv!AJ46,dsma,5,0)&amp;CHAR(10)&amp;VLOOKUP(MaGv!AJ46,dsma,4,0)))</f>
        <v/>
      </c>
      <c r="AK46" s="239" t="str">
        <f>IF(MaGv!AK46="","",IF(MaGv!AK46="cn","cn"&amp;CHAR(10)&amp;VLOOKUP(MaGv!AK41,dscn,3,0),VLOOKUP(MaGv!AK46,dsma,5,0)&amp;CHAR(10)&amp;VLOOKUP(MaGv!AK46,dsma,4,0)))</f>
        <v/>
      </c>
      <c r="AL46" s="239" t="str">
        <f>IF(MaGv!AL46="","",IF(MaGv!AL46="cn","cn"&amp;CHAR(10)&amp;VLOOKUP(MaGv!AL41,dscn,3,0),VLOOKUP(MaGv!AL46,dsma,5,0)&amp;CHAR(10)&amp;VLOOKUP(MaGv!AL46,dsma,4,0)))</f>
        <v/>
      </c>
      <c r="AM46" s="239" t="str">
        <f>IF(MaGv!AM46="","",IF(MaGv!AM46="cn","cn"&amp;CHAR(10)&amp;VLOOKUP(MaGv!AM41,dscn,3,0),VLOOKUP(MaGv!AM46,dsma,5,0)&amp;CHAR(10)&amp;VLOOKUP(MaGv!AM46,dsma,4,0)))</f>
        <v/>
      </c>
      <c r="AN46" s="239" t="str">
        <f>IF(MaGv!AN46="","",IF(MaGv!AN46="cn","cn"&amp;CHAR(10)&amp;VLOOKUP(MaGv!AN41,dscn,3,0),VLOOKUP(MaGv!AN46,dsma,5,0)&amp;CHAR(10)&amp;VLOOKUP(MaGv!AN46,dsma,4,0)))</f>
        <v/>
      </c>
      <c r="AO46" s="239" t="str">
        <f>IF(MaGv!AO46="","",IF(MaGv!AO46="cn","cn"&amp;CHAR(10)&amp;VLOOKUP(MaGv!AO41,dscn,3,0),VLOOKUP(MaGv!AO46,dsma,5,0)&amp;CHAR(10)&amp;VLOOKUP(MaGv!AO46,dsma,4,0)))</f>
        <v/>
      </c>
      <c r="AP46" s="239" t="str">
        <f>IF(MaGv!AP46="","",IF(MaGv!AP46="cn","cn"&amp;CHAR(10)&amp;VLOOKUP(MaGv!AP41,dscn,3,0),VLOOKUP(MaGv!AP46,dsma,5,0)&amp;CHAR(10)&amp;VLOOKUP(MaGv!AP46,dsma,4,0)))</f>
        <v/>
      </c>
      <c r="AQ46" s="239" t="str">
        <f>IF(MaGv!AQ46="","",IF(MaGv!AQ46="cn","cn"&amp;CHAR(10)&amp;VLOOKUP(MaGv!AQ41,dscn,3,0),VLOOKUP(MaGv!AQ46,dsma,5,0)&amp;CHAR(10)&amp;VLOOKUP(MaGv!AQ46,dsma,4,0)))</f>
        <v/>
      </c>
      <c r="AR46" s="239" t="str">
        <f>IF(MaGv!AR46="","",IF(MaGv!AR46="cn","cn"&amp;CHAR(10)&amp;VLOOKUP(MaGv!AR41,dscn,3,0),VLOOKUP(MaGv!AR46,dsma,5,0)&amp;CHAR(10)&amp;VLOOKUP(MaGv!AR46,dsma,4,0)))</f>
        <v/>
      </c>
      <c r="AS46" s="239" t="str">
        <f>IF(MaGv!AS46="","",IF(MaGv!AS46="cn","cn"&amp;CHAR(10)&amp;VLOOKUP(MaGv!AS41,dscn,3,0),VLOOKUP(MaGv!AS46,dsma,5,0)&amp;CHAR(10)&amp;VLOOKUP(MaGv!AS46,dsma,4,0)))</f>
        <v/>
      </c>
      <c r="AT46" s="236" t="str">
        <f>IF(MaGv!AT46="","",IF(MaGv!AT46="cn","cn"&amp;CHAR(10)&amp;VLOOKUP(MaGv!AT41,dscn,3,0),VLOOKUP(MaGv!AT46,dsma,5,0)&amp;CHAR(10)&amp;VLOOKUP(MaGv!AT46,dsma,4,0)))</f>
        <v/>
      </c>
      <c r="AU46" s="239" t="str">
        <f>IF(MaGv!AU46="","",IF(MaGv!AU46="cn","cn"&amp;CHAR(10)&amp;VLOOKUP(MaGv!AU41,dscn,3,0),VLOOKUP(MaGv!AU46,dsma,5,0)&amp;CHAR(10)&amp;VLOOKUP(MaGv!AU46,dsma,4,0)))</f>
        <v/>
      </c>
      <c r="AV46" s="239" t="str">
        <f>IF(MaGv!AV46="","",IF(MaGv!AV46="cn","cn"&amp;CHAR(10)&amp;VLOOKUP(MaGv!AV41,dscn,3,0),VLOOKUP(MaGv!AV46,dsma,5,0)&amp;CHAR(10)&amp;VLOOKUP(MaGv!AV46,dsma,4,0)))</f>
        <v/>
      </c>
      <c r="AW46" s="239" t="str">
        <f>IF(MaGv!AW46="","",IF(MaGv!AW46="cn","cn"&amp;CHAR(10)&amp;VLOOKUP(MaGv!AW41,dscn,3,0),VLOOKUP(MaGv!AW46,dsma,5,0)&amp;CHAR(10)&amp;VLOOKUP(MaGv!AW46,dsma,4,0)))</f>
        <v/>
      </c>
      <c r="AX46" s="239" t="str">
        <f>IF(MaGv!AX46="","",IF(MaGv!AX46="cn","cn"&amp;CHAR(10)&amp;VLOOKUP(MaGv!AX41,dscn,3,0),VLOOKUP(MaGv!AX46,dsma,5,0)&amp;CHAR(10)&amp;VLOOKUP(MaGv!AX46,dsma,4,0)))</f>
        <v/>
      </c>
      <c r="AY46" s="106" t="str">
        <f>IF(MaGv!AY46="","",IF(MaGv!AY46="cn","cn"&amp;CHAR(10)&amp;VLOOKUP(MaGv!AY41,dscn,3,0),VLOOKUP(MaGv!AY46,dsma,5,0)&amp;CHAR(10)&amp;VLOOKUP(MaGv!AY46,dsma,4,0)))</f>
        <v/>
      </c>
      <c r="AZ46" s="106" t="str">
        <f>IF(MaGv!AZ46="","",IF(MaGv!AZ46="cn","cn"&amp;CHAR(10)&amp;VLOOKUP(MaGv!AZ41,dscn,3,0),VLOOKUP(MaGv!AZ46,dsma,5,0)&amp;CHAR(10)&amp;VLOOKUP(MaGv!AZ46,dsma,4,0)))</f>
        <v/>
      </c>
      <c r="BA46" s="141"/>
      <c r="BB46" s="142"/>
    </row>
    <row r="47" spans="1:54" ht="25.5" customHeight="1">
      <c r="A47" s="565"/>
      <c r="B47" s="140">
        <v>4</v>
      </c>
      <c r="C47" s="106" t="str">
        <f>IF(MaGv!C47="","",IF(MaGv!C47="cn","cn"&amp;CHAR(10)&amp;VLOOKUP(MaGv!C42,dscn,3,0),VLOOKUP(MaGv!C47,dsma,5,0)&amp;CHAR(10)&amp;VLOOKUP(MaGv!C47,dsma,4,0)))</f>
        <v/>
      </c>
      <c r="D47" s="106" t="str">
        <f>IF(MaGv!D47="","",IF(MaGv!D47="cn","cn"&amp;CHAR(10)&amp;VLOOKUP(MaGv!D42,dscn,3,0),VLOOKUP(MaGv!D47,dsma,5,0)&amp;CHAR(10)&amp;VLOOKUP(MaGv!D47,dsma,4,0)))</f>
        <v/>
      </c>
      <c r="E47" s="106" t="str">
        <f>IF(MaGv!E47="","",IF(MaGv!E47="cn","cn"&amp;CHAR(10)&amp;VLOOKUP(MaGv!E42,dscn,3,0),VLOOKUP(MaGv!E47,dsma,5,0)&amp;CHAR(10)&amp;VLOOKUP(MaGv!E47,dsma,4,0)))</f>
        <v/>
      </c>
      <c r="F47" s="106" t="str">
        <f>IF(MaGv!F47="","",IF(MaGv!F47="cn","cn"&amp;CHAR(10)&amp;VLOOKUP(MaGv!F42,dscn,3,0),VLOOKUP(MaGv!F47,dsma,5,0)&amp;CHAR(10)&amp;VLOOKUP(MaGv!F47,dsma,4,0)))</f>
        <v/>
      </c>
      <c r="G47" s="106" t="str">
        <f>IF(MaGv!G47="","",IF(MaGv!G47="cn","cn"&amp;CHAR(10)&amp;VLOOKUP(MaGv!G42,dscn,3,0),VLOOKUP(MaGv!G47,dsma,5,0)&amp;CHAR(10)&amp;VLOOKUP(MaGv!G47,dsma,4,0)))</f>
        <v/>
      </c>
      <c r="H47" s="239" t="str">
        <f>IF(MaGv!H47="","",IF(MaGv!H47="cn","cn"&amp;CHAR(10)&amp;VLOOKUP(MaGv!H42,dscn,3,0),VLOOKUP(MaGv!H47,dsma,5,0)&amp;CHAR(10)&amp;VLOOKUP(MaGv!H47,dsma,4,0)))</f>
        <v/>
      </c>
      <c r="I47" s="106" t="str">
        <f>IF(MaGv!I47="","",IF(MaGv!I47="cn","cn"&amp;CHAR(10)&amp;VLOOKUP(MaGv!I42,dscn,3,0),VLOOKUP(MaGv!I47,dsma,5,0)&amp;CHAR(10)&amp;VLOOKUP(MaGv!I47,dsma,4,0)))</f>
        <v/>
      </c>
      <c r="J47" s="106" t="str">
        <f>IF(MaGv!J47="","",IF(MaGv!J47="cn","cn"&amp;CHAR(10)&amp;VLOOKUP(MaGv!J42,dscn,3,0),VLOOKUP(MaGv!J47,dsma,5,0)&amp;CHAR(10)&amp;VLOOKUP(MaGv!J47,dsma,4,0)))</f>
        <v/>
      </c>
      <c r="K47" s="106" t="str">
        <f>IF(MaGv!K47="","",IF(MaGv!K47="cn","cn"&amp;CHAR(10)&amp;VLOOKUP(MaGv!K42,dscn,3,0),VLOOKUP(MaGv!K47,dsma,5,0)&amp;CHAR(10)&amp;VLOOKUP(MaGv!K47,dsma,4,0)))</f>
        <v/>
      </c>
      <c r="L47" s="106" t="str">
        <f>IF(MaGv!L47="","",IF(MaGv!L47="cn","cn"&amp;CHAR(10)&amp;VLOOKUP(MaGv!L42,dscn,3,0),VLOOKUP(MaGv!L47,dsma,5,0)&amp;CHAR(10)&amp;VLOOKUP(MaGv!L47,dsma,4,0)))</f>
        <v/>
      </c>
      <c r="M47" s="106" t="str">
        <f>IF(MaGv!M47="","",IF(MaGv!M47="cn","cn"&amp;CHAR(10)&amp;VLOOKUP(MaGv!M42,dscn,3,0),VLOOKUP(MaGv!M47,dsma,5,0)&amp;CHAR(10)&amp;VLOOKUP(MaGv!M47,dsma,4,0)))</f>
        <v/>
      </c>
      <c r="N47" s="106" t="str">
        <f>IF(MaGv!N47="","",IF(MaGv!N47="cn","cn"&amp;CHAR(10)&amp;VLOOKUP(MaGv!N42,dscn,3,0),VLOOKUP(MaGv!N47,dsma,5,0)&amp;CHAR(10)&amp;VLOOKUP(MaGv!N47,dsma,4,0)))</f>
        <v/>
      </c>
      <c r="O47" s="106" t="str">
        <f>IF(MaGv!O47="","",IF(MaGv!O47="cn","cn"&amp;CHAR(10)&amp;VLOOKUP(MaGv!O42,dscn,3,0),VLOOKUP(MaGv!O47,dsma,5,0)&amp;CHAR(10)&amp;VLOOKUP(MaGv!O47,dsma,4,0)))</f>
        <v/>
      </c>
      <c r="P47" s="106" t="str">
        <f>IF(MaGv!P47="","",IF(MaGv!P47="cn","cn"&amp;CHAR(10)&amp;VLOOKUP(MaGv!P42,dscn,3,0),VLOOKUP(MaGv!P47,dsma,5,0)&amp;CHAR(10)&amp;VLOOKUP(MaGv!P47,dsma,4,0)))</f>
        <v/>
      </c>
      <c r="Q47" s="236" t="str">
        <f>IF(MaGv!Q47="","",IF(MaGv!Q47="cn","cn"&amp;CHAR(10)&amp;VLOOKUP(MaGv!Q42,dscn,3,0),VLOOKUP(MaGv!Q47,dsma,5,0)&amp;CHAR(10)&amp;VLOOKUP(MaGv!Q47,dsma,4,0)))</f>
        <v/>
      </c>
      <c r="R47" s="106" t="str">
        <f>IF(MaGv!R47="","",IF(MaGv!R47="cn","cn"&amp;CHAR(10)&amp;VLOOKUP(MaGv!R42,dscn,3,0),VLOOKUP(MaGv!R47,dsma,5,0)&amp;CHAR(10)&amp;VLOOKUP(MaGv!R47,dsma,4,0)))</f>
        <v/>
      </c>
      <c r="S47" s="106" t="str">
        <f>IF(MaGv!S47="","",IF(MaGv!S47="cn","cn"&amp;CHAR(10)&amp;VLOOKUP(MaGv!S42,dscn,3,0),VLOOKUP(MaGv!S47,dsma,5,0)&amp;CHAR(10)&amp;VLOOKUP(MaGv!S47,dsma,4,0)))</f>
        <v/>
      </c>
      <c r="T47" s="106" t="str">
        <f>IF(MaGv!T47="","",IF(MaGv!T47="cn","cn"&amp;CHAR(10)&amp;VLOOKUP(MaGv!T42,dscn,3,0),VLOOKUP(MaGv!T47,dsma,5,0)&amp;CHAR(10)&amp;VLOOKUP(MaGv!T47,dsma,4,0)))</f>
        <v/>
      </c>
      <c r="U47" s="106" t="str">
        <f>IF(MaGv!U47="","",IF(MaGv!U47="cn","cn"&amp;CHAR(10)&amp;VLOOKUP(MaGv!U42,dscn,3,0),VLOOKUP(MaGv!U47,dsma,5,0)&amp;CHAR(10)&amp;VLOOKUP(MaGv!U47,dsma,4,0)))</f>
        <v/>
      </c>
      <c r="V47" s="106" t="str">
        <f>IF(MaGv!V47="","",IF(MaGv!V47="cn","cn"&amp;CHAR(10)&amp;VLOOKUP(MaGv!V42,dscn,3,0),VLOOKUP(MaGv!V47,dsma,5,0)&amp;CHAR(10)&amp;VLOOKUP(MaGv!V47,dsma,4,0)))</f>
        <v/>
      </c>
      <c r="W47" s="106" t="str">
        <f>IF(MaGv!W47="","",IF(MaGv!W47="cn","cn"&amp;CHAR(10)&amp;VLOOKUP(MaGv!W42,dscn,3,0),VLOOKUP(MaGv!W47,dsma,5,0)&amp;CHAR(10)&amp;VLOOKUP(MaGv!W47,dsma,4,0)))</f>
        <v/>
      </c>
      <c r="X47" s="106" t="str">
        <f>IF(MaGv!X47="","",IF(MaGv!X47="cn","cn"&amp;CHAR(10)&amp;VLOOKUP(MaGv!X42,dscn,3,0),VLOOKUP(MaGv!X47,dsma,5,0)&amp;CHAR(10)&amp;VLOOKUP(MaGv!X47,dsma,4,0)))</f>
        <v/>
      </c>
      <c r="Y47" s="106" t="str">
        <f>IF(MaGv!Y47="","",IF(MaGv!Y47="cn","cn"&amp;CHAR(10)&amp;VLOOKUP(MaGv!Y42,dscn,3,0),VLOOKUP(MaGv!Y47,dsma,5,0)&amp;CHAR(10)&amp;VLOOKUP(MaGv!Y47,dsma,4,0)))</f>
        <v/>
      </c>
      <c r="Z47" s="106" t="str">
        <f>IF(MaGv!Z47="","",IF(MaGv!Z47="cn","cn"&amp;CHAR(10)&amp;VLOOKUP(MaGv!Z42,dscn,3,0),VLOOKUP(MaGv!Z47,dsma,5,0)&amp;CHAR(10)&amp;VLOOKUP(MaGv!Z47,dsma,4,0)))</f>
        <v/>
      </c>
      <c r="AA47" s="106" t="str">
        <f>IF(MaGv!AA47="","",IF(MaGv!AA47="cn","cn"&amp;CHAR(10)&amp;VLOOKUP(MaGv!AA42,dscn,3,0),VLOOKUP(MaGv!AA47,dsma,5,0)&amp;CHAR(10)&amp;VLOOKUP(MaGv!AA47,dsma,4,0)))</f>
        <v/>
      </c>
      <c r="AB47" s="106" t="str">
        <f>IF(MaGv!AB47="","",IF(MaGv!AB47="cn","cn"&amp;CHAR(10)&amp;VLOOKUP(MaGv!AB42,dscn,3,0),VLOOKUP(MaGv!AB47,dsma,5,0)&amp;CHAR(10)&amp;VLOOKUP(MaGv!AB47,dsma,4,0)))</f>
        <v/>
      </c>
      <c r="AC47" s="106" t="str">
        <f>IF(MaGv!AC47="","",IF(MaGv!AC47="cn","cn"&amp;CHAR(10)&amp;VLOOKUP(MaGv!AC42,dscn,3,0),VLOOKUP(MaGv!AC47,dsma,5,0)&amp;CHAR(10)&amp;VLOOKUP(MaGv!AC47,dsma,4,0)))</f>
        <v/>
      </c>
      <c r="AD47" s="106" t="str">
        <f>IF(MaGv!AD47="","",IF(MaGv!AD47="cn","cn"&amp;CHAR(10)&amp;VLOOKUP(MaGv!AD42,dscn,3,0),VLOOKUP(MaGv!AD47,dsma,5,0)&amp;CHAR(10)&amp;VLOOKUP(MaGv!AD47,dsma,4,0)))</f>
        <v/>
      </c>
      <c r="AE47" s="106" t="str">
        <f>IF(MaGv!AE47="","",IF(MaGv!AE47="cn","cn"&amp;CHAR(10)&amp;VLOOKUP(MaGv!AE42,dscn,3,0),VLOOKUP(MaGv!AE47,dsma,5,0)&amp;CHAR(10)&amp;VLOOKUP(MaGv!AE47,dsma,4,0)))</f>
        <v/>
      </c>
      <c r="AF47" s="106" t="str">
        <f>IF(MaGv!AF47="","",IF(MaGv!AF47="cn","cn"&amp;CHAR(10)&amp;VLOOKUP(MaGv!AF42,dscn,3,0),VLOOKUP(MaGv!AF47,dsma,5,0)&amp;CHAR(10)&amp;VLOOKUP(MaGv!AF47,dsma,4,0)))</f>
        <v/>
      </c>
      <c r="AG47" s="106" t="str">
        <f>IF(MaGv!AG47="","",IF(MaGv!AG47="cn","cn"&amp;CHAR(10)&amp;VLOOKUP(MaGv!AG42,dscn,3,0),VLOOKUP(MaGv!AG47,dsma,5,0)&amp;CHAR(10)&amp;VLOOKUP(MaGv!AG47,dsma,4,0)))</f>
        <v/>
      </c>
      <c r="AH47" s="239" t="str">
        <f>IF(MaGv!AH47="","",IF(MaGv!AH47="cn","cn"&amp;CHAR(10)&amp;VLOOKUP(MaGv!AH42,dscn,3,0),VLOOKUP(MaGv!AH47,dsma,5,0)&amp;CHAR(10)&amp;VLOOKUP(MaGv!AH47,dsma,4,0)))</f>
        <v/>
      </c>
      <c r="AI47" s="239" t="str">
        <f>IF(MaGv!AI47="","",IF(MaGv!AI47="cn","cn"&amp;CHAR(10)&amp;VLOOKUP(MaGv!AI42,dscn,3,0),VLOOKUP(MaGv!AI47,dsma,5,0)&amp;CHAR(10)&amp;VLOOKUP(MaGv!AI47,dsma,4,0)))</f>
        <v/>
      </c>
      <c r="AJ47" s="239" t="str">
        <f>IF(MaGv!AJ47="","",IF(MaGv!AJ47="cn","cn"&amp;CHAR(10)&amp;VLOOKUP(MaGv!AJ42,dscn,3,0),VLOOKUP(MaGv!AJ47,dsma,5,0)&amp;CHAR(10)&amp;VLOOKUP(MaGv!AJ47,dsma,4,0)))</f>
        <v/>
      </c>
      <c r="AK47" s="239" t="str">
        <f>IF(MaGv!AK47="","",IF(MaGv!AK47="cn","cn"&amp;CHAR(10)&amp;VLOOKUP(MaGv!AK42,dscn,3,0),VLOOKUP(MaGv!AK47,dsma,5,0)&amp;CHAR(10)&amp;VLOOKUP(MaGv!AK47,dsma,4,0)))</f>
        <v/>
      </c>
      <c r="AL47" s="239" t="str">
        <f>IF(MaGv!AL47="","",IF(MaGv!AL47="cn","cn"&amp;CHAR(10)&amp;VLOOKUP(MaGv!AL42,dscn,3,0),VLOOKUP(MaGv!AL47,dsma,5,0)&amp;CHAR(10)&amp;VLOOKUP(MaGv!AL47,dsma,4,0)))</f>
        <v/>
      </c>
      <c r="AM47" s="239" t="str">
        <f>IF(MaGv!AM47="","",IF(MaGv!AM47="cn","cn"&amp;CHAR(10)&amp;VLOOKUP(MaGv!AM42,dscn,3,0),VLOOKUP(MaGv!AM47,dsma,5,0)&amp;CHAR(10)&amp;VLOOKUP(MaGv!AM47,dsma,4,0)))</f>
        <v/>
      </c>
      <c r="AN47" s="239" t="str">
        <f>IF(MaGv!AN47="","",IF(MaGv!AN47="cn","cn"&amp;CHAR(10)&amp;VLOOKUP(MaGv!AN42,dscn,3,0),VLOOKUP(MaGv!AN47,dsma,5,0)&amp;CHAR(10)&amp;VLOOKUP(MaGv!AN47,dsma,4,0)))</f>
        <v/>
      </c>
      <c r="AO47" s="239" t="str">
        <f>IF(MaGv!AO47="","",IF(MaGv!AO47="cn","cn"&amp;CHAR(10)&amp;VLOOKUP(MaGv!AO42,dscn,3,0),VLOOKUP(MaGv!AO47,dsma,5,0)&amp;CHAR(10)&amp;VLOOKUP(MaGv!AO47,dsma,4,0)))</f>
        <v/>
      </c>
      <c r="AP47" s="239" t="str">
        <f>IF(MaGv!AP47="","",IF(MaGv!AP47="cn","cn"&amp;CHAR(10)&amp;VLOOKUP(MaGv!AP42,dscn,3,0),VLOOKUP(MaGv!AP47,dsma,5,0)&amp;CHAR(10)&amp;VLOOKUP(MaGv!AP47,dsma,4,0)))</f>
        <v/>
      </c>
      <c r="AQ47" s="239" t="str">
        <f>IF(MaGv!AQ47="","",IF(MaGv!AQ47="cn","cn"&amp;CHAR(10)&amp;VLOOKUP(MaGv!AQ42,dscn,3,0),VLOOKUP(MaGv!AQ47,dsma,5,0)&amp;CHAR(10)&amp;VLOOKUP(MaGv!AQ47,dsma,4,0)))</f>
        <v/>
      </c>
      <c r="AR47" s="239" t="str">
        <f>IF(MaGv!AR47="","",IF(MaGv!AR47="cn","cn"&amp;CHAR(10)&amp;VLOOKUP(MaGv!AR42,dscn,3,0),VLOOKUP(MaGv!AR47,dsma,5,0)&amp;CHAR(10)&amp;VLOOKUP(MaGv!AR47,dsma,4,0)))</f>
        <v/>
      </c>
      <c r="AS47" s="239" t="str">
        <f>IF(MaGv!AS47="","",IF(MaGv!AS47="cn","cn"&amp;CHAR(10)&amp;VLOOKUP(MaGv!AS42,dscn,3,0),VLOOKUP(MaGv!AS47,dsma,5,0)&amp;CHAR(10)&amp;VLOOKUP(MaGv!AS47,dsma,4,0)))</f>
        <v/>
      </c>
      <c r="AT47" s="236" t="str">
        <f>IF(MaGv!AT47="","",IF(MaGv!AT47="cn","cn"&amp;CHAR(10)&amp;VLOOKUP(MaGv!AT42,dscn,3,0),VLOOKUP(MaGv!AT47,dsma,5,0)&amp;CHAR(10)&amp;VLOOKUP(MaGv!AT47,dsma,4,0)))</f>
        <v/>
      </c>
      <c r="AU47" s="239" t="str">
        <f>IF(MaGv!AU47="","",IF(MaGv!AU47="cn","cn"&amp;CHAR(10)&amp;VLOOKUP(MaGv!AU42,dscn,3,0),VLOOKUP(MaGv!AU47,dsma,5,0)&amp;CHAR(10)&amp;VLOOKUP(MaGv!AU47,dsma,4,0)))</f>
        <v/>
      </c>
      <c r="AV47" s="239" t="str">
        <f>IF(MaGv!AV47="","",IF(MaGv!AV47="cn","cn"&amp;CHAR(10)&amp;VLOOKUP(MaGv!AV42,dscn,3,0),VLOOKUP(MaGv!AV47,dsma,5,0)&amp;CHAR(10)&amp;VLOOKUP(MaGv!AV47,dsma,4,0)))</f>
        <v/>
      </c>
      <c r="AW47" s="239" t="str">
        <f>IF(MaGv!AW47="","",IF(MaGv!AW47="cn","cn"&amp;CHAR(10)&amp;VLOOKUP(MaGv!AW42,dscn,3,0),VLOOKUP(MaGv!AW47,dsma,5,0)&amp;CHAR(10)&amp;VLOOKUP(MaGv!AW47,dsma,4,0)))</f>
        <v/>
      </c>
      <c r="AX47" s="239" t="str">
        <f>IF(MaGv!AX47="","",IF(MaGv!AX47="cn","cn"&amp;CHAR(10)&amp;VLOOKUP(MaGv!AX42,dscn,3,0),VLOOKUP(MaGv!AX47,dsma,5,0)&amp;CHAR(10)&amp;VLOOKUP(MaGv!AX47,dsma,4,0)))</f>
        <v/>
      </c>
      <c r="AY47" s="106" t="str">
        <f>IF(MaGv!AY47="","",IF(MaGv!AY47="cn","cn"&amp;CHAR(10)&amp;VLOOKUP(MaGv!AY42,dscn,3,0),VLOOKUP(MaGv!AY47,dsma,5,0)&amp;CHAR(10)&amp;VLOOKUP(MaGv!AY47,dsma,4,0)))</f>
        <v/>
      </c>
      <c r="AZ47" s="106" t="str">
        <f>IF(MaGv!AZ47="","",IF(MaGv!AZ47="cn","cn"&amp;CHAR(10)&amp;VLOOKUP(MaGv!AZ42,dscn,3,0),VLOOKUP(MaGv!AZ47,dsma,5,0)&amp;CHAR(10)&amp;VLOOKUP(MaGv!AZ47,dsma,4,0)))</f>
        <v/>
      </c>
      <c r="BA47" s="141"/>
      <c r="BB47" s="142"/>
    </row>
    <row r="48" spans="1:54" ht="25.5" customHeight="1" thickBot="1">
      <c r="A48" s="565"/>
      <c r="B48" s="143">
        <v>5</v>
      </c>
      <c r="C48" s="151" t="str">
        <f>IF(MaGv!C48="","",IF(MaGv!C48="cn","cn"&amp;CHAR(10)&amp;VLOOKUP(MaGv!C43,dscn,3,0),VLOOKUP(MaGv!C48,dsma,5,0)&amp;CHAR(10)&amp;VLOOKUP(MaGv!C48,dsma,4,0)))</f>
        <v/>
      </c>
      <c r="D48" s="151" t="str">
        <f>IF(MaGv!D48="","",IF(MaGv!D48="cn","cn"&amp;CHAR(10)&amp;VLOOKUP(MaGv!D43,dscn,3,0),VLOOKUP(MaGv!D48,dsma,5,0)&amp;CHAR(10)&amp;VLOOKUP(MaGv!D48,dsma,4,0)))</f>
        <v/>
      </c>
      <c r="E48" s="151" t="str">
        <f>IF(MaGv!E48="","",IF(MaGv!E48="cn","cn"&amp;CHAR(10)&amp;VLOOKUP(MaGv!E43,dscn,3,0),VLOOKUP(MaGv!E48,dsma,5,0)&amp;CHAR(10)&amp;VLOOKUP(MaGv!E48,dsma,4,0)))</f>
        <v/>
      </c>
      <c r="F48" s="151" t="str">
        <f>IF(MaGv!F48="","",IF(MaGv!F48="cn","cn"&amp;CHAR(10)&amp;VLOOKUP(MaGv!F43,dscn,3,0),VLOOKUP(MaGv!F48,dsma,5,0)&amp;CHAR(10)&amp;VLOOKUP(MaGv!F48,dsma,4,0)))</f>
        <v/>
      </c>
      <c r="G48" s="151" t="str">
        <f>IF(MaGv!G48="","",IF(MaGv!G48="cn","cn"&amp;CHAR(10)&amp;VLOOKUP(MaGv!G43,dscn,3,0),VLOOKUP(MaGv!G48,dsma,5,0)&amp;CHAR(10)&amp;VLOOKUP(MaGv!G48,dsma,4,0)))</f>
        <v/>
      </c>
      <c r="H48" s="240" t="str">
        <f>IF(MaGv!H48="","",IF(MaGv!H48="cn","cn"&amp;CHAR(10)&amp;VLOOKUP(MaGv!H43,dscn,3,0),VLOOKUP(MaGv!H48,dsma,5,0)&amp;CHAR(10)&amp;VLOOKUP(MaGv!H48,dsma,4,0)))</f>
        <v/>
      </c>
      <c r="I48" s="151" t="str">
        <f>IF(MaGv!I48="","",IF(MaGv!I48="cn","cn"&amp;CHAR(10)&amp;VLOOKUP(MaGv!I43,dscn,3,0),VLOOKUP(MaGv!I48,dsma,5,0)&amp;CHAR(10)&amp;VLOOKUP(MaGv!I48,dsma,4,0)))</f>
        <v/>
      </c>
      <c r="J48" s="151" t="str">
        <f>IF(MaGv!J48="","",IF(MaGv!J48="cn","cn"&amp;CHAR(10)&amp;VLOOKUP(MaGv!J43,dscn,3,0),VLOOKUP(MaGv!J48,dsma,5,0)&amp;CHAR(10)&amp;VLOOKUP(MaGv!J48,dsma,4,0)))</f>
        <v/>
      </c>
      <c r="K48" s="151" t="str">
        <f>IF(MaGv!K48="","",IF(MaGv!K48="cn","cn"&amp;CHAR(10)&amp;VLOOKUP(MaGv!K43,dscn,3,0),VLOOKUP(MaGv!K48,dsma,5,0)&amp;CHAR(10)&amp;VLOOKUP(MaGv!K48,dsma,4,0)))</f>
        <v/>
      </c>
      <c r="L48" s="151" t="str">
        <f>IF(MaGv!L48="","",IF(MaGv!L48="cn","cn"&amp;CHAR(10)&amp;VLOOKUP(MaGv!L43,dscn,3,0),VLOOKUP(MaGv!L48,dsma,5,0)&amp;CHAR(10)&amp;VLOOKUP(MaGv!L48,dsma,4,0)))</f>
        <v/>
      </c>
      <c r="M48" s="151" t="str">
        <f>IF(MaGv!M48="","",IF(MaGv!M48="cn","cn"&amp;CHAR(10)&amp;VLOOKUP(MaGv!M43,dscn,3,0),VLOOKUP(MaGv!M48,dsma,5,0)&amp;CHAR(10)&amp;VLOOKUP(MaGv!M48,dsma,4,0)))</f>
        <v/>
      </c>
      <c r="N48" s="151" t="str">
        <f>IF(MaGv!N48="","",IF(MaGv!N48="cn","cn"&amp;CHAR(10)&amp;VLOOKUP(MaGv!N43,dscn,3,0),VLOOKUP(MaGv!N48,dsma,5,0)&amp;CHAR(10)&amp;VLOOKUP(MaGv!N48,dsma,4,0)))</f>
        <v/>
      </c>
      <c r="O48" s="151" t="str">
        <f>IF(MaGv!O48="","",IF(MaGv!O48="cn","cn"&amp;CHAR(10)&amp;VLOOKUP(MaGv!O43,dscn,3,0),VLOOKUP(MaGv!O48,dsma,5,0)&amp;CHAR(10)&amp;VLOOKUP(MaGv!O48,dsma,4,0)))</f>
        <v/>
      </c>
      <c r="P48" s="151" t="str">
        <f>IF(MaGv!P48="","",IF(MaGv!P48="cn","cn"&amp;CHAR(10)&amp;VLOOKUP(MaGv!P43,dscn,3,0),VLOOKUP(MaGv!P48,dsma,5,0)&amp;CHAR(10)&amp;VLOOKUP(MaGv!P48,dsma,4,0)))</f>
        <v/>
      </c>
      <c r="Q48" s="237" t="str">
        <f>IF(MaGv!Q48="","",IF(MaGv!Q48="cn","cn"&amp;CHAR(10)&amp;VLOOKUP(MaGv!Q43,dscn,3,0),VLOOKUP(MaGv!Q48,dsma,5,0)&amp;CHAR(10)&amp;VLOOKUP(MaGv!Q48,dsma,4,0)))</f>
        <v/>
      </c>
      <c r="R48" s="151" t="str">
        <f>IF(MaGv!R48="","",IF(MaGv!R48="cn","cn"&amp;CHAR(10)&amp;VLOOKUP(MaGv!R43,dscn,3,0),VLOOKUP(MaGv!R48,dsma,5,0)&amp;CHAR(10)&amp;VLOOKUP(MaGv!R48,dsma,4,0)))</f>
        <v/>
      </c>
      <c r="S48" s="151" t="str">
        <f>IF(MaGv!S48="","",IF(MaGv!S48="cn","cn"&amp;CHAR(10)&amp;VLOOKUP(MaGv!S43,dscn,3,0),VLOOKUP(MaGv!S48,dsma,5,0)&amp;CHAR(10)&amp;VLOOKUP(MaGv!S48,dsma,4,0)))</f>
        <v/>
      </c>
      <c r="T48" s="151" t="str">
        <f>IF(MaGv!T48="","",IF(MaGv!T48="cn","cn"&amp;CHAR(10)&amp;VLOOKUP(MaGv!T43,dscn,3,0),VLOOKUP(MaGv!T48,dsma,5,0)&amp;CHAR(10)&amp;VLOOKUP(MaGv!T48,dsma,4,0)))</f>
        <v/>
      </c>
      <c r="U48" s="151" t="str">
        <f>IF(MaGv!U48="","",IF(MaGv!U48="cn","cn"&amp;CHAR(10)&amp;VLOOKUP(MaGv!U43,dscn,3,0),VLOOKUP(MaGv!U48,dsma,5,0)&amp;CHAR(10)&amp;VLOOKUP(MaGv!U48,dsma,4,0)))</f>
        <v/>
      </c>
      <c r="V48" s="151" t="str">
        <f>IF(MaGv!V48="","",IF(MaGv!V48="cn","cn"&amp;CHAR(10)&amp;VLOOKUP(MaGv!V43,dscn,3,0),VLOOKUP(MaGv!V48,dsma,5,0)&amp;CHAR(10)&amp;VLOOKUP(MaGv!V48,dsma,4,0)))</f>
        <v/>
      </c>
      <c r="W48" s="151" t="str">
        <f>IF(MaGv!W48="","",IF(MaGv!W48="cn","cn"&amp;CHAR(10)&amp;VLOOKUP(MaGv!W43,dscn,3,0),VLOOKUP(MaGv!W48,dsma,5,0)&amp;CHAR(10)&amp;VLOOKUP(MaGv!W48,dsma,4,0)))</f>
        <v/>
      </c>
      <c r="X48" s="151" t="str">
        <f>IF(MaGv!X48="","",IF(MaGv!X48="cn","cn"&amp;CHAR(10)&amp;VLOOKUP(MaGv!X43,dscn,3,0),VLOOKUP(MaGv!X48,dsma,5,0)&amp;CHAR(10)&amp;VLOOKUP(MaGv!X48,dsma,4,0)))</f>
        <v/>
      </c>
      <c r="Y48" s="151" t="str">
        <f>IF(MaGv!Y48="","",IF(MaGv!Y48="cn","cn"&amp;CHAR(10)&amp;VLOOKUP(MaGv!Y43,dscn,3,0),VLOOKUP(MaGv!Y48,dsma,5,0)&amp;CHAR(10)&amp;VLOOKUP(MaGv!Y48,dsma,4,0)))</f>
        <v/>
      </c>
      <c r="Z48" s="151" t="str">
        <f>IF(MaGv!Z48="","",IF(MaGv!Z48="cn","cn"&amp;CHAR(10)&amp;VLOOKUP(MaGv!Z43,dscn,3,0),VLOOKUP(MaGv!Z48,dsma,5,0)&amp;CHAR(10)&amp;VLOOKUP(MaGv!Z48,dsma,4,0)))</f>
        <v/>
      </c>
      <c r="AA48" s="151" t="str">
        <f>IF(MaGv!AA48="","",IF(MaGv!AA48="cn","cn"&amp;CHAR(10)&amp;VLOOKUP(MaGv!AA43,dscn,3,0),VLOOKUP(MaGv!AA48,dsma,5,0)&amp;CHAR(10)&amp;VLOOKUP(MaGv!AA48,dsma,4,0)))</f>
        <v/>
      </c>
      <c r="AB48" s="151" t="str">
        <f>IF(MaGv!AB48="","",IF(MaGv!AB48="cn","cn"&amp;CHAR(10)&amp;VLOOKUP(MaGv!AB43,dscn,3,0),VLOOKUP(MaGv!AB48,dsma,5,0)&amp;CHAR(10)&amp;VLOOKUP(MaGv!AB48,dsma,4,0)))</f>
        <v/>
      </c>
      <c r="AC48" s="151" t="str">
        <f>IF(MaGv!AC48="","",IF(MaGv!AC48="cn","cn"&amp;CHAR(10)&amp;VLOOKUP(MaGv!AC43,dscn,3,0),VLOOKUP(MaGv!AC48,dsma,5,0)&amp;CHAR(10)&amp;VLOOKUP(MaGv!AC48,dsma,4,0)))</f>
        <v/>
      </c>
      <c r="AD48" s="151" t="str">
        <f>IF(MaGv!AD48="","",IF(MaGv!AD48="cn","cn"&amp;CHAR(10)&amp;VLOOKUP(MaGv!AD43,dscn,3,0),VLOOKUP(MaGv!AD48,dsma,5,0)&amp;CHAR(10)&amp;VLOOKUP(MaGv!AD48,dsma,4,0)))</f>
        <v/>
      </c>
      <c r="AE48" s="151" t="str">
        <f>IF(MaGv!AE48="","",IF(MaGv!AE48="cn","cn"&amp;CHAR(10)&amp;VLOOKUP(MaGv!AE43,dscn,3,0),VLOOKUP(MaGv!AE48,dsma,5,0)&amp;CHAR(10)&amp;VLOOKUP(MaGv!AE48,dsma,4,0)))</f>
        <v/>
      </c>
      <c r="AF48" s="151" t="str">
        <f>IF(MaGv!AF48="","",IF(MaGv!AF48="cn","cn"&amp;CHAR(10)&amp;VLOOKUP(MaGv!AF43,dscn,3,0),VLOOKUP(MaGv!AF48,dsma,5,0)&amp;CHAR(10)&amp;VLOOKUP(MaGv!AF48,dsma,4,0)))</f>
        <v/>
      </c>
      <c r="AG48" s="151" t="str">
        <f>IF(MaGv!AG48="","",IF(MaGv!AG48="cn","cn"&amp;CHAR(10)&amp;VLOOKUP(MaGv!AG43,dscn,3,0),VLOOKUP(MaGv!AG48,dsma,5,0)&amp;CHAR(10)&amp;VLOOKUP(MaGv!AG48,dsma,4,0)))</f>
        <v/>
      </c>
      <c r="AH48" s="240" t="str">
        <f>IF(MaGv!AH48="","",IF(MaGv!AH48="cn","cn"&amp;CHAR(10)&amp;VLOOKUP(MaGv!AH43,dscn,3,0),VLOOKUP(MaGv!AH48,dsma,5,0)&amp;CHAR(10)&amp;VLOOKUP(MaGv!AH48,dsma,4,0)))</f>
        <v/>
      </c>
      <c r="AI48" s="240" t="str">
        <f>IF(MaGv!AI48="","",IF(MaGv!AI48="cn","cn"&amp;CHAR(10)&amp;VLOOKUP(MaGv!AI43,dscn,3,0),VLOOKUP(MaGv!AI48,dsma,5,0)&amp;CHAR(10)&amp;VLOOKUP(MaGv!AI48,dsma,4,0)))</f>
        <v/>
      </c>
      <c r="AJ48" s="240" t="str">
        <f>IF(MaGv!AJ48="","",IF(MaGv!AJ48="cn","cn"&amp;CHAR(10)&amp;VLOOKUP(MaGv!AJ43,dscn,3,0),VLOOKUP(MaGv!AJ48,dsma,5,0)&amp;CHAR(10)&amp;VLOOKUP(MaGv!AJ48,dsma,4,0)))</f>
        <v/>
      </c>
      <c r="AK48" s="240" t="str">
        <f>IF(MaGv!AK48="","",IF(MaGv!AK48="cn","cn"&amp;CHAR(10)&amp;VLOOKUP(MaGv!AK43,dscn,3,0),VLOOKUP(MaGv!AK48,dsma,5,0)&amp;CHAR(10)&amp;VLOOKUP(MaGv!AK48,dsma,4,0)))</f>
        <v/>
      </c>
      <c r="AL48" s="240" t="str">
        <f>IF(MaGv!AL48="","",IF(MaGv!AL48="cn","cn"&amp;CHAR(10)&amp;VLOOKUP(MaGv!AL43,dscn,3,0),VLOOKUP(MaGv!AL48,dsma,5,0)&amp;CHAR(10)&amp;VLOOKUP(MaGv!AL48,dsma,4,0)))</f>
        <v/>
      </c>
      <c r="AM48" s="240" t="str">
        <f>IF(MaGv!AM48="","",IF(MaGv!AM48="cn","cn"&amp;CHAR(10)&amp;VLOOKUP(MaGv!AM43,dscn,3,0),VLOOKUP(MaGv!AM48,dsma,5,0)&amp;CHAR(10)&amp;VLOOKUP(MaGv!AM48,dsma,4,0)))</f>
        <v/>
      </c>
      <c r="AN48" s="240" t="str">
        <f>IF(MaGv!AN48="","",IF(MaGv!AN48="cn","cn"&amp;CHAR(10)&amp;VLOOKUP(MaGv!AN43,dscn,3,0),VLOOKUP(MaGv!AN48,dsma,5,0)&amp;CHAR(10)&amp;VLOOKUP(MaGv!AN48,dsma,4,0)))</f>
        <v/>
      </c>
      <c r="AO48" s="240" t="str">
        <f>IF(MaGv!AO48="","",IF(MaGv!AO48="cn","cn"&amp;CHAR(10)&amp;VLOOKUP(MaGv!AO43,dscn,3,0),VLOOKUP(MaGv!AO48,dsma,5,0)&amp;CHAR(10)&amp;VLOOKUP(MaGv!AO48,dsma,4,0)))</f>
        <v/>
      </c>
      <c r="AP48" s="240" t="str">
        <f>IF(MaGv!AP48="","",IF(MaGv!AP48="cn","cn"&amp;CHAR(10)&amp;VLOOKUP(MaGv!AP43,dscn,3,0),VLOOKUP(MaGv!AP48,dsma,5,0)&amp;CHAR(10)&amp;VLOOKUP(MaGv!AP48,dsma,4,0)))</f>
        <v/>
      </c>
      <c r="AQ48" s="240" t="str">
        <f>IF(MaGv!AQ48="","",IF(MaGv!AQ48="cn","cn"&amp;CHAR(10)&amp;VLOOKUP(MaGv!AQ43,dscn,3,0),VLOOKUP(MaGv!AQ48,dsma,5,0)&amp;CHAR(10)&amp;VLOOKUP(MaGv!AQ48,dsma,4,0)))</f>
        <v/>
      </c>
      <c r="AR48" s="240" t="str">
        <f>IF(MaGv!AR48="","",IF(MaGv!AR48="cn","cn"&amp;CHAR(10)&amp;VLOOKUP(MaGv!AR43,dscn,3,0),VLOOKUP(MaGv!AR48,dsma,5,0)&amp;CHAR(10)&amp;VLOOKUP(MaGv!AR48,dsma,4,0)))</f>
        <v/>
      </c>
      <c r="AS48" s="240" t="str">
        <f>IF(MaGv!AS48="","",IF(MaGv!AS48="cn","cn"&amp;CHAR(10)&amp;VLOOKUP(MaGv!AS43,dscn,3,0),VLOOKUP(MaGv!AS48,dsma,5,0)&amp;CHAR(10)&amp;VLOOKUP(MaGv!AS48,dsma,4,0)))</f>
        <v/>
      </c>
      <c r="AT48" s="237" t="str">
        <f>IF(MaGv!AT48="","",IF(MaGv!AT48="cn","cn"&amp;CHAR(10)&amp;VLOOKUP(MaGv!AT43,dscn,3,0),VLOOKUP(MaGv!AT48,dsma,5,0)&amp;CHAR(10)&amp;VLOOKUP(MaGv!AT48,dsma,4,0)))</f>
        <v/>
      </c>
      <c r="AU48" s="240" t="str">
        <f>IF(MaGv!AU48="","",IF(MaGv!AU48="cn","cn"&amp;CHAR(10)&amp;VLOOKUP(MaGv!AU43,dscn,3,0),VLOOKUP(MaGv!AU48,dsma,5,0)&amp;CHAR(10)&amp;VLOOKUP(MaGv!AU48,dsma,4,0)))</f>
        <v/>
      </c>
      <c r="AV48" s="240" t="str">
        <f>IF(MaGv!AV48="","",IF(MaGv!AV48="cn","cn"&amp;CHAR(10)&amp;VLOOKUP(MaGv!AV43,dscn,3,0),VLOOKUP(MaGv!AV48,dsma,5,0)&amp;CHAR(10)&amp;VLOOKUP(MaGv!AV48,dsma,4,0)))</f>
        <v/>
      </c>
      <c r="AW48" s="240" t="str">
        <f>IF(MaGv!AW48="","",IF(MaGv!AW48="cn","cn"&amp;CHAR(10)&amp;VLOOKUP(MaGv!AW43,dscn,3,0),VLOOKUP(MaGv!AW48,dsma,5,0)&amp;CHAR(10)&amp;VLOOKUP(MaGv!AW48,dsma,4,0)))</f>
        <v/>
      </c>
      <c r="AX48" s="240" t="str">
        <f>IF(MaGv!AX48="","",IF(MaGv!AX48="cn","cn"&amp;CHAR(10)&amp;VLOOKUP(MaGv!AX43,dscn,3,0),VLOOKUP(MaGv!AX48,dsma,5,0)&amp;CHAR(10)&amp;VLOOKUP(MaGv!AX48,dsma,4,0)))</f>
        <v/>
      </c>
      <c r="AY48" s="151" t="str">
        <f>IF(MaGv!AY48="","",IF(MaGv!AY48="cn","cn"&amp;CHAR(10)&amp;VLOOKUP(MaGv!AY43,dscn,3,0),VLOOKUP(MaGv!AY48,dsma,5,0)&amp;CHAR(10)&amp;VLOOKUP(MaGv!AY48,dsma,4,0)))</f>
        <v/>
      </c>
      <c r="AZ48" s="151" t="str">
        <f>IF(MaGv!AZ48="","",IF(MaGv!AZ48="cn","cn"&amp;CHAR(10)&amp;VLOOKUP(MaGv!AZ43,dscn,3,0),VLOOKUP(MaGv!AZ48,dsma,5,0)&amp;CHAR(10)&amp;VLOOKUP(MaGv!AZ48,dsma,4,0)))</f>
        <v/>
      </c>
      <c r="BA48" s="144"/>
      <c r="BB48" s="145"/>
    </row>
    <row r="49" spans="1:54" ht="25.5" customHeight="1" thickTop="1">
      <c r="A49" s="565" t="s">
        <v>20</v>
      </c>
      <c r="B49" s="136">
        <v>1</v>
      </c>
      <c r="C49" s="150" t="str">
        <f>IF(MaGv!C49="","",IF(MaGv!C49="cn","cn"&amp;CHAR(10)&amp;VLOOKUP(MaGv!C44,dscn,3,0),VLOOKUP(MaGv!C49,dsma,5,0)&amp;CHAR(10)&amp;VLOOKUP(MaGv!C49,dsma,4,0)))</f>
        <v/>
      </c>
      <c r="D49" s="150" t="str">
        <f>IF(MaGv!D49="","",IF(MaGv!D49="cn","cn"&amp;CHAR(10)&amp;VLOOKUP(MaGv!D44,dscn,3,0),VLOOKUP(MaGv!D49,dsma,5,0)&amp;CHAR(10)&amp;VLOOKUP(MaGv!D49,dsma,4,0)))</f>
        <v/>
      </c>
      <c r="E49" s="150" t="str">
        <f>IF(MaGv!E49="","",IF(MaGv!E49="cn","cn"&amp;CHAR(10)&amp;VLOOKUP(MaGv!E44,dscn,3,0),VLOOKUP(MaGv!E49,dsma,5,0)&amp;CHAR(10)&amp;VLOOKUP(MaGv!E49,dsma,4,0)))</f>
        <v/>
      </c>
      <c r="F49" s="150" t="str">
        <f>IF(MaGv!F49="","",IF(MaGv!F49="cn","cn"&amp;CHAR(10)&amp;VLOOKUP(MaGv!F44,dscn,3,0),VLOOKUP(MaGv!F49,dsma,5,0)&amp;CHAR(10)&amp;VLOOKUP(MaGv!F49,dsma,4,0)))</f>
        <v/>
      </c>
      <c r="G49" s="150" t="str">
        <f>IF(MaGv!G49="","",IF(MaGv!G49="cn","cn"&amp;CHAR(10)&amp;VLOOKUP(MaGv!G44,dscn,3,0),VLOOKUP(MaGv!G49,dsma,5,0)&amp;CHAR(10)&amp;VLOOKUP(MaGv!G49,dsma,4,0)))</f>
        <v/>
      </c>
      <c r="H49" s="238" t="str">
        <f>IF(MaGv!H49="","",IF(MaGv!H49="cn","cn"&amp;CHAR(10)&amp;VLOOKUP(MaGv!H44,dscn,3,0),VLOOKUP(MaGv!H49,dsma,5,0)&amp;CHAR(10)&amp;VLOOKUP(MaGv!H49,dsma,4,0)))</f>
        <v/>
      </c>
      <c r="I49" s="150" t="str">
        <f>IF(MaGv!I49="","",IF(MaGv!I49="cn","cn"&amp;CHAR(10)&amp;VLOOKUP(MaGv!I44,dscn,3,0),VLOOKUP(MaGv!I49,dsma,5,0)&amp;CHAR(10)&amp;VLOOKUP(MaGv!I49,dsma,4,0)))</f>
        <v/>
      </c>
      <c r="J49" s="150" t="str">
        <f>IF(MaGv!J49="","",IF(MaGv!J49="cn","cn"&amp;CHAR(10)&amp;VLOOKUP(MaGv!J44,dscn,3,0),VLOOKUP(MaGv!J49,dsma,5,0)&amp;CHAR(10)&amp;VLOOKUP(MaGv!J49,dsma,4,0)))</f>
        <v/>
      </c>
      <c r="K49" s="150" t="str">
        <f>IF(MaGv!K49="","",IF(MaGv!K49="cn","cn"&amp;CHAR(10)&amp;VLOOKUP(MaGv!K44,dscn,3,0),VLOOKUP(MaGv!K49,dsma,5,0)&amp;CHAR(10)&amp;VLOOKUP(MaGv!K49,dsma,4,0)))</f>
        <v/>
      </c>
      <c r="L49" s="150" t="str">
        <f>IF(MaGv!L49="","",IF(MaGv!L49="cn","cn"&amp;CHAR(10)&amp;VLOOKUP(MaGv!L44,dscn,3,0),VLOOKUP(MaGv!L49,dsma,5,0)&amp;CHAR(10)&amp;VLOOKUP(MaGv!L49,dsma,4,0)))</f>
        <v/>
      </c>
      <c r="M49" s="150" t="str">
        <f>IF(MaGv!M49="","",IF(MaGv!M49="cn","cn"&amp;CHAR(10)&amp;VLOOKUP(MaGv!M44,dscn,3,0),VLOOKUP(MaGv!M49,dsma,5,0)&amp;CHAR(10)&amp;VLOOKUP(MaGv!M49,dsma,4,0)))</f>
        <v/>
      </c>
      <c r="N49" s="150" t="str">
        <f>IF(MaGv!N49="","",IF(MaGv!N49="cn","cn"&amp;CHAR(10)&amp;VLOOKUP(MaGv!N44,dscn,3,0),VLOOKUP(MaGv!N49,dsma,5,0)&amp;CHAR(10)&amp;VLOOKUP(MaGv!N49,dsma,4,0)))</f>
        <v/>
      </c>
      <c r="O49" s="150" t="str">
        <f>IF(MaGv!O49="","",IF(MaGv!O49="cn","cn"&amp;CHAR(10)&amp;VLOOKUP(MaGv!O44,dscn,3,0),VLOOKUP(MaGv!O49,dsma,5,0)&amp;CHAR(10)&amp;VLOOKUP(MaGv!O49,dsma,4,0)))</f>
        <v/>
      </c>
      <c r="P49" s="150" t="str">
        <f>IF(MaGv!P49="","",IF(MaGv!P49="cn","cn"&amp;CHAR(10)&amp;VLOOKUP(MaGv!P44,dscn,3,0),VLOOKUP(MaGv!P49,dsma,5,0)&amp;CHAR(10)&amp;VLOOKUP(MaGv!P49,dsma,4,0)))</f>
        <v/>
      </c>
      <c r="Q49" s="238" t="str">
        <f>IF(MaGv!Q49="","",IF(MaGv!Q49="cn","cn"&amp;CHAR(10)&amp;VLOOKUP(MaGv!Q44,dscn,3,0),VLOOKUP(MaGv!Q49,dsma,5,0)&amp;CHAR(10)&amp;VLOOKUP(MaGv!Q49,dsma,4,0)))</f>
        <v/>
      </c>
      <c r="R49" s="150" t="str">
        <f>IF(MaGv!R49="","",IF(MaGv!R49="cn","cn"&amp;CHAR(10)&amp;VLOOKUP(MaGv!R44,dscn,3,0),VLOOKUP(MaGv!R49,dsma,5,0)&amp;CHAR(10)&amp;VLOOKUP(MaGv!R49,dsma,4,0)))</f>
        <v/>
      </c>
      <c r="S49" s="150" t="str">
        <f>IF(MaGv!S49="","",IF(MaGv!S49="cn","cn"&amp;CHAR(10)&amp;VLOOKUP(MaGv!S44,dscn,3,0),VLOOKUP(MaGv!S49,dsma,5,0)&amp;CHAR(10)&amp;VLOOKUP(MaGv!S49,dsma,4,0)))</f>
        <v/>
      </c>
      <c r="T49" s="150" t="str">
        <f>IF(MaGv!T49="","",IF(MaGv!T49="cn","cn"&amp;CHAR(10)&amp;VLOOKUP(MaGv!T44,dscn,3,0),VLOOKUP(MaGv!T49,dsma,5,0)&amp;CHAR(10)&amp;VLOOKUP(MaGv!T49,dsma,4,0)))</f>
        <v/>
      </c>
      <c r="U49" s="150" t="str">
        <f>IF(MaGv!U49="","",IF(MaGv!U49="cn","cn"&amp;CHAR(10)&amp;VLOOKUP(MaGv!U44,dscn,3,0),VLOOKUP(MaGv!U49,dsma,5,0)&amp;CHAR(10)&amp;VLOOKUP(MaGv!U49,dsma,4,0)))</f>
        <v/>
      </c>
      <c r="V49" s="150" t="str">
        <f>IF(MaGv!V49="","",IF(MaGv!V49="cn","cn"&amp;CHAR(10)&amp;VLOOKUP(MaGv!V44,dscn,3,0),VLOOKUP(MaGv!V49,dsma,5,0)&amp;CHAR(10)&amp;VLOOKUP(MaGv!V49,dsma,4,0)))</f>
        <v/>
      </c>
      <c r="W49" s="150" t="str">
        <f>IF(MaGv!W49="","",IF(MaGv!W49="cn","cn"&amp;CHAR(10)&amp;VLOOKUP(MaGv!W44,dscn,3,0),VLOOKUP(MaGv!W49,dsma,5,0)&amp;CHAR(10)&amp;VLOOKUP(MaGv!W49,dsma,4,0)))</f>
        <v/>
      </c>
      <c r="X49" s="150" t="str">
        <f>IF(MaGv!X49="","",IF(MaGv!X49="cn","cn"&amp;CHAR(10)&amp;VLOOKUP(MaGv!X44,dscn,3,0),VLOOKUP(MaGv!X49,dsma,5,0)&amp;CHAR(10)&amp;VLOOKUP(MaGv!X49,dsma,4,0)))</f>
        <v/>
      </c>
      <c r="Y49" s="150" t="str">
        <f>IF(MaGv!Y49="","",IF(MaGv!Y49="cn","cn"&amp;CHAR(10)&amp;VLOOKUP(MaGv!Y44,dscn,3,0),VLOOKUP(MaGv!Y49,dsma,5,0)&amp;CHAR(10)&amp;VLOOKUP(MaGv!Y49,dsma,4,0)))</f>
        <v/>
      </c>
      <c r="Z49" s="150" t="str">
        <f>IF(MaGv!Z49="","",IF(MaGv!Z49="cn","cn"&amp;CHAR(10)&amp;VLOOKUP(MaGv!Z44,dscn,3,0),VLOOKUP(MaGv!Z49,dsma,5,0)&amp;CHAR(10)&amp;VLOOKUP(MaGv!Z49,dsma,4,0)))</f>
        <v/>
      </c>
      <c r="AA49" s="150" t="str">
        <f>IF(MaGv!AA49="","",IF(MaGv!AA49="cn","cn"&amp;CHAR(10)&amp;VLOOKUP(MaGv!AA44,dscn,3,0),VLOOKUP(MaGv!AA49,dsma,5,0)&amp;CHAR(10)&amp;VLOOKUP(MaGv!AA49,dsma,4,0)))</f>
        <v/>
      </c>
      <c r="AB49" s="150" t="str">
        <f>IF(MaGv!AB49="","",IF(MaGv!AB49="cn","cn"&amp;CHAR(10)&amp;VLOOKUP(MaGv!AB44,dscn,3,0),VLOOKUP(MaGv!AB49,dsma,5,0)&amp;CHAR(10)&amp;VLOOKUP(MaGv!AB49,dsma,4,0)))</f>
        <v/>
      </c>
      <c r="AC49" s="150" t="str">
        <f>IF(MaGv!AC49="","",IF(MaGv!AC49="cn","cn"&amp;CHAR(10)&amp;VLOOKUP(MaGv!AC44,dscn,3,0),VLOOKUP(MaGv!AC49,dsma,5,0)&amp;CHAR(10)&amp;VLOOKUP(MaGv!AC49,dsma,4,0)))</f>
        <v/>
      </c>
      <c r="AD49" s="150" t="str">
        <f>IF(MaGv!AD49="","",IF(MaGv!AD49="cn","cn"&amp;CHAR(10)&amp;VLOOKUP(MaGv!AD44,dscn,3,0),VLOOKUP(MaGv!AD49,dsma,5,0)&amp;CHAR(10)&amp;VLOOKUP(MaGv!AD49,dsma,4,0)))</f>
        <v/>
      </c>
      <c r="AE49" s="150" t="str">
        <f>IF(MaGv!AE49="","",IF(MaGv!AE49="cn","cn"&amp;CHAR(10)&amp;VLOOKUP(MaGv!AE44,dscn,3,0),VLOOKUP(MaGv!AE49,dsma,5,0)&amp;CHAR(10)&amp;VLOOKUP(MaGv!AE49,dsma,4,0)))</f>
        <v/>
      </c>
      <c r="AF49" s="150" t="str">
        <f>IF(MaGv!AF49="","",IF(MaGv!AF49="cn","cn"&amp;CHAR(10)&amp;VLOOKUP(MaGv!AF44,dscn,3,0),VLOOKUP(MaGv!AF49,dsma,5,0)&amp;CHAR(10)&amp;VLOOKUP(MaGv!AF49,dsma,4,0)))</f>
        <v/>
      </c>
      <c r="AG49" s="150" t="str">
        <f>IF(MaGv!AG49="","",IF(MaGv!AG49="cn","cn"&amp;CHAR(10)&amp;VLOOKUP(MaGv!AG44,dscn,3,0),VLOOKUP(MaGv!AG49,dsma,5,0)&amp;CHAR(10)&amp;VLOOKUP(MaGv!AG49,dsma,4,0)))</f>
        <v/>
      </c>
      <c r="AH49" s="238" t="str">
        <f>IF(MaGv!AH49="","",IF(MaGv!AH49="cn","cn"&amp;CHAR(10)&amp;VLOOKUP(MaGv!AH44,dscn,3,0),VLOOKUP(MaGv!AH49,dsma,5,0)&amp;CHAR(10)&amp;VLOOKUP(MaGv!AH49,dsma,4,0)))</f>
        <v/>
      </c>
      <c r="AI49" s="238" t="str">
        <f>IF(MaGv!AI49="","",IF(MaGv!AI49="cn","cn"&amp;CHAR(10)&amp;VLOOKUP(MaGv!AI44,dscn,3,0),VLOOKUP(MaGv!AI49,dsma,5,0)&amp;CHAR(10)&amp;VLOOKUP(MaGv!AI49,dsma,4,0)))</f>
        <v/>
      </c>
      <c r="AJ49" s="238" t="str">
        <f>IF(MaGv!AJ49="","",IF(MaGv!AJ49="cn","cn"&amp;CHAR(10)&amp;VLOOKUP(MaGv!AJ44,dscn,3,0),VLOOKUP(MaGv!AJ49,dsma,5,0)&amp;CHAR(10)&amp;VLOOKUP(MaGv!AJ49,dsma,4,0)))</f>
        <v/>
      </c>
      <c r="AK49" s="238" t="str">
        <f>IF(MaGv!AK49="","",IF(MaGv!AK49="cn","cn"&amp;CHAR(10)&amp;VLOOKUP(MaGv!AK44,dscn,3,0),VLOOKUP(MaGv!AK49,dsma,5,0)&amp;CHAR(10)&amp;VLOOKUP(MaGv!AK49,dsma,4,0)))</f>
        <v/>
      </c>
      <c r="AL49" s="238" t="str">
        <f>IF(MaGv!AL49="","",IF(MaGv!AL49="cn","cn"&amp;CHAR(10)&amp;VLOOKUP(MaGv!AL44,dscn,3,0),VLOOKUP(MaGv!AL49,dsma,5,0)&amp;CHAR(10)&amp;VLOOKUP(MaGv!AL49,dsma,4,0)))</f>
        <v/>
      </c>
      <c r="AM49" s="238" t="str">
        <f>IF(MaGv!AM49="","",IF(MaGv!AM49="cn","cn"&amp;CHAR(10)&amp;VLOOKUP(MaGv!AM44,dscn,3,0),VLOOKUP(MaGv!AM49,dsma,5,0)&amp;CHAR(10)&amp;VLOOKUP(MaGv!AM49,dsma,4,0)))</f>
        <v/>
      </c>
      <c r="AN49" s="238" t="str">
        <f>IF(MaGv!AN49="","",IF(MaGv!AN49="cn","cn"&amp;CHAR(10)&amp;VLOOKUP(MaGv!AN44,dscn,3,0),VLOOKUP(MaGv!AN49,dsma,5,0)&amp;CHAR(10)&amp;VLOOKUP(MaGv!AN49,dsma,4,0)))</f>
        <v/>
      </c>
      <c r="AO49" s="238" t="str">
        <f>IF(MaGv!AO49="","",IF(MaGv!AO49="cn","cn"&amp;CHAR(10)&amp;VLOOKUP(MaGv!AO44,dscn,3,0),VLOOKUP(MaGv!AO49,dsma,5,0)&amp;CHAR(10)&amp;VLOOKUP(MaGv!AO49,dsma,4,0)))</f>
        <v/>
      </c>
      <c r="AP49" s="238" t="str">
        <f>IF(MaGv!AP49="","",IF(MaGv!AP49="cn","cn"&amp;CHAR(10)&amp;VLOOKUP(MaGv!AP44,dscn,3,0),VLOOKUP(MaGv!AP49,dsma,5,0)&amp;CHAR(10)&amp;VLOOKUP(MaGv!AP49,dsma,4,0)))</f>
        <v/>
      </c>
      <c r="AQ49" s="238" t="str">
        <f>IF(MaGv!AQ49="","",IF(MaGv!AQ49="cn","cn"&amp;CHAR(10)&amp;VLOOKUP(MaGv!AQ44,dscn,3,0),VLOOKUP(MaGv!AQ49,dsma,5,0)&amp;CHAR(10)&amp;VLOOKUP(MaGv!AQ49,dsma,4,0)))</f>
        <v/>
      </c>
      <c r="AR49" s="238" t="str">
        <f>IF(MaGv!AR49="","",IF(MaGv!AR49="cn","cn"&amp;CHAR(10)&amp;VLOOKUP(MaGv!AR44,dscn,3,0),VLOOKUP(MaGv!AR49,dsma,5,0)&amp;CHAR(10)&amp;VLOOKUP(MaGv!AR49,dsma,4,0)))</f>
        <v/>
      </c>
      <c r="AS49" s="238" t="str">
        <f>IF(MaGv!AS49="","",IF(MaGv!AS49="cn","cn"&amp;CHAR(10)&amp;VLOOKUP(MaGv!AS44,dscn,3,0),VLOOKUP(MaGv!AS49,dsma,5,0)&amp;CHAR(10)&amp;VLOOKUP(MaGv!AS49,dsma,4,0)))</f>
        <v/>
      </c>
      <c r="AT49" s="235" t="str">
        <f>IF(MaGv!AT49="","",IF(MaGv!AT49="cn","cn"&amp;CHAR(10)&amp;VLOOKUP(MaGv!AT44,dscn,3,0),VLOOKUP(MaGv!AT49,dsma,5,0)&amp;CHAR(10)&amp;VLOOKUP(MaGv!AT49,dsma,4,0)))</f>
        <v/>
      </c>
      <c r="AU49" s="238" t="str">
        <f>IF(MaGv!AU49="","",IF(MaGv!AU49="cn","cn"&amp;CHAR(10)&amp;VLOOKUP(MaGv!AU44,dscn,3,0),VLOOKUP(MaGv!AU49,dsma,5,0)&amp;CHAR(10)&amp;VLOOKUP(MaGv!AU49,dsma,4,0)))</f>
        <v/>
      </c>
      <c r="AV49" s="238" t="str">
        <f>IF(MaGv!AV49="","",IF(MaGv!AV49="cn","cn"&amp;CHAR(10)&amp;VLOOKUP(MaGv!AV44,dscn,3,0),VLOOKUP(MaGv!AV49,dsma,5,0)&amp;CHAR(10)&amp;VLOOKUP(MaGv!AV49,dsma,4,0)))</f>
        <v/>
      </c>
      <c r="AW49" s="238" t="str">
        <f>IF(MaGv!AW49="","",IF(MaGv!AW49="cn","cn"&amp;CHAR(10)&amp;VLOOKUP(MaGv!AW44,dscn,3,0),VLOOKUP(MaGv!AW49,dsma,5,0)&amp;CHAR(10)&amp;VLOOKUP(MaGv!AW49,dsma,4,0)))</f>
        <v/>
      </c>
      <c r="AX49" s="238" t="str">
        <f>IF(MaGv!AX49="","",IF(MaGv!AX49="cn","cn"&amp;CHAR(10)&amp;VLOOKUP(MaGv!AX44,dscn,3,0),VLOOKUP(MaGv!AX49,dsma,5,0)&amp;CHAR(10)&amp;VLOOKUP(MaGv!AX49,dsma,4,0)))</f>
        <v/>
      </c>
      <c r="AY49" s="150" t="str">
        <f>IF(MaGv!AY49="","",IF(MaGv!AY49="cn","cn"&amp;CHAR(10)&amp;VLOOKUP(MaGv!AY44,dscn,3,0),VLOOKUP(MaGv!AY49,dsma,5,0)&amp;CHAR(10)&amp;VLOOKUP(MaGv!AY49,dsma,4,0)))</f>
        <v/>
      </c>
      <c r="AZ49" s="150" t="str">
        <f>IF(MaGv!AZ49="","",IF(MaGv!AZ49="cn","cn"&amp;CHAR(10)&amp;VLOOKUP(MaGv!AZ44,dscn,3,0),VLOOKUP(MaGv!AZ49,dsma,5,0)&amp;CHAR(10)&amp;VLOOKUP(MaGv!AZ49,dsma,4,0)))</f>
        <v/>
      </c>
      <c r="BA49" s="137"/>
      <c r="BB49" s="138"/>
    </row>
    <row r="50" spans="1:54" ht="25.5" customHeight="1">
      <c r="A50" s="565" t="s">
        <v>8</v>
      </c>
      <c r="B50" s="140">
        <v>2</v>
      </c>
      <c r="C50" s="106" t="str">
        <f>IF(MaGv!C50="","",IF(MaGv!C50="cn","cn"&amp;CHAR(10)&amp;VLOOKUP(MaGv!C45,dscn,3,0),VLOOKUP(MaGv!C50,dsma,5,0)&amp;CHAR(10)&amp;VLOOKUP(MaGv!C50,dsma,4,0)))</f>
        <v/>
      </c>
      <c r="D50" s="106" t="str">
        <f>IF(MaGv!D50="","",IF(MaGv!D50="cn","cn"&amp;CHAR(10)&amp;VLOOKUP(MaGv!D45,dscn,3,0),VLOOKUP(MaGv!D50,dsma,5,0)&amp;CHAR(10)&amp;VLOOKUP(MaGv!D50,dsma,4,0)))</f>
        <v/>
      </c>
      <c r="E50" s="106" t="str">
        <f>IF(MaGv!E50="","",IF(MaGv!E50="cn","cn"&amp;CHAR(10)&amp;VLOOKUP(MaGv!E45,dscn,3,0),VLOOKUP(MaGv!E50,dsma,5,0)&amp;CHAR(10)&amp;VLOOKUP(MaGv!E50,dsma,4,0)))</f>
        <v/>
      </c>
      <c r="F50" s="106" t="str">
        <f>IF(MaGv!F50="","",IF(MaGv!F50="cn","cn"&amp;CHAR(10)&amp;VLOOKUP(MaGv!F45,dscn,3,0),VLOOKUP(MaGv!F50,dsma,5,0)&amp;CHAR(10)&amp;VLOOKUP(MaGv!F50,dsma,4,0)))</f>
        <v/>
      </c>
      <c r="G50" s="236" t="str">
        <f>IF(MaGv!G50="","",IF(MaGv!G50="cn","cn"&amp;CHAR(10)&amp;VLOOKUP(MaGv!G45,dscn,3,0),VLOOKUP(MaGv!G50,dsma,5,0)&amp;CHAR(10)&amp;VLOOKUP(MaGv!G50,dsma,4,0)))</f>
        <v/>
      </c>
      <c r="H50" s="239" t="str">
        <f>IF(MaGv!H50="","",IF(MaGv!H50="cn","cn"&amp;CHAR(10)&amp;VLOOKUP(MaGv!H45,dscn,3,0),VLOOKUP(MaGv!H50,dsma,5,0)&amp;CHAR(10)&amp;VLOOKUP(MaGv!H50,dsma,4,0)))</f>
        <v/>
      </c>
      <c r="I50" s="106" t="str">
        <f>IF(MaGv!I50="","",IF(MaGv!I50="cn","cn"&amp;CHAR(10)&amp;VLOOKUP(MaGv!I45,dscn,3,0),VLOOKUP(MaGv!I50,dsma,5,0)&amp;CHAR(10)&amp;VLOOKUP(MaGv!I50,dsma,4,0)))</f>
        <v/>
      </c>
      <c r="J50" s="106" t="str">
        <f>IF(MaGv!J50="","",IF(MaGv!J50="cn","cn"&amp;CHAR(10)&amp;VLOOKUP(MaGv!J45,dscn,3,0),VLOOKUP(MaGv!J50,dsma,5,0)&amp;CHAR(10)&amp;VLOOKUP(MaGv!J50,dsma,4,0)))</f>
        <v/>
      </c>
      <c r="K50" s="106" t="str">
        <f>IF(MaGv!K50="","",IF(MaGv!K50="cn","cn"&amp;CHAR(10)&amp;VLOOKUP(MaGv!K45,dscn,3,0),VLOOKUP(MaGv!K50,dsma,5,0)&amp;CHAR(10)&amp;VLOOKUP(MaGv!K50,dsma,4,0)))</f>
        <v/>
      </c>
      <c r="L50" s="106" t="str">
        <f>IF(MaGv!L50="","",IF(MaGv!L50="cn","cn"&amp;CHAR(10)&amp;VLOOKUP(MaGv!L45,dscn,3,0),VLOOKUP(MaGv!L50,dsma,5,0)&amp;CHAR(10)&amp;VLOOKUP(MaGv!L50,dsma,4,0)))</f>
        <v/>
      </c>
      <c r="M50" s="106" t="str">
        <f>IF(MaGv!M50="","",IF(MaGv!M50="cn","cn"&amp;CHAR(10)&amp;VLOOKUP(MaGv!M45,dscn,3,0),VLOOKUP(MaGv!M50,dsma,5,0)&amp;CHAR(10)&amp;VLOOKUP(MaGv!M50,dsma,4,0)))</f>
        <v/>
      </c>
      <c r="N50" s="106" t="str">
        <f>IF(MaGv!N50="","",IF(MaGv!N50="cn","cn"&amp;CHAR(10)&amp;VLOOKUP(MaGv!N45,dscn,3,0),VLOOKUP(MaGv!N50,dsma,5,0)&amp;CHAR(10)&amp;VLOOKUP(MaGv!N50,dsma,4,0)))</f>
        <v/>
      </c>
      <c r="O50" s="106" t="str">
        <f>IF(MaGv!O50="","",IF(MaGv!O50="cn","cn"&amp;CHAR(10)&amp;VLOOKUP(MaGv!O45,dscn,3,0),VLOOKUP(MaGv!O50,dsma,5,0)&amp;CHAR(10)&amp;VLOOKUP(MaGv!O50,dsma,4,0)))</f>
        <v/>
      </c>
      <c r="P50" s="106" t="str">
        <f>IF(MaGv!P50="","",IF(MaGv!P50="cn","cn"&amp;CHAR(10)&amp;VLOOKUP(MaGv!P45,dscn,3,0),VLOOKUP(MaGv!P50,dsma,5,0)&amp;CHAR(10)&amp;VLOOKUP(MaGv!P50,dsma,4,0)))</f>
        <v/>
      </c>
      <c r="Q50" s="239" t="str">
        <f>IF(MaGv!Q50="","",IF(MaGv!Q50="cn","cn"&amp;CHAR(10)&amp;VLOOKUP(MaGv!Q45,dscn,3,0),VLOOKUP(MaGv!Q50,dsma,5,0)&amp;CHAR(10)&amp;VLOOKUP(MaGv!Q50,dsma,4,0)))</f>
        <v/>
      </c>
      <c r="R50" s="106" t="str">
        <f>IF(MaGv!R50="","",IF(MaGv!R50="cn","cn"&amp;CHAR(10)&amp;VLOOKUP(MaGv!R45,dscn,3,0),VLOOKUP(MaGv!R50,dsma,5,0)&amp;CHAR(10)&amp;VLOOKUP(MaGv!R50,dsma,4,0)))</f>
        <v/>
      </c>
      <c r="S50" s="106" t="str">
        <f>IF(MaGv!S50="","",IF(MaGv!S50="cn","cn"&amp;CHAR(10)&amp;VLOOKUP(MaGv!S45,dscn,3,0),VLOOKUP(MaGv!S50,dsma,5,0)&amp;CHAR(10)&amp;VLOOKUP(MaGv!S50,dsma,4,0)))</f>
        <v/>
      </c>
      <c r="T50" s="106" t="str">
        <f>IF(MaGv!T50="","",IF(MaGv!T50="cn","cn"&amp;CHAR(10)&amp;VLOOKUP(MaGv!T45,dscn,3,0),VLOOKUP(MaGv!T50,dsma,5,0)&amp;CHAR(10)&amp;VLOOKUP(MaGv!T50,dsma,4,0)))</f>
        <v/>
      </c>
      <c r="U50" s="106" t="str">
        <f>IF(MaGv!U50="","",IF(MaGv!U50="cn","cn"&amp;CHAR(10)&amp;VLOOKUP(MaGv!U45,dscn,3,0),VLOOKUP(MaGv!U50,dsma,5,0)&amp;CHAR(10)&amp;VLOOKUP(MaGv!U50,dsma,4,0)))</f>
        <v/>
      </c>
      <c r="V50" s="106" t="str">
        <f>IF(MaGv!V50="","",IF(MaGv!V50="cn","cn"&amp;CHAR(10)&amp;VLOOKUP(MaGv!V45,dscn,3,0),VLOOKUP(MaGv!V50,dsma,5,0)&amp;CHAR(10)&amp;VLOOKUP(MaGv!V50,dsma,4,0)))</f>
        <v/>
      </c>
      <c r="W50" s="106" t="str">
        <f>IF(MaGv!W50="","",IF(MaGv!W50="cn","cn"&amp;CHAR(10)&amp;VLOOKUP(MaGv!W45,dscn,3,0),VLOOKUP(MaGv!W50,dsma,5,0)&amp;CHAR(10)&amp;VLOOKUP(MaGv!W50,dsma,4,0)))</f>
        <v/>
      </c>
      <c r="X50" s="106" t="str">
        <f>IF(MaGv!X50="","",IF(MaGv!X50="cn","cn"&amp;CHAR(10)&amp;VLOOKUP(MaGv!X45,dscn,3,0),VLOOKUP(MaGv!X50,dsma,5,0)&amp;CHAR(10)&amp;VLOOKUP(MaGv!X50,dsma,4,0)))</f>
        <v/>
      </c>
      <c r="Y50" s="106" t="str">
        <f>IF(MaGv!Y50="","",IF(MaGv!Y50="cn","cn"&amp;CHAR(10)&amp;VLOOKUP(MaGv!Y45,dscn,3,0),VLOOKUP(MaGv!Y50,dsma,5,0)&amp;CHAR(10)&amp;VLOOKUP(MaGv!Y50,dsma,4,0)))</f>
        <v/>
      </c>
      <c r="Z50" s="106" t="str">
        <f>IF(MaGv!Z50="","",IF(MaGv!Z50="cn","cn"&amp;CHAR(10)&amp;VLOOKUP(MaGv!Z45,dscn,3,0),VLOOKUP(MaGv!Z50,dsma,5,0)&amp;CHAR(10)&amp;VLOOKUP(MaGv!Z50,dsma,4,0)))</f>
        <v/>
      </c>
      <c r="AA50" s="106" t="str">
        <f>IF(MaGv!AA50="","",IF(MaGv!AA50="cn","cn"&amp;CHAR(10)&amp;VLOOKUP(MaGv!AA45,dscn,3,0),VLOOKUP(MaGv!AA50,dsma,5,0)&amp;CHAR(10)&amp;VLOOKUP(MaGv!AA50,dsma,4,0)))</f>
        <v/>
      </c>
      <c r="AB50" s="106" t="str">
        <f>IF(MaGv!AB50="","",IF(MaGv!AB50="cn","cn"&amp;CHAR(10)&amp;VLOOKUP(MaGv!AB45,dscn,3,0),VLOOKUP(MaGv!AB50,dsma,5,0)&amp;CHAR(10)&amp;VLOOKUP(MaGv!AB50,dsma,4,0)))</f>
        <v/>
      </c>
      <c r="AC50" s="106" t="str">
        <f>IF(MaGv!AC50="","",IF(MaGv!AC50="cn","cn"&amp;CHAR(10)&amp;VLOOKUP(MaGv!AC45,dscn,3,0),VLOOKUP(MaGv!AC50,dsma,5,0)&amp;CHAR(10)&amp;VLOOKUP(MaGv!AC50,dsma,4,0)))</f>
        <v/>
      </c>
      <c r="AD50" s="106" t="str">
        <f>IF(MaGv!AD50="","",IF(MaGv!AD50="cn","cn"&amp;CHAR(10)&amp;VLOOKUP(MaGv!AD45,dscn,3,0),VLOOKUP(MaGv!AD50,dsma,5,0)&amp;CHAR(10)&amp;VLOOKUP(MaGv!AD50,dsma,4,0)))</f>
        <v/>
      </c>
      <c r="AE50" s="106" t="str">
        <f>IF(MaGv!AE50="","",IF(MaGv!AE50="cn","cn"&amp;CHAR(10)&amp;VLOOKUP(MaGv!AE45,dscn,3,0),VLOOKUP(MaGv!AE50,dsma,5,0)&amp;CHAR(10)&amp;VLOOKUP(MaGv!AE50,dsma,4,0)))</f>
        <v/>
      </c>
      <c r="AF50" s="106" t="str">
        <f>IF(MaGv!AF50="","",IF(MaGv!AF50="cn","cn"&amp;CHAR(10)&amp;VLOOKUP(MaGv!AF45,dscn,3,0),VLOOKUP(MaGv!AF50,dsma,5,0)&amp;CHAR(10)&amp;VLOOKUP(MaGv!AF50,dsma,4,0)))</f>
        <v/>
      </c>
      <c r="AG50" s="106" t="str">
        <f>IF(MaGv!AG50="","",IF(MaGv!AG50="cn","cn"&amp;CHAR(10)&amp;VLOOKUP(MaGv!AG45,dscn,3,0),VLOOKUP(MaGv!AG50,dsma,5,0)&amp;CHAR(10)&amp;VLOOKUP(MaGv!AG50,dsma,4,0)))</f>
        <v/>
      </c>
      <c r="AH50" s="239" t="str">
        <f>IF(MaGv!AH50="","",IF(MaGv!AH50="cn","cn"&amp;CHAR(10)&amp;VLOOKUP(MaGv!AH45,dscn,3,0),VLOOKUP(MaGv!AH50,dsma,5,0)&amp;CHAR(10)&amp;VLOOKUP(MaGv!AH50,dsma,4,0)))</f>
        <v/>
      </c>
      <c r="AI50" s="239" t="str">
        <f>IF(MaGv!AI50="","",IF(MaGv!AI50="cn","cn"&amp;CHAR(10)&amp;VLOOKUP(MaGv!AI45,dscn,3,0),VLOOKUP(MaGv!AI50,dsma,5,0)&amp;CHAR(10)&amp;VLOOKUP(MaGv!AI50,dsma,4,0)))</f>
        <v/>
      </c>
      <c r="AJ50" s="239" t="str">
        <f>IF(MaGv!AJ50="","",IF(MaGv!AJ50="cn","cn"&amp;CHAR(10)&amp;VLOOKUP(MaGv!AJ45,dscn,3,0),VLOOKUP(MaGv!AJ50,dsma,5,0)&amp;CHAR(10)&amp;VLOOKUP(MaGv!AJ50,dsma,4,0)))</f>
        <v/>
      </c>
      <c r="AK50" s="239" t="str">
        <f>IF(MaGv!AK50="","",IF(MaGv!AK50="cn","cn"&amp;CHAR(10)&amp;VLOOKUP(MaGv!AK45,dscn,3,0),VLOOKUP(MaGv!AK50,dsma,5,0)&amp;CHAR(10)&amp;VLOOKUP(MaGv!AK50,dsma,4,0)))</f>
        <v/>
      </c>
      <c r="AL50" s="239" t="str">
        <f>IF(MaGv!AL50="","",IF(MaGv!AL50="cn","cn"&amp;CHAR(10)&amp;VLOOKUP(MaGv!AL45,dscn,3,0),VLOOKUP(MaGv!AL50,dsma,5,0)&amp;CHAR(10)&amp;VLOOKUP(MaGv!AL50,dsma,4,0)))</f>
        <v/>
      </c>
      <c r="AM50" s="239" t="str">
        <f>IF(MaGv!AM50="","",IF(MaGv!AM50="cn","cn"&amp;CHAR(10)&amp;VLOOKUP(MaGv!AM45,dscn,3,0),VLOOKUP(MaGv!AM50,dsma,5,0)&amp;CHAR(10)&amp;VLOOKUP(MaGv!AM50,dsma,4,0)))</f>
        <v/>
      </c>
      <c r="AN50" s="239" t="str">
        <f>IF(MaGv!AN50="","",IF(MaGv!AN50="cn","cn"&amp;CHAR(10)&amp;VLOOKUP(MaGv!AN45,dscn,3,0),VLOOKUP(MaGv!AN50,dsma,5,0)&amp;CHAR(10)&amp;VLOOKUP(MaGv!AN50,dsma,4,0)))</f>
        <v/>
      </c>
      <c r="AO50" s="239" t="str">
        <f>IF(MaGv!AO50="","",IF(MaGv!AO50="cn","cn"&amp;CHAR(10)&amp;VLOOKUP(MaGv!AO45,dscn,3,0),VLOOKUP(MaGv!AO50,dsma,5,0)&amp;CHAR(10)&amp;VLOOKUP(MaGv!AO50,dsma,4,0)))</f>
        <v/>
      </c>
      <c r="AP50" s="239" t="str">
        <f>IF(MaGv!AP50="","",IF(MaGv!AP50="cn","cn"&amp;CHAR(10)&amp;VLOOKUP(MaGv!AP45,dscn,3,0),VLOOKUP(MaGv!AP50,dsma,5,0)&amp;CHAR(10)&amp;VLOOKUP(MaGv!AP50,dsma,4,0)))</f>
        <v/>
      </c>
      <c r="AQ50" s="239" t="str">
        <f>IF(MaGv!AQ50="","",IF(MaGv!AQ50="cn","cn"&amp;CHAR(10)&amp;VLOOKUP(MaGv!AQ45,dscn,3,0),VLOOKUP(MaGv!AQ50,dsma,5,0)&amp;CHAR(10)&amp;VLOOKUP(MaGv!AQ50,dsma,4,0)))</f>
        <v/>
      </c>
      <c r="AR50" s="239" t="str">
        <f>IF(MaGv!AR50="","",IF(MaGv!AR50="cn","cn"&amp;CHAR(10)&amp;VLOOKUP(MaGv!AR45,dscn,3,0),VLOOKUP(MaGv!AR50,dsma,5,0)&amp;CHAR(10)&amp;VLOOKUP(MaGv!AR50,dsma,4,0)))</f>
        <v/>
      </c>
      <c r="AS50" s="239" t="str">
        <f>IF(MaGv!AS50="","",IF(MaGv!AS50="cn","cn"&amp;CHAR(10)&amp;VLOOKUP(MaGv!AS45,dscn,3,0),VLOOKUP(MaGv!AS50,dsma,5,0)&amp;CHAR(10)&amp;VLOOKUP(MaGv!AS50,dsma,4,0)))</f>
        <v/>
      </c>
      <c r="AT50" s="236" t="str">
        <f>IF(MaGv!AT50="","",IF(MaGv!AT50="cn","cn"&amp;CHAR(10)&amp;VLOOKUP(MaGv!AT45,dscn,3,0),VLOOKUP(MaGv!AT50,dsma,5,0)&amp;CHAR(10)&amp;VLOOKUP(MaGv!AT50,dsma,4,0)))</f>
        <v/>
      </c>
      <c r="AU50" s="239" t="str">
        <f>IF(MaGv!AU50="","",IF(MaGv!AU50="cn","cn"&amp;CHAR(10)&amp;VLOOKUP(MaGv!AU45,dscn,3,0),VLOOKUP(MaGv!AU50,dsma,5,0)&amp;CHAR(10)&amp;VLOOKUP(MaGv!AU50,dsma,4,0)))</f>
        <v/>
      </c>
      <c r="AV50" s="239" t="str">
        <f>IF(MaGv!AV50="","",IF(MaGv!AV50="cn","cn"&amp;CHAR(10)&amp;VLOOKUP(MaGv!AV45,dscn,3,0),VLOOKUP(MaGv!AV50,dsma,5,0)&amp;CHAR(10)&amp;VLOOKUP(MaGv!AV50,dsma,4,0)))</f>
        <v/>
      </c>
      <c r="AW50" s="239" t="str">
        <f>IF(MaGv!AW50="","",IF(MaGv!AW50="cn","cn"&amp;CHAR(10)&amp;VLOOKUP(MaGv!AW45,dscn,3,0),VLOOKUP(MaGv!AW50,dsma,5,0)&amp;CHAR(10)&amp;VLOOKUP(MaGv!AW50,dsma,4,0)))</f>
        <v/>
      </c>
      <c r="AX50" s="239" t="str">
        <f>IF(MaGv!AX50="","",IF(MaGv!AX50="cn","cn"&amp;CHAR(10)&amp;VLOOKUP(MaGv!AX45,dscn,3,0),VLOOKUP(MaGv!AX50,dsma,5,0)&amp;CHAR(10)&amp;VLOOKUP(MaGv!AX50,dsma,4,0)))</f>
        <v/>
      </c>
      <c r="AY50" s="106" t="str">
        <f>IF(MaGv!AY50="","",IF(MaGv!AY50="cn","cn"&amp;CHAR(10)&amp;VLOOKUP(MaGv!AY45,dscn,3,0),VLOOKUP(MaGv!AY50,dsma,5,0)&amp;CHAR(10)&amp;VLOOKUP(MaGv!AY50,dsma,4,0)))</f>
        <v/>
      </c>
      <c r="AZ50" s="106" t="str">
        <f>IF(MaGv!AZ50="","",IF(MaGv!AZ50="cn","cn"&amp;CHAR(10)&amp;VLOOKUP(MaGv!AZ45,dscn,3,0),VLOOKUP(MaGv!AZ50,dsma,5,0)&amp;CHAR(10)&amp;VLOOKUP(MaGv!AZ50,dsma,4,0)))</f>
        <v/>
      </c>
      <c r="BA50" s="141"/>
      <c r="BB50" s="142"/>
    </row>
    <row r="51" spans="1:54" ht="25.5" customHeight="1">
      <c r="A51" s="565" t="s">
        <v>11</v>
      </c>
      <c r="B51" s="140">
        <v>3</v>
      </c>
      <c r="C51" s="106" t="str">
        <f>IF(MaGv!C51="","",IF(MaGv!C51="cn","cn"&amp;CHAR(10)&amp;VLOOKUP(MaGv!C46,dscn,3,0),VLOOKUP(MaGv!C51,dsma,5,0)&amp;CHAR(10)&amp;VLOOKUP(MaGv!C51,dsma,4,0)))</f>
        <v/>
      </c>
      <c r="D51" s="106" t="str">
        <f>IF(MaGv!D51="","",IF(MaGv!D51="cn","cn"&amp;CHAR(10)&amp;VLOOKUP(MaGv!D46,dscn,3,0),VLOOKUP(MaGv!D51,dsma,5,0)&amp;CHAR(10)&amp;VLOOKUP(MaGv!D51,dsma,4,0)))</f>
        <v/>
      </c>
      <c r="E51" s="106" t="str">
        <f>IF(MaGv!E51="","",IF(MaGv!E51="cn","cn"&amp;CHAR(10)&amp;VLOOKUP(MaGv!E46,dscn,3,0),VLOOKUP(MaGv!E51,dsma,5,0)&amp;CHAR(10)&amp;VLOOKUP(MaGv!E51,dsma,4,0)))</f>
        <v/>
      </c>
      <c r="F51" s="106" t="str">
        <f>IF(MaGv!F51="","",IF(MaGv!F51="cn","cn"&amp;CHAR(10)&amp;VLOOKUP(MaGv!F46,dscn,3,0),VLOOKUP(MaGv!F51,dsma,5,0)&amp;CHAR(10)&amp;VLOOKUP(MaGv!F51,dsma,4,0)))</f>
        <v/>
      </c>
      <c r="G51" s="106" t="str">
        <f>IF(MaGv!G51="","",IF(MaGv!G51="cn","cn"&amp;CHAR(10)&amp;VLOOKUP(MaGv!G46,dscn,3,0),VLOOKUP(MaGv!G51,dsma,5,0)&amp;CHAR(10)&amp;VLOOKUP(MaGv!G51,dsma,4,0)))</f>
        <v/>
      </c>
      <c r="H51" s="239" t="str">
        <f>IF(MaGv!H51="","",IF(MaGv!H51="cn","cn"&amp;CHAR(10)&amp;VLOOKUP(MaGv!H46,dscn,3,0),VLOOKUP(MaGv!H51,dsma,5,0)&amp;CHAR(10)&amp;VLOOKUP(MaGv!H51,dsma,4,0)))</f>
        <v/>
      </c>
      <c r="I51" s="106" t="str">
        <f>IF(MaGv!I51="","",IF(MaGv!I51="cn","cn"&amp;CHAR(10)&amp;VLOOKUP(MaGv!I46,dscn,3,0),VLOOKUP(MaGv!I51,dsma,5,0)&amp;CHAR(10)&amp;VLOOKUP(MaGv!I51,dsma,4,0)))</f>
        <v/>
      </c>
      <c r="J51" s="106" t="str">
        <f>IF(MaGv!J51="","",IF(MaGv!J51="cn","cn"&amp;CHAR(10)&amp;VLOOKUP(MaGv!J46,dscn,3,0),VLOOKUP(MaGv!J51,dsma,5,0)&amp;CHAR(10)&amp;VLOOKUP(MaGv!J51,dsma,4,0)))</f>
        <v/>
      </c>
      <c r="K51" s="106" t="str">
        <f>IF(MaGv!K51="","",IF(MaGv!K51="cn","cn"&amp;CHAR(10)&amp;VLOOKUP(MaGv!K46,dscn,3,0),VLOOKUP(MaGv!K51,dsma,5,0)&amp;CHAR(10)&amp;VLOOKUP(MaGv!K51,dsma,4,0)))</f>
        <v/>
      </c>
      <c r="L51" s="106" t="str">
        <f>IF(MaGv!L51="","",IF(MaGv!L51="cn","cn"&amp;CHAR(10)&amp;VLOOKUP(MaGv!L46,dscn,3,0),VLOOKUP(MaGv!L51,dsma,5,0)&amp;CHAR(10)&amp;VLOOKUP(MaGv!L51,dsma,4,0)))</f>
        <v/>
      </c>
      <c r="M51" s="106" t="str">
        <f>IF(MaGv!M51="","",IF(MaGv!M51="cn","cn"&amp;CHAR(10)&amp;VLOOKUP(MaGv!M46,dscn,3,0),VLOOKUP(MaGv!M51,dsma,5,0)&amp;CHAR(10)&amp;VLOOKUP(MaGv!M51,dsma,4,0)))</f>
        <v/>
      </c>
      <c r="N51" s="106" t="str">
        <f>IF(MaGv!N51="","",IF(MaGv!N51="cn","cn"&amp;CHAR(10)&amp;VLOOKUP(MaGv!N46,dscn,3,0),VLOOKUP(MaGv!N51,dsma,5,0)&amp;CHAR(10)&amp;VLOOKUP(MaGv!N51,dsma,4,0)))</f>
        <v/>
      </c>
      <c r="O51" s="106" t="str">
        <f>IF(MaGv!O51="","",IF(MaGv!O51="cn","cn"&amp;CHAR(10)&amp;VLOOKUP(MaGv!O46,dscn,3,0),VLOOKUP(MaGv!O51,dsma,5,0)&amp;CHAR(10)&amp;VLOOKUP(MaGv!O51,dsma,4,0)))</f>
        <v/>
      </c>
      <c r="P51" s="106" t="str">
        <f>IF(MaGv!P51="","",IF(MaGv!P51="cn","cn"&amp;CHAR(10)&amp;VLOOKUP(MaGv!P46,dscn,3,0),VLOOKUP(MaGv!P51,dsma,5,0)&amp;CHAR(10)&amp;VLOOKUP(MaGv!P51,dsma,4,0)))</f>
        <v/>
      </c>
      <c r="Q51" s="239" t="str">
        <f>IF(MaGv!Q51="","",IF(MaGv!Q51="cn","cn"&amp;CHAR(10)&amp;VLOOKUP(MaGv!Q46,dscn,3,0),VLOOKUP(MaGv!Q51,dsma,5,0)&amp;CHAR(10)&amp;VLOOKUP(MaGv!Q51,dsma,4,0)))</f>
        <v/>
      </c>
      <c r="R51" s="106" t="str">
        <f>IF(MaGv!R51="","",IF(MaGv!R51="cn","cn"&amp;CHAR(10)&amp;VLOOKUP(MaGv!R46,dscn,3,0),VLOOKUP(MaGv!R51,dsma,5,0)&amp;CHAR(10)&amp;VLOOKUP(MaGv!R51,dsma,4,0)))</f>
        <v/>
      </c>
      <c r="S51" s="106" t="str">
        <f>IF(MaGv!S51="","",IF(MaGv!S51="cn","cn"&amp;CHAR(10)&amp;VLOOKUP(MaGv!S46,dscn,3,0),VLOOKUP(MaGv!S51,dsma,5,0)&amp;CHAR(10)&amp;VLOOKUP(MaGv!S51,dsma,4,0)))</f>
        <v/>
      </c>
      <c r="T51" s="106" t="str">
        <f>IF(MaGv!T51="","",IF(MaGv!T51="cn","cn"&amp;CHAR(10)&amp;VLOOKUP(MaGv!T46,dscn,3,0),VLOOKUP(MaGv!T51,dsma,5,0)&amp;CHAR(10)&amp;VLOOKUP(MaGv!T51,dsma,4,0)))</f>
        <v/>
      </c>
      <c r="U51" s="106" t="str">
        <f>IF(MaGv!U51="","",IF(MaGv!U51="cn","cn"&amp;CHAR(10)&amp;VLOOKUP(MaGv!U46,dscn,3,0),VLOOKUP(MaGv!U51,dsma,5,0)&amp;CHAR(10)&amp;VLOOKUP(MaGv!U51,dsma,4,0)))</f>
        <v/>
      </c>
      <c r="V51" s="106" t="str">
        <f>IF(MaGv!V51="","",IF(MaGv!V51="cn","cn"&amp;CHAR(10)&amp;VLOOKUP(MaGv!V46,dscn,3,0),VLOOKUP(MaGv!V51,dsma,5,0)&amp;CHAR(10)&amp;VLOOKUP(MaGv!V51,dsma,4,0)))</f>
        <v/>
      </c>
      <c r="W51" s="106" t="str">
        <f>IF(MaGv!W51="","",IF(MaGv!W51="cn","cn"&amp;CHAR(10)&amp;VLOOKUP(MaGv!W46,dscn,3,0),VLOOKUP(MaGv!W51,dsma,5,0)&amp;CHAR(10)&amp;VLOOKUP(MaGv!W51,dsma,4,0)))</f>
        <v/>
      </c>
      <c r="X51" s="106" t="str">
        <f>IF(MaGv!X51="","",IF(MaGv!X51="cn","cn"&amp;CHAR(10)&amp;VLOOKUP(MaGv!X46,dscn,3,0),VLOOKUP(MaGv!X51,dsma,5,0)&amp;CHAR(10)&amp;VLOOKUP(MaGv!X51,dsma,4,0)))</f>
        <v/>
      </c>
      <c r="Y51" s="106" t="str">
        <f>IF(MaGv!Y51="","",IF(MaGv!Y51="cn","cn"&amp;CHAR(10)&amp;VLOOKUP(MaGv!Y46,dscn,3,0),VLOOKUP(MaGv!Y51,dsma,5,0)&amp;CHAR(10)&amp;VLOOKUP(MaGv!Y51,dsma,4,0)))</f>
        <v/>
      </c>
      <c r="Z51" s="106" t="str">
        <f>IF(MaGv!Z51="","",IF(MaGv!Z51="cn","cn"&amp;CHAR(10)&amp;VLOOKUP(MaGv!Z46,dscn,3,0),VLOOKUP(MaGv!Z51,dsma,5,0)&amp;CHAR(10)&amp;VLOOKUP(MaGv!Z51,dsma,4,0)))</f>
        <v/>
      </c>
      <c r="AA51" s="106" t="str">
        <f>IF(MaGv!AA51="","",IF(MaGv!AA51="cn","cn"&amp;CHAR(10)&amp;VLOOKUP(MaGv!AA46,dscn,3,0),VLOOKUP(MaGv!AA51,dsma,5,0)&amp;CHAR(10)&amp;VLOOKUP(MaGv!AA51,dsma,4,0)))</f>
        <v/>
      </c>
      <c r="AB51" s="106" t="str">
        <f>IF(MaGv!AB51="","",IF(MaGv!AB51="cn","cn"&amp;CHAR(10)&amp;VLOOKUP(MaGv!AB46,dscn,3,0),VLOOKUP(MaGv!AB51,dsma,5,0)&amp;CHAR(10)&amp;VLOOKUP(MaGv!AB51,dsma,4,0)))</f>
        <v/>
      </c>
      <c r="AC51" s="106" t="str">
        <f>IF(MaGv!AC51="","",IF(MaGv!AC51="cn","cn"&amp;CHAR(10)&amp;VLOOKUP(MaGv!AC46,dscn,3,0),VLOOKUP(MaGv!AC51,dsma,5,0)&amp;CHAR(10)&amp;VLOOKUP(MaGv!AC51,dsma,4,0)))</f>
        <v/>
      </c>
      <c r="AD51" s="106" t="str">
        <f>IF(MaGv!AD51="","",IF(MaGv!AD51="cn","cn"&amp;CHAR(10)&amp;VLOOKUP(MaGv!AD46,dscn,3,0),VLOOKUP(MaGv!AD51,dsma,5,0)&amp;CHAR(10)&amp;VLOOKUP(MaGv!AD51,dsma,4,0)))</f>
        <v/>
      </c>
      <c r="AE51" s="106" t="str">
        <f>IF(MaGv!AE51="","",IF(MaGv!AE51="cn","cn"&amp;CHAR(10)&amp;VLOOKUP(MaGv!AE46,dscn,3,0),VLOOKUP(MaGv!AE51,dsma,5,0)&amp;CHAR(10)&amp;VLOOKUP(MaGv!AE51,dsma,4,0)))</f>
        <v/>
      </c>
      <c r="AF51" s="106" t="str">
        <f>IF(MaGv!AF51="","",IF(MaGv!AF51="cn","cn"&amp;CHAR(10)&amp;VLOOKUP(MaGv!AF46,dscn,3,0),VLOOKUP(MaGv!AF51,dsma,5,0)&amp;CHAR(10)&amp;VLOOKUP(MaGv!AF51,dsma,4,0)))</f>
        <v/>
      </c>
      <c r="AG51" s="106" t="str">
        <f>IF(MaGv!AG51="","",IF(MaGv!AG51="cn","cn"&amp;CHAR(10)&amp;VLOOKUP(MaGv!AG46,dscn,3,0),VLOOKUP(MaGv!AG51,dsma,5,0)&amp;CHAR(10)&amp;VLOOKUP(MaGv!AG51,dsma,4,0)))</f>
        <v/>
      </c>
      <c r="AH51" s="239" t="str">
        <f>IF(MaGv!AH51="","",IF(MaGv!AH51="cn","cn"&amp;CHAR(10)&amp;VLOOKUP(MaGv!AH46,dscn,3,0),VLOOKUP(MaGv!AH51,dsma,5,0)&amp;CHAR(10)&amp;VLOOKUP(MaGv!AH51,dsma,4,0)))</f>
        <v/>
      </c>
      <c r="AI51" s="239" t="str">
        <f>IF(MaGv!AI51="","",IF(MaGv!AI51="cn","cn"&amp;CHAR(10)&amp;VLOOKUP(MaGv!AI46,dscn,3,0),VLOOKUP(MaGv!AI51,dsma,5,0)&amp;CHAR(10)&amp;VLOOKUP(MaGv!AI51,dsma,4,0)))</f>
        <v/>
      </c>
      <c r="AJ51" s="239" t="str">
        <f>IF(MaGv!AJ51="","",IF(MaGv!AJ51="cn","cn"&amp;CHAR(10)&amp;VLOOKUP(MaGv!AJ46,dscn,3,0),VLOOKUP(MaGv!AJ51,dsma,5,0)&amp;CHAR(10)&amp;VLOOKUP(MaGv!AJ51,dsma,4,0)))</f>
        <v/>
      </c>
      <c r="AK51" s="239" t="str">
        <f>IF(MaGv!AK51="","",IF(MaGv!AK51="cn","cn"&amp;CHAR(10)&amp;VLOOKUP(MaGv!AK46,dscn,3,0),VLOOKUP(MaGv!AK51,dsma,5,0)&amp;CHAR(10)&amp;VLOOKUP(MaGv!AK51,dsma,4,0)))</f>
        <v/>
      </c>
      <c r="AL51" s="239" t="str">
        <f>IF(MaGv!AL51="","",IF(MaGv!AL51="cn","cn"&amp;CHAR(10)&amp;VLOOKUP(MaGv!AL46,dscn,3,0),VLOOKUP(MaGv!AL51,dsma,5,0)&amp;CHAR(10)&amp;VLOOKUP(MaGv!AL51,dsma,4,0)))</f>
        <v/>
      </c>
      <c r="AM51" s="239" t="str">
        <f>IF(MaGv!AM51="","",IF(MaGv!AM51="cn","cn"&amp;CHAR(10)&amp;VLOOKUP(MaGv!AM46,dscn,3,0),VLOOKUP(MaGv!AM51,dsma,5,0)&amp;CHAR(10)&amp;VLOOKUP(MaGv!AM51,dsma,4,0)))</f>
        <v/>
      </c>
      <c r="AN51" s="239" t="str">
        <f>IF(MaGv!AN51="","",IF(MaGv!AN51="cn","cn"&amp;CHAR(10)&amp;VLOOKUP(MaGv!AN46,dscn,3,0),VLOOKUP(MaGv!AN51,dsma,5,0)&amp;CHAR(10)&amp;VLOOKUP(MaGv!AN51,dsma,4,0)))</f>
        <v/>
      </c>
      <c r="AO51" s="239" t="str">
        <f>IF(MaGv!AO51="","",IF(MaGv!AO51="cn","cn"&amp;CHAR(10)&amp;VLOOKUP(MaGv!AO46,dscn,3,0),VLOOKUP(MaGv!AO51,dsma,5,0)&amp;CHAR(10)&amp;VLOOKUP(MaGv!AO51,dsma,4,0)))</f>
        <v/>
      </c>
      <c r="AP51" s="239" t="str">
        <f>IF(MaGv!AP51="","",IF(MaGv!AP51="cn","cn"&amp;CHAR(10)&amp;VLOOKUP(MaGv!AP46,dscn,3,0),VLOOKUP(MaGv!AP51,dsma,5,0)&amp;CHAR(10)&amp;VLOOKUP(MaGv!AP51,dsma,4,0)))</f>
        <v/>
      </c>
      <c r="AQ51" s="239" t="str">
        <f>IF(MaGv!AQ51="","",IF(MaGv!AQ51="cn","cn"&amp;CHAR(10)&amp;VLOOKUP(MaGv!AQ46,dscn,3,0),VLOOKUP(MaGv!AQ51,dsma,5,0)&amp;CHAR(10)&amp;VLOOKUP(MaGv!AQ51,dsma,4,0)))</f>
        <v/>
      </c>
      <c r="AR51" s="239" t="str">
        <f>IF(MaGv!AR51="","",IF(MaGv!AR51="cn","cn"&amp;CHAR(10)&amp;VLOOKUP(MaGv!AR46,dscn,3,0),VLOOKUP(MaGv!AR51,dsma,5,0)&amp;CHAR(10)&amp;VLOOKUP(MaGv!AR51,dsma,4,0)))</f>
        <v/>
      </c>
      <c r="AS51" s="239" t="str">
        <f>IF(MaGv!AS51="","",IF(MaGv!AS51="cn","cn"&amp;CHAR(10)&amp;VLOOKUP(MaGv!AS46,dscn,3,0),VLOOKUP(MaGv!AS51,dsma,5,0)&amp;CHAR(10)&amp;VLOOKUP(MaGv!AS51,dsma,4,0)))</f>
        <v/>
      </c>
      <c r="AT51" s="236" t="str">
        <f>IF(MaGv!AT51="","",IF(MaGv!AT51="cn","cn"&amp;CHAR(10)&amp;VLOOKUP(MaGv!AT46,dscn,3,0),VLOOKUP(MaGv!AT51,dsma,5,0)&amp;CHAR(10)&amp;VLOOKUP(MaGv!AT51,dsma,4,0)))</f>
        <v/>
      </c>
      <c r="AU51" s="239" t="str">
        <f>IF(MaGv!AU51="","",IF(MaGv!AU51="cn","cn"&amp;CHAR(10)&amp;VLOOKUP(MaGv!AU46,dscn,3,0),VLOOKUP(MaGv!AU51,dsma,5,0)&amp;CHAR(10)&amp;VLOOKUP(MaGv!AU51,dsma,4,0)))</f>
        <v/>
      </c>
      <c r="AV51" s="239" t="str">
        <f>IF(MaGv!AV51="","",IF(MaGv!AV51="cn","cn"&amp;CHAR(10)&amp;VLOOKUP(MaGv!AV46,dscn,3,0),VLOOKUP(MaGv!AV51,dsma,5,0)&amp;CHAR(10)&amp;VLOOKUP(MaGv!AV51,dsma,4,0)))</f>
        <v/>
      </c>
      <c r="AW51" s="239" t="str">
        <f>IF(MaGv!AW51="","",IF(MaGv!AW51="cn","cn"&amp;CHAR(10)&amp;VLOOKUP(MaGv!AW46,dscn,3,0),VLOOKUP(MaGv!AW51,dsma,5,0)&amp;CHAR(10)&amp;VLOOKUP(MaGv!AW51,dsma,4,0)))</f>
        <v/>
      </c>
      <c r="AX51" s="239" t="str">
        <f>IF(MaGv!AX51="","",IF(MaGv!AX51="cn","cn"&amp;CHAR(10)&amp;VLOOKUP(MaGv!AX46,dscn,3,0),VLOOKUP(MaGv!AX51,dsma,5,0)&amp;CHAR(10)&amp;VLOOKUP(MaGv!AX51,dsma,4,0)))</f>
        <v/>
      </c>
      <c r="AY51" s="106" t="str">
        <f>IF(MaGv!AY51="","",IF(MaGv!AY51="cn","cn"&amp;CHAR(10)&amp;VLOOKUP(MaGv!AY46,dscn,3,0),VLOOKUP(MaGv!AY51,dsma,5,0)&amp;CHAR(10)&amp;VLOOKUP(MaGv!AY51,dsma,4,0)))</f>
        <v/>
      </c>
      <c r="AZ51" s="106" t="str">
        <f>IF(MaGv!AZ51="","",IF(MaGv!AZ51="cn","cn"&amp;CHAR(10)&amp;VLOOKUP(MaGv!AZ46,dscn,3,0),VLOOKUP(MaGv!AZ51,dsma,5,0)&amp;CHAR(10)&amp;VLOOKUP(MaGv!AZ51,dsma,4,0)))</f>
        <v/>
      </c>
      <c r="BA51" s="141"/>
      <c r="BB51" s="142"/>
    </row>
    <row r="52" spans="1:54" ht="25.5" customHeight="1">
      <c r="A52" s="565"/>
      <c r="B52" s="140">
        <v>4</v>
      </c>
      <c r="C52" s="106" t="str">
        <f>IF(MaGv!C52="","",IF(MaGv!C52="cn","cn"&amp;CHAR(10)&amp;VLOOKUP(MaGv!C47,dscn,3,0),VLOOKUP(MaGv!C52,dsma,5,0)&amp;CHAR(10)&amp;VLOOKUP(MaGv!C52,dsma,4,0)))</f>
        <v/>
      </c>
      <c r="D52" s="106" t="str">
        <f>IF(MaGv!D52="","",IF(MaGv!D52="cn","cn"&amp;CHAR(10)&amp;VLOOKUP(MaGv!D47,dscn,3,0),VLOOKUP(MaGv!D52,dsma,5,0)&amp;CHAR(10)&amp;VLOOKUP(MaGv!D52,dsma,4,0)))</f>
        <v/>
      </c>
      <c r="E52" s="236" t="str">
        <f>IF(MaGv!E52="","",IF(MaGv!E52="cn","cn"&amp;CHAR(10)&amp;VLOOKUP(MaGv!E47,dscn,3,0),VLOOKUP(MaGv!E52,dsma,5,0)&amp;CHAR(10)&amp;VLOOKUP(MaGv!E52,dsma,4,0)))</f>
        <v/>
      </c>
      <c r="F52" s="106" t="str">
        <f>IF(MaGv!F52="","",IF(MaGv!F52="cn","cn"&amp;CHAR(10)&amp;VLOOKUP(MaGv!F47,dscn,3,0),VLOOKUP(MaGv!F52,dsma,5,0)&amp;CHAR(10)&amp;VLOOKUP(MaGv!F52,dsma,4,0)))</f>
        <v/>
      </c>
      <c r="G52" s="106" t="str">
        <f>IF(MaGv!G52="","",IF(MaGv!G52="cn","cn"&amp;CHAR(10)&amp;VLOOKUP(MaGv!G47,dscn,3,0),VLOOKUP(MaGv!G52,dsma,5,0)&amp;CHAR(10)&amp;VLOOKUP(MaGv!G52,dsma,4,0)))</f>
        <v/>
      </c>
      <c r="H52" s="239" t="str">
        <f>IF(MaGv!H52="","",IF(MaGv!H52="cn","cn"&amp;CHAR(10)&amp;VLOOKUP(MaGv!H47,dscn,3,0),VLOOKUP(MaGv!H52,dsma,5,0)&amp;CHAR(10)&amp;VLOOKUP(MaGv!H52,dsma,4,0)))</f>
        <v/>
      </c>
      <c r="I52" s="106" t="str">
        <f>IF(MaGv!I52="","",IF(MaGv!I52="cn","cn"&amp;CHAR(10)&amp;VLOOKUP(MaGv!I47,dscn,3,0),VLOOKUP(MaGv!I52,dsma,5,0)&amp;CHAR(10)&amp;VLOOKUP(MaGv!I52,dsma,4,0)))</f>
        <v/>
      </c>
      <c r="J52" s="106" t="str">
        <f>IF(MaGv!J52="","",IF(MaGv!J52="cn","cn"&amp;CHAR(10)&amp;VLOOKUP(MaGv!J47,dscn,3,0),VLOOKUP(MaGv!J52,dsma,5,0)&amp;CHAR(10)&amp;VLOOKUP(MaGv!J52,dsma,4,0)))</f>
        <v/>
      </c>
      <c r="K52" s="106" t="str">
        <f>IF(MaGv!K52="","",IF(MaGv!K52="cn","cn"&amp;CHAR(10)&amp;VLOOKUP(MaGv!K47,dscn,3,0),VLOOKUP(MaGv!K52,dsma,5,0)&amp;CHAR(10)&amp;VLOOKUP(MaGv!K52,dsma,4,0)))</f>
        <v/>
      </c>
      <c r="L52" s="106" t="str">
        <f>IF(MaGv!L52="","",IF(MaGv!L52="cn","cn"&amp;CHAR(10)&amp;VLOOKUP(MaGv!L47,dscn,3,0),VLOOKUP(MaGv!L52,dsma,5,0)&amp;CHAR(10)&amp;VLOOKUP(MaGv!L52,dsma,4,0)))</f>
        <v/>
      </c>
      <c r="M52" s="106" t="str">
        <f>IF(MaGv!M52="","",IF(MaGv!M52="cn","cn"&amp;CHAR(10)&amp;VLOOKUP(MaGv!M47,dscn,3,0),VLOOKUP(MaGv!M52,dsma,5,0)&amp;CHAR(10)&amp;VLOOKUP(MaGv!M52,dsma,4,0)))</f>
        <v/>
      </c>
      <c r="N52" s="106" t="str">
        <f>IF(MaGv!N52="","",IF(MaGv!N52="cn","cn"&amp;CHAR(10)&amp;VLOOKUP(MaGv!N47,dscn,3,0),VLOOKUP(MaGv!N52,dsma,5,0)&amp;CHAR(10)&amp;VLOOKUP(MaGv!N52,dsma,4,0)))</f>
        <v/>
      </c>
      <c r="O52" s="106" t="str">
        <f>IF(MaGv!O52="","",IF(MaGv!O52="cn","cn"&amp;CHAR(10)&amp;VLOOKUP(MaGv!O47,dscn,3,0),VLOOKUP(MaGv!O52,dsma,5,0)&amp;CHAR(10)&amp;VLOOKUP(MaGv!O52,dsma,4,0)))</f>
        <v/>
      </c>
      <c r="P52" s="106" t="str">
        <f>IF(MaGv!P52="","",IF(MaGv!P52="cn","cn"&amp;CHAR(10)&amp;VLOOKUP(MaGv!P47,dscn,3,0),VLOOKUP(MaGv!P52,dsma,5,0)&amp;CHAR(10)&amp;VLOOKUP(MaGv!P52,dsma,4,0)))</f>
        <v/>
      </c>
      <c r="Q52" s="239" t="str">
        <f>IF(MaGv!Q52="","",IF(MaGv!Q52="cn","cn"&amp;CHAR(10)&amp;VLOOKUP(MaGv!Q47,dscn,3,0),VLOOKUP(MaGv!Q52,dsma,5,0)&amp;CHAR(10)&amp;VLOOKUP(MaGv!Q52,dsma,4,0)))</f>
        <v/>
      </c>
      <c r="R52" s="106" t="str">
        <f>IF(MaGv!R52="","",IF(MaGv!R52="cn","cn"&amp;CHAR(10)&amp;VLOOKUP(MaGv!R47,dscn,3,0),VLOOKUP(MaGv!R52,dsma,5,0)&amp;CHAR(10)&amp;VLOOKUP(MaGv!R52,dsma,4,0)))</f>
        <v/>
      </c>
      <c r="S52" s="106" t="str">
        <f>IF(MaGv!S52="","",IF(MaGv!S52="cn","cn"&amp;CHAR(10)&amp;VLOOKUP(MaGv!S47,dscn,3,0),VLOOKUP(MaGv!S52,dsma,5,0)&amp;CHAR(10)&amp;VLOOKUP(MaGv!S52,dsma,4,0)))</f>
        <v/>
      </c>
      <c r="T52" s="106" t="str">
        <f>IF(MaGv!T52="","",IF(MaGv!T52="cn","cn"&amp;CHAR(10)&amp;VLOOKUP(MaGv!T47,dscn,3,0),VLOOKUP(MaGv!T52,dsma,5,0)&amp;CHAR(10)&amp;VLOOKUP(MaGv!T52,dsma,4,0)))</f>
        <v/>
      </c>
      <c r="U52" s="106" t="str">
        <f>IF(MaGv!U52="","",IF(MaGv!U52="cn","cn"&amp;CHAR(10)&amp;VLOOKUP(MaGv!U47,dscn,3,0),VLOOKUP(MaGv!U52,dsma,5,0)&amp;CHAR(10)&amp;VLOOKUP(MaGv!U52,dsma,4,0)))</f>
        <v/>
      </c>
      <c r="V52" s="106" t="str">
        <f>IF(MaGv!V52="","",IF(MaGv!V52="cn","cn"&amp;CHAR(10)&amp;VLOOKUP(MaGv!V47,dscn,3,0),VLOOKUP(MaGv!V52,dsma,5,0)&amp;CHAR(10)&amp;VLOOKUP(MaGv!V52,dsma,4,0)))</f>
        <v/>
      </c>
      <c r="W52" s="106" t="str">
        <f>IF(MaGv!W52="","",IF(MaGv!W52="cn","cn"&amp;CHAR(10)&amp;VLOOKUP(MaGv!W47,dscn,3,0),VLOOKUP(MaGv!W52,dsma,5,0)&amp;CHAR(10)&amp;VLOOKUP(MaGv!W52,dsma,4,0)))</f>
        <v/>
      </c>
      <c r="X52" s="106" t="str">
        <f>IF(MaGv!X52="","",IF(MaGv!X52="cn","cn"&amp;CHAR(10)&amp;VLOOKUP(MaGv!X47,dscn,3,0),VLOOKUP(MaGv!X52,dsma,5,0)&amp;CHAR(10)&amp;VLOOKUP(MaGv!X52,dsma,4,0)))</f>
        <v/>
      </c>
      <c r="Y52" s="106" t="str">
        <f>IF(MaGv!Y52="","",IF(MaGv!Y52="cn","cn"&amp;CHAR(10)&amp;VLOOKUP(MaGv!Y47,dscn,3,0),VLOOKUP(MaGv!Y52,dsma,5,0)&amp;CHAR(10)&amp;VLOOKUP(MaGv!Y52,dsma,4,0)))</f>
        <v/>
      </c>
      <c r="Z52" s="106" t="str">
        <f>IF(MaGv!Z52="","",IF(MaGv!Z52="cn","cn"&amp;CHAR(10)&amp;VLOOKUP(MaGv!Z47,dscn,3,0),VLOOKUP(MaGv!Z52,dsma,5,0)&amp;CHAR(10)&amp;VLOOKUP(MaGv!Z52,dsma,4,0)))</f>
        <v/>
      </c>
      <c r="AA52" s="106" t="str">
        <f>IF(MaGv!AA52="","",IF(MaGv!AA52="cn","cn"&amp;CHAR(10)&amp;VLOOKUP(MaGv!AA47,dscn,3,0),VLOOKUP(MaGv!AA52,dsma,5,0)&amp;CHAR(10)&amp;VLOOKUP(MaGv!AA52,dsma,4,0)))</f>
        <v/>
      </c>
      <c r="AB52" s="106" t="str">
        <f>IF(MaGv!AB52="","",IF(MaGv!AB52="cn","cn"&amp;CHAR(10)&amp;VLOOKUP(MaGv!AB47,dscn,3,0),VLOOKUP(MaGv!AB52,dsma,5,0)&amp;CHAR(10)&amp;VLOOKUP(MaGv!AB52,dsma,4,0)))</f>
        <v/>
      </c>
      <c r="AC52" s="106" t="str">
        <f>IF(MaGv!AC52="","",IF(MaGv!AC52="cn","cn"&amp;CHAR(10)&amp;VLOOKUP(MaGv!AC47,dscn,3,0),VLOOKUP(MaGv!AC52,dsma,5,0)&amp;CHAR(10)&amp;VLOOKUP(MaGv!AC52,dsma,4,0)))</f>
        <v/>
      </c>
      <c r="AD52" s="106" t="str">
        <f>IF(MaGv!AD52="","",IF(MaGv!AD52="cn","cn"&amp;CHAR(10)&amp;VLOOKUP(MaGv!AD47,dscn,3,0),VLOOKUP(MaGv!AD52,dsma,5,0)&amp;CHAR(10)&amp;VLOOKUP(MaGv!AD52,dsma,4,0)))</f>
        <v/>
      </c>
      <c r="AE52" s="106" t="str">
        <f>IF(MaGv!AE52="","",IF(MaGv!AE52="cn","cn"&amp;CHAR(10)&amp;VLOOKUP(MaGv!AE47,dscn,3,0),VLOOKUP(MaGv!AE52,dsma,5,0)&amp;CHAR(10)&amp;VLOOKUP(MaGv!AE52,dsma,4,0)))</f>
        <v/>
      </c>
      <c r="AF52" s="106" t="str">
        <f>IF(MaGv!AF52="","",IF(MaGv!AF52="cn","cn"&amp;CHAR(10)&amp;VLOOKUP(MaGv!AF47,dscn,3,0),VLOOKUP(MaGv!AF52,dsma,5,0)&amp;CHAR(10)&amp;VLOOKUP(MaGv!AF52,dsma,4,0)))</f>
        <v/>
      </c>
      <c r="AG52" s="106" t="str">
        <f>IF(MaGv!AG52="","",IF(MaGv!AG52="cn","cn"&amp;CHAR(10)&amp;VLOOKUP(MaGv!AG47,dscn,3,0),VLOOKUP(MaGv!AG52,dsma,5,0)&amp;CHAR(10)&amp;VLOOKUP(MaGv!AG52,dsma,4,0)))</f>
        <v/>
      </c>
      <c r="AH52" s="239" t="str">
        <f>IF(MaGv!AH52="","",IF(MaGv!AH52="cn","cn"&amp;CHAR(10)&amp;VLOOKUP(MaGv!AH47,dscn,3,0),VLOOKUP(MaGv!AH52,dsma,5,0)&amp;CHAR(10)&amp;VLOOKUP(MaGv!AH52,dsma,4,0)))</f>
        <v/>
      </c>
      <c r="AI52" s="239" t="str">
        <f>IF(MaGv!AI52="","",IF(MaGv!AI52="cn","cn"&amp;CHAR(10)&amp;VLOOKUP(MaGv!AI47,dscn,3,0),VLOOKUP(MaGv!AI52,dsma,5,0)&amp;CHAR(10)&amp;VLOOKUP(MaGv!AI52,dsma,4,0)))</f>
        <v/>
      </c>
      <c r="AJ52" s="239" t="str">
        <f>IF(MaGv!AJ52="","",IF(MaGv!AJ52="cn","cn"&amp;CHAR(10)&amp;VLOOKUP(MaGv!AJ47,dscn,3,0),VLOOKUP(MaGv!AJ52,dsma,5,0)&amp;CHAR(10)&amp;VLOOKUP(MaGv!AJ52,dsma,4,0)))</f>
        <v/>
      </c>
      <c r="AK52" s="239" t="str">
        <f>IF(MaGv!AK52="","",IF(MaGv!AK52="cn","cn"&amp;CHAR(10)&amp;VLOOKUP(MaGv!AK47,dscn,3,0),VLOOKUP(MaGv!AK52,dsma,5,0)&amp;CHAR(10)&amp;VLOOKUP(MaGv!AK52,dsma,4,0)))</f>
        <v/>
      </c>
      <c r="AL52" s="239" t="str">
        <f>IF(MaGv!AL52="","",IF(MaGv!AL52="cn","cn"&amp;CHAR(10)&amp;VLOOKUP(MaGv!AL47,dscn,3,0),VLOOKUP(MaGv!AL52,dsma,5,0)&amp;CHAR(10)&amp;VLOOKUP(MaGv!AL52,dsma,4,0)))</f>
        <v/>
      </c>
      <c r="AM52" s="239" t="str">
        <f>IF(MaGv!AM52="","",IF(MaGv!AM52="cn","cn"&amp;CHAR(10)&amp;VLOOKUP(MaGv!AM47,dscn,3,0),VLOOKUP(MaGv!AM52,dsma,5,0)&amp;CHAR(10)&amp;VLOOKUP(MaGv!AM52,dsma,4,0)))</f>
        <v/>
      </c>
      <c r="AN52" s="239" t="str">
        <f>IF(MaGv!AN52="","",IF(MaGv!AN52="cn","cn"&amp;CHAR(10)&amp;VLOOKUP(MaGv!AN47,dscn,3,0),VLOOKUP(MaGv!AN52,dsma,5,0)&amp;CHAR(10)&amp;VLOOKUP(MaGv!AN52,dsma,4,0)))</f>
        <v/>
      </c>
      <c r="AO52" s="239" t="str">
        <f>IF(MaGv!AO52="","",IF(MaGv!AO52="cn","cn"&amp;CHAR(10)&amp;VLOOKUP(MaGv!AO47,dscn,3,0),VLOOKUP(MaGv!AO52,dsma,5,0)&amp;CHAR(10)&amp;VLOOKUP(MaGv!AO52,dsma,4,0)))</f>
        <v/>
      </c>
      <c r="AP52" s="239" t="str">
        <f>IF(MaGv!AP52="","",IF(MaGv!AP52="cn","cn"&amp;CHAR(10)&amp;VLOOKUP(MaGv!AP47,dscn,3,0),VLOOKUP(MaGv!AP52,dsma,5,0)&amp;CHAR(10)&amp;VLOOKUP(MaGv!AP52,dsma,4,0)))</f>
        <v/>
      </c>
      <c r="AQ52" s="239" t="str">
        <f>IF(MaGv!AQ52="","",IF(MaGv!AQ52="cn","cn"&amp;CHAR(10)&amp;VLOOKUP(MaGv!AQ47,dscn,3,0),VLOOKUP(MaGv!AQ52,dsma,5,0)&amp;CHAR(10)&amp;VLOOKUP(MaGv!AQ52,dsma,4,0)))</f>
        <v/>
      </c>
      <c r="AR52" s="239" t="str">
        <f>IF(MaGv!AR52="","",IF(MaGv!AR52="cn","cn"&amp;CHAR(10)&amp;VLOOKUP(MaGv!AR47,dscn,3,0),VLOOKUP(MaGv!AR52,dsma,5,0)&amp;CHAR(10)&amp;VLOOKUP(MaGv!AR52,dsma,4,0)))</f>
        <v/>
      </c>
      <c r="AS52" s="239" t="str">
        <f>IF(MaGv!AS52="","",IF(MaGv!AS52="cn","cn"&amp;CHAR(10)&amp;VLOOKUP(MaGv!AS47,dscn,3,0),VLOOKUP(MaGv!AS52,dsma,5,0)&amp;CHAR(10)&amp;VLOOKUP(MaGv!AS52,dsma,4,0)))</f>
        <v/>
      </c>
      <c r="AT52" s="236" t="str">
        <f>IF(MaGv!AT52="","",IF(MaGv!AT52="cn","cn"&amp;CHAR(10)&amp;VLOOKUP(MaGv!AT47,dscn,3,0),VLOOKUP(MaGv!AT52,dsma,5,0)&amp;CHAR(10)&amp;VLOOKUP(MaGv!AT52,dsma,4,0)))</f>
        <v/>
      </c>
      <c r="AU52" s="239" t="str">
        <f>IF(MaGv!AU52="","",IF(MaGv!AU52="cn","cn"&amp;CHAR(10)&amp;VLOOKUP(MaGv!AU47,dscn,3,0),VLOOKUP(MaGv!AU52,dsma,5,0)&amp;CHAR(10)&amp;VLOOKUP(MaGv!AU52,dsma,4,0)))</f>
        <v/>
      </c>
      <c r="AV52" s="239" t="str">
        <f>IF(MaGv!AV52="","",IF(MaGv!AV52="cn","cn"&amp;CHAR(10)&amp;VLOOKUP(MaGv!AV47,dscn,3,0),VLOOKUP(MaGv!AV52,dsma,5,0)&amp;CHAR(10)&amp;VLOOKUP(MaGv!AV52,dsma,4,0)))</f>
        <v/>
      </c>
      <c r="AW52" s="239" t="str">
        <f>IF(MaGv!AW52="","",IF(MaGv!AW52="cn","cn"&amp;CHAR(10)&amp;VLOOKUP(MaGv!AW47,dscn,3,0),VLOOKUP(MaGv!AW52,dsma,5,0)&amp;CHAR(10)&amp;VLOOKUP(MaGv!AW52,dsma,4,0)))</f>
        <v/>
      </c>
      <c r="AX52" s="239" t="str">
        <f>IF(MaGv!AX52="","",IF(MaGv!AX52="cn","cn"&amp;CHAR(10)&amp;VLOOKUP(MaGv!AX47,dscn,3,0),VLOOKUP(MaGv!AX52,dsma,5,0)&amp;CHAR(10)&amp;VLOOKUP(MaGv!AX52,dsma,4,0)))</f>
        <v/>
      </c>
      <c r="AY52" s="106" t="str">
        <f>IF(MaGv!AY52="","",IF(MaGv!AY52="cn","cn"&amp;CHAR(10)&amp;VLOOKUP(MaGv!AY47,dscn,3,0),VLOOKUP(MaGv!AY52,dsma,5,0)&amp;CHAR(10)&amp;VLOOKUP(MaGv!AY52,dsma,4,0)))</f>
        <v/>
      </c>
      <c r="AZ52" s="106" t="str">
        <f>IF(MaGv!AZ52="","",IF(MaGv!AZ52="cn","cn"&amp;CHAR(10)&amp;VLOOKUP(MaGv!AZ47,dscn,3,0),VLOOKUP(MaGv!AZ52,dsma,5,0)&amp;CHAR(10)&amp;VLOOKUP(MaGv!AZ52,dsma,4,0)))</f>
        <v/>
      </c>
      <c r="BA52" s="141"/>
      <c r="BB52" s="142"/>
    </row>
    <row r="53" spans="1:54" ht="25.5" customHeight="1" thickBot="1">
      <c r="A53" s="565"/>
      <c r="B53" s="143">
        <v>5</v>
      </c>
      <c r="C53" s="151" t="str">
        <f>IF(MaGv!C53="","",IF(MaGv!C53="cn","cn"&amp;CHAR(10)&amp;VLOOKUP(MaGv!C48,dscn,3,0),VLOOKUP(MaGv!C53,dsma,5,0)&amp;CHAR(10)&amp;VLOOKUP(MaGv!C53,dsma,4,0)))</f>
        <v/>
      </c>
      <c r="D53" s="151" t="str">
        <f>IF(MaGv!D53="","",IF(MaGv!D53="cn","cn"&amp;CHAR(10)&amp;VLOOKUP(MaGv!D48,dscn,3,0),VLOOKUP(MaGv!D53,dsma,5,0)&amp;CHAR(10)&amp;VLOOKUP(MaGv!D53,dsma,4,0)))</f>
        <v/>
      </c>
      <c r="E53" s="237" t="str">
        <f>IF(MaGv!E53="","",IF(MaGv!E53="cn","cn"&amp;CHAR(10)&amp;VLOOKUP(MaGv!E48,dscn,3,0),VLOOKUP(MaGv!E53,dsma,5,0)&amp;CHAR(10)&amp;VLOOKUP(MaGv!E53,dsma,4,0)))</f>
        <v/>
      </c>
      <c r="F53" s="151" t="str">
        <f>IF(MaGv!F53="","",IF(MaGv!F53="cn","cn"&amp;CHAR(10)&amp;VLOOKUP(MaGv!F48,dscn,3,0),VLOOKUP(MaGv!F53,dsma,5,0)&amp;CHAR(10)&amp;VLOOKUP(MaGv!F53,dsma,4,0)))</f>
        <v/>
      </c>
      <c r="G53" s="151" t="str">
        <f>IF(MaGv!G53="","",IF(MaGv!G53="cn","cn"&amp;CHAR(10)&amp;VLOOKUP(MaGv!G48,dscn,3,0),VLOOKUP(MaGv!G53,dsma,5,0)&amp;CHAR(10)&amp;VLOOKUP(MaGv!G53,dsma,4,0)))</f>
        <v/>
      </c>
      <c r="H53" s="240" t="str">
        <f>IF(MaGv!H53="","",IF(MaGv!H53="cn","cn"&amp;CHAR(10)&amp;VLOOKUP(MaGv!H48,dscn,3,0),VLOOKUP(MaGv!H53,dsma,5,0)&amp;CHAR(10)&amp;VLOOKUP(MaGv!H53,dsma,4,0)))</f>
        <v/>
      </c>
      <c r="I53" s="151" t="str">
        <f>IF(MaGv!I53="","",IF(MaGv!I53="cn","cn"&amp;CHAR(10)&amp;VLOOKUP(MaGv!I48,dscn,3,0),VLOOKUP(MaGv!I53,dsma,5,0)&amp;CHAR(10)&amp;VLOOKUP(MaGv!I53,dsma,4,0)))</f>
        <v/>
      </c>
      <c r="J53" s="151" t="str">
        <f>IF(MaGv!J53="","",IF(MaGv!J53="cn","cn"&amp;CHAR(10)&amp;VLOOKUP(MaGv!J48,dscn,3,0),VLOOKUP(MaGv!J53,dsma,5,0)&amp;CHAR(10)&amp;VLOOKUP(MaGv!J53,dsma,4,0)))</f>
        <v/>
      </c>
      <c r="K53" s="151" t="str">
        <f>IF(MaGv!K53="","",IF(MaGv!K53="cn","cn"&amp;CHAR(10)&amp;VLOOKUP(MaGv!K48,dscn,3,0),VLOOKUP(MaGv!K53,dsma,5,0)&amp;CHAR(10)&amp;VLOOKUP(MaGv!K53,dsma,4,0)))</f>
        <v/>
      </c>
      <c r="L53" s="151" t="str">
        <f>IF(MaGv!L53="","",IF(MaGv!L53="cn","cn"&amp;CHAR(10)&amp;VLOOKUP(MaGv!L48,dscn,3,0),VLOOKUP(MaGv!L53,dsma,5,0)&amp;CHAR(10)&amp;VLOOKUP(MaGv!L53,dsma,4,0)))</f>
        <v/>
      </c>
      <c r="M53" s="151" t="str">
        <f>IF(MaGv!M53="","",IF(MaGv!M53="cn","cn"&amp;CHAR(10)&amp;VLOOKUP(MaGv!M48,dscn,3,0),VLOOKUP(MaGv!M53,dsma,5,0)&amp;CHAR(10)&amp;VLOOKUP(MaGv!M53,dsma,4,0)))</f>
        <v/>
      </c>
      <c r="N53" s="151" t="str">
        <f>IF(MaGv!N53="","",IF(MaGv!N53="cn","cn"&amp;CHAR(10)&amp;VLOOKUP(MaGv!N48,dscn,3,0),VLOOKUP(MaGv!N53,dsma,5,0)&amp;CHAR(10)&amp;VLOOKUP(MaGv!N53,dsma,4,0)))</f>
        <v/>
      </c>
      <c r="O53" s="151" t="str">
        <f>IF(MaGv!O53="","",IF(MaGv!O53="cn","cn"&amp;CHAR(10)&amp;VLOOKUP(MaGv!O48,dscn,3,0),VLOOKUP(MaGv!O53,dsma,5,0)&amp;CHAR(10)&amp;VLOOKUP(MaGv!O53,dsma,4,0)))</f>
        <v/>
      </c>
      <c r="P53" s="151" t="str">
        <f>IF(MaGv!P53="","",IF(MaGv!P53="cn","cn"&amp;CHAR(10)&amp;VLOOKUP(MaGv!P48,dscn,3,0),VLOOKUP(MaGv!P53,dsma,5,0)&amp;CHAR(10)&amp;VLOOKUP(MaGv!P53,dsma,4,0)))</f>
        <v/>
      </c>
      <c r="Q53" s="240" t="str">
        <f>IF(MaGv!Q53="","",IF(MaGv!Q53="cn","cn"&amp;CHAR(10)&amp;VLOOKUP(MaGv!Q48,dscn,3,0),VLOOKUP(MaGv!Q53,dsma,5,0)&amp;CHAR(10)&amp;VLOOKUP(MaGv!Q53,dsma,4,0)))</f>
        <v/>
      </c>
      <c r="R53" s="151" t="str">
        <f>IF(MaGv!R53="","",IF(MaGv!R53="cn","cn"&amp;CHAR(10)&amp;VLOOKUP(MaGv!R48,dscn,3,0),VLOOKUP(MaGv!R53,dsma,5,0)&amp;CHAR(10)&amp;VLOOKUP(MaGv!R53,dsma,4,0)))</f>
        <v/>
      </c>
      <c r="S53" s="151" t="str">
        <f>IF(MaGv!S53="","",IF(MaGv!S53="cn","cn"&amp;CHAR(10)&amp;VLOOKUP(MaGv!S48,dscn,3,0),VLOOKUP(MaGv!S53,dsma,5,0)&amp;CHAR(10)&amp;VLOOKUP(MaGv!S53,dsma,4,0)))</f>
        <v/>
      </c>
      <c r="T53" s="151" t="str">
        <f>IF(MaGv!T53="","",IF(MaGv!T53="cn","cn"&amp;CHAR(10)&amp;VLOOKUP(MaGv!T48,dscn,3,0),VLOOKUP(MaGv!T53,dsma,5,0)&amp;CHAR(10)&amp;VLOOKUP(MaGv!T53,dsma,4,0)))</f>
        <v/>
      </c>
      <c r="U53" s="151" t="str">
        <f>IF(MaGv!U53="","",IF(MaGv!U53="cn","cn"&amp;CHAR(10)&amp;VLOOKUP(MaGv!U48,dscn,3,0),VLOOKUP(MaGv!U53,dsma,5,0)&amp;CHAR(10)&amp;VLOOKUP(MaGv!U53,dsma,4,0)))</f>
        <v/>
      </c>
      <c r="V53" s="151" t="str">
        <f>IF(MaGv!V53="","",IF(MaGv!V53="cn","cn"&amp;CHAR(10)&amp;VLOOKUP(MaGv!V48,dscn,3,0),VLOOKUP(MaGv!V53,dsma,5,0)&amp;CHAR(10)&amp;VLOOKUP(MaGv!V53,dsma,4,0)))</f>
        <v/>
      </c>
      <c r="W53" s="151" t="str">
        <f>IF(MaGv!W53="","",IF(MaGv!W53="cn","cn"&amp;CHAR(10)&amp;VLOOKUP(MaGv!W48,dscn,3,0),VLOOKUP(MaGv!W53,dsma,5,0)&amp;CHAR(10)&amp;VLOOKUP(MaGv!W53,dsma,4,0)))</f>
        <v/>
      </c>
      <c r="X53" s="151" t="str">
        <f>IF(MaGv!X53="","",IF(MaGv!X53="cn","cn"&amp;CHAR(10)&amp;VLOOKUP(MaGv!X48,dscn,3,0),VLOOKUP(MaGv!X53,dsma,5,0)&amp;CHAR(10)&amp;VLOOKUP(MaGv!X53,dsma,4,0)))</f>
        <v/>
      </c>
      <c r="Y53" s="151" t="str">
        <f>IF(MaGv!Y53="","",IF(MaGv!Y53="cn","cn"&amp;CHAR(10)&amp;VLOOKUP(MaGv!Y48,dscn,3,0),VLOOKUP(MaGv!Y53,dsma,5,0)&amp;CHAR(10)&amp;VLOOKUP(MaGv!Y53,dsma,4,0)))</f>
        <v/>
      </c>
      <c r="Z53" s="151" t="str">
        <f>IF(MaGv!Z53="","",IF(MaGv!Z53="cn","cn"&amp;CHAR(10)&amp;VLOOKUP(MaGv!Z48,dscn,3,0),VLOOKUP(MaGv!Z53,dsma,5,0)&amp;CHAR(10)&amp;VLOOKUP(MaGv!Z53,dsma,4,0)))</f>
        <v/>
      </c>
      <c r="AA53" s="151" t="str">
        <f>IF(MaGv!AA53="","",IF(MaGv!AA53="cn","cn"&amp;CHAR(10)&amp;VLOOKUP(MaGv!AA48,dscn,3,0),VLOOKUP(MaGv!AA53,dsma,5,0)&amp;CHAR(10)&amp;VLOOKUP(MaGv!AA53,dsma,4,0)))</f>
        <v/>
      </c>
      <c r="AB53" s="151" t="str">
        <f>IF(MaGv!AB53="","",IF(MaGv!AB53="cn","cn"&amp;CHAR(10)&amp;VLOOKUP(MaGv!AB48,dscn,3,0),VLOOKUP(MaGv!AB53,dsma,5,0)&amp;CHAR(10)&amp;VLOOKUP(MaGv!AB53,dsma,4,0)))</f>
        <v/>
      </c>
      <c r="AC53" s="151" t="str">
        <f>IF(MaGv!AC53="","",IF(MaGv!AC53="cn","cn"&amp;CHAR(10)&amp;VLOOKUP(MaGv!AC48,dscn,3,0),VLOOKUP(MaGv!AC53,dsma,5,0)&amp;CHAR(10)&amp;VLOOKUP(MaGv!AC53,dsma,4,0)))</f>
        <v/>
      </c>
      <c r="AD53" s="151" t="str">
        <f>IF(MaGv!AD53="","",IF(MaGv!AD53="cn","cn"&amp;CHAR(10)&amp;VLOOKUP(MaGv!AD48,dscn,3,0),VLOOKUP(MaGv!AD53,dsma,5,0)&amp;CHAR(10)&amp;VLOOKUP(MaGv!AD53,dsma,4,0)))</f>
        <v/>
      </c>
      <c r="AE53" s="151" t="str">
        <f>IF(MaGv!AE53="","",IF(MaGv!AE53="cn","cn"&amp;CHAR(10)&amp;VLOOKUP(MaGv!AE48,dscn,3,0),VLOOKUP(MaGv!AE53,dsma,5,0)&amp;CHAR(10)&amp;VLOOKUP(MaGv!AE53,dsma,4,0)))</f>
        <v/>
      </c>
      <c r="AF53" s="151" t="str">
        <f>IF(MaGv!AF53="","",IF(MaGv!AF53="cn","cn"&amp;CHAR(10)&amp;VLOOKUP(MaGv!AF48,dscn,3,0),VLOOKUP(MaGv!AF53,dsma,5,0)&amp;CHAR(10)&amp;VLOOKUP(MaGv!AF53,dsma,4,0)))</f>
        <v/>
      </c>
      <c r="AG53" s="151" t="str">
        <f>IF(MaGv!AG53="","",IF(MaGv!AG53="cn","cn"&amp;CHAR(10)&amp;VLOOKUP(MaGv!AG48,dscn,3,0),VLOOKUP(MaGv!AG53,dsma,5,0)&amp;CHAR(10)&amp;VLOOKUP(MaGv!AG53,dsma,4,0)))</f>
        <v/>
      </c>
      <c r="AH53" s="240" t="str">
        <f>IF(MaGv!AH53="","",IF(MaGv!AH53="cn","cn"&amp;CHAR(10)&amp;VLOOKUP(MaGv!AH48,dscn,3,0),VLOOKUP(MaGv!AH53,dsma,5,0)&amp;CHAR(10)&amp;VLOOKUP(MaGv!AH53,dsma,4,0)))</f>
        <v/>
      </c>
      <c r="AI53" s="240" t="str">
        <f>IF(MaGv!AI53="","",IF(MaGv!AI53="cn","cn"&amp;CHAR(10)&amp;VLOOKUP(MaGv!AI48,dscn,3,0),VLOOKUP(MaGv!AI53,dsma,5,0)&amp;CHAR(10)&amp;VLOOKUP(MaGv!AI53,dsma,4,0)))</f>
        <v/>
      </c>
      <c r="AJ53" s="240" t="str">
        <f>IF(MaGv!AJ53="","",IF(MaGv!AJ53="cn","cn"&amp;CHAR(10)&amp;VLOOKUP(MaGv!AJ48,dscn,3,0),VLOOKUP(MaGv!AJ53,dsma,5,0)&amp;CHAR(10)&amp;VLOOKUP(MaGv!AJ53,dsma,4,0)))</f>
        <v/>
      </c>
      <c r="AK53" s="240" t="str">
        <f>IF(MaGv!AK53="","",IF(MaGv!AK53="cn","cn"&amp;CHAR(10)&amp;VLOOKUP(MaGv!AK48,dscn,3,0),VLOOKUP(MaGv!AK53,dsma,5,0)&amp;CHAR(10)&amp;VLOOKUP(MaGv!AK53,dsma,4,0)))</f>
        <v/>
      </c>
      <c r="AL53" s="240" t="str">
        <f>IF(MaGv!AL53="","",IF(MaGv!AL53="cn","cn"&amp;CHAR(10)&amp;VLOOKUP(MaGv!AL48,dscn,3,0),VLOOKUP(MaGv!AL53,dsma,5,0)&amp;CHAR(10)&amp;VLOOKUP(MaGv!AL53,dsma,4,0)))</f>
        <v/>
      </c>
      <c r="AM53" s="240" t="str">
        <f>IF(MaGv!AM53="","",IF(MaGv!AM53="cn","cn"&amp;CHAR(10)&amp;VLOOKUP(MaGv!AM48,dscn,3,0),VLOOKUP(MaGv!AM53,dsma,5,0)&amp;CHAR(10)&amp;VLOOKUP(MaGv!AM53,dsma,4,0)))</f>
        <v/>
      </c>
      <c r="AN53" s="240" t="str">
        <f>IF(MaGv!AN53="","",IF(MaGv!AN53="cn","cn"&amp;CHAR(10)&amp;VLOOKUP(MaGv!AN48,dscn,3,0),VLOOKUP(MaGv!AN53,dsma,5,0)&amp;CHAR(10)&amp;VLOOKUP(MaGv!AN53,dsma,4,0)))</f>
        <v/>
      </c>
      <c r="AO53" s="240" t="str">
        <f>IF(MaGv!AO53="","",IF(MaGv!AO53="cn","cn"&amp;CHAR(10)&amp;VLOOKUP(MaGv!AO48,dscn,3,0),VLOOKUP(MaGv!AO53,dsma,5,0)&amp;CHAR(10)&amp;VLOOKUP(MaGv!AO53,dsma,4,0)))</f>
        <v/>
      </c>
      <c r="AP53" s="240" t="str">
        <f>IF(MaGv!AP53="","",IF(MaGv!AP53="cn","cn"&amp;CHAR(10)&amp;VLOOKUP(MaGv!AP48,dscn,3,0),VLOOKUP(MaGv!AP53,dsma,5,0)&amp;CHAR(10)&amp;VLOOKUP(MaGv!AP53,dsma,4,0)))</f>
        <v/>
      </c>
      <c r="AQ53" s="240" t="str">
        <f>IF(MaGv!AQ53="","",IF(MaGv!AQ53="cn","cn"&amp;CHAR(10)&amp;VLOOKUP(MaGv!AQ48,dscn,3,0),VLOOKUP(MaGv!AQ53,dsma,5,0)&amp;CHAR(10)&amp;VLOOKUP(MaGv!AQ53,dsma,4,0)))</f>
        <v/>
      </c>
      <c r="AR53" s="240" t="str">
        <f>IF(MaGv!AR53="","",IF(MaGv!AR53="cn","cn"&amp;CHAR(10)&amp;VLOOKUP(MaGv!AR48,dscn,3,0),VLOOKUP(MaGv!AR53,dsma,5,0)&amp;CHAR(10)&amp;VLOOKUP(MaGv!AR53,dsma,4,0)))</f>
        <v/>
      </c>
      <c r="AS53" s="240" t="str">
        <f>IF(MaGv!AS53="","",IF(MaGv!AS53="cn","cn"&amp;CHAR(10)&amp;VLOOKUP(MaGv!AS48,dscn,3,0),VLOOKUP(MaGv!AS53,dsma,5,0)&amp;CHAR(10)&amp;VLOOKUP(MaGv!AS53,dsma,4,0)))</f>
        <v/>
      </c>
      <c r="AT53" s="237" t="str">
        <f>IF(MaGv!AT53="","",IF(MaGv!AT53="cn","cn"&amp;CHAR(10)&amp;VLOOKUP(MaGv!AT48,dscn,3,0),VLOOKUP(MaGv!AT53,dsma,5,0)&amp;CHAR(10)&amp;VLOOKUP(MaGv!AT53,dsma,4,0)))</f>
        <v/>
      </c>
      <c r="AU53" s="240" t="str">
        <f>IF(MaGv!AU53="","",IF(MaGv!AU53="cn","cn"&amp;CHAR(10)&amp;VLOOKUP(MaGv!AU48,dscn,3,0),VLOOKUP(MaGv!AU53,dsma,5,0)&amp;CHAR(10)&amp;VLOOKUP(MaGv!AU53,dsma,4,0)))</f>
        <v/>
      </c>
      <c r="AV53" s="240" t="str">
        <f>IF(MaGv!AV53="","",IF(MaGv!AV53="cn","cn"&amp;CHAR(10)&amp;VLOOKUP(MaGv!AV48,dscn,3,0),VLOOKUP(MaGv!AV53,dsma,5,0)&amp;CHAR(10)&amp;VLOOKUP(MaGv!AV53,dsma,4,0)))</f>
        <v/>
      </c>
      <c r="AW53" s="240" t="str">
        <f>IF(MaGv!AW53="","",IF(MaGv!AW53="cn","cn"&amp;CHAR(10)&amp;VLOOKUP(MaGv!AW48,dscn,3,0),VLOOKUP(MaGv!AW53,dsma,5,0)&amp;CHAR(10)&amp;VLOOKUP(MaGv!AW53,dsma,4,0)))</f>
        <v/>
      </c>
      <c r="AX53" s="240" t="str">
        <f>IF(MaGv!AX53="","",IF(MaGv!AX53="cn","cn"&amp;CHAR(10)&amp;VLOOKUP(MaGv!AX48,dscn,3,0),VLOOKUP(MaGv!AX53,dsma,5,0)&amp;CHAR(10)&amp;VLOOKUP(MaGv!AX53,dsma,4,0)))</f>
        <v/>
      </c>
      <c r="AY53" s="151" t="str">
        <f>IF(MaGv!AY53="","",IF(MaGv!AY53="cn","cn"&amp;CHAR(10)&amp;VLOOKUP(MaGv!AY48,dscn,3,0),VLOOKUP(MaGv!AY53,dsma,5,0)&amp;CHAR(10)&amp;VLOOKUP(MaGv!AY53,dsma,4,0)))</f>
        <v/>
      </c>
      <c r="AZ53" s="151" t="str">
        <f>IF(MaGv!AZ53="","",IF(MaGv!AZ53="cn","cn"&amp;CHAR(10)&amp;VLOOKUP(MaGv!AZ48,dscn,3,0),VLOOKUP(MaGv!AZ53,dsma,5,0)&amp;CHAR(10)&amp;VLOOKUP(MaGv!AZ53,dsma,4,0)))</f>
        <v/>
      </c>
      <c r="BA53" s="144"/>
      <c r="BB53" s="145"/>
    </row>
    <row r="54" spans="1:54" ht="25.5" customHeight="1" thickTop="1">
      <c r="A54" s="565" t="s">
        <v>21</v>
      </c>
      <c r="B54" s="136">
        <v>1</v>
      </c>
      <c r="C54" s="150" t="str">
        <f>IF(MaGv!C54="","",IF(MaGv!C54="cn","cn"&amp;CHAR(10)&amp;VLOOKUP(MaGv!C49,dscn,3,0),VLOOKUP(MaGv!C54,dsma,5,0)&amp;CHAR(10)&amp;VLOOKUP(MaGv!C54,dsma,4,0)))</f>
        <v/>
      </c>
      <c r="D54" s="150" t="str">
        <f>IF(MaGv!D54="","",IF(MaGv!D54="cn","cn"&amp;CHAR(10)&amp;VLOOKUP(MaGv!D49,dscn,3,0),VLOOKUP(MaGv!D54,dsma,5,0)&amp;CHAR(10)&amp;VLOOKUP(MaGv!D54,dsma,4,0)))</f>
        <v/>
      </c>
      <c r="E54" s="150" t="str">
        <f>IF(MaGv!E54="","",IF(MaGv!E54="cn","cn"&amp;CHAR(10)&amp;VLOOKUP(MaGv!E49,dscn,3,0),VLOOKUP(MaGv!E54,dsma,5,0)&amp;CHAR(10)&amp;VLOOKUP(MaGv!E54,dsma,4,0)))</f>
        <v/>
      </c>
      <c r="F54" s="150" t="str">
        <f>IF(MaGv!F54="","",IF(MaGv!F54="cn","cn"&amp;CHAR(10)&amp;VLOOKUP(MaGv!F49,dscn,3,0),VLOOKUP(MaGv!F54,dsma,5,0)&amp;CHAR(10)&amp;VLOOKUP(MaGv!F54,dsma,4,0)))</f>
        <v/>
      </c>
      <c r="G54" s="150" t="str">
        <f>IF(MaGv!G54="","",IF(MaGv!G54="cn","cn"&amp;CHAR(10)&amp;VLOOKUP(MaGv!G49,dscn,3,0),VLOOKUP(MaGv!G54,dsma,5,0)&amp;CHAR(10)&amp;VLOOKUP(MaGv!G54,dsma,4,0)))</f>
        <v/>
      </c>
      <c r="H54" s="238" t="str">
        <f>IF(MaGv!H54="","",IF(MaGv!H54="cn","cn"&amp;CHAR(10)&amp;VLOOKUP(MaGv!H49,dscn,3,0),VLOOKUP(MaGv!H54,dsma,5,0)&amp;CHAR(10)&amp;VLOOKUP(MaGv!H54,dsma,4,0)))</f>
        <v/>
      </c>
      <c r="I54" s="150" t="str">
        <f>IF(MaGv!I54="","",IF(MaGv!I54="cn","cn"&amp;CHAR(10)&amp;VLOOKUP(MaGv!I49,dscn,3,0),VLOOKUP(MaGv!I54,dsma,5,0)&amp;CHAR(10)&amp;VLOOKUP(MaGv!I54,dsma,4,0)))</f>
        <v/>
      </c>
      <c r="J54" s="150" t="str">
        <f>IF(MaGv!J54="","",IF(MaGv!J54="cn","cn"&amp;CHAR(10)&amp;VLOOKUP(MaGv!J49,dscn,3,0),VLOOKUP(MaGv!J54,dsma,5,0)&amp;CHAR(10)&amp;VLOOKUP(MaGv!J54,dsma,4,0)))</f>
        <v/>
      </c>
      <c r="K54" s="150" t="str">
        <f>IF(MaGv!K54="","",IF(MaGv!K54="cn","cn"&amp;CHAR(10)&amp;VLOOKUP(MaGv!K49,dscn,3,0),VLOOKUP(MaGv!K54,dsma,5,0)&amp;CHAR(10)&amp;VLOOKUP(MaGv!K54,dsma,4,0)))</f>
        <v/>
      </c>
      <c r="L54" s="150" t="str">
        <f>IF(MaGv!L54="","",IF(MaGv!L54="cn","cn"&amp;CHAR(10)&amp;VLOOKUP(MaGv!L49,dscn,3,0),VLOOKUP(MaGv!L54,dsma,5,0)&amp;CHAR(10)&amp;VLOOKUP(MaGv!L54,dsma,4,0)))</f>
        <v/>
      </c>
      <c r="M54" s="150" t="str">
        <f>IF(MaGv!M54="","",IF(MaGv!M54="cn","cn"&amp;CHAR(10)&amp;VLOOKUP(MaGv!M49,dscn,3,0),VLOOKUP(MaGv!M54,dsma,5,0)&amp;CHAR(10)&amp;VLOOKUP(MaGv!M54,dsma,4,0)))</f>
        <v/>
      </c>
      <c r="N54" s="150" t="str">
        <f>IF(MaGv!N54="","",IF(MaGv!N54="cn","cn"&amp;CHAR(10)&amp;VLOOKUP(MaGv!N49,dscn,3,0),VLOOKUP(MaGv!N54,dsma,5,0)&amp;CHAR(10)&amp;VLOOKUP(MaGv!N54,dsma,4,0)))</f>
        <v/>
      </c>
      <c r="O54" s="150" t="str">
        <f>IF(MaGv!O54="","",IF(MaGv!O54="cn","cn"&amp;CHAR(10)&amp;VLOOKUP(MaGv!O49,dscn,3,0),VLOOKUP(MaGv!O54,dsma,5,0)&amp;CHAR(10)&amp;VLOOKUP(MaGv!O54,dsma,4,0)))</f>
        <v/>
      </c>
      <c r="P54" s="150" t="str">
        <f>IF(MaGv!P54="","",IF(MaGv!P54="cn","cn"&amp;CHAR(10)&amp;VLOOKUP(MaGv!P49,dscn,3,0),VLOOKUP(MaGv!P54,dsma,5,0)&amp;CHAR(10)&amp;VLOOKUP(MaGv!P54,dsma,4,0)))</f>
        <v/>
      </c>
      <c r="Q54" s="238" t="str">
        <f>IF(MaGv!Q54="","",IF(MaGv!Q54="cn","cn"&amp;CHAR(10)&amp;VLOOKUP(MaGv!Q49,dscn,3,0),VLOOKUP(MaGv!Q54,dsma,5,0)&amp;CHAR(10)&amp;VLOOKUP(MaGv!Q54,dsma,4,0)))</f>
        <v/>
      </c>
      <c r="R54" s="150" t="str">
        <f>IF(MaGv!R54="","",IF(MaGv!R54="cn","cn"&amp;CHAR(10)&amp;VLOOKUP(MaGv!R49,dscn,3,0),VLOOKUP(MaGv!R54,dsma,5,0)&amp;CHAR(10)&amp;VLOOKUP(MaGv!R54,dsma,4,0)))</f>
        <v/>
      </c>
      <c r="S54" s="150" t="str">
        <f>IF(MaGv!S54="","",IF(MaGv!S54="cn","cn"&amp;CHAR(10)&amp;VLOOKUP(MaGv!S49,dscn,3,0),VLOOKUP(MaGv!S54,dsma,5,0)&amp;CHAR(10)&amp;VLOOKUP(MaGv!S54,dsma,4,0)))</f>
        <v/>
      </c>
      <c r="T54" s="150" t="str">
        <f>IF(MaGv!T54="","",IF(MaGv!T54="cn","cn"&amp;CHAR(10)&amp;VLOOKUP(MaGv!T49,dscn,3,0),VLOOKUP(MaGv!T54,dsma,5,0)&amp;CHAR(10)&amp;VLOOKUP(MaGv!T54,dsma,4,0)))</f>
        <v/>
      </c>
      <c r="U54" s="150" t="str">
        <f>IF(MaGv!U54="","",IF(MaGv!U54="cn","cn"&amp;CHAR(10)&amp;VLOOKUP(MaGv!U49,dscn,3,0),VLOOKUP(MaGv!U54,dsma,5,0)&amp;CHAR(10)&amp;VLOOKUP(MaGv!U54,dsma,4,0)))</f>
        <v/>
      </c>
      <c r="V54" s="150" t="str">
        <f>IF(MaGv!V54="","",IF(MaGv!V54="cn","cn"&amp;CHAR(10)&amp;VLOOKUP(MaGv!V49,dscn,3,0),VLOOKUP(MaGv!V54,dsma,5,0)&amp;CHAR(10)&amp;VLOOKUP(MaGv!V54,dsma,4,0)))</f>
        <v/>
      </c>
      <c r="W54" s="150" t="str">
        <f>IF(MaGv!W54="","",IF(MaGv!W54="cn","cn"&amp;CHAR(10)&amp;VLOOKUP(MaGv!W49,dscn,3,0),VLOOKUP(MaGv!W54,dsma,5,0)&amp;CHAR(10)&amp;VLOOKUP(MaGv!W54,dsma,4,0)))</f>
        <v/>
      </c>
      <c r="X54" s="150" t="str">
        <f>IF(MaGv!X54="","",IF(MaGv!X54="cn","cn"&amp;CHAR(10)&amp;VLOOKUP(MaGv!X49,dscn,3,0),VLOOKUP(MaGv!X54,dsma,5,0)&amp;CHAR(10)&amp;VLOOKUP(MaGv!X54,dsma,4,0)))</f>
        <v/>
      </c>
      <c r="Y54" s="150" t="str">
        <f>IF(MaGv!Y54="","",IF(MaGv!Y54="cn","cn"&amp;CHAR(10)&amp;VLOOKUP(MaGv!Y49,dscn,3,0),VLOOKUP(MaGv!Y54,dsma,5,0)&amp;CHAR(10)&amp;VLOOKUP(MaGv!Y54,dsma,4,0)))</f>
        <v/>
      </c>
      <c r="Z54" s="150" t="str">
        <f>IF(MaGv!Z54="","",IF(MaGv!Z54="cn","cn"&amp;CHAR(10)&amp;VLOOKUP(MaGv!Z49,dscn,3,0),VLOOKUP(MaGv!Z54,dsma,5,0)&amp;CHAR(10)&amp;VLOOKUP(MaGv!Z54,dsma,4,0)))</f>
        <v/>
      </c>
      <c r="AA54" s="150" t="str">
        <f>IF(MaGv!AA54="","",IF(MaGv!AA54="cn","cn"&amp;CHAR(10)&amp;VLOOKUP(MaGv!AA49,dscn,3,0),VLOOKUP(MaGv!AA54,dsma,5,0)&amp;CHAR(10)&amp;VLOOKUP(MaGv!AA54,dsma,4,0)))</f>
        <v/>
      </c>
      <c r="AB54" s="150" t="str">
        <f>IF(MaGv!AB54="","",IF(MaGv!AB54="cn","cn"&amp;CHAR(10)&amp;VLOOKUP(MaGv!AB49,dscn,3,0),VLOOKUP(MaGv!AB54,dsma,5,0)&amp;CHAR(10)&amp;VLOOKUP(MaGv!AB54,dsma,4,0)))</f>
        <v/>
      </c>
      <c r="AC54" s="150" t="str">
        <f>IF(MaGv!AC54="","",IF(MaGv!AC54="cn","cn"&amp;CHAR(10)&amp;VLOOKUP(MaGv!AC49,dscn,3,0),VLOOKUP(MaGv!AC54,dsma,5,0)&amp;CHAR(10)&amp;VLOOKUP(MaGv!AC54,dsma,4,0)))</f>
        <v/>
      </c>
      <c r="AD54" s="150" t="str">
        <f>IF(MaGv!AD54="","",IF(MaGv!AD54="cn","cn"&amp;CHAR(10)&amp;VLOOKUP(MaGv!AD49,dscn,3,0),VLOOKUP(MaGv!AD54,dsma,5,0)&amp;CHAR(10)&amp;VLOOKUP(MaGv!AD54,dsma,4,0)))</f>
        <v/>
      </c>
      <c r="AE54" s="150" t="str">
        <f>IF(MaGv!AE54="","",IF(MaGv!AE54="cn","cn"&amp;CHAR(10)&amp;VLOOKUP(MaGv!AE49,dscn,3,0),VLOOKUP(MaGv!AE54,dsma,5,0)&amp;CHAR(10)&amp;VLOOKUP(MaGv!AE54,dsma,4,0)))</f>
        <v/>
      </c>
      <c r="AF54" s="150" t="str">
        <f>IF(MaGv!AF54="","",IF(MaGv!AF54="cn","cn"&amp;CHAR(10)&amp;VLOOKUP(MaGv!AF49,dscn,3,0),VLOOKUP(MaGv!AF54,dsma,5,0)&amp;CHAR(10)&amp;VLOOKUP(MaGv!AF54,dsma,4,0)))</f>
        <v/>
      </c>
      <c r="AG54" s="150" t="str">
        <f>IF(MaGv!AG54="","",IF(MaGv!AG54="cn","cn"&amp;CHAR(10)&amp;VLOOKUP(MaGv!AG49,dscn,3,0),VLOOKUP(MaGv!AG54,dsma,5,0)&amp;CHAR(10)&amp;VLOOKUP(MaGv!AG54,dsma,4,0)))</f>
        <v/>
      </c>
      <c r="AH54" s="238" t="str">
        <f>IF(MaGv!AH54="","",IF(MaGv!AH54="cn","cn"&amp;CHAR(10)&amp;VLOOKUP(MaGv!AH49,dscn,3,0),VLOOKUP(MaGv!AH54,dsma,5,0)&amp;CHAR(10)&amp;VLOOKUP(MaGv!AH54,dsma,4,0)))</f>
        <v/>
      </c>
      <c r="AI54" s="238" t="str">
        <f>IF(MaGv!AI54="","",IF(MaGv!AI54="cn","cn"&amp;CHAR(10)&amp;VLOOKUP(MaGv!AI49,dscn,3,0),VLOOKUP(MaGv!AI54,dsma,5,0)&amp;CHAR(10)&amp;VLOOKUP(MaGv!AI54,dsma,4,0)))</f>
        <v/>
      </c>
      <c r="AJ54" s="238" t="str">
        <f>IF(MaGv!AJ54="","",IF(MaGv!AJ54="cn","cn"&amp;CHAR(10)&amp;VLOOKUP(MaGv!AJ49,dscn,3,0),VLOOKUP(MaGv!AJ54,dsma,5,0)&amp;CHAR(10)&amp;VLOOKUP(MaGv!AJ54,dsma,4,0)))</f>
        <v/>
      </c>
      <c r="AK54" s="238" t="str">
        <f>IF(MaGv!AK54="","",IF(MaGv!AK54="cn","cn"&amp;CHAR(10)&amp;VLOOKUP(MaGv!AK49,dscn,3,0),VLOOKUP(MaGv!AK54,dsma,5,0)&amp;CHAR(10)&amp;VLOOKUP(MaGv!AK54,dsma,4,0)))</f>
        <v/>
      </c>
      <c r="AL54" s="238" t="str">
        <f>IF(MaGv!AL54="","",IF(MaGv!AL54="cn","cn"&amp;CHAR(10)&amp;VLOOKUP(MaGv!AL49,dscn,3,0),VLOOKUP(MaGv!AL54,dsma,5,0)&amp;CHAR(10)&amp;VLOOKUP(MaGv!AL54,dsma,4,0)))</f>
        <v/>
      </c>
      <c r="AM54" s="238" t="str">
        <f>IF(MaGv!AM54="","",IF(MaGv!AM54="cn","cn"&amp;CHAR(10)&amp;VLOOKUP(MaGv!AM49,dscn,3,0),VLOOKUP(MaGv!AM54,dsma,5,0)&amp;CHAR(10)&amp;VLOOKUP(MaGv!AM54,dsma,4,0)))</f>
        <v/>
      </c>
      <c r="AN54" s="238" t="str">
        <f>IF(MaGv!AN54="","",IF(MaGv!AN54="cn","cn"&amp;CHAR(10)&amp;VLOOKUP(MaGv!AN49,dscn,3,0),VLOOKUP(MaGv!AN54,dsma,5,0)&amp;CHAR(10)&amp;VLOOKUP(MaGv!AN54,dsma,4,0)))</f>
        <v/>
      </c>
      <c r="AO54" s="238" t="str">
        <f>IF(MaGv!AO54="","",IF(MaGv!AO54="cn","cn"&amp;CHAR(10)&amp;VLOOKUP(MaGv!AO49,dscn,3,0),VLOOKUP(MaGv!AO54,dsma,5,0)&amp;CHAR(10)&amp;VLOOKUP(MaGv!AO54,dsma,4,0)))</f>
        <v/>
      </c>
      <c r="AP54" s="238" t="str">
        <f>IF(MaGv!AP54="","",IF(MaGv!AP54="cn","cn"&amp;CHAR(10)&amp;VLOOKUP(MaGv!AP49,dscn,3,0),VLOOKUP(MaGv!AP54,dsma,5,0)&amp;CHAR(10)&amp;VLOOKUP(MaGv!AP54,dsma,4,0)))</f>
        <v/>
      </c>
      <c r="AQ54" s="238" t="str">
        <f>IF(MaGv!AQ54="","",IF(MaGv!AQ54="cn","cn"&amp;CHAR(10)&amp;VLOOKUP(MaGv!AQ49,dscn,3,0),VLOOKUP(MaGv!AQ54,dsma,5,0)&amp;CHAR(10)&amp;VLOOKUP(MaGv!AQ54,dsma,4,0)))</f>
        <v/>
      </c>
      <c r="AR54" s="238" t="str">
        <f>IF(MaGv!AR54="","",IF(MaGv!AR54="cn","cn"&amp;CHAR(10)&amp;VLOOKUP(MaGv!AR49,dscn,3,0),VLOOKUP(MaGv!AR54,dsma,5,0)&amp;CHAR(10)&amp;VLOOKUP(MaGv!AR54,dsma,4,0)))</f>
        <v/>
      </c>
      <c r="AS54" s="238" t="str">
        <f>IF(MaGv!AS54="","",IF(MaGv!AS54="cn","cn"&amp;CHAR(10)&amp;VLOOKUP(MaGv!AS49,dscn,3,0),VLOOKUP(MaGv!AS54,dsma,5,0)&amp;CHAR(10)&amp;VLOOKUP(MaGv!AS54,dsma,4,0)))</f>
        <v/>
      </c>
      <c r="AT54" s="235" t="str">
        <f>IF(MaGv!AT54="","",IF(MaGv!AT54="cn","cn"&amp;CHAR(10)&amp;VLOOKUP(MaGv!AT49,dscn,3,0),VLOOKUP(MaGv!AT54,dsma,5,0)&amp;CHAR(10)&amp;VLOOKUP(MaGv!AT54,dsma,4,0)))</f>
        <v/>
      </c>
      <c r="AU54" s="238" t="str">
        <f>IF(MaGv!AU54="","",IF(MaGv!AU54="cn","cn"&amp;CHAR(10)&amp;VLOOKUP(MaGv!AU49,dscn,3,0),VLOOKUP(MaGv!AU54,dsma,5,0)&amp;CHAR(10)&amp;VLOOKUP(MaGv!AU54,dsma,4,0)))</f>
        <v/>
      </c>
      <c r="AV54" s="238" t="str">
        <f>IF(MaGv!AV54="","",IF(MaGv!AV54="cn","cn"&amp;CHAR(10)&amp;VLOOKUP(MaGv!AV49,dscn,3,0),VLOOKUP(MaGv!AV54,dsma,5,0)&amp;CHAR(10)&amp;VLOOKUP(MaGv!AV54,dsma,4,0)))</f>
        <v/>
      </c>
      <c r="AW54" s="238" t="str">
        <f>IF(MaGv!AW54="","",IF(MaGv!AW54="cn","cn"&amp;CHAR(10)&amp;VLOOKUP(MaGv!AW49,dscn,3,0),VLOOKUP(MaGv!AW54,dsma,5,0)&amp;CHAR(10)&amp;VLOOKUP(MaGv!AW54,dsma,4,0)))</f>
        <v/>
      </c>
      <c r="AX54" s="238" t="str">
        <f>IF(MaGv!AX54="","",IF(MaGv!AX54="cn","cn"&amp;CHAR(10)&amp;VLOOKUP(MaGv!AX49,dscn,3,0),VLOOKUP(MaGv!AX54,dsma,5,0)&amp;CHAR(10)&amp;VLOOKUP(MaGv!AX54,dsma,4,0)))</f>
        <v/>
      </c>
      <c r="AY54" s="150" t="str">
        <f>IF(MaGv!AY54="","",IF(MaGv!AY54="cn","cn"&amp;CHAR(10)&amp;VLOOKUP(MaGv!AY49,dscn,3,0),VLOOKUP(MaGv!AY54,dsma,5,0)&amp;CHAR(10)&amp;VLOOKUP(MaGv!AY54,dsma,4,0)))</f>
        <v/>
      </c>
      <c r="AZ54" s="150" t="str">
        <f>IF(MaGv!AZ54="","",IF(MaGv!AZ54="cn","cn"&amp;CHAR(10)&amp;VLOOKUP(MaGv!AZ49,dscn,3,0),VLOOKUP(MaGv!AZ54,dsma,5,0)&amp;CHAR(10)&amp;VLOOKUP(MaGv!AZ54,dsma,4,0)))</f>
        <v/>
      </c>
      <c r="BA54" s="137"/>
      <c r="BB54" s="138"/>
    </row>
    <row r="55" spans="1:54" ht="25.5" customHeight="1">
      <c r="A55" s="565" t="s">
        <v>8</v>
      </c>
      <c r="B55" s="140">
        <v>2</v>
      </c>
      <c r="C55" s="106" t="str">
        <f>IF(MaGv!C55="","",IF(MaGv!C55="cn","cn"&amp;CHAR(10)&amp;VLOOKUP(MaGv!C50,dscn,3,0),VLOOKUP(MaGv!C55,dsma,5,0)&amp;CHAR(10)&amp;VLOOKUP(MaGv!C55,dsma,4,0)))</f>
        <v/>
      </c>
      <c r="D55" s="106" t="str">
        <f>IF(MaGv!D55="","",IF(MaGv!D55="cn","cn"&amp;CHAR(10)&amp;VLOOKUP(MaGv!D50,dscn,3,0),VLOOKUP(MaGv!D55,dsma,5,0)&amp;CHAR(10)&amp;VLOOKUP(MaGv!D55,dsma,4,0)))</f>
        <v/>
      </c>
      <c r="E55" s="106" t="str">
        <f>IF(MaGv!E55="","",IF(MaGv!E55="cn","cn"&amp;CHAR(10)&amp;VLOOKUP(MaGv!E50,dscn,3,0),VLOOKUP(MaGv!E55,dsma,5,0)&amp;CHAR(10)&amp;VLOOKUP(MaGv!E55,dsma,4,0)))</f>
        <v/>
      </c>
      <c r="F55" s="106" t="str">
        <f>IF(MaGv!F55="","",IF(MaGv!F55="cn","cn"&amp;CHAR(10)&amp;VLOOKUP(MaGv!F50,dscn,3,0),VLOOKUP(MaGv!F55,dsma,5,0)&amp;CHAR(10)&amp;VLOOKUP(MaGv!F55,dsma,4,0)))</f>
        <v/>
      </c>
      <c r="G55" s="106" t="str">
        <f>IF(MaGv!G55="","",IF(MaGv!G55="cn","cn"&amp;CHAR(10)&amp;VLOOKUP(MaGv!G50,dscn,3,0),VLOOKUP(MaGv!G55,dsma,5,0)&amp;CHAR(10)&amp;VLOOKUP(MaGv!G55,dsma,4,0)))</f>
        <v/>
      </c>
      <c r="H55" s="239" t="str">
        <f>IF(MaGv!H55="","",IF(MaGv!H55="cn","cn"&amp;CHAR(10)&amp;VLOOKUP(MaGv!H50,dscn,3,0),VLOOKUP(MaGv!H55,dsma,5,0)&amp;CHAR(10)&amp;VLOOKUP(MaGv!H55,dsma,4,0)))</f>
        <v/>
      </c>
      <c r="I55" s="106" t="str">
        <f>IF(MaGv!I55="","",IF(MaGv!I55="cn","cn"&amp;CHAR(10)&amp;VLOOKUP(MaGv!I50,dscn,3,0),VLOOKUP(MaGv!I55,dsma,5,0)&amp;CHAR(10)&amp;VLOOKUP(MaGv!I55,dsma,4,0)))</f>
        <v/>
      </c>
      <c r="J55" s="106" t="str">
        <f>IF(MaGv!J55="","",IF(MaGv!J55="cn","cn"&amp;CHAR(10)&amp;VLOOKUP(MaGv!J50,dscn,3,0),VLOOKUP(MaGv!J55,dsma,5,0)&amp;CHAR(10)&amp;VLOOKUP(MaGv!J55,dsma,4,0)))</f>
        <v/>
      </c>
      <c r="K55" s="106" t="str">
        <f>IF(MaGv!K55="","",IF(MaGv!K55="cn","cn"&amp;CHAR(10)&amp;VLOOKUP(MaGv!K50,dscn,3,0),VLOOKUP(MaGv!K55,dsma,5,0)&amp;CHAR(10)&amp;VLOOKUP(MaGv!K55,dsma,4,0)))</f>
        <v/>
      </c>
      <c r="L55" s="106" t="str">
        <f>IF(MaGv!L55="","",IF(MaGv!L55="cn","cn"&amp;CHAR(10)&amp;VLOOKUP(MaGv!L50,dscn,3,0),VLOOKUP(MaGv!L55,dsma,5,0)&amp;CHAR(10)&amp;VLOOKUP(MaGv!L55,dsma,4,0)))</f>
        <v/>
      </c>
      <c r="M55" s="106" t="str">
        <f>IF(MaGv!M55="","",IF(MaGv!M55="cn","cn"&amp;CHAR(10)&amp;VLOOKUP(MaGv!M50,dscn,3,0),VLOOKUP(MaGv!M55,dsma,5,0)&amp;CHAR(10)&amp;VLOOKUP(MaGv!M55,dsma,4,0)))</f>
        <v/>
      </c>
      <c r="N55" s="106" t="str">
        <f>IF(MaGv!N55="","",IF(MaGv!N55="cn","cn"&amp;CHAR(10)&amp;VLOOKUP(MaGv!N50,dscn,3,0),VLOOKUP(MaGv!N55,dsma,5,0)&amp;CHAR(10)&amp;VLOOKUP(MaGv!N55,dsma,4,0)))</f>
        <v/>
      </c>
      <c r="O55" s="106" t="str">
        <f>IF(MaGv!O55="","",IF(MaGv!O55="cn","cn"&amp;CHAR(10)&amp;VLOOKUP(MaGv!O50,dscn,3,0),VLOOKUP(MaGv!O55,dsma,5,0)&amp;CHAR(10)&amp;VLOOKUP(MaGv!O55,dsma,4,0)))</f>
        <v/>
      </c>
      <c r="P55" s="106" t="str">
        <f>IF(MaGv!P55="","",IF(MaGv!P55="cn","cn"&amp;CHAR(10)&amp;VLOOKUP(MaGv!P50,dscn,3,0),VLOOKUP(MaGv!P55,dsma,5,0)&amp;CHAR(10)&amp;VLOOKUP(MaGv!P55,dsma,4,0)))</f>
        <v/>
      </c>
      <c r="Q55" s="239" t="str">
        <f>IF(MaGv!Q55="","",IF(MaGv!Q55="cn","cn"&amp;CHAR(10)&amp;VLOOKUP(MaGv!Q50,dscn,3,0),VLOOKUP(MaGv!Q55,dsma,5,0)&amp;CHAR(10)&amp;VLOOKUP(MaGv!Q55,dsma,4,0)))</f>
        <v/>
      </c>
      <c r="R55" s="106" t="str">
        <f>IF(MaGv!R55="","",IF(MaGv!R55="cn","cn"&amp;CHAR(10)&amp;VLOOKUP(MaGv!R50,dscn,3,0),VLOOKUP(MaGv!R55,dsma,5,0)&amp;CHAR(10)&amp;VLOOKUP(MaGv!R55,dsma,4,0)))</f>
        <v/>
      </c>
      <c r="S55" s="106" t="str">
        <f>IF(MaGv!S55="","",IF(MaGv!S55="cn","cn"&amp;CHAR(10)&amp;VLOOKUP(MaGv!S50,dscn,3,0),VLOOKUP(MaGv!S55,dsma,5,0)&amp;CHAR(10)&amp;VLOOKUP(MaGv!S55,dsma,4,0)))</f>
        <v/>
      </c>
      <c r="T55" s="106" t="str">
        <f>IF(MaGv!T55="","",IF(MaGv!T55="cn","cn"&amp;CHAR(10)&amp;VLOOKUP(MaGv!T50,dscn,3,0),VLOOKUP(MaGv!T55,dsma,5,0)&amp;CHAR(10)&amp;VLOOKUP(MaGv!T55,dsma,4,0)))</f>
        <v/>
      </c>
      <c r="U55" s="106" t="str">
        <f>IF(MaGv!U55="","",IF(MaGv!U55="cn","cn"&amp;CHAR(10)&amp;VLOOKUP(MaGv!U50,dscn,3,0),VLOOKUP(MaGv!U55,dsma,5,0)&amp;CHAR(10)&amp;VLOOKUP(MaGv!U55,dsma,4,0)))</f>
        <v/>
      </c>
      <c r="V55" s="106" t="str">
        <f>IF(MaGv!V55="","",IF(MaGv!V55="cn","cn"&amp;CHAR(10)&amp;VLOOKUP(MaGv!V50,dscn,3,0),VLOOKUP(MaGv!V55,dsma,5,0)&amp;CHAR(10)&amp;VLOOKUP(MaGv!V55,dsma,4,0)))</f>
        <v/>
      </c>
      <c r="W55" s="106" t="str">
        <f>IF(MaGv!W55="","",IF(MaGv!W55="cn","cn"&amp;CHAR(10)&amp;VLOOKUP(MaGv!W50,dscn,3,0),VLOOKUP(MaGv!W55,dsma,5,0)&amp;CHAR(10)&amp;VLOOKUP(MaGv!W55,dsma,4,0)))</f>
        <v/>
      </c>
      <c r="X55" s="106" t="str">
        <f>IF(MaGv!X55="","",IF(MaGv!X55="cn","cn"&amp;CHAR(10)&amp;VLOOKUP(MaGv!X50,dscn,3,0),VLOOKUP(MaGv!X55,dsma,5,0)&amp;CHAR(10)&amp;VLOOKUP(MaGv!X55,dsma,4,0)))</f>
        <v/>
      </c>
      <c r="Y55" s="106" t="str">
        <f>IF(MaGv!Y55="","",IF(MaGv!Y55="cn","cn"&amp;CHAR(10)&amp;VLOOKUP(MaGv!Y50,dscn,3,0),VLOOKUP(MaGv!Y55,dsma,5,0)&amp;CHAR(10)&amp;VLOOKUP(MaGv!Y55,dsma,4,0)))</f>
        <v/>
      </c>
      <c r="Z55" s="106" t="str">
        <f>IF(MaGv!Z55="","",IF(MaGv!Z55="cn","cn"&amp;CHAR(10)&amp;VLOOKUP(MaGv!Z50,dscn,3,0),VLOOKUP(MaGv!Z55,dsma,5,0)&amp;CHAR(10)&amp;VLOOKUP(MaGv!Z55,dsma,4,0)))</f>
        <v/>
      </c>
      <c r="AA55" s="106" t="str">
        <f>IF(MaGv!AA55="","",IF(MaGv!AA55="cn","cn"&amp;CHAR(10)&amp;VLOOKUP(MaGv!AA50,dscn,3,0),VLOOKUP(MaGv!AA55,dsma,5,0)&amp;CHAR(10)&amp;VLOOKUP(MaGv!AA55,dsma,4,0)))</f>
        <v/>
      </c>
      <c r="AB55" s="106" t="str">
        <f>IF(MaGv!AB55="","",IF(MaGv!AB55="cn","cn"&amp;CHAR(10)&amp;VLOOKUP(MaGv!AB50,dscn,3,0),VLOOKUP(MaGv!AB55,dsma,5,0)&amp;CHAR(10)&amp;VLOOKUP(MaGv!AB55,dsma,4,0)))</f>
        <v/>
      </c>
      <c r="AC55" s="106" t="str">
        <f>IF(MaGv!AC55="","",IF(MaGv!AC55="cn","cn"&amp;CHAR(10)&amp;VLOOKUP(MaGv!AC50,dscn,3,0),VLOOKUP(MaGv!AC55,dsma,5,0)&amp;CHAR(10)&amp;VLOOKUP(MaGv!AC55,dsma,4,0)))</f>
        <v/>
      </c>
      <c r="AD55" s="106" t="str">
        <f>IF(MaGv!AD55="","",IF(MaGv!AD55="cn","cn"&amp;CHAR(10)&amp;VLOOKUP(MaGv!AD50,dscn,3,0),VLOOKUP(MaGv!AD55,dsma,5,0)&amp;CHAR(10)&amp;VLOOKUP(MaGv!AD55,dsma,4,0)))</f>
        <v/>
      </c>
      <c r="AE55" s="106" t="str">
        <f>IF(MaGv!AE55="","",IF(MaGv!AE55="cn","cn"&amp;CHAR(10)&amp;VLOOKUP(MaGv!AE50,dscn,3,0),VLOOKUP(MaGv!AE55,dsma,5,0)&amp;CHAR(10)&amp;VLOOKUP(MaGv!AE55,dsma,4,0)))</f>
        <v/>
      </c>
      <c r="AF55" s="106" t="str">
        <f>IF(MaGv!AF55="","",IF(MaGv!AF55="cn","cn"&amp;CHAR(10)&amp;VLOOKUP(MaGv!AF50,dscn,3,0),VLOOKUP(MaGv!AF55,dsma,5,0)&amp;CHAR(10)&amp;VLOOKUP(MaGv!AF55,dsma,4,0)))</f>
        <v/>
      </c>
      <c r="AG55" s="106" t="str">
        <f>IF(MaGv!AG55="","",IF(MaGv!AG55="cn","cn"&amp;CHAR(10)&amp;VLOOKUP(MaGv!AG50,dscn,3,0),VLOOKUP(MaGv!AG55,dsma,5,0)&amp;CHAR(10)&amp;VLOOKUP(MaGv!AG55,dsma,4,0)))</f>
        <v/>
      </c>
      <c r="AH55" s="239" t="str">
        <f>IF(MaGv!AH55="","",IF(MaGv!AH55="cn","cn"&amp;CHAR(10)&amp;VLOOKUP(MaGv!AH50,dscn,3,0),VLOOKUP(MaGv!AH55,dsma,5,0)&amp;CHAR(10)&amp;VLOOKUP(MaGv!AH55,dsma,4,0)))</f>
        <v/>
      </c>
      <c r="AI55" s="239" t="str">
        <f>IF(MaGv!AI55="","",IF(MaGv!AI55="cn","cn"&amp;CHAR(10)&amp;VLOOKUP(MaGv!AI50,dscn,3,0),VLOOKUP(MaGv!AI55,dsma,5,0)&amp;CHAR(10)&amp;VLOOKUP(MaGv!AI55,dsma,4,0)))</f>
        <v/>
      </c>
      <c r="AJ55" s="239" t="str">
        <f>IF(MaGv!AJ55="","",IF(MaGv!AJ55="cn","cn"&amp;CHAR(10)&amp;VLOOKUP(MaGv!AJ50,dscn,3,0),VLOOKUP(MaGv!AJ55,dsma,5,0)&amp;CHAR(10)&amp;VLOOKUP(MaGv!AJ55,dsma,4,0)))</f>
        <v/>
      </c>
      <c r="AK55" s="239" t="str">
        <f>IF(MaGv!AK55="","",IF(MaGv!AK55="cn","cn"&amp;CHAR(10)&amp;VLOOKUP(MaGv!AK50,dscn,3,0),VLOOKUP(MaGv!AK55,dsma,5,0)&amp;CHAR(10)&amp;VLOOKUP(MaGv!AK55,dsma,4,0)))</f>
        <v/>
      </c>
      <c r="AL55" s="239" t="str">
        <f>IF(MaGv!AL55="","",IF(MaGv!AL55="cn","cn"&amp;CHAR(10)&amp;VLOOKUP(MaGv!AL50,dscn,3,0),VLOOKUP(MaGv!AL55,dsma,5,0)&amp;CHAR(10)&amp;VLOOKUP(MaGv!AL55,dsma,4,0)))</f>
        <v/>
      </c>
      <c r="AM55" s="239" t="str">
        <f>IF(MaGv!AM55="","",IF(MaGv!AM55="cn","cn"&amp;CHAR(10)&amp;VLOOKUP(MaGv!AM50,dscn,3,0),VLOOKUP(MaGv!AM55,dsma,5,0)&amp;CHAR(10)&amp;VLOOKUP(MaGv!AM55,dsma,4,0)))</f>
        <v/>
      </c>
      <c r="AN55" s="239" t="str">
        <f>IF(MaGv!AN55="","",IF(MaGv!AN55="cn","cn"&amp;CHAR(10)&amp;VLOOKUP(MaGv!AN50,dscn,3,0),VLOOKUP(MaGv!AN55,dsma,5,0)&amp;CHAR(10)&amp;VLOOKUP(MaGv!AN55,dsma,4,0)))</f>
        <v/>
      </c>
      <c r="AO55" s="239" t="str">
        <f>IF(MaGv!AO55="","",IF(MaGv!AO55="cn","cn"&amp;CHAR(10)&amp;VLOOKUP(MaGv!AO50,dscn,3,0),VLOOKUP(MaGv!AO55,dsma,5,0)&amp;CHAR(10)&amp;VLOOKUP(MaGv!AO55,dsma,4,0)))</f>
        <v/>
      </c>
      <c r="AP55" s="239" t="str">
        <f>IF(MaGv!AP55="","",IF(MaGv!AP55="cn","cn"&amp;CHAR(10)&amp;VLOOKUP(MaGv!AP50,dscn,3,0),VLOOKUP(MaGv!AP55,dsma,5,0)&amp;CHAR(10)&amp;VLOOKUP(MaGv!AP55,dsma,4,0)))</f>
        <v/>
      </c>
      <c r="AQ55" s="239" t="str">
        <f>IF(MaGv!AQ55="","",IF(MaGv!AQ55="cn","cn"&amp;CHAR(10)&amp;VLOOKUP(MaGv!AQ50,dscn,3,0),VLOOKUP(MaGv!AQ55,dsma,5,0)&amp;CHAR(10)&amp;VLOOKUP(MaGv!AQ55,dsma,4,0)))</f>
        <v/>
      </c>
      <c r="AR55" s="239" t="str">
        <f>IF(MaGv!AR55="","",IF(MaGv!AR55="cn","cn"&amp;CHAR(10)&amp;VLOOKUP(MaGv!AR50,dscn,3,0),VLOOKUP(MaGv!AR55,dsma,5,0)&amp;CHAR(10)&amp;VLOOKUP(MaGv!AR55,dsma,4,0)))</f>
        <v/>
      </c>
      <c r="AS55" s="239" t="str">
        <f>IF(MaGv!AS55="","",IF(MaGv!AS55="cn","cn"&amp;CHAR(10)&amp;VLOOKUP(MaGv!AS50,dscn,3,0),VLOOKUP(MaGv!AS55,dsma,5,0)&amp;CHAR(10)&amp;VLOOKUP(MaGv!AS55,dsma,4,0)))</f>
        <v/>
      </c>
      <c r="AT55" s="236" t="str">
        <f>IF(MaGv!AT55="","",IF(MaGv!AT55="cn","cn"&amp;CHAR(10)&amp;VLOOKUP(MaGv!AT50,dscn,3,0),VLOOKUP(MaGv!AT55,dsma,5,0)&amp;CHAR(10)&amp;VLOOKUP(MaGv!AT55,dsma,4,0)))</f>
        <v/>
      </c>
      <c r="AU55" s="239" t="str">
        <f>IF(MaGv!AU55="","",IF(MaGv!AU55="cn","cn"&amp;CHAR(10)&amp;VLOOKUP(MaGv!AU50,dscn,3,0),VLOOKUP(MaGv!AU55,dsma,5,0)&amp;CHAR(10)&amp;VLOOKUP(MaGv!AU55,dsma,4,0)))</f>
        <v/>
      </c>
      <c r="AV55" s="239" t="str">
        <f>IF(MaGv!AV55="","",IF(MaGv!AV55="cn","cn"&amp;CHAR(10)&amp;VLOOKUP(MaGv!AV50,dscn,3,0),VLOOKUP(MaGv!AV55,dsma,5,0)&amp;CHAR(10)&amp;VLOOKUP(MaGv!AV55,dsma,4,0)))</f>
        <v/>
      </c>
      <c r="AW55" s="239" t="str">
        <f>IF(MaGv!AW55="","",IF(MaGv!AW55="cn","cn"&amp;CHAR(10)&amp;VLOOKUP(MaGv!AW50,dscn,3,0),VLOOKUP(MaGv!AW55,dsma,5,0)&amp;CHAR(10)&amp;VLOOKUP(MaGv!AW55,dsma,4,0)))</f>
        <v/>
      </c>
      <c r="AX55" s="239" t="str">
        <f>IF(MaGv!AX55="","",IF(MaGv!AX55="cn","cn"&amp;CHAR(10)&amp;VLOOKUP(MaGv!AX50,dscn,3,0),VLOOKUP(MaGv!AX55,dsma,5,0)&amp;CHAR(10)&amp;VLOOKUP(MaGv!AX55,dsma,4,0)))</f>
        <v/>
      </c>
      <c r="AY55" s="106" t="str">
        <f>IF(MaGv!AY55="","",IF(MaGv!AY55="cn","cn"&amp;CHAR(10)&amp;VLOOKUP(MaGv!AY50,dscn,3,0),VLOOKUP(MaGv!AY55,dsma,5,0)&amp;CHAR(10)&amp;VLOOKUP(MaGv!AY55,dsma,4,0)))</f>
        <v/>
      </c>
      <c r="AZ55" s="106" t="str">
        <f>IF(MaGv!AZ55="","",IF(MaGv!AZ55="cn","cn"&amp;CHAR(10)&amp;VLOOKUP(MaGv!AZ50,dscn,3,0),VLOOKUP(MaGv!AZ55,dsma,5,0)&amp;CHAR(10)&amp;VLOOKUP(MaGv!AZ55,dsma,4,0)))</f>
        <v/>
      </c>
      <c r="BA55" s="141"/>
      <c r="BB55" s="142"/>
    </row>
    <row r="56" spans="1:54" ht="25.5" customHeight="1">
      <c r="A56" s="565" t="s">
        <v>12</v>
      </c>
      <c r="B56" s="140">
        <v>3</v>
      </c>
      <c r="C56" s="106" t="str">
        <f>IF(MaGv!C56="","",IF(MaGv!C56="cn","cn"&amp;CHAR(10)&amp;VLOOKUP(MaGv!C51,dscn,3,0),VLOOKUP(MaGv!C56,dsma,5,0)&amp;CHAR(10)&amp;VLOOKUP(MaGv!C56,dsma,4,0)))</f>
        <v/>
      </c>
      <c r="D56" s="106" t="str">
        <f>IF(MaGv!D56="","",IF(MaGv!D56="cn","cn"&amp;CHAR(10)&amp;VLOOKUP(MaGv!D51,dscn,3,0),VLOOKUP(MaGv!D56,dsma,5,0)&amp;CHAR(10)&amp;VLOOKUP(MaGv!D56,dsma,4,0)))</f>
        <v/>
      </c>
      <c r="E56" s="106" t="str">
        <f>IF(MaGv!E56="","",IF(MaGv!E56="cn","cn"&amp;CHAR(10)&amp;VLOOKUP(MaGv!E51,dscn,3,0),VLOOKUP(MaGv!E56,dsma,5,0)&amp;CHAR(10)&amp;VLOOKUP(MaGv!E56,dsma,4,0)))</f>
        <v/>
      </c>
      <c r="F56" s="106" t="str">
        <f>IF(MaGv!F56="","",IF(MaGv!F56="cn","cn"&amp;CHAR(10)&amp;VLOOKUP(MaGv!F51,dscn,3,0),VLOOKUP(MaGv!F56,dsma,5,0)&amp;CHAR(10)&amp;VLOOKUP(MaGv!F56,dsma,4,0)))</f>
        <v/>
      </c>
      <c r="G56" s="106" t="str">
        <f>IF(MaGv!G56="","",IF(MaGv!G56="cn","cn"&amp;CHAR(10)&amp;VLOOKUP(MaGv!G51,dscn,3,0),VLOOKUP(MaGv!G56,dsma,5,0)&amp;CHAR(10)&amp;VLOOKUP(MaGv!G56,dsma,4,0)))</f>
        <v/>
      </c>
      <c r="H56" s="239" t="str">
        <f>IF(MaGv!H56="","",IF(MaGv!H56="cn","cn"&amp;CHAR(10)&amp;VLOOKUP(MaGv!H51,dscn,3,0),VLOOKUP(MaGv!H56,dsma,5,0)&amp;CHAR(10)&amp;VLOOKUP(MaGv!H56,dsma,4,0)))</f>
        <v/>
      </c>
      <c r="I56" s="106" t="str">
        <f>IF(MaGv!I56="","",IF(MaGv!I56="cn","cn"&amp;CHAR(10)&amp;VLOOKUP(MaGv!I51,dscn,3,0),VLOOKUP(MaGv!I56,dsma,5,0)&amp;CHAR(10)&amp;VLOOKUP(MaGv!I56,dsma,4,0)))</f>
        <v/>
      </c>
      <c r="J56" s="106" t="str">
        <f>IF(MaGv!J56="","",IF(MaGv!J56="cn","cn"&amp;CHAR(10)&amp;VLOOKUP(MaGv!J51,dscn,3,0),VLOOKUP(MaGv!J56,dsma,5,0)&amp;CHAR(10)&amp;VLOOKUP(MaGv!J56,dsma,4,0)))</f>
        <v/>
      </c>
      <c r="K56" s="106" t="str">
        <f>IF(MaGv!K56="","",IF(MaGv!K56="cn","cn"&amp;CHAR(10)&amp;VLOOKUP(MaGv!K51,dscn,3,0),VLOOKUP(MaGv!K56,dsma,5,0)&amp;CHAR(10)&amp;VLOOKUP(MaGv!K56,dsma,4,0)))</f>
        <v/>
      </c>
      <c r="L56" s="106" t="str">
        <f>IF(MaGv!L56="","",IF(MaGv!L56="cn","cn"&amp;CHAR(10)&amp;VLOOKUP(MaGv!L51,dscn,3,0),VLOOKUP(MaGv!L56,dsma,5,0)&amp;CHAR(10)&amp;VLOOKUP(MaGv!L56,dsma,4,0)))</f>
        <v/>
      </c>
      <c r="M56" s="106" t="str">
        <f>IF(MaGv!M56="","",IF(MaGv!M56="cn","cn"&amp;CHAR(10)&amp;VLOOKUP(MaGv!M51,dscn,3,0),VLOOKUP(MaGv!M56,dsma,5,0)&amp;CHAR(10)&amp;VLOOKUP(MaGv!M56,dsma,4,0)))</f>
        <v/>
      </c>
      <c r="N56" s="106" t="str">
        <f>IF(MaGv!N56="","",IF(MaGv!N56="cn","cn"&amp;CHAR(10)&amp;VLOOKUP(MaGv!N51,dscn,3,0),VLOOKUP(MaGv!N56,dsma,5,0)&amp;CHAR(10)&amp;VLOOKUP(MaGv!N56,dsma,4,0)))</f>
        <v/>
      </c>
      <c r="O56" s="106" t="str">
        <f>IF(MaGv!O56="","",IF(MaGv!O56="cn","cn"&amp;CHAR(10)&amp;VLOOKUP(MaGv!O51,dscn,3,0),VLOOKUP(MaGv!O56,dsma,5,0)&amp;CHAR(10)&amp;VLOOKUP(MaGv!O56,dsma,4,0)))</f>
        <v/>
      </c>
      <c r="P56" s="106" t="str">
        <f>IF(MaGv!P56="","",IF(MaGv!P56="cn","cn"&amp;CHAR(10)&amp;VLOOKUP(MaGv!P51,dscn,3,0),VLOOKUP(MaGv!P56,dsma,5,0)&amp;CHAR(10)&amp;VLOOKUP(MaGv!P56,dsma,4,0)))</f>
        <v/>
      </c>
      <c r="Q56" s="239" t="str">
        <f>IF(MaGv!Q56="","",IF(MaGv!Q56="cn","cn"&amp;CHAR(10)&amp;VLOOKUP(MaGv!Q51,dscn,3,0),VLOOKUP(MaGv!Q56,dsma,5,0)&amp;CHAR(10)&amp;VLOOKUP(MaGv!Q56,dsma,4,0)))</f>
        <v/>
      </c>
      <c r="R56" s="106" t="str">
        <f>IF(MaGv!R56="","",IF(MaGv!R56="cn","cn"&amp;CHAR(10)&amp;VLOOKUP(MaGv!R51,dscn,3,0),VLOOKUP(MaGv!R56,dsma,5,0)&amp;CHAR(10)&amp;VLOOKUP(MaGv!R56,dsma,4,0)))</f>
        <v/>
      </c>
      <c r="S56" s="106" t="str">
        <f>IF(MaGv!S56="","",IF(MaGv!S56="cn","cn"&amp;CHAR(10)&amp;VLOOKUP(MaGv!S51,dscn,3,0),VLOOKUP(MaGv!S56,dsma,5,0)&amp;CHAR(10)&amp;VLOOKUP(MaGv!S56,dsma,4,0)))</f>
        <v/>
      </c>
      <c r="T56" s="106" t="str">
        <f>IF(MaGv!T56="","",IF(MaGv!T56="cn","cn"&amp;CHAR(10)&amp;VLOOKUP(MaGv!T51,dscn,3,0),VLOOKUP(MaGv!T56,dsma,5,0)&amp;CHAR(10)&amp;VLOOKUP(MaGv!T56,dsma,4,0)))</f>
        <v/>
      </c>
      <c r="U56" s="106" t="str">
        <f>IF(MaGv!U56="","",IF(MaGv!U56="cn","cn"&amp;CHAR(10)&amp;VLOOKUP(MaGv!U51,dscn,3,0),VLOOKUP(MaGv!U56,dsma,5,0)&amp;CHAR(10)&amp;VLOOKUP(MaGv!U56,dsma,4,0)))</f>
        <v/>
      </c>
      <c r="V56" s="106" t="str">
        <f>IF(MaGv!V56="","",IF(MaGv!V56="cn","cn"&amp;CHAR(10)&amp;VLOOKUP(MaGv!V51,dscn,3,0),VLOOKUP(MaGv!V56,dsma,5,0)&amp;CHAR(10)&amp;VLOOKUP(MaGv!V56,dsma,4,0)))</f>
        <v/>
      </c>
      <c r="W56" s="106" t="str">
        <f>IF(MaGv!W56="","",IF(MaGv!W56="cn","cn"&amp;CHAR(10)&amp;VLOOKUP(MaGv!W51,dscn,3,0),VLOOKUP(MaGv!W56,dsma,5,0)&amp;CHAR(10)&amp;VLOOKUP(MaGv!W56,dsma,4,0)))</f>
        <v/>
      </c>
      <c r="X56" s="106" t="str">
        <f>IF(MaGv!X56="","",IF(MaGv!X56="cn","cn"&amp;CHAR(10)&amp;VLOOKUP(MaGv!X51,dscn,3,0),VLOOKUP(MaGv!X56,dsma,5,0)&amp;CHAR(10)&amp;VLOOKUP(MaGv!X56,dsma,4,0)))</f>
        <v/>
      </c>
      <c r="Y56" s="106" t="str">
        <f>IF(MaGv!Y56="","",IF(MaGv!Y56="cn","cn"&amp;CHAR(10)&amp;VLOOKUP(MaGv!Y51,dscn,3,0),VLOOKUP(MaGv!Y56,dsma,5,0)&amp;CHAR(10)&amp;VLOOKUP(MaGv!Y56,dsma,4,0)))</f>
        <v/>
      </c>
      <c r="Z56" s="106" t="str">
        <f>IF(MaGv!Z56="","",IF(MaGv!Z56="cn","cn"&amp;CHAR(10)&amp;VLOOKUP(MaGv!Z51,dscn,3,0),VLOOKUP(MaGv!Z56,dsma,5,0)&amp;CHAR(10)&amp;VLOOKUP(MaGv!Z56,dsma,4,0)))</f>
        <v/>
      </c>
      <c r="AA56" s="106" t="str">
        <f>IF(MaGv!AA56="","",IF(MaGv!AA56="cn","cn"&amp;CHAR(10)&amp;VLOOKUP(MaGv!AA51,dscn,3,0),VLOOKUP(MaGv!AA56,dsma,5,0)&amp;CHAR(10)&amp;VLOOKUP(MaGv!AA56,dsma,4,0)))</f>
        <v/>
      </c>
      <c r="AB56" s="106" t="str">
        <f>IF(MaGv!AB56="","",IF(MaGv!AB56="cn","cn"&amp;CHAR(10)&amp;VLOOKUP(MaGv!AB51,dscn,3,0),VLOOKUP(MaGv!AB56,dsma,5,0)&amp;CHAR(10)&amp;VLOOKUP(MaGv!AB56,dsma,4,0)))</f>
        <v/>
      </c>
      <c r="AC56" s="106" t="str">
        <f>IF(MaGv!AC56="","",IF(MaGv!AC56="cn","cn"&amp;CHAR(10)&amp;VLOOKUP(MaGv!AC51,dscn,3,0),VLOOKUP(MaGv!AC56,dsma,5,0)&amp;CHAR(10)&amp;VLOOKUP(MaGv!AC56,dsma,4,0)))</f>
        <v/>
      </c>
      <c r="AD56" s="106" t="str">
        <f>IF(MaGv!AD56="","",IF(MaGv!AD56="cn","cn"&amp;CHAR(10)&amp;VLOOKUP(MaGv!AD51,dscn,3,0),VLOOKUP(MaGv!AD56,dsma,5,0)&amp;CHAR(10)&amp;VLOOKUP(MaGv!AD56,dsma,4,0)))</f>
        <v/>
      </c>
      <c r="AE56" s="106" t="str">
        <f>IF(MaGv!AE56="","",IF(MaGv!AE56="cn","cn"&amp;CHAR(10)&amp;VLOOKUP(MaGv!AE51,dscn,3,0),VLOOKUP(MaGv!AE56,dsma,5,0)&amp;CHAR(10)&amp;VLOOKUP(MaGv!AE56,dsma,4,0)))</f>
        <v/>
      </c>
      <c r="AF56" s="106" t="str">
        <f>IF(MaGv!AF56="","",IF(MaGv!AF56="cn","cn"&amp;CHAR(10)&amp;VLOOKUP(MaGv!AF51,dscn,3,0),VLOOKUP(MaGv!AF56,dsma,5,0)&amp;CHAR(10)&amp;VLOOKUP(MaGv!AF56,dsma,4,0)))</f>
        <v/>
      </c>
      <c r="AG56" s="106" t="str">
        <f>IF(MaGv!AG56="","",IF(MaGv!AG56="cn","cn"&amp;CHAR(10)&amp;VLOOKUP(MaGv!AG51,dscn,3,0),VLOOKUP(MaGv!AG56,dsma,5,0)&amp;CHAR(10)&amp;VLOOKUP(MaGv!AG56,dsma,4,0)))</f>
        <v/>
      </c>
      <c r="AH56" s="239" t="str">
        <f>IF(MaGv!AH56="","",IF(MaGv!AH56="cn","cn"&amp;CHAR(10)&amp;VLOOKUP(MaGv!AH51,dscn,3,0),VLOOKUP(MaGv!AH56,dsma,5,0)&amp;CHAR(10)&amp;VLOOKUP(MaGv!AH56,dsma,4,0)))</f>
        <v/>
      </c>
      <c r="AI56" s="239" t="str">
        <f>IF(MaGv!AI56="","",IF(MaGv!AI56="cn","cn"&amp;CHAR(10)&amp;VLOOKUP(MaGv!AI51,dscn,3,0),VLOOKUP(MaGv!AI56,dsma,5,0)&amp;CHAR(10)&amp;VLOOKUP(MaGv!AI56,dsma,4,0)))</f>
        <v/>
      </c>
      <c r="AJ56" s="239" t="str">
        <f>IF(MaGv!AJ56="","",IF(MaGv!AJ56="cn","cn"&amp;CHAR(10)&amp;VLOOKUP(MaGv!AJ51,dscn,3,0),VLOOKUP(MaGv!AJ56,dsma,5,0)&amp;CHAR(10)&amp;VLOOKUP(MaGv!AJ56,dsma,4,0)))</f>
        <v/>
      </c>
      <c r="AK56" s="239" t="str">
        <f>IF(MaGv!AK56="","",IF(MaGv!AK56="cn","cn"&amp;CHAR(10)&amp;VLOOKUP(MaGv!AK51,dscn,3,0),VLOOKUP(MaGv!AK56,dsma,5,0)&amp;CHAR(10)&amp;VLOOKUP(MaGv!AK56,dsma,4,0)))</f>
        <v/>
      </c>
      <c r="AL56" s="239" t="str">
        <f>IF(MaGv!AL56="","",IF(MaGv!AL56="cn","cn"&amp;CHAR(10)&amp;VLOOKUP(MaGv!AL51,dscn,3,0),VLOOKUP(MaGv!AL56,dsma,5,0)&amp;CHAR(10)&amp;VLOOKUP(MaGv!AL56,dsma,4,0)))</f>
        <v/>
      </c>
      <c r="AM56" s="239" t="str">
        <f>IF(MaGv!AM56="","",IF(MaGv!AM56="cn","cn"&amp;CHAR(10)&amp;VLOOKUP(MaGv!AM51,dscn,3,0),VLOOKUP(MaGv!AM56,dsma,5,0)&amp;CHAR(10)&amp;VLOOKUP(MaGv!AM56,dsma,4,0)))</f>
        <v/>
      </c>
      <c r="AN56" s="239" t="str">
        <f>IF(MaGv!AN56="","",IF(MaGv!AN56="cn","cn"&amp;CHAR(10)&amp;VLOOKUP(MaGv!AN51,dscn,3,0),VLOOKUP(MaGv!AN56,dsma,5,0)&amp;CHAR(10)&amp;VLOOKUP(MaGv!AN56,dsma,4,0)))</f>
        <v/>
      </c>
      <c r="AO56" s="239" t="str">
        <f>IF(MaGv!AO56="","",IF(MaGv!AO56="cn","cn"&amp;CHAR(10)&amp;VLOOKUP(MaGv!AO51,dscn,3,0),VLOOKUP(MaGv!AO56,dsma,5,0)&amp;CHAR(10)&amp;VLOOKUP(MaGv!AO56,dsma,4,0)))</f>
        <v/>
      </c>
      <c r="AP56" s="239" t="str">
        <f>IF(MaGv!AP56="","",IF(MaGv!AP56="cn","cn"&amp;CHAR(10)&amp;VLOOKUP(MaGv!AP51,dscn,3,0),VLOOKUP(MaGv!AP56,dsma,5,0)&amp;CHAR(10)&amp;VLOOKUP(MaGv!AP56,dsma,4,0)))</f>
        <v/>
      </c>
      <c r="AQ56" s="239" t="str">
        <f>IF(MaGv!AQ56="","",IF(MaGv!AQ56="cn","cn"&amp;CHAR(10)&amp;VLOOKUP(MaGv!AQ51,dscn,3,0),VLOOKUP(MaGv!AQ56,dsma,5,0)&amp;CHAR(10)&amp;VLOOKUP(MaGv!AQ56,dsma,4,0)))</f>
        <v/>
      </c>
      <c r="AR56" s="239" t="str">
        <f>IF(MaGv!AR56="","",IF(MaGv!AR56="cn","cn"&amp;CHAR(10)&amp;VLOOKUP(MaGv!AR51,dscn,3,0),VLOOKUP(MaGv!AR56,dsma,5,0)&amp;CHAR(10)&amp;VLOOKUP(MaGv!AR56,dsma,4,0)))</f>
        <v/>
      </c>
      <c r="AS56" s="239" t="str">
        <f>IF(MaGv!AS56="","",IF(MaGv!AS56="cn","cn"&amp;CHAR(10)&amp;VLOOKUP(MaGv!AS51,dscn,3,0),VLOOKUP(MaGv!AS56,dsma,5,0)&amp;CHAR(10)&amp;VLOOKUP(MaGv!AS56,dsma,4,0)))</f>
        <v/>
      </c>
      <c r="AT56" s="236" t="str">
        <f>IF(MaGv!AT56="","",IF(MaGv!AT56="cn","cn"&amp;CHAR(10)&amp;VLOOKUP(MaGv!AT51,dscn,3,0),VLOOKUP(MaGv!AT56,dsma,5,0)&amp;CHAR(10)&amp;VLOOKUP(MaGv!AT56,dsma,4,0)))</f>
        <v/>
      </c>
      <c r="AU56" s="239" t="str">
        <f>IF(MaGv!AU56="","",IF(MaGv!AU56="cn","cn"&amp;CHAR(10)&amp;VLOOKUP(MaGv!AU51,dscn,3,0),VLOOKUP(MaGv!AU56,dsma,5,0)&amp;CHAR(10)&amp;VLOOKUP(MaGv!AU56,dsma,4,0)))</f>
        <v/>
      </c>
      <c r="AV56" s="239" t="str">
        <f>IF(MaGv!AV56="","",IF(MaGv!AV56="cn","cn"&amp;CHAR(10)&amp;VLOOKUP(MaGv!AV51,dscn,3,0),VLOOKUP(MaGv!AV56,dsma,5,0)&amp;CHAR(10)&amp;VLOOKUP(MaGv!AV56,dsma,4,0)))</f>
        <v/>
      </c>
      <c r="AW56" s="239" t="str">
        <f>IF(MaGv!AW56="","",IF(MaGv!AW56="cn","cn"&amp;CHAR(10)&amp;VLOOKUP(MaGv!AW51,dscn,3,0),VLOOKUP(MaGv!AW56,dsma,5,0)&amp;CHAR(10)&amp;VLOOKUP(MaGv!AW56,dsma,4,0)))</f>
        <v/>
      </c>
      <c r="AX56" s="239" t="str">
        <f>IF(MaGv!AX56="","",IF(MaGv!AX56="cn","cn"&amp;CHAR(10)&amp;VLOOKUP(MaGv!AX51,dscn,3,0),VLOOKUP(MaGv!AX56,dsma,5,0)&amp;CHAR(10)&amp;VLOOKUP(MaGv!AX56,dsma,4,0)))</f>
        <v/>
      </c>
      <c r="AY56" s="106" t="str">
        <f>IF(MaGv!AY56="","",IF(MaGv!AY56="cn","cn"&amp;CHAR(10)&amp;VLOOKUP(MaGv!AY51,dscn,3,0),VLOOKUP(MaGv!AY56,dsma,5,0)&amp;CHAR(10)&amp;VLOOKUP(MaGv!AY56,dsma,4,0)))</f>
        <v/>
      </c>
      <c r="AZ56" s="106" t="str">
        <f>IF(MaGv!AZ56="","",IF(MaGv!AZ56="cn","cn"&amp;CHAR(10)&amp;VLOOKUP(MaGv!AZ51,dscn,3,0),VLOOKUP(MaGv!AZ56,dsma,5,0)&amp;CHAR(10)&amp;VLOOKUP(MaGv!AZ56,dsma,4,0)))</f>
        <v/>
      </c>
      <c r="BA56" s="141"/>
      <c r="BB56" s="142"/>
    </row>
    <row r="57" spans="1:54" ht="25.5" customHeight="1">
      <c r="A57" s="565"/>
      <c r="B57" s="140">
        <v>4</v>
      </c>
      <c r="C57" s="106" t="str">
        <f>IF(MaGv!C57="","",IF(MaGv!C57="cn","cn"&amp;CHAR(10)&amp;VLOOKUP(MaGv!C52,dscn,3,0),VLOOKUP(MaGv!C57,dsma,5,0)&amp;CHAR(10)&amp;VLOOKUP(MaGv!C57,dsma,4,0)))</f>
        <v/>
      </c>
      <c r="D57" s="106" t="str">
        <f>IF(MaGv!D57="","",IF(MaGv!D57="cn","cn"&amp;CHAR(10)&amp;VLOOKUP(MaGv!D52,dscn,3,0),VLOOKUP(MaGv!D57,dsma,5,0)&amp;CHAR(10)&amp;VLOOKUP(MaGv!D57,dsma,4,0)))</f>
        <v/>
      </c>
      <c r="E57" s="106" t="str">
        <f>IF(MaGv!E57="","",IF(MaGv!E57="cn","cn"&amp;CHAR(10)&amp;VLOOKUP(MaGv!E52,dscn,3,0),VLOOKUP(MaGv!E57,dsma,5,0)&amp;CHAR(10)&amp;VLOOKUP(MaGv!E57,dsma,4,0)))</f>
        <v/>
      </c>
      <c r="F57" s="106" t="str">
        <f>IF(MaGv!F57="","",IF(MaGv!F57="cn","cn"&amp;CHAR(10)&amp;VLOOKUP(MaGv!F52,dscn,3,0),VLOOKUP(MaGv!F57,dsma,5,0)&amp;CHAR(10)&amp;VLOOKUP(MaGv!F57,dsma,4,0)))</f>
        <v/>
      </c>
      <c r="G57" s="106" t="str">
        <f>IF(MaGv!G57="","",IF(MaGv!G57="cn","cn"&amp;CHAR(10)&amp;VLOOKUP(MaGv!G52,dscn,3,0),VLOOKUP(MaGv!G57,dsma,5,0)&amp;CHAR(10)&amp;VLOOKUP(MaGv!G57,dsma,4,0)))</f>
        <v/>
      </c>
      <c r="H57" s="239" t="str">
        <f>IF(MaGv!H57="","",IF(MaGv!H57="cn","cn"&amp;CHAR(10)&amp;VLOOKUP(MaGv!H52,dscn,3,0),VLOOKUP(MaGv!H57,dsma,5,0)&amp;CHAR(10)&amp;VLOOKUP(MaGv!H57,dsma,4,0)))</f>
        <v/>
      </c>
      <c r="I57" s="106" t="str">
        <f>IF(MaGv!I57="","",IF(MaGv!I57="cn","cn"&amp;CHAR(10)&amp;VLOOKUP(MaGv!I52,dscn,3,0),VLOOKUP(MaGv!I57,dsma,5,0)&amp;CHAR(10)&amp;VLOOKUP(MaGv!I57,dsma,4,0)))</f>
        <v/>
      </c>
      <c r="J57" s="106" t="str">
        <f>IF(MaGv!J57="","",IF(MaGv!J57="cn","cn"&amp;CHAR(10)&amp;VLOOKUP(MaGv!J52,dscn,3,0),VLOOKUP(MaGv!J57,dsma,5,0)&amp;CHAR(10)&amp;VLOOKUP(MaGv!J57,dsma,4,0)))</f>
        <v/>
      </c>
      <c r="K57" s="106" t="str">
        <f>IF(MaGv!K57="","",IF(MaGv!K57="cn","cn"&amp;CHAR(10)&amp;VLOOKUP(MaGv!K52,dscn,3,0),VLOOKUP(MaGv!K57,dsma,5,0)&amp;CHAR(10)&amp;VLOOKUP(MaGv!K57,dsma,4,0)))</f>
        <v/>
      </c>
      <c r="L57" s="106" t="str">
        <f>IF(MaGv!L57="","",IF(MaGv!L57="cn","cn"&amp;CHAR(10)&amp;VLOOKUP(MaGv!L52,dscn,3,0),VLOOKUP(MaGv!L57,dsma,5,0)&amp;CHAR(10)&amp;VLOOKUP(MaGv!L57,dsma,4,0)))</f>
        <v/>
      </c>
      <c r="M57" s="106" t="str">
        <f>IF(MaGv!M57="","",IF(MaGv!M57="cn","cn"&amp;CHAR(10)&amp;VLOOKUP(MaGv!M52,dscn,3,0),VLOOKUP(MaGv!M57,dsma,5,0)&amp;CHAR(10)&amp;VLOOKUP(MaGv!M57,dsma,4,0)))</f>
        <v/>
      </c>
      <c r="N57" s="106" t="str">
        <f>IF(MaGv!N57="","",IF(MaGv!N57="cn","cn"&amp;CHAR(10)&amp;VLOOKUP(MaGv!N52,dscn,3,0),VLOOKUP(MaGv!N57,dsma,5,0)&amp;CHAR(10)&amp;VLOOKUP(MaGv!N57,dsma,4,0)))</f>
        <v/>
      </c>
      <c r="O57" s="106" t="str">
        <f>IF(MaGv!O57="","",IF(MaGv!O57="cn","cn"&amp;CHAR(10)&amp;VLOOKUP(MaGv!O52,dscn,3,0),VLOOKUP(MaGv!O57,dsma,5,0)&amp;CHAR(10)&amp;VLOOKUP(MaGv!O57,dsma,4,0)))</f>
        <v/>
      </c>
      <c r="P57" s="106" t="str">
        <f>IF(MaGv!P57="","",IF(MaGv!P57="cn","cn"&amp;CHAR(10)&amp;VLOOKUP(MaGv!P52,dscn,3,0),VLOOKUP(MaGv!P57,dsma,5,0)&amp;CHAR(10)&amp;VLOOKUP(MaGv!P57,dsma,4,0)))</f>
        <v/>
      </c>
      <c r="Q57" s="239" t="str">
        <f>IF(MaGv!Q57="","",IF(MaGv!Q57="cn","cn"&amp;CHAR(10)&amp;VLOOKUP(MaGv!Q52,dscn,3,0),VLOOKUP(MaGv!Q57,dsma,5,0)&amp;CHAR(10)&amp;VLOOKUP(MaGv!Q57,dsma,4,0)))</f>
        <v/>
      </c>
      <c r="R57" s="106" t="str">
        <f>IF(MaGv!R57="","",IF(MaGv!R57="cn","cn"&amp;CHAR(10)&amp;VLOOKUP(MaGv!R52,dscn,3,0),VLOOKUP(MaGv!R57,dsma,5,0)&amp;CHAR(10)&amp;VLOOKUP(MaGv!R57,dsma,4,0)))</f>
        <v/>
      </c>
      <c r="S57" s="106" t="str">
        <f>IF(MaGv!S57="","",IF(MaGv!S57="cn","cn"&amp;CHAR(10)&amp;VLOOKUP(MaGv!S52,dscn,3,0),VLOOKUP(MaGv!S57,dsma,5,0)&amp;CHAR(10)&amp;VLOOKUP(MaGv!S57,dsma,4,0)))</f>
        <v/>
      </c>
      <c r="T57" s="106" t="str">
        <f>IF(MaGv!T57="","",IF(MaGv!T57="cn","cn"&amp;CHAR(10)&amp;VLOOKUP(MaGv!T52,dscn,3,0),VLOOKUP(MaGv!T57,dsma,5,0)&amp;CHAR(10)&amp;VLOOKUP(MaGv!T57,dsma,4,0)))</f>
        <v/>
      </c>
      <c r="U57" s="106" t="str">
        <f>IF(MaGv!U57="","",IF(MaGv!U57="cn","cn"&amp;CHAR(10)&amp;VLOOKUP(MaGv!U52,dscn,3,0),VLOOKUP(MaGv!U57,dsma,5,0)&amp;CHAR(10)&amp;VLOOKUP(MaGv!U57,dsma,4,0)))</f>
        <v/>
      </c>
      <c r="V57" s="106" t="str">
        <f>IF(MaGv!V57="","",IF(MaGv!V57="cn","cn"&amp;CHAR(10)&amp;VLOOKUP(MaGv!V52,dscn,3,0),VLOOKUP(MaGv!V57,dsma,5,0)&amp;CHAR(10)&amp;VLOOKUP(MaGv!V57,dsma,4,0)))</f>
        <v/>
      </c>
      <c r="W57" s="106" t="str">
        <f>IF(MaGv!W57="","",IF(MaGv!W57="cn","cn"&amp;CHAR(10)&amp;VLOOKUP(MaGv!W52,dscn,3,0),VLOOKUP(MaGv!W57,dsma,5,0)&amp;CHAR(10)&amp;VLOOKUP(MaGv!W57,dsma,4,0)))</f>
        <v/>
      </c>
      <c r="X57" s="106" t="str">
        <f>IF(MaGv!X57="","",IF(MaGv!X57="cn","cn"&amp;CHAR(10)&amp;VLOOKUP(MaGv!X52,dscn,3,0),VLOOKUP(MaGv!X57,dsma,5,0)&amp;CHAR(10)&amp;VLOOKUP(MaGv!X57,dsma,4,0)))</f>
        <v/>
      </c>
      <c r="Y57" s="106" t="str">
        <f>IF(MaGv!Y57="","",IF(MaGv!Y57="cn","cn"&amp;CHAR(10)&amp;VLOOKUP(MaGv!Y52,dscn,3,0),VLOOKUP(MaGv!Y57,dsma,5,0)&amp;CHAR(10)&amp;VLOOKUP(MaGv!Y57,dsma,4,0)))</f>
        <v/>
      </c>
      <c r="Z57" s="106" t="str">
        <f>IF(MaGv!Z57="","",IF(MaGv!Z57="cn","cn"&amp;CHAR(10)&amp;VLOOKUP(MaGv!Z52,dscn,3,0),VLOOKUP(MaGv!Z57,dsma,5,0)&amp;CHAR(10)&amp;VLOOKUP(MaGv!Z57,dsma,4,0)))</f>
        <v/>
      </c>
      <c r="AA57" s="106" t="str">
        <f>IF(MaGv!AA57="","",IF(MaGv!AA57="cn","cn"&amp;CHAR(10)&amp;VLOOKUP(MaGv!AA52,dscn,3,0),VLOOKUP(MaGv!AA57,dsma,5,0)&amp;CHAR(10)&amp;VLOOKUP(MaGv!AA57,dsma,4,0)))</f>
        <v/>
      </c>
      <c r="AB57" s="106" t="str">
        <f>IF(MaGv!AB57="","",IF(MaGv!AB57="cn","cn"&amp;CHAR(10)&amp;VLOOKUP(MaGv!AB52,dscn,3,0),VLOOKUP(MaGv!AB57,dsma,5,0)&amp;CHAR(10)&amp;VLOOKUP(MaGv!AB57,dsma,4,0)))</f>
        <v/>
      </c>
      <c r="AC57" s="106" t="str">
        <f>IF(MaGv!AC57="","",IF(MaGv!AC57="cn","cn"&amp;CHAR(10)&amp;VLOOKUP(MaGv!AC52,dscn,3,0),VLOOKUP(MaGv!AC57,dsma,5,0)&amp;CHAR(10)&amp;VLOOKUP(MaGv!AC57,dsma,4,0)))</f>
        <v/>
      </c>
      <c r="AD57" s="106" t="str">
        <f>IF(MaGv!AD57="","",IF(MaGv!AD57="cn","cn"&amp;CHAR(10)&amp;VLOOKUP(MaGv!AD52,dscn,3,0),VLOOKUP(MaGv!AD57,dsma,5,0)&amp;CHAR(10)&amp;VLOOKUP(MaGv!AD57,dsma,4,0)))</f>
        <v/>
      </c>
      <c r="AE57" s="106" t="str">
        <f>IF(MaGv!AE57="","",IF(MaGv!AE57="cn","cn"&amp;CHAR(10)&amp;VLOOKUP(MaGv!AE52,dscn,3,0),VLOOKUP(MaGv!AE57,dsma,5,0)&amp;CHAR(10)&amp;VLOOKUP(MaGv!AE57,dsma,4,0)))</f>
        <v/>
      </c>
      <c r="AF57" s="106" t="str">
        <f>IF(MaGv!AF57="","",IF(MaGv!AF57="cn","cn"&amp;CHAR(10)&amp;VLOOKUP(MaGv!AF52,dscn,3,0),VLOOKUP(MaGv!AF57,dsma,5,0)&amp;CHAR(10)&amp;VLOOKUP(MaGv!AF57,dsma,4,0)))</f>
        <v/>
      </c>
      <c r="AG57" s="106" t="str">
        <f>IF(MaGv!AG57="","",IF(MaGv!AG57="cn","cn"&amp;CHAR(10)&amp;VLOOKUP(MaGv!AG52,dscn,3,0),VLOOKUP(MaGv!AG57,dsma,5,0)&amp;CHAR(10)&amp;VLOOKUP(MaGv!AG57,dsma,4,0)))</f>
        <v/>
      </c>
      <c r="AH57" s="239" t="str">
        <f>IF(MaGv!AH57="","",IF(MaGv!AH57="cn","cn"&amp;CHAR(10)&amp;VLOOKUP(MaGv!AH52,dscn,3,0),VLOOKUP(MaGv!AH57,dsma,5,0)&amp;CHAR(10)&amp;VLOOKUP(MaGv!AH57,dsma,4,0)))</f>
        <v/>
      </c>
      <c r="AI57" s="239" t="str">
        <f>IF(MaGv!AI57="","",IF(MaGv!AI57="cn","cn"&amp;CHAR(10)&amp;VLOOKUP(MaGv!AI52,dscn,3,0),VLOOKUP(MaGv!AI57,dsma,5,0)&amp;CHAR(10)&amp;VLOOKUP(MaGv!AI57,dsma,4,0)))</f>
        <v/>
      </c>
      <c r="AJ57" s="239" t="str">
        <f>IF(MaGv!AJ57="","",IF(MaGv!AJ57="cn","cn"&amp;CHAR(10)&amp;VLOOKUP(MaGv!AJ52,dscn,3,0),VLOOKUP(MaGv!AJ57,dsma,5,0)&amp;CHAR(10)&amp;VLOOKUP(MaGv!AJ57,dsma,4,0)))</f>
        <v/>
      </c>
      <c r="AK57" s="239" t="str">
        <f>IF(MaGv!AK57="","",IF(MaGv!AK57="cn","cn"&amp;CHAR(10)&amp;VLOOKUP(MaGv!AK52,dscn,3,0),VLOOKUP(MaGv!AK57,dsma,5,0)&amp;CHAR(10)&amp;VLOOKUP(MaGv!AK57,dsma,4,0)))</f>
        <v/>
      </c>
      <c r="AL57" s="239" t="str">
        <f>IF(MaGv!AL57="","",IF(MaGv!AL57="cn","cn"&amp;CHAR(10)&amp;VLOOKUP(MaGv!AL52,dscn,3,0),VLOOKUP(MaGv!AL57,dsma,5,0)&amp;CHAR(10)&amp;VLOOKUP(MaGv!AL57,dsma,4,0)))</f>
        <v/>
      </c>
      <c r="AM57" s="239" t="str">
        <f>IF(MaGv!AM57="","",IF(MaGv!AM57="cn","cn"&amp;CHAR(10)&amp;VLOOKUP(MaGv!AM52,dscn,3,0),VLOOKUP(MaGv!AM57,dsma,5,0)&amp;CHAR(10)&amp;VLOOKUP(MaGv!AM57,dsma,4,0)))</f>
        <v/>
      </c>
      <c r="AN57" s="239" t="str">
        <f>IF(MaGv!AN57="","",IF(MaGv!AN57="cn","cn"&amp;CHAR(10)&amp;VLOOKUP(MaGv!AN52,dscn,3,0),VLOOKUP(MaGv!AN57,dsma,5,0)&amp;CHAR(10)&amp;VLOOKUP(MaGv!AN57,dsma,4,0)))</f>
        <v/>
      </c>
      <c r="AO57" s="239" t="str">
        <f>IF(MaGv!AO57="","",IF(MaGv!AO57="cn","cn"&amp;CHAR(10)&amp;VLOOKUP(MaGv!AO52,dscn,3,0),VLOOKUP(MaGv!AO57,dsma,5,0)&amp;CHAR(10)&amp;VLOOKUP(MaGv!AO57,dsma,4,0)))</f>
        <v/>
      </c>
      <c r="AP57" s="239" t="str">
        <f>IF(MaGv!AP57="","",IF(MaGv!AP57="cn","cn"&amp;CHAR(10)&amp;VLOOKUP(MaGv!AP52,dscn,3,0),VLOOKUP(MaGv!AP57,dsma,5,0)&amp;CHAR(10)&amp;VLOOKUP(MaGv!AP57,dsma,4,0)))</f>
        <v/>
      </c>
      <c r="AQ57" s="239" t="str">
        <f>IF(MaGv!AQ57="","",IF(MaGv!AQ57="cn","cn"&amp;CHAR(10)&amp;VLOOKUP(MaGv!AQ52,dscn,3,0),VLOOKUP(MaGv!AQ57,dsma,5,0)&amp;CHAR(10)&amp;VLOOKUP(MaGv!AQ57,dsma,4,0)))</f>
        <v/>
      </c>
      <c r="AR57" s="239" t="str">
        <f>IF(MaGv!AR57="","",IF(MaGv!AR57="cn","cn"&amp;CHAR(10)&amp;VLOOKUP(MaGv!AR52,dscn,3,0),VLOOKUP(MaGv!AR57,dsma,5,0)&amp;CHAR(10)&amp;VLOOKUP(MaGv!AR57,dsma,4,0)))</f>
        <v/>
      </c>
      <c r="AS57" s="239" t="str">
        <f>IF(MaGv!AS57="","",IF(MaGv!AS57="cn","cn"&amp;CHAR(10)&amp;VLOOKUP(MaGv!AS52,dscn,3,0),VLOOKUP(MaGv!AS57,dsma,5,0)&amp;CHAR(10)&amp;VLOOKUP(MaGv!AS57,dsma,4,0)))</f>
        <v/>
      </c>
      <c r="AT57" s="236" t="str">
        <f>IF(MaGv!AT57="","",IF(MaGv!AT57="cn","cn"&amp;CHAR(10)&amp;VLOOKUP(MaGv!AT52,dscn,3,0),VLOOKUP(MaGv!AT57,dsma,5,0)&amp;CHAR(10)&amp;VLOOKUP(MaGv!AT57,dsma,4,0)))</f>
        <v/>
      </c>
      <c r="AU57" s="239" t="str">
        <f>IF(MaGv!AU57="","",IF(MaGv!AU57="cn","cn"&amp;CHAR(10)&amp;VLOOKUP(MaGv!AU52,dscn,3,0),VLOOKUP(MaGv!AU57,dsma,5,0)&amp;CHAR(10)&amp;VLOOKUP(MaGv!AU57,dsma,4,0)))</f>
        <v/>
      </c>
      <c r="AV57" s="239" t="str">
        <f>IF(MaGv!AV57="","",IF(MaGv!AV57="cn","cn"&amp;CHAR(10)&amp;VLOOKUP(MaGv!AV52,dscn,3,0),VLOOKUP(MaGv!AV57,dsma,5,0)&amp;CHAR(10)&amp;VLOOKUP(MaGv!AV57,dsma,4,0)))</f>
        <v/>
      </c>
      <c r="AW57" s="239" t="str">
        <f>IF(MaGv!AW57="","",IF(MaGv!AW57="cn","cn"&amp;CHAR(10)&amp;VLOOKUP(MaGv!AW52,dscn,3,0),VLOOKUP(MaGv!AW57,dsma,5,0)&amp;CHAR(10)&amp;VLOOKUP(MaGv!AW57,dsma,4,0)))</f>
        <v/>
      </c>
      <c r="AX57" s="239" t="str">
        <f>IF(MaGv!AX57="","",IF(MaGv!AX57="cn","cn"&amp;CHAR(10)&amp;VLOOKUP(MaGv!AX52,dscn,3,0),VLOOKUP(MaGv!AX57,dsma,5,0)&amp;CHAR(10)&amp;VLOOKUP(MaGv!AX57,dsma,4,0)))</f>
        <v/>
      </c>
      <c r="AY57" s="106" t="str">
        <f>IF(MaGv!AY57="","",IF(MaGv!AY57="cn","cn"&amp;CHAR(10)&amp;VLOOKUP(MaGv!AY52,dscn,3,0),VLOOKUP(MaGv!AY57,dsma,5,0)&amp;CHAR(10)&amp;VLOOKUP(MaGv!AY57,dsma,4,0)))</f>
        <v/>
      </c>
      <c r="AZ57" s="106" t="str">
        <f>IF(MaGv!AZ57="","",IF(MaGv!AZ57="cn","cn"&amp;CHAR(10)&amp;VLOOKUP(MaGv!AZ52,dscn,3,0),VLOOKUP(MaGv!AZ57,dsma,5,0)&amp;CHAR(10)&amp;VLOOKUP(MaGv!AZ57,dsma,4,0)))</f>
        <v/>
      </c>
      <c r="BA57" s="141"/>
      <c r="BB57" s="142"/>
    </row>
    <row r="58" spans="1:54" ht="25.5" customHeight="1" thickBot="1">
      <c r="A58" s="565"/>
      <c r="B58" s="143">
        <v>5</v>
      </c>
      <c r="C58" s="151" t="str">
        <f>IF(MaGv!C58="","",IF(MaGv!C58="cn","cn"&amp;CHAR(10)&amp;VLOOKUP(MaGv!C53,dscn,3,0),VLOOKUP(MaGv!C58,dsma,5,0)&amp;CHAR(10)&amp;VLOOKUP(MaGv!C58,dsma,4,0)))</f>
        <v/>
      </c>
      <c r="D58" s="151" t="str">
        <f>IF(MaGv!D58="","",IF(MaGv!D58="cn","cn"&amp;CHAR(10)&amp;VLOOKUP(MaGv!D53,dscn,3,0),VLOOKUP(MaGv!D58,dsma,5,0)&amp;CHAR(10)&amp;VLOOKUP(MaGv!D58,dsma,4,0)))</f>
        <v/>
      </c>
      <c r="E58" s="151" t="str">
        <f>IF(MaGv!E58="","",IF(MaGv!E58="cn","cn"&amp;CHAR(10)&amp;VLOOKUP(MaGv!E53,dscn,3,0),VLOOKUP(MaGv!E58,dsma,5,0)&amp;CHAR(10)&amp;VLOOKUP(MaGv!E58,dsma,4,0)))</f>
        <v/>
      </c>
      <c r="F58" s="151" t="str">
        <f>IF(MaGv!F58="","",IF(MaGv!F58="cn","cn"&amp;CHAR(10)&amp;VLOOKUP(MaGv!F53,dscn,3,0),VLOOKUP(MaGv!F58,dsma,5,0)&amp;CHAR(10)&amp;VLOOKUP(MaGv!F58,dsma,4,0)))</f>
        <v/>
      </c>
      <c r="G58" s="151" t="str">
        <f>IF(MaGv!G58="","",IF(MaGv!G58="cn","cn"&amp;CHAR(10)&amp;VLOOKUP(MaGv!G53,dscn,3,0),VLOOKUP(MaGv!G58,dsma,5,0)&amp;CHAR(10)&amp;VLOOKUP(MaGv!G58,dsma,4,0)))</f>
        <v/>
      </c>
      <c r="H58" s="240" t="str">
        <f>IF(MaGv!H58="","",IF(MaGv!H58="cn","cn"&amp;CHAR(10)&amp;VLOOKUP(MaGv!H53,dscn,3,0),VLOOKUP(MaGv!H58,dsma,5,0)&amp;CHAR(10)&amp;VLOOKUP(MaGv!H58,dsma,4,0)))</f>
        <v/>
      </c>
      <c r="I58" s="151" t="str">
        <f>IF(MaGv!I58="","",IF(MaGv!I58="cn","cn"&amp;CHAR(10)&amp;VLOOKUP(MaGv!I53,dscn,3,0),VLOOKUP(MaGv!I58,dsma,5,0)&amp;CHAR(10)&amp;VLOOKUP(MaGv!I58,dsma,4,0)))</f>
        <v/>
      </c>
      <c r="J58" s="151" t="str">
        <f>IF(MaGv!J58="","",IF(MaGv!J58="cn","cn"&amp;CHAR(10)&amp;VLOOKUP(MaGv!J53,dscn,3,0),VLOOKUP(MaGv!J58,dsma,5,0)&amp;CHAR(10)&amp;VLOOKUP(MaGv!J58,dsma,4,0)))</f>
        <v/>
      </c>
      <c r="K58" s="151" t="str">
        <f>IF(MaGv!K58="","",IF(MaGv!K58="cn","cn"&amp;CHAR(10)&amp;VLOOKUP(MaGv!K53,dscn,3,0),VLOOKUP(MaGv!K58,dsma,5,0)&amp;CHAR(10)&amp;VLOOKUP(MaGv!K58,dsma,4,0)))</f>
        <v/>
      </c>
      <c r="L58" s="151" t="str">
        <f>IF(MaGv!L58="","",IF(MaGv!L58="cn","cn"&amp;CHAR(10)&amp;VLOOKUP(MaGv!L53,dscn,3,0),VLOOKUP(MaGv!L58,dsma,5,0)&amp;CHAR(10)&amp;VLOOKUP(MaGv!L58,dsma,4,0)))</f>
        <v/>
      </c>
      <c r="M58" s="151" t="str">
        <f>IF(MaGv!M58="","",IF(MaGv!M58="cn","cn"&amp;CHAR(10)&amp;VLOOKUP(MaGv!M53,dscn,3,0),VLOOKUP(MaGv!M58,dsma,5,0)&amp;CHAR(10)&amp;VLOOKUP(MaGv!M58,dsma,4,0)))</f>
        <v/>
      </c>
      <c r="N58" s="151" t="str">
        <f>IF(MaGv!N58="","",IF(MaGv!N58="cn","cn"&amp;CHAR(10)&amp;VLOOKUP(MaGv!N53,dscn,3,0),VLOOKUP(MaGv!N58,dsma,5,0)&amp;CHAR(10)&amp;VLOOKUP(MaGv!N58,dsma,4,0)))</f>
        <v/>
      </c>
      <c r="O58" s="151" t="str">
        <f>IF(MaGv!O58="","",IF(MaGv!O58="cn","cn"&amp;CHAR(10)&amp;VLOOKUP(MaGv!O53,dscn,3,0),VLOOKUP(MaGv!O58,dsma,5,0)&amp;CHAR(10)&amp;VLOOKUP(MaGv!O58,dsma,4,0)))</f>
        <v/>
      </c>
      <c r="P58" s="151" t="str">
        <f>IF(MaGv!P58="","",IF(MaGv!P58="cn","cn"&amp;CHAR(10)&amp;VLOOKUP(MaGv!P53,dscn,3,0),VLOOKUP(MaGv!P58,dsma,5,0)&amp;CHAR(10)&amp;VLOOKUP(MaGv!P58,dsma,4,0)))</f>
        <v/>
      </c>
      <c r="Q58" s="240" t="str">
        <f>IF(MaGv!Q58="","",IF(MaGv!Q58="cn","cn"&amp;CHAR(10)&amp;VLOOKUP(MaGv!Q53,dscn,3,0),VLOOKUP(MaGv!Q58,dsma,5,0)&amp;CHAR(10)&amp;VLOOKUP(MaGv!Q58,dsma,4,0)))</f>
        <v/>
      </c>
      <c r="R58" s="151" t="str">
        <f>IF(MaGv!R58="","",IF(MaGv!R58="cn","cn"&amp;CHAR(10)&amp;VLOOKUP(MaGv!R53,dscn,3,0),VLOOKUP(MaGv!R58,dsma,5,0)&amp;CHAR(10)&amp;VLOOKUP(MaGv!R58,dsma,4,0)))</f>
        <v/>
      </c>
      <c r="S58" s="151" t="str">
        <f>IF(MaGv!S58="","",IF(MaGv!S58="cn","cn"&amp;CHAR(10)&amp;VLOOKUP(MaGv!S53,dscn,3,0),VLOOKUP(MaGv!S58,dsma,5,0)&amp;CHAR(10)&amp;VLOOKUP(MaGv!S58,dsma,4,0)))</f>
        <v/>
      </c>
      <c r="T58" s="151" t="str">
        <f>IF(MaGv!T58="","",IF(MaGv!T58="cn","cn"&amp;CHAR(10)&amp;VLOOKUP(MaGv!T53,dscn,3,0),VLOOKUP(MaGv!T58,dsma,5,0)&amp;CHAR(10)&amp;VLOOKUP(MaGv!T58,dsma,4,0)))</f>
        <v/>
      </c>
      <c r="U58" s="151" t="str">
        <f>IF(MaGv!U58="","",IF(MaGv!U58="cn","cn"&amp;CHAR(10)&amp;VLOOKUP(MaGv!U53,dscn,3,0),VLOOKUP(MaGv!U58,dsma,5,0)&amp;CHAR(10)&amp;VLOOKUP(MaGv!U58,dsma,4,0)))</f>
        <v/>
      </c>
      <c r="V58" s="151" t="str">
        <f>IF(MaGv!V58="","",IF(MaGv!V58="cn","cn"&amp;CHAR(10)&amp;VLOOKUP(MaGv!V53,dscn,3,0),VLOOKUP(MaGv!V58,dsma,5,0)&amp;CHAR(10)&amp;VLOOKUP(MaGv!V58,dsma,4,0)))</f>
        <v/>
      </c>
      <c r="W58" s="151" t="str">
        <f>IF(MaGv!W58="","",IF(MaGv!W58="cn","cn"&amp;CHAR(10)&amp;VLOOKUP(MaGv!W53,dscn,3,0),VLOOKUP(MaGv!W58,dsma,5,0)&amp;CHAR(10)&amp;VLOOKUP(MaGv!W58,dsma,4,0)))</f>
        <v/>
      </c>
      <c r="X58" s="151" t="str">
        <f>IF(MaGv!X58="","",IF(MaGv!X58="cn","cn"&amp;CHAR(10)&amp;VLOOKUP(MaGv!X53,dscn,3,0),VLOOKUP(MaGv!X58,dsma,5,0)&amp;CHAR(10)&amp;VLOOKUP(MaGv!X58,dsma,4,0)))</f>
        <v/>
      </c>
      <c r="Y58" s="151" t="str">
        <f>IF(MaGv!Y58="","",IF(MaGv!Y58="cn","cn"&amp;CHAR(10)&amp;VLOOKUP(MaGv!Y53,dscn,3,0),VLOOKUP(MaGv!Y58,dsma,5,0)&amp;CHAR(10)&amp;VLOOKUP(MaGv!Y58,dsma,4,0)))</f>
        <v/>
      </c>
      <c r="Z58" s="151" t="str">
        <f>IF(MaGv!Z58="","",IF(MaGv!Z58="cn","cn"&amp;CHAR(10)&amp;VLOOKUP(MaGv!Z53,dscn,3,0),VLOOKUP(MaGv!Z58,dsma,5,0)&amp;CHAR(10)&amp;VLOOKUP(MaGv!Z58,dsma,4,0)))</f>
        <v/>
      </c>
      <c r="AA58" s="151" t="str">
        <f>IF(MaGv!AA58="","",IF(MaGv!AA58="cn","cn"&amp;CHAR(10)&amp;VLOOKUP(MaGv!AA53,dscn,3,0),VLOOKUP(MaGv!AA58,dsma,5,0)&amp;CHAR(10)&amp;VLOOKUP(MaGv!AA58,dsma,4,0)))</f>
        <v/>
      </c>
      <c r="AB58" s="151" t="str">
        <f>IF(MaGv!AB58="","",IF(MaGv!AB58="cn","cn"&amp;CHAR(10)&amp;VLOOKUP(MaGv!AB53,dscn,3,0),VLOOKUP(MaGv!AB58,dsma,5,0)&amp;CHAR(10)&amp;VLOOKUP(MaGv!AB58,dsma,4,0)))</f>
        <v/>
      </c>
      <c r="AC58" s="151" t="str">
        <f>IF(MaGv!AC58="","",IF(MaGv!AC58="cn","cn"&amp;CHAR(10)&amp;VLOOKUP(MaGv!AC53,dscn,3,0),VLOOKUP(MaGv!AC58,dsma,5,0)&amp;CHAR(10)&amp;VLOOKUP(MaGv!AC58,dsma,4,0)))</f>
        <v/>
      </c>
      <c r="AD58" s="151" t="str">
        <f>IF(MaGv!AD58="","",IF(MaGv!AD58="cn","cn"&amp;CHAR(10)&amp;VLOOKUP(MaGv!AD53,dscn,3,0),VLOOKUP(MaGv!AD58,dsma,5,0)&amp;CHAR(10)&amp;VLOOKUP(MaGv!AD58,dsma,4,0)))</f>
        <v/>
      </c>
      <c r="AE58" s="151" t="str">
        <f>IF(MaGv!AE58="","",IF(MaGv!AE58="cn","cn"&amp;CHAR(10)&amp;VLOOKUP(MaGv!AE53,dscn,3,0),VLOOKUP(MaGv!AE58,dsma,5,0)&amp;CHAR(10)&amp;VLOOKUP(MaGv!AE58,dsma,4,0)))</f>
        <v/>
      </c>
      <c r="AF58" s="151" t="str">
        <f>IF(MaGv!AF58="","",IF(MaGv!AF58="cn","cn"&amp;CHAR(10)&amp;VLOOKUP(MaGv!AF53,dscn,3,0),VLOOKUP(MaGv!AF58,dsma,5,0)&amp;CHAR(10)&amp;VLOOKUP(MaGv!AF58,dsma,4,0)))</f>
        <v/>
      </c>
      <c r="AG58" s="151" t="str">
        <f>IF(MaGv!AG58="","",IF(MaGv!AG58="cn","cn"&amp;CHAR(10)&amp;VLOOKUP(MaGv!AG53,dscn,3,0),VLOOKUP(MaGv!AG58,dsma,5,0)&amp;CHAR(10)&amp;VLOOKUP(MaGv!AG58,dsma,4,0)))</f>
        <v/>
      </c>
      <c r="AH58" s="240" t="str">
        <f>IF(MaGv!AH58="","",IF(MaGv!AH58="cn","cn"&amp;CHAR(10)&amp;VLOOKUP(MaGv!AH53,dscn,3,0),VLOOKUP(MaGv!AH58,dsma,5,0)&amp;CHAR(10)&amp;VLOOKUP(MaGv!AH58,dsma,4,0)))</f>
        <v/>
      </c>
      <c r="AI58" s="240" t="str">
        <f>IF(MaGv!AI58="","",IF(MaGv!AI58="cn","cn"&amp;CHAR(10)&amp;VLOOKUP(MaGv!AI53,dscn,3,0),VLOOKUP(MaGv!AI58,dsma,5,0)&amp;CHAR(10)&amp;VLOOKUP(MaGv!AI58,dsma,4,0)))</f>
        <v/>
      </c>
      <c r="AJ58" s="240" t="str">
        <f>IF(MaGv!AJ58="","",IF(MaGv!AJ58="cn","cn"&amp;CHAR(10)&amp;VLOOKUP(MaGv!AJ53,dscn,3,0),VLOOKUP(MaGv!AJ58,dsma,5,0)&amp;CHAR(10)&amp;VLOOKUP(MaGv!AJ58,dsma,4,0)))</f>
        <v/>
      </c>
      <c r="AK58" s="240" t="str">
        <f>IF(MaGv!AK58="","",IF(MaGv!AK58="cn","cn"&amp;CHAR(10)&amp;VLOOKUP(MaGv!AK53,dscn,3,0),VLOOKUP(MaGv!AK58,dsma,5,0)&amp;CHAR(10)&amp;VLOOKUP(MaGv!AK58,dsma,4,0)))</f>
        <v/>
      </c>
      <c r="AL58" s="240" t="str">
        <f>IF(MaGv!AL58="","",IF(MaGv!AL58="cn","cn"&amp;CHAR(10)&amp;VLOOKUP(MaGv!AL53,dscn,3,0),VLOOKUP(MaGv!AL58,dsma,5,0)&amp;CHAR(10)&amp;VLOOKUP(MaGv!AL58,dsma,4,0)))</f>
        <v/>
      </c>
      <c r="AM58" s="240" t="str">
        <f>IF(MaGv!AM58="","",IF(MaGv!AM58="cn","cn"&amp;CHAR(10)&amp;VLOOKUP(MaGv!AM53,dscn,3,0),VLOOKUP(MaGv!AM58,dsma,5,0)&amp;CHAR(10)&amp;VLOOKUP(MaGv!AM58,dsma,4,0)))</f>
        <v/>
      </c>
      <c r="AN58" s="240" t="str">
        <f>IF(MaGv!AN58="","",IF(MaGv!AN58="cn","cn"&amp;CHAR(10)&amp;VLOOKUP(MaGv!AN53,dscn,3,0),VLOOKUP(MaGv!AN58,dsma,5,0)&amp;CHAR(10)&amp;VLOOKUP(MaGv!AN58,dsma,4,0)))</f>
        <v/>
      </c>
      <c r="AO58" s="240" t="str">
        <f>IF(MaGv!AO58="","",IF(MaGv!AO58="cn","cn"&amp;CHAR(10)&amp;VLOOKUP(MaGv!AO53,dscn,3,0),VLOOKUP(MaGv!AO58,dsma,5,0)&amp;CHAR(10)&amp;VLOOKUP(MaGv!AO58,dsma,4,0)))</f>
        <v/>
      </c>
      <c r="AP58" s="240" t="str">
        <f>IF(MaGv!AP58="","",IF(MaGv!AP58="cn","cn"&amp;CHAR(10)&amp;VLOOKUP(MaGv!AP53,dscn,3,0),VLOOKUP(MaGv!AP58,dsma,5,0)&amp;CHAR(10)&amp;VLOOKUP(MaGv!AP58,dsma,4,0)))</f>
        <v/>
      </c>
      <c r="AQ58" s="240" t="str">
        <f>IF(MaGv!AQ58="","",IF(MaGv!AQ58="cn","cn"&amp;CHAR(10)&amp;VLOOKUP(MaGv!AQ53,dscn,3,0),VLOOKUP(MaGv!AQ58,dsma,5,0)&amp;CHAR(10)&amp;VLOOKUP(MaGv!AQ58,dsma,4,0)))</f>
        <v/>
      </c>
      <c r="AR58" s="240" t="str">
        <f>IF(MaGv!AR58="","",IF(MaGv!AR58="cn","cn"&amp;CHAR(10)&amp;VLOOKUP(MaGv!AR53,dscn,3,0),VLOOKUP(MaGv!AR58,dsma,5,0)&amp;CHAR(10)&amp;VLOOKUP(MaGv!AR58,dsma,4,0)))</f>
        <v/>
      </c>
      <c r="AS58" s="240" t="str">
        <f>IF(MaGv!AS58="","",IF(MaGv!AS58="cn","cn"&amp;CHAR(10)&amp;VLOOKUP(MaGv!AS53,dscn,3,0),VLOOKUP(MaGv!AS58,dsma,5,0)&amp;CHAR(10)&amp;VLOOKUP(MaGv!AS58,dsma,4,0)))</f>
        <v/>
      </c>
      <c r="AT58" s="237" t="str">
        <f>IF(MaGv!AT58="","",IF(MaGv!AT58="cn","cn"&amp;CHAR(10)&amp;VLOOKUP(MaGv!AT53,dscn,3,0),VLOOKUP(MaGv!AT58,dsma,5,0)&amp;CHAR(10)&amp;VLOOKUP(MaGv!AT58,dsma,4,0)))</f>
        <v/>
      </c>
      <c r="AU58" s="240" t="str">
        <f>IF(MaGv!AU58="","",IF(MaGv!AU58="cn","cn"&amp;CHAR(10)&amp;VLOOKUP(MaGv!AU53,dscn,3,0),VLOOKUP(MaGv!AU58,dsma,5,0)&amp;CHAR(10)&amp;VLOOKUP(MaGv!AU58,dsma,4,0)))</f>
        <v/>
      </c>
      <c r="AV58" s="240" t="str">
        <f>IF(MaGv!AV58="","",IF(MaGv!AV58="cn","cn"&amp;CHAR(10)&amp;VLOOKUP(MaGv!AV53,dscn,3,0),VLOOKUP(MaGv!AV58,dsma,5,0)&amp;CHAR(10)&amp;VLOOKUP(MaGv!AV58,dsma,4,0)))</f>
        <v/>
      </c>
      <c r="AW58" s="237" t="str">
        <f>IF(MaGv!AW58="","",IF(MaGv!AW58="cn","cn"&amp;CHAR(10)&amp;VLOOKUP(MaGv!AW53,dscn,3,0),VLOOKUP(MaGv!AW58,dsma,5,0)&amp;CHAR(10)&amp;VLOOKUP(MaGv!AW58,dsma,4,0)))</f>
        <v/>
      </c>
      <c r="AX58" s="240" t="str">
        <f>IF(MaGv!AX58="","",IF(MaGv!AX58="cn","cn"&amp;CHAR(10)&amp;VLOOKUP(MaGv!AX53,dscn,3,0),VLOOKUP(MaGv!AX58,dsma,5,0)&amp;CHAR(10)&amp;VLOOKUP(MaGv!AX58,dsma,4,0)))</f>
        <v/>
      </c>
      <c r="AY58" s="151" t="str">
        <f>IF(MaGv!AY58="","",IF(MaGv!AY58="cn","cn"&amp;CHAR(10)&amp;VLOOKUP(MaGv!AY53,dscn,3,0),VLOOKUP(MaGv!AY58,dsma,5,0)&amp;CHAR(10)&amp;VLOOKUP(MaGv!AY58,dsma,4,0)))</f>
        <v/>
      </c>
      <c r="AZ58" s="151" t="str">
        <f>IF(MaGv!AZ58="","",IF(MaGv!AZ58="cn","cn"&amp;CHAR(10)&amp;VLOOKUP(MaGv!AZ53,dscn,3,0),VLOOKUP(MaGv!AZ58,dsma,5,0)&amp;CHAR(10)&amp;VLOOKUP(MaGv!AZ58,dsma,4,0)))</f>
        <v/>
      </c>
      <c r="BA58" s="144"/>
      <c r="BB58" s="145"/>
    </row>
    <row r="59" spans="1:54" ht="25.5" customHeight="1" thickTop="1">
      <c r="A59" s="565" t="s">
        <v>22</v>
      </c>
      <c r="B59" s="136">
        <v>1</v>
      </c>
      <c r="C59" s="150" t="str">
        <f>IF(MaGv!C59="","",IF(MaGv!C59="cn","cn"&amp;CHAR(10)&amp;VLOOKUP(MaGv!C54,dscn,3,0),VLOOKUP(MaGv!C59,dsma,5,0)&amp;CHAR(10)&amp;VLOOKUP(MaGv!C59,dsma,4,0)))</f>
        <v/>
      </c>
      <c r="D59" s="150" t="str">
        <f>IF(MaGv!D59="","",IF(MaGv!D59="cn","cn"&amp;CHAR(10)&amp;VLOOKUP(MaGv!D54,dscn,3,0),VLOOKUP(MaGv!D59,dsma,5,0)&amp;CHAR(10)&amp;VLOOKUP(MaGv!D59,dsma,4,0)))</f>
        <v/>
      </c>
      <c r="E59" s="150" t="str">
        <f>IF(MaGv!E59="","",IF(MaGv!E59="cn","cn"&amp;CHAR(10)&amp;VLOOKUP(MaGv!E54,dscn,3,0),VLOOKUP(MaGv!E59,dsma,5,0)&amp;CHAR(10)&amp;VLOOKUP(MaGv!E59,dsma,4,0)))</f>
        <v/>
      </c>
      <c r="F59" s="150" t="str">
        <f>IF(MaGv!F59="","",IF(MaGv!F59="cn","cn"&amp;CHAR(10)&amp;VLOOKUP(MaGv!F54,dscn,3,0),VLOOKUP(MaGv!F59,dsma,5,0)&amp;CHAR(10)&amp;VLOOKUP(MaGv!F59,dsma,4,0)))</f>
        <v/>
      </c>
      <c r="G59" s="150" t="str">
        <f>IF(MaGv!G59="","",IF(MaGv!G59="cn","cn"&amp;CHAR(10)&amp;VLOOKUP(MaGv!G54,dscn,3,0),VLOOKUP(MaGv!G59,dsma,5,0)&amp;CHAR(10)&amp;VLOOKUP(MaGv!G59,dsma,4,0)))</f>
        <v/>
      </c>
      <c r="H59" s="238" t="str">
        <f>IF(MaGv!H59="","",IF(MaGv!H59="cn","cn"&amp;CHAR(10)&amp;VLOOKUP(MaGv!H54,dscn,3,0),VLOOKUP(MaGv!H59,dsma,5,0)&amp;CHAR(10)&amp;VLOOKUP(MaGv!H59,dsma,4,0)))</f>
        <v/>
      </c>
      <c r="I59" s="150" t="str">
        <f>IF(MaGv!I59="","",IF(MaGv!I59="cn","cn"&amp;CHAR(10)&amp;VLOOKUP(MaGv!I54,dscn,3,0),VLOOKUP(MaGv!I59,dsma,5,0)&amp;CHAR(10)&amp;VLOOKUP(MaGv!I59,dsma,4,0)))</f>
        <v/>
      </c>
      <c r="J59" s="150" t="str">
        <f>IF(MaGv!J59="","",IF(MaGv!J59="cn","cn"&amp;CHAR(10)&amp;VLOOKUP(MaGv!J54,dscn,3,0),VLOOKUP(MaGv!J59,dsma,5,0)&amp;CHAR(10)&amp;VLOOKUP(MaGv!J59,dsma,4,0)))</f>
        <v/>
      </c>
      <c r="K59" s="150" t="str">
        <f>IF(MaGv!K59="","",IF(MaGv!K59="cn","cn"&amp;CHAR(10)&amp;VLOOKUP(MaGv!K54,dscn,3,0),VLOOKUP(MaGv!K59,dsma,5,0)&amp;CHAR(10)&amp;VLOOKUP(MaGv!K59,dsma,4,0)))</f>
        <v/>
      </c>
      <c r="L59" s="150" t="str">
        <f>IF(MaGv!L59="","",IF(MaGv!L59="cn","cn"&amp;CHAR(10)&amp;VLOOKUP(MaGv!L54,dscn,3,0),VLOOKUP(MaGv!L59,dsma,5,0)&amp;CHAR(10)&amp;VLOOKUP(MaGv!L59,dsma,4,0)))</f>
        <v/>
      </c>
      <c r="M59" s="150" t="str">
        <f>IF(MaGv!M59="","",IF(MaGv!M59="cn","cn"&amp;CHAR(10)&amp;VLOOKUP(MaGv!M54,dscn,3,0),VLOOKUP(MaGv!M59,dsma,5,0)&amp;CHAR(10)&amp;VLOOKUP(MaGv!M59,dsma,4,0)))</f>
        <v/>
      </c>
      <c r="N59" s="150" t="str">
        <f>IF(MaGv!N59="","",IF(MaGv!N59="cn","cn"&amp;CHAR(10)&amp;VLOOKUP(MaGv!N54,dscn,3,0),VLOOKUP(MaGv!N59,dsma,5,0)&amp;CHAR(10)&amp;VLOOKUP(MaGv!N59,dsma,4,0)))</f>
        <v/>
      </c>
      <c r="O59" s="150" t="str">
        <f>IF(MaGv!O59="","",IF(MaGv!O59="cn","cn"&amp;CHAR(10)&amp;VLOOKUP(MaGv!O54,dscn,3,0),VLOOKUP(MaGv!O59,dsma,5,0)&amp;CHAR(10)&amp;VLOOKUP(MaGv!O59,dsma,4,0)))</f>
        <v/>
      </c>
      <c r="P59" s="150" t="str">
        <f>IF(MaGv!P59="","",IF(MaGv!P59="cn","cn"&amp;CHAR(10)&amp;VLOOKUP(MaGv!P54,dscn,3,0),VLOOKUP(MaGv!P59,dsma,5,0)&amp;CHAR(10)&amp;VLOOKUP(MaGv!P59,dsma,4,0)))</f>
        <v/>
      </c>
      <c r="Q59" s="238" t="str">
        <f>IF(MaGv!Q59="","",IF(MaGv!Q59="cn","cn"&amp;CHAR(10)&amp;VLOOKUP(MaGv!Q54,dscn,3,0),VLOOKUP(MaGv!Q59,dsma,5,0)&amp;CHAR(10)&amp;VLOOKUP(MaGv!Q59,dsma,4,0)))</f>
        <v/>
      </c>
      <c r="R59" s="150" t="str">
        <f>IF(MaGv!R59="","",IF(MaGv!R59="cn","cn"&amp;CHAR(10)&amp;VLOOKUP(MaGv!R54,dscn,3,0),VLOOKUP(MaGv!R59,dsma,5,0)&amp;CHAR(10)&amp;VLOOKUP(MaGv!R59,dsma,4,0)))</f>
        <v/>
      </c>
      <c r="S59" s="150" t="str">
        <f>IF(MaGv!S59="","",IF(MaGv!S59="cn","cn"&amp;CHAR(10)&amp;VLOOKUP(MaGv!S54,dscn,3,0),VLOOKUP(MaGv!S59,dsma,5,0)&amp;CHAR(10)&amp;VLOOKUP(MaGv!S59,dsma,4,0)))</f>
        <v/>
      </c>
      <c r="T59" s="150" t="str">
        <f>IF(MaGv!T59="","",IF(MaGv!T59="cn","cn"&amp;CHAR(10)&amp;VLOOKUP(MaGv!T54,dscn,3,0),VLOOKUP(MaGv!T59,dsma,5,0)&amp;CHAR(10)&amp;VLOOKUP(MaGv!T59,dsma,4,0)))</f>
        <v/>
      </c>
      <c r="U59" s="150" t="str">
        <f>IF(MaGv!U59="","",IF(MaGv!U59="cn","cn"&amp;CHAR(10)&amp;VLOOKUP(MaGv!U54,dscn,3,0),VLOOKUP(MaGv!U59,dsma,5,0)&amp;CHAR(10)&amp;VLOOKUP(MaGv!U59,dsma,4,0)))</f>
        <v/>
      </c>
      <c r="V59" s="150" t="str">
        <f>IF(MaGv!V59="","",IF(MaGv!V59="cn","cn"&amp;CHAR(10)&amp;VLOOKUP(MaGv!V54,dscn,3,0),VLOOKUP(MaGv!V59,dsma,5,0)&amp;CHAR(10)&amp;VLOOKUP(MaGv!V59,dsma,4,0)))</f>
        <v/>
      </c>
      <c r="W59" s="150" t="str">
        <f>IF(MaGv!W59="","",IF(MaGv!W59="cn","cn"&amp;CHAR(10)&amp;VLOOKUP(MaGv!W54,dscn,3,0),VLOOKUP(MaGv!W59,dsma,5,0)&amp;CHAR(10)&amp;VLOOKUP(MaGv!W59,dsma,4,0)))</f>
        <v/>
      </c>
      <c r="X59" s="150" t="str">
        <f>IF(MaGv!X59="","",IF(MaGv!X59="cn","cn"&amp;CHAR(10)&amp;VLOOKUP(MaGv!X54,dscn,3,0),VLOOKUP(MaGv!X59,dsma,5,0)&amp;CHAR(10)&amp;VLOOKUP(MaGv!X59,dsma,4,0)))</f>
        <v/>
      </c>
      <c r="Y59" s="150" t="str">
        <f>IF(MaGv!Y59="","",IF(MaGv!Y59="cn","cn"&amp;CHAR(10)&amp;VLOOKUP(MaGv!Y54,dscn,3,0),VLOOKUP(MaGv!Y59,dsma,5,0)&amp;CHAR(10)&amp;VLOOKUP(MaGv!Y59,dsma,4,0)))</f>
        <v/>
      </c>
      <c r="Z59" s="150" t="str">
        <f>IF(MaGv!Z59="","",IF(MaGv!Z59="cn","cn"&amp;CHAR(10)&amp;VLOOKUP(MaGv!Z54,dscn,3,0),VLOOKUP(MaGv!Z59,dsma,5,0)&amp;CHAR(10)&amp;VLOOKUP(MaGv!Z59,dsma,4,0)))</f>
        <v/>
      </c>
      <c r="AA59" s="150" t="str">
        <f>IF(MaGv!AA59="","",IF(MaGv!AA59="cn","cn"&amp;CHAR(10)&amp;VLOOKUP(MaGv!AA54,dscn,3,0),VLOOKUP(MaGv!AA59,dsma,5,0)&amp;CHAR(10)&amp;VLOOKUP(MaGv!AA59,dsma,4,0)))</f>
        <v/>
      </c>
      <c r="AB59" s="150" t="str">
        <f>IF(MaGv!AB59="","",IF(MaGv!AB59="cn","cn"&amp;CHAR(10)&amp;VLOOKUP(MaGv!AB54,dscn,3,0),VLOOKUP(MaGv!AB59,dsma,5,0)&amp;CHAR(10)&amp;VLOOKUP(MaGv!AB59,dsma,4,0)))</f>
        <v/>
      </c>
      <c r="AC59" s="150" t="str">
        <f>IF(MaGv!AC59="","",IF(MaGv!AC59="cn","cn"&amp;CHAR(10)&amp;VLOOKUP(MaGv!AC54,dscn,3,0),VLOOKUP(MaGv!AC59,dsma,5,0)&amp;CHAR(10)&amp;VLOOKUP(MaGv!AC59,dsma,4,0)))</f>
        <v/>
      </c>
      <c r="AD59" s="150" t="str">
        <f>IF(MaGv!AD59="","",IF(MaGv!AD59="cn","cn"&amp;CHAR(10)&amp;VLOOKUP(MaGv!AD54,dscn,3,0),VLOOKUP(MaGv!AD59,dsma,5,0)&amp;CHAR(10)&amp;VLOOKUP(MaGv!AD59,dsma,4,0)))</f>
        <v/>
      </c>
      <c r="AE59" s="150" t="str">
        <f>IF(MaGv!AE59="","",IF(MaGv!AE59="cn","cn"&amp;CHAR(10)&amp;VLOOKUP(MaGv!AE54,dscn,3,0),VLOOKUP(MaGv!AE59,dsma,5,0)&amp;CHAR(10)&amp;VLOOKUP(MaGv!AE59,dsma,4,0)))</f>
        <v/>
      </c>
      <c r="AF59" s="150" t="str">
        <f>IF(MaGv!AF59="","",IF(MaGv!AF59="cn","cn"&amp;CHAR(10)&amp;VLOOKUP(MaGv!AF54,dscn,3,0),VLOOKUP(MaGv!AF59,dsma,5,0)&amp;CHAR(10)&amp;VLOOKUP(MaGv!AF59,dsma,4,0)))</f>
        <v/>
      </c>
      <c r="AG59" s="150" t="str">
        <f>IF(MaGv!AG59="","",IF(MaGv!AG59="cn","cn"&amp;CHAR(10)&amp;VLOOKUP(MaGv!AG54,dscn,3,0),VLOOKUP(MaGv!AG59,dsma,5,0)&amp;CHAR(10)&amp;VLOOKUP(MaGv!AG59,dsma,4,0)))</f>
        <v/>
      </c>
      <c r="AH59" s="238" t="str">
        <f>IF(MaGv!AH59="","",IF(MaGv!AH59="cn","cn"&amp;CHAR(10)&amp;VLOOKUP(MaGv!AH54,dscn,3,0),VLOOKUP(MaGv!AH59,dsma,5,0)&amp;CHAR(10)&amp;VLOOKUP(MaGv!AH59,dsma,4,0)))</f>
        <v/>
      </c>
      <c r="AI59" s="238" t="str">
        <f>IF(MaGv!AI59="","",IF(MaGv!AI59="cn","cn"&amp;CHAR(10)&amp;VLOOKUP(MaGv!AI54,dscn,3,0),VLOOKUP(MaGv!AI59,dsma,5,0)&amp;CHAR(10)&amp;VLOOKUP(MaGv!AI59,dsma,4,0)))</f>
        <v/>
      </c>
      <c r="AJ59" s="238" t="str">
        <f>IF(MaGv!AJ59="","",IF(MaGv!AJ59="cn","cn"&amp;CHAR(10)&amp;VLOOKUP(MaGv!AJ54,dscn,3,0),VLOOKUP(MaGv!AJ59,dsma,5,0)&amp;CHAR(10)&amp;VLOOKUP(MaGv!AJ59,dsma,4,0)))</f>
        <v/>
      </c>
      <c r="AK59" s="238" t="str">
        <f>IF(MaGv!AK59="","",IF(MaGv!AK59="cn","cn"&amp;CHAR(10)&amp;VLOOKUP(MaGv!AK54,dscn,3,0),VLOOKUP(MaGv!AK59,dsma,5,0)&amp;CHAR(10)&amp;VLOOKUP(MaGv!AK59,dsma,4,0)))</f>
        <v/>
      </c>
      <c r="AL59" s="238" t="str">
        <f>IF(MaGv!AL59="","",IF(MaGv!AL59="cn","cn"&amp;CHAR(10)&amp;VLOOKUP(MaGv!AL54,dscn,3,0),VLOOKUP(MaGv!AL59,dsma,5,0)&amp;CHAR(10)&amp;VLOOKUP(MaGv!AL59,dsma,4,0)))</f>
        <v/>
      </c>
      <c r="AM59" s="238" t="str">
        <f>IF(MaGv!AM59="","",IF(MaGv!AM59="cn","cn"&amp;CHAR(10)&amp;VLOOKUP(MaGv!AM54,dscn,3,0),VLOOKUP(MaGv!AM59,dsma,5,0)&amp;CHAR(10)&amp;VLOOKUP(MaGv!AM59,dsma,4,0)))</f>
        <v/>
      </c>
      <c r="AN59" s="238" t="str">
        <f>IF(MaGv!AN59="","",IF(MaGv!AN59="cn","cn"&amp;CHAR(10)&amp;VLOOKUP(MaGv!AN54,dscn,3,0),VLOOKUP(MaGv!AN59,dsma,5,0)&amp;CHAR(10)&amp;VLOOKUP(MaGv!AN59,dsma,4,0)))</f>
        <v/>
      </c>
      <c r="AO59" s="238" t="str">
        <f>IF(MaGv!AO59="","",IF(MaGv!AO59="cn","cn"&amp;CHAR(10)&amp;VLOOKUP(MaGv!AO54,dscn,3,0),VLOOKUP(MaGv!AO59,dsma,5,0)&amp;CHAR(10)&amp;VLOOKUP(MaGv!AO59,dsma,4,0)))</f>
        <v/>
      </c>
      <c r="AP59" s="238" t="str">
        <f>IF(MaGv!AP59="","",IF(MaGv!AP59="cn","cn"&amp;CHAR(10)&amp;VLOOKUP(MaGv!AP54,dscn,3,0),VLOOKUP(MaGv!AP59,dsma,5,0)&amp;CHAR(10)&amp;VLOOKUP(MaGv!AP59,dsma,4,0)))</f>
        <v/>
      </c>
      <c r="AQ59" s="238" t="str">
        <f>IF(MaGv!AQ59="","",IF(MaGv!AQ59="cn","cn"&amp;CHAR(10)&amp;VLOOKUP(MaGv!AQ54,dscn,3,0),VLOOKUP(MaGv!AQ59,dsma,5,0)&amp;CHAR(10)&amp;VLOOKUP(MaGv!AQ59,dsma,4,0)))</f>
        <v/>
      </c>
      <c r="AR59" s="238" t="str">
        <f>IF(MaGv!AR59="","",IF(MaGv!AR59="cn","cn"&amp;CHAR(10)&amp;VLOOKUP(MaGv!AR54,dscn,3,0),VLOOKUP(MaGv!AR59,dsma,5,0)&amp;CHAR(10)&amp;VLOOKUP(MaGv!AR59,dsma,4,0)))</f>
        <v/>
      </c>
      <c r="AS59" s="238" t="str">
        <f>IF(MaGv!AS59="","",IF(MaGv!AS59="cn","cn"&amp;CHAR(10)&amp;VLOOKUP(MaGv!AS54,dscn,3,0),VLOOKUP(MaGv!AS59,dsma,5,0)&amp;CHAR(10)&amp;VLOOKUP(MaGv!AS59,dsma,4,0)))</f>
        <v/>
      </c>
      <c r="AT59" s="235" t="str">
        <f>IF(MaGv!AT59="","",IF(MaGv!AT59="cn","cn"&amp;CHAR(10)&amp;VLOOKUP(MaGv!AT54,dscn,3,0),VLOOKUP(MaGv!AT59,dsma,5,0)&amp;CHAR(10)&amp;VLOOKUP(MaGv!AT59,dsma,4,0)))</f>
        <v/>
      </c>
      <c r="AU59" s="238" t="str">
        <f>IF(MaGv!AU59="","",IF(MaGv!AU59="cn","cn"&amp;CHAR(10)&amp;VLOOKUP(MaGv!AU54,dscn,3,0),VLOOKUP(MaGv!AU59,dsma,5,0)&amp;CHAR(10)&amp;VLOOKUP(MaGv!AU59,dsma,4,0)))</f>
        <v/>
      </c>
      <c r="AV59" s="238" t="str">
        <f>IF(MaGv!AV59="","",IF(MaGv!AV59="cn","cn"&amp;CHAR(10)&amp;VLOOKUP(MaGv!AV54,dscn,3,0),VLOOKUP(MaGv!AV59,dsma,5,0)&amp;CHAR(10)&amp;VLOOKUP(MaGv!AV59,dsma,4,0)))</f>
        <v/>
      </c>
      <c r="AW59" s="238" t="str">
        <f>IF(MaGv!AW59="","",IF(MaGv!AW59="cn","cn"&amp;CHAR(10)&amp;VLOOKUP(MaGv!AW54,dscn,3,0),VLOOKUP(MaGv!AW59,dsma,5,0)&amp;CHAR(10)&amp;VLOOKUP(MaGv!AW59,dsma,4,0)))</f>
        <v/>
      </c>
      <c r="AX59" s="238" t="str">
        <f>IF(MaGv!AX59="","",IF(MaGv!AX59="cn","cn"&amp;CHAR(10)&amp;VLOOKUP(MaGv!AX54,dscn,3,0),VLOOKUP(MaGv!AX59,dsma,5,0)&amp;CHAR(10)&amp;VLOOKUP(MaGv!AX59,dsma,4,0)))</f>
        <v/>
      </c>
      <c r="AY59" s="150" t="str">
        <f>IF(MaGv!AY59="","",IF(MaGv!AY59="cn","cn"&amp;CHAR(10)&amp;VLOOKUP(MaGv!AY54,dscn,3,0),VLOOKUP(MaGv!AY59,dsma,5,0)&amp;CHAR(10)&amp;VLOOKUP(MaGv!AY59,dsma,4,0)))</f>
        <v/>
      </c>
      <c r="AZ59" s="150" t="str">
        <f>IF(MaGv!AZ59="","",IF(MaGv!AZ59="cn","cn"&amp;CHAR(10)&amp;VLOOKUP(MaGv!AZ54,dscn,3,0),VLOOKUP(MaGv!AZ59,dsma,5,0)&amp;CHAR(10)&amp;VLOOKUP(MaGv!AZ59,dsma,4,0)))</f>
        <v/>
      </c>
      <c r="BA59" s="137"/>
      <c r="BB59" s="138"/>
    </row>
    <row r="60" spans="1:54" ht="25.5" customHeight="1">
      <c r="A60" s="565" t="s">
        <v>8</v>
      </c>
      <c r="B60" s="140">
        <v>2</v>
      </c>
      <c r="C60" s="106" t="str">
        <f>IF(MaGv!C60="","",IF(MaGv!C60="cn","cn"&amp;CHAR(10)&amp;VLOOKUP(MaGv!C55,dscn,3,0),VLOOKUP(MaGv!C60,dsma,5,0)&amp;CHAR(10)&amp;VLOOKUP(MaGv!C60,dsma,4,0)))</f>
        <v/>
      </c>
      <c r="D60" s="106" t="str">
        <f>IF(MaGv!D60="","",IF(MaGv!D60="cn","cn"&amp;CHAR(10)&amp;VLOOKUP(MaGv!D55,dscn,3,0),VLOOKUP(MaGv!D60,dsma,5,0)&amp;CHAR(10)&amp;VLOOKUP(MaGv!D60,dsma,4,0)))</f>
        <v/>
      </c>
      <c r="E60" s="106" t="str">
        <f>IF(MaGv!E60="","",IF(MaGv!E60="cn","cn"&amp;CHAR(10)&amp;VLOOKUP(MaGv!E55,dscn,3,0),VLOOKUP(MaGv!E60,dsma,5,0)&amp;CHAR(10)&amp;VLOOKUP(MaGv!E60,dsma,4,0)))</f>
        <v/>
      </c>
      <c r="F60" s="106" t="str">
        <f>IF(MaGv!F60="","",IF(MaGv!F60="cn","cn"&amp;CHAR(10)&amp;VLOOKUP(MaGv!F55,dscn,3,0),VLOOKUP(MaGv!F60,dsma,5,0)&amp;CHAR(10)&amp;VLOOKUP(MaGv!F60,dsma,4,0)))</f>
        <v/>
      </c>
      <c r="G60" s="106" t="str">
        <f>IF(MaGv!G60="","",IF(MaGv!G60="cn","cn"&amp;CHAR(10)&amp;VLOOKUP(MaGv!G55,dscn,3,0),VLOOKUP(MaGv!G60,dsma,5,0)&amp;CHAR(10)&amp;VLOOKUP(MaGv!G60,dsma,4,0)))</f>
        <v/>
      </c>
      <c r="H60" s="239" t="str">
        <f>IF(MaGv!H60="","",IF(MaGv!H60="cn","cn"&amp;CHAR(10)&amp;VLOOKUP(MaGv!H55,dscn,3,0),VLOOKUP(MaGv!H60,dsma,5,0)&amp;CHAR(10)&amp;VLOOKUP(MaGv!H60,dsma,4,0)))</f>
        <v/>
      </c>
      <c r="I60" s="106" t="str">
        <f>IF(MaGv!I60="","",IF(MaGv!I60="cn","cn"&amp;CHAR(10)&amp;VLOOKUP(MaGv!I55,dscn,3,0),VLOOKUP(MaGv!I60,dsma,5,0)&amp;CHAR(10)&amp;VLOOKUP(MaGv!I60,dsma,4,0)))</f>
        <v/>
      </c>
      <c r="J60" s="106" t="str">
        <f>IF(MaGv!J60="","",IF(MaGv!J60="cn","cn"&amp;CHAR(10)&amp;VLOOKUP(MaGv!J55,dscn,3,0),VLOOKUP(MaGv!J60,dsma,5,0)&amp;CHAR(10)&amp;VLOOKUP(MaGv!J60,dsma,4,0)))</f>
        <v/>
      </c>
      <c r="K60" s="106" t="str">
        <f>IF(MaGv!K60="","",IF(MaGv!K60="cn","cn"&amp;CHAR(10)&amp;VLOOKUP(MaGv!K55,dscn,3,0),VLOOKUP(MaGv!K60,dsma,5,0)&amp;CHAR(10)&amp;VLOOKUP(MaGv!K60,dsma,4,0)))</f>
        <v/>
      </c>
      <c r="L60" s="106" t="str">
        <f>IF(MaGv!L60="","",IF(MaGv!L60="cn","cn"&amp;CHAR(10)&amp;VLOOKUP(MaGv!L55,dscn,3,0),VLOOKUP(MaGv!L60,dsma,5,0)&amp;CHAR(10)&amp;VLOOKUP(MaGv!L60,dsma,4,0)))</f>
        <v/>
      </c>
      <c r="M60" s="106" t="str">
        <f>IF(MaGv!M60="","",IF(MaGv!M60="cn","cn"&amp;CHAR(10)&amp;VLOOKUP(MaGv!M55,dscn,3,0),VLOOKUP(MaGv!M60,dsma,5,0)&amp;CHAR(10)&amp;VLOOKUP(MaGv!M60,dsma,4,0)))</f>
        <v/>
      </c>
      <c r="N60" s="106" t="str">
        <f>IF(MaGv!N60="","",IF(MaGv!N60="cn","cn"&amp;CHAR(10)&amp;VLOOKUP(MaGv!N55,dscn,3,0),VLOOKUP(MaGv!N60,dsma,5,0)&amp;CHAR(10)&amp;VLOOKUP(MaGv!N60,dsma,4,0)))</f>
        <v/>
      </c>
      <c r="O60" s="106" t="str">
        <f>IF(MaGv!O60="","",IF(MaGv!O60="cn","cn"&amp;CHAR(10)&amp;VLOOKUP(MaGv!O55,dscn,3,0),VLOOKUP(MaGv!O60,dsma,5,0)&amp;CHAR(10)&amp;VLOOKUP(MaGv!O60,dsma,4,0)))</f>
        <v/>
      </c>
      <c r="P60" s="106" t="str">
        <f>IF(MaGv!P60="","",IF(MaGv!P60="cn","cn"&amp;CHAR(10)&amp;VLOOKUP(MaGv!P55,dscn,3,0),VLOOKUP(MaGv!P60,dsma,5,0)&amp;CHAR(10)&amp;VLOOKUP(MaGv!P60,dsma,4,0)))</f>
        <v/>
      </c>
      <c r="Q60" s="239" t="str">
        <f>IF(MaGv!Q60="","",IF(MaGv!Q60="cn","cn"&amp;CHAR(10)&amp;VLOOKUP(MaGv!Q55,dscn,3,0),VLOOKUP(MaGv!Q60,dsma,5,0)&amp;CHAR(10)&amp;VLOOKUP(MaGv!Q60,dsma,4,0)))</f>
        <v/>
      </c>
      <c r="R60" s="106" t="str">
        <f>IF(MaGv!R60="","",IF(MaGv!R60="cn","cn"&amp;CHAR(10)&amp;VLOOKUP(MaGv!R55,dscn,3,0),VLOOKUP(MaGv!R60,dsma,5,0)&amp;CHAR(10)&amp;VLOOKUP(MaGv!R60,dsma,4,0)))</f>
        <v/>
      </c>
      <c r="S60" s="106" t="str">
        <f>IF(MaGv!S60="","",IF(MaGv!S60="cn","cn"&amp;CHAR(10)&amp;VLOOKUP(MaGv!S55,dscn,3,0),VLOOKUP(MaGv!S60,dsma,5,0)&amp;CHAR(10)&amp;VLOOKUP(MaGv!S60,dsma,4,0)))</f>
        <v/>
      </c>
      <c r="T60" s="106" t="str">
        <f>IF(MaGv!T60="","",IF(MaGv!T60="cn","cn"&amp;CHAR(10)&amp;VLOOKUP(MaGv!T55,dscn,3,0),VLOOKUP(MaGv!T60,dsma,5,0)&amp;CHAR(10)&amp;VLOOKUP(MaGv!T60,dsma,4,0)))</f>
        <v/>
      </c>
      <c r="U60" s="106" t="str">
        <f>IF(MaGv!U60="","",IF(MaGv!U60="cn","cn"&amp;CHAR(10)&amp;VLOOKUP(MaGv!U55,dscn,3,0),VLOOKUP(MaGv!U60,dsma,5,0)&amp;CHAR(10)&amp;VLOOKUP(MaGv!U60,dsma,4,0)))</f>
        <v/>
      </c>
      <c r="V60" s="106" t="str">
        <f>IF(MaGv!V60="","",IF(MaGv!V60="cn","cn"&amp;CHAR(10)&amp;VLOOKUP(MaGv!V55,dscn,3,0),VLOOKUP(MaGv!V60,dsma,5,0)&amp;CHAR(10)&amp;VLOOKUP(MaGv!V60,dsma,4,0)))</f>
        <v/>
      </c>
      <c r="W60" s="106" t="str">
        <f>IF(MaGv!W60="","",IF(MaGv!W60="cn","cn"&amp;CHAR(10)&amp;VLOOKUP(MaGv!W55,dscn,3,0),VLOOKUP(MaGv!W60,dsma,5,0)&amp;CHAR(10)&amp;VLOOKUP(MaGv!W60,dsma,4,0)))</f>
        <v/>
      </c>
      <c r="X60" s="106" t="str">
        <f>IF(MaGv!X60="","",IF(MaGv!X60="cn","cn"&amp;CHAR(10)&amp;VLOOKUP(MaGv!X55,dscn,3,0),VLOOKUP(MaGv!X60,dsma,5,0)&amp;CHAR(10)&amp;VLOOKUP(MaGv!X60,dsma,4,0)))</f>
        <v/>
      </c>
      <c r="Y60" s="106" t="str">
        <f>IF(MaGv!Y60="","",IF(MaGv!Y60="cn","cn"&amp;CHAR(10)&amp;VLOOKUP(MaGv!Y55,dscn,3,0),VLOOKUP(MaGv!Y60,dsma,5,0)&amp;CHAR(10)&amp;VLOOKUP(MaGv!Y60,dsma,4,0)))</f>
        <v/>
      </c>
      <c r="Z60" s="106" t="str">
        <f>IF(MaGv!Z60="","",IF(MaGv!Z60="cn","cn"&amp;CHAR(10)&amp;VLOOKUP(MaGv!Z55,dscn,3,0),VLOOKUP(MaGv!Z60,dsma,5,0)&amp;CHAR(10)&amp;VLOOKUP(MaGv!Z60,dsma,4,0)))</f>
        <v/>
      </c>
      <c r="AA60" s="106" t="str">
        <f>IF(MaGv!AA60="","",IF(MaGv!AA60="cn","cn"&amp;CHAR(10)&amp;VLOOKUP(MaGv!AA55,dscn,3,0),VLOOKUP(MaGv!AA60,dsma,5,0)&amp;CHAR(10)&amp;VLOOKUP(MaGv!AA60,dsma,4,0)))</f>
        <v/>
      </c>
      <c r="AB60" s="106" t="str">
        <f>IF(MaGv!AB60="","",IF(MaGv!AB60="cn","cn"&amp;CHAR(10)&amp;VLOOKUP(MaGv!AB55,dscn,3,0),VLOOKUP(MaGv!AB60,dsma,5,0)&amp;CHAR(10)&amp;VLOOKUP(MaGv!AB60,dsma,4,0)))</f>
        <v/>
      </c>
      <c r="AC60" s="106" t="str">
        <f>IF(MaGv!AC60="","",IF(MaGv!AC60="cn","cn"&amp;CHAR(10)&amp;VLOOKUP(MaGv!AC55,dscn,3,0),VLOOKUP(MaGv!AC60,dsma,5,0)&amp;CHAR(10)&amp;VLOOKUP(MaGv!AC60,dsma,4,0)))</f>
        <v/>
      </c>
      <c r="AD60" s="106" t="str">
        <f>IF(MaGv!AD60="","",IF(MaGv!AD60="cn","cn"&amp;CHAR(10)&amp;VLOOKUP(MaGv!AD55,dscn,3,0),VLOOKUP(MaGv!AD60,dsma,5,0)&amp;CHAR(10)&amp;VLOOKUP(MaGv!AD60,dsma,4,0)))</f>
        <v/>
      </c>
      <c r="AE60" s="106" t="str">
        <f>IF(MaGv!AE60="","",IF(MaGv!AE60="cn","cn"&amp;CHAR(10)&amp;VLOOKUP(MaGv!AE55,dscn,3,0),VLOOKUP(MaGv!AE60,dsma,5,0)&amp;CHAR(10)&amp;VLOOKUP(MaGv!AE60,dsma,4,0)))</f>
        <v/>
      </c>
      <c r="AF60" s="106" t="str">
        <f>IF(MaGv!AF60="","",IF(MaGv!AF60="cn","cn"&amp;CHAR(10)&amp;VLOOKUP(MaGv!AF55,dscn,3,0),VLOOKUP(MaGv!AF60,dsma,5,0)&amp;CHAR(10)&amp;VLOOKUP(MaGv!AF60,dsma,4,0)))</f>
        <v/>
      </c>
      <c r="AG60" s="106" t="str">
        <f>IF(MaGv!AG60="","",IF(MaGv!AG60="cn","cn"&amp;CHAR(10)&amp;VLOOKUP(MaGv!AG55,dscn,3,0),VLOOKUP(MaGv!AG60,dsma,5,0)&amp;CHAR(10)&amp;VLOOKUP(MaGv!AG60,dsma,4,0)))</f>
        <v/>
      </c>
      <c r="AH60" s="239" t="str">
        <f>IF(MaGv!AH60="","",IF(MaGv!AH60="cn","cn"&amp;CHAR(10)&amp;VLOOKUP(MaGv!AH55,dscn,3,0),VLOOKUP(MaGv!AH60,dsma,5,0)&amp;CHAR(10)&amp;VLOOKUP(MaGv!AH60,dsma,4,0)))</f>
        <v/>
      </c>
      <c r="AI60" s="239" t="str">
        <f>IF(MaGv!AI60="","",IF(MaGv!AI60="cn","cn"&amp;CHAR(10)&amp;VLOOKUP(MaGv!AI55,dscn,3,0),VLOOKUP(MaGv!AI60,dsma,5,0)&amp;CHAR(10)&amp;VLOOKUP(MaGv!AI60,dsma,4,0)))</f>
        <v/>
      </c>
      <c r="AJ60" s="239" t="str">
        <f>IF(MaGv!AJ60="","",IF(MaGv!AJ60="cn","cn"&amp;CHAR(10)&amp;VLOOKUP(MaGv!AJ55,dscn,3,0),VLOOKUP(MaGv!AJ60,dsma,5,0)&amp;CHAR(10)&amp;VLOOKUP(MaGv!AJ60,dsma,4,0)))</f>
        <v/>
      </c>
      <c r="AK60" s="239" t="str">
        <f>IF(MaGv!AK60="","",IF(MaGv!AK60="cn","cn"&amp;CHAR(10)&amp;VLOOKUP(MaGv!AK55,dscn,3,0),VLOOKUP(MaGv!AK60,dsma,5,0)&amp;CHAR(10)&amp;VLOOKUP(MaGv!AK60,dsma,4,0)))</f>
        <v/>
      </c>
      <c r="AL60" s="239" t="str">
        <f>IF(MaGv!AL60="","",IF(MaGv!AL60="cn","cn"&amp;CHAR(10)&amp;VLOOKUP(MaGv!AL55,dscn,3,0),VLOOKUP(MaGv!AL60,dsma,5,0)&amp;CHAR(10)&amp;VLOOKUP(MaGv!AL60,dsma,4,0)))</f>
        <v/>
      </c>
      <c r="AM60" s="239" t="str">
        <f>IF(MaGv!AM60="","",IF(MaGv!AM60="cn","cn"&amp;CHAR(10)&amp;VLOOKUP(MaGv!AM55,dscn,3,0),VLOOKUP(MaGv!AM60,dsma,5,0)&amp;CHAR(10)&amp;VLOOKUP(MaGv!AM60,dsma,4,0)))</f>
        <v/>
      </c>
      <c r="AN60" s="239" t="str">
        <f>IF(MaGv!AN60="","",IF(MaGv!AN60="cn","cn"&amp;CHAR(10)&amp;VLOOKUP(MaGv!AN55,dscn,3,0),VLOOKUP(MaGv!AN60,dsma,5,0)&amp;CHAR(10)&amp;VLOOKUP(MaGv!AN60,dsma,4,0)))</f>
        <v/>
      </c>
      <c r="AO60" s="239" t="str">
        <f>IF(MaGv!AO60="","",IF(MaGv!AO60="cn","cn"&amp;CHAR(10)&amp;VLOOKUP(MaGv!AO55,dscn,3,0),VLOOKUP(MaGv!AO60,dsma,5,0)&amp;CHAR(10)&amp;VLOOKUP(MaGv!AO60,dsma,4,0)))</f>
        <v/>
      </c>
      <c r="AP60" s="239" t="str">
        <f>IF(MaGv!AP60="","",IF(MaGv!AP60="cn","cn"&amp;CHAR(10)&amp;VLOOKUP(MaGv!AP55,dscn,3,0),VLOOKUP(MaGv!AP60,dsma,5,0)&amp;CHAR(10)&amp;VLOOKUP(MaGv!AP60,dsma,4,0)))</f>
        <v/>
      </c>
      <c r="AQ60" s="239" t="str">
        <f>IF(MaGv!AQ60="","",IF(MaGv!AQ60="cn","cn"&amp;CHAR(10)&amp;VLOOKUP(MaGv!AQ55,dscn,3,0),VLOOKUP(MaGv!AQ60,dsma,5,0)&amp;CHAR(10)&amp;VLOOKUP(MaGv!AQ60,dsma,4,0)))</f>
        <v/>
      </c>
      <c r="AR60" s="239" t="str">
        <f>IF(MaGv!AR60="","",IF(MaGv!AR60="cn","cn"&amp;CHAR(10)&amp;VLOOKUP(MaGv!AR55,dscn,3,0),VLOOKUP(MaGv!AR60,dsma,5,0)&amp;CHAR(10)&amp;VLOOKUP(MaGv!AR60,dsma,4,0)))</f>
        <v/>
      </c>
      <c r="AS60" s="239" t="str">
        <f>IF(MaGv!AS60="","",IF(MaGv!AS60="cn","cn"&amp;CHAR(10)&amp;VLOOKUP(MaGv!AS55,dscn,3,0),VLOOKUP(MaGv!AS60,dsma,5,0)&amp;CHAR(10)&amp;VLOOKUP(MaGv!AS60,dsma,4,0)))</f>
        <v/>
      </c>
      <c r="AT60" s="236" t="str">
        <f>IF(MaGv!AT60="","",IF(MaGv!AT60="cn","cn"&amp;CHAR(10)&amp;VLOOKUP(MaGv!AT55,dscn,3,0),VLOOKUP(MaGv!AT60,dsma,5,0)&amp;CHAR(10)&amp;VLOOKUP(MaGv!AT60,dsma,4,0)))</f>
        <v/>
      </c>
      <c r="AU60" s="239" t="str">
        <f>IF(MaGv!AU60="","",IF(MaGv!AU60="cn","cn"&amp;CHAR(10)&amp;VLOOKUP(MaGv!AU55,dscn,3,0),VLOOKUP(MaGv!AU60,dsma,5,0)&amp;CHAR(10)&amp;VLOOKUP(MaGv!AU60,dsma,4,0)))</f>
        <v/>
      </c>
      <c r="AV60" s="239" t="str">
        <f>IF(MaGv!AV60="","",IF(MaGv!AV60="cn","cn"&amp;CHAR(10)&amp;VLOOKUP(MaGv!AV55,dscn,3,0),VLOOKUP(MaGv!AV60,dsma,5,0)&amp;CHAR(10)&amp;VLOOKUP(MaGv!AV60,dsma,4,0)))</f>
        <v/>
      </c>
      <c r="AW60" s="239" t="str">
        <f>IF(MaGv!AW60="","",IF(MaGv!AW60="cn","cn"&amp;CHAR(10)&amp;VLOOKUP(MaGv!AW55,dscn,3,0),VLOOKUP(MaGv!AW60,dsma,5,0)&amp;CHAR(10)&amp;VLOOKUP(MaGv!AW60,dsma,4,0)))</f>
        <v/>
      </c>
      <c r="AX60" s="239" t="str">
        <f>IF(MaGv!AX60="","",IF(MaGv!AX60="cn","cn"&amp;CHAR(10)&amp;VLOOKUP(MaGv!AX55,dscn,3,0),VLOOKUP(MaGv!AX60,dsma,5,0)&amp;CHAR(10)&amp;VLOOKUP(MaGv!AX60,dsma,4,0)))</f>
        <v/>
      </c>
      <c r="AY60" s="106" t="str">
        <f>IF(MaGv!AY60="","",IF(MaGv!AY60="cn","cn"&amp;CHAR(10)&amp;VLOOKUP(MaGv!AY55,dscn,3,0),VLOOKUP(MaGv!AY60,dsma,5,0)&amp;CHAR(10)&amp;VLOOKUP(MaGv!AY60,dsma,4,0)))</f>
        <v/>
      </c>
      <c r="AZ60" s="106" t="str">
        <f>IF(MaGv!AZ60="","",IF(MaGv!AZ60="cn","cn"&amp;CHAR(10)&amp;VLOOKUP(MaGv!AZ55,dscn,3,0),VLOOKUP(MaGv!AZ60,dsma,5,0)&amp;CHAR(10)&amp;VLOOKUP(MaGv!AZ60,dsma,4,0)))</f>
        <v/>
      </c>
      <c r="BA60" s="141"/>
      <c r="BB60" s="142"/>
    </row>
    <row r="61" spans="1:54" ht="25.5" customHeight="1">
      <c r="A61" s="565" t="s">
        <v>13</v>
      </c>
      <c r="B61" s="140">
        <v>3</v>
      </c>
      <c r="C61" s="106" t="str">
        <f>IF(MaGv!C61="","",IF(MaGv!C61="cn","cn"&amp;CHAR(10)&amp;VLOOKUP(MaGv!C56,dscn,3,0),VLOOKUP(MaGv!C61,dsma,5,0)&amp;CHAR(10)&amp;VLOOKUP(MaGv!C61,dsma,4,0)))</f>
        <v/>
      </c>
      <c r="D61" s="106" t="str">
        <f>IF(MaGv!D61="","",IF(MaGv!D61="cn","cn"&amp;CHAR(10)&amp;VLOOKUP(MaGv!D56,dscn,3,0),VLOOKUP(MaGv!D61,dsma,5,0)&amp;CHAR(10)&amp;VLOOKUP(MaGv!D61,dsma,4,0)))</f>
        <v/>
      </c>
      <c r="E61" s="106" t="str">
        <f>IF(MaGv!E61="","",IF(MaGv!E61="cn","cn"&amp;CHAR(10)&amp;VLOOKUP(MaGv!E56,dscn,3,0),VLOOKUP(MaGv!E61,dsma,5,0)&amp;CHAR(10)&amp;VLOOKUP(MaGv!E61,dsma,4,0)))</f>
        <v/>
      </c>
      <c r="F61" s="106" t="str">
        <f>IF(MaGv!F61="","",IF(MaGv!F61="cn","cn"&amp;CHAR(10)&amp;VLOOKUP(MaGv!F56,dscn,3,0),VLOOKUP(MaGv!F61,dsma,5,0)&amp;CHAR(10)&amp;VLOOKUP(MaGv!F61,dsma,4,0)))</f>
        <v/>
      </c>
      <c r="G61" s="106" t="str">
        <f>IF(MaGv!G61="","",IF(MaGv!G61="cn","cn"&amp;CHAR(10)&amp;VLOOKUP(MaGv!G56,dscn,3,0),VLOOKUP(MaGv!G61,dsma,5,0)&amp;CHAR(10)&amp;VLOOKUP(MaGv!G61,dsma,4,0)))</f>
        <v/>
      </c>
      <c r="H61" s="239" t="str">
        <f>IF(MaGv!H61="","",IF(MaGv!H61="cn","cn"&amp;CHAR(10)&amp;VLOOKUP(MaGv!H56,dscn,3,0),VLOOKUP(MaGv!H61,dsma,5,0)&amp;CHAR(10)&amp;VLOOKUP(MaGv!H61,dsma,4,0)))</f>
        <v/>
      </c>
      <c r="I61" s="106" t="str">
        <f>IF(MaGv!I61="","",IF(MaGv!I61="cn","cn"&amp;CHAR(10)&amp;VLOOKUP(MaGv!I56,dscn,3,0),VLOOKUP(MaGv!I61,dsma,5,0)&amp;CHAR(10)&amp;VLOOKUP(MaGv!I61,dsma,4,0)))</f>
        <v/>
      </c>
      <c r="J61" s="106" t="str">
        <f>IF(MaGv!J61="","",IF(MaGv!J61="cn","cn"&amp;CHAR(10)&amp;VLOOKUP(MaGv!J56,dscn,3,0),VLOOKUP(MaGv!J61,dsma,5,0)&amp;CHAR(10)&amp;VLOOKUP(MaGv!J61,dsma,4,0)))</f>
        <v/>
      </c>
      <c r="K61" s="106" t="str">
        <f>IF(MaGv!K61="","",IF(MaGv!K61="cn","cn"&amp;CHAR(10)&amp;VLOOKUP(MaGv!K56,dscn,3,0),VLOOKUP(MaGv!K61,dsma,5,0)&amp;CHAR(10)&amp;VLOOKUP(MaGv!K61,dsma,4,0)))</f>
        <v/>
      </c>
      <c r="L61" s="106" t="str">
        <f>IF(MaGv!L61="","",IF(MaGv!L61="cn","cn"&amp;CHAR(10)&amp;VLOOKUP(MaGv!L56,dscn,3,0),VLOOKUP(MaGv!L61,dsma,5,0)&amp;CHAR(10)&amp;VLOOKUP(MaGv!L61,dsma,4,0)))</f>
        <v/>
      </c>
      <c r="M61" s="106" t="str">
        <f>IF(MaGv!M61="","",IF(MaGv!M61="cn","cn"&amp;CHAR(10)&amp;VLOOKUP(MaGv!M56,dscn,3,0),VLOOKUP(MaGv!M61,dsma,5,0)&amp;CHAR(10)&amp;VLOOKUP(MaGv!M61,dsma,4,0)))</f>
        <v/>
      </c>
      <c r="N61" s="106" t="str">
        <f>IF(MaGv!N61="","",IF(MaGv!N61="cn","cn"&amp;CHAR(10)&amp;VLOOKUP(MaGv!N56,dscn,3,0),VLOOKUP(MaGv!N61,dsma,5,0)&amp;CHAR(10)&amp;VLOOKUP(MaGv!N61,dsma,4,0)))</f>
        <v/>
      </c>
      <c r="O61" s="106" t="str">
        <f>IF(MaGv!O61="","",IF(MaGv!O61="cn","cn"&amp;CHAR(10)&amp;VLOOKUP(MaGv!O56,dscn,3,0),VLOOKUP(MaGv!O61,dsma,5,0)&amp;CHAR(10)&amp;VLOOKUP(MaGv!O61,dsma,4,0)))</f>
        <v/>
      </c>
      <c r="P61" s="106" t="str">
        <f>IF(MaGv!P61="","",IF(MaGv!P61="cn","cn"&amp;CHAR(10)&amp;VLOOKUP(MaGv!P56,dscn,3,0),VLOOKUP(MaGv!P61,dsma,5,0)&amp;CHAR(10)&amp;VLOOKUP(MaGv!P61,dsma,4,0)))</f>
        <v/>
      </c>
      <c r="Q61" s="239" t="str">
        <f>IF(MaGv!Q61="","",IF(MaGv!Q61="cn","cn"&amp;CHAR(10)&amp;VLOOKUP(MaGv!Q56,dscn,3,0),VLOOKUP(MaGv!Q61,dsma,5,0)&amp;CHAR(10)&amp;VLOOKUP(MaGv!Q61,dsma,4,0)))</f>
        <v/>
      </c>
      <c r="R61" s="106" t="str">
        <f>IF(MaGv!R61="","",IF(MaGv!R61="cn","cn"&amp;CHAR(10)&amp;VLOOKUP(MaGv!R56,dscn,3,0),VLOOKUP(MaGv!R61,dsma,5,0)&amp;CHAR(10)&amp;VLOOKUP(MaGv!R61,dsma,4,0)))</f>
        <v/>
      </c>
      <c r="S61" s="106" t="str">
        <f>IF(MaGv!S61="","",IF(MaGv!S61="cn","cn"&amp;CHAR(10)&amp;VLOOKUP(MaGv!S56,dscn,3,0),VLOOKUP(MaGv!S61,dsma,5,0)&amp;CHAR(10)&amp;VLOOKUP(MaGv!S61,dsma,4,0)))</f>
        <v/>
      </c>
      <c r="T61" s="106" t="str">
        <f>IF(MaGv!T61="","",IF(MaGv!T61="cn","cn"&amp;CHAR(10)&amp;VLOOKUP(MaGv!T56,dscn,3,0),VLOOKUP(MaGv!T61,dsma,5,0)&amp;CHAR(10)&amp;VLOOKUP(MaGv!T61,dsma,4,0)))</f>
        <v/>
      </c>
      <c r="U61" s="106" t="str">
        <f>IF(MaGv!U61="","",IF(MaGv!U61="cn","cn"&amp;CHAR(10)&amp;VLOOKUP(MaGv!U56,dscn,3,0),VLOOKUP(MaGv!U61,dsma,5,0)&amp;CHAR(10)&amp;VLOOKUP(MaGv!U61,dsma,4,0)))</f>
        <v/>
      </c>
      <c r="V61" s="106" t="str">
        <f>IF(MaGv!V61="","",IF(MaGv!V61="cn","cn"&amp;CHAR(10)&amp;VLOOKUP(MaGv!V56,dscn,3,0),VLOOKUP(MaGv!V61,dsma,5,0)&amp;CHAR(10)&amp;VLOOKUP(MaGv!V61,dsma,4,0)))</f>
        <v/>
      </c>
      <c r="W61" s="106" t="str">
        <f>IF(MaGv!W61="","",IF(MaGv!W61="cn","cn"&amp;CHAR(10)&amp;VLOOKUP(MaGv!W56,dscn,3,0),VLOOKUP(MaGv!W61,dsma,5,0)&amp;CHAR(10)&amp;VLOOKUP(MaGv!W61,dsma,4,0)))</f>
        <v/>
      </c>
      <c r="X61" s="106" t="str">
        <f>IF(MaGv!X61="","",IF(MaGv!X61="cn","cn"&amp;CHAR(10)&amp;VLOOKUP(MaGv!X56,dscn,3,0),VLOOKUP(MaGv!X61,dsma,5,0)&amp;CHAR(10)&amp;VLOOKUP(MaGv!X61,dsma,4,0)))</f>
        <v/>
      </c>
      <c r="Y61" s="106" t="str">
        <f>IF(MaGv!Y61="","",IF(MaGv!Y61="cn","cn"&amp;CHAR(10)&amp;VLOOKUP(MaGv!Y56,dscn,3,0),VLOOKUP(MaGv!Y61,dsma,5,0)&amp;CHAR(10)&amp;VLOOKUP(MaGv!Y61,dsma,4,0)))</f>
        <v/>
      </c>
      <c r="Z61" s="106" t="str">
        <f>IF(MaGv!Z61="","",IF(MaGv!Z61="cn","cn"&amp;CHAR(10)&amp;VLOOKUP(MaGv!Z56,dscn,3,0),VLOOKUP(MaGv!Z61,dsma,5,0)&amp;CHAR(10)&amp;VLOOKUP(MaGv!Z61,dsma,4,0)))</f>
        <v/>
      </c>
      <c r="AA61" s="106" t="str">
        <f>IF(MaGv!AA61="","",IF(MaGv!AA61="cn","cn"&amp;CHAR(10)&amp;VLOOKUP(MaGv!AA56,dscn,3,0),VLOOKUP(MaGv!AA61,dsma,5,0)&amp;CHAR(10)&amp;VLOOKUP(MaGv!AA61,dsma,4,0)))</f>
        <v/>
      </c>
      <c r="AB61" s="106" t="str">
        <f>IF(MaGv!AB61="","",IF(MaGv!AB61="cn","cn"&amp;CHAR(10)&amp;VLOOKUP(MaGv!AB56,dscn,3,0),VLOOKUP(MaGv!AB61,dsma,5,0)&amp;CHAR(10)&amp;VLOOKUP(MaGv!AB61,dsma,4,0)))</f>
        <v/>
      </c>
      <c r="AC61" s="106" t="str">
        <f>IF(MaGv!AC61="","",IF(MaGv!AC61="cn","cn"&amp;CHAR(10)&amp;VLOOKUP(MaGv!AC56,dscn,3,0),VLOOKUP(MaGv!AC61,dsma,5,0)&amp;CHAR(10)&amp;VLOOKUP(MaGv!AC61,dsma,4,0)))</f>
        <v/>
      </c>
      <c r="AD61" s="106" t="str">
        <f>IF(MaGv!AD61="","",IF(MaGv!AD61="cn","cn"&amp;CHAR(10)&amp;VLOOKUP(MaGv!AD56,dscn,3,0),VLOOKUP(MaGv!AD61,dsma,5,0)&amp;CHAR(10)&amp;VLOOKUP(MaGv!AD61,dsma,4,0)))</f>
        <v/>
      </c>
      <c r="AE61" s="106" t="str">
        <f>IF(MaGv!AE61="","",IF(MaGv!AE61="cn","cn"&amp;CHAR(10)&amp;VLOOKUP(MaGv!AE56,dscn,3,0),VLOOKUP(MaGv!AE61,dsma,5,0)&amp;CHAR(10)&amp;VLOOKUP(MaGv!AE61,dsma,4,0)))</f>
        <v/>
      </c>
      <c r="AF61" s="106" t="str">
        <f>IF(MaGv!AF61="","",IF(MaGv!AF61="cn","cn"&amp;CHAR(10)&amp;VLOOKUP(MaGv!AF56,dscn,3,0),VLOOKUP(MaGv!AF61,dsma,5,0)&amp;CHAR(10)&amp;VLOOKUP(MaGv!AF61,dsma,4,0)))</f>
        <v/>
      </c>
      <c r="AG61" s="106" t="str">
        <f>IF(MaGv!AG61="","",IF(MaGv!AG61="cn","cn"&amp;CHAR(10)&amp;VLOOKUP(MaGv!AG56,dscn,3,0),VLOOKUP(MaGv!AG61,dsma,5,0)&amp;CHAR(10)&amp;VLOOKUP(MaGv!AG61,dsma,4,0)))</f>
        <v/>
      </c>
      <c r="AH61" s="239" t="str">
        <f>IF(MaGv!AH61="","",IF(MaGv!AH61="cn","cn"&amp;CHAR(10)&amp;VLOOKUP(MaGv!AH56,dscn,3,0),VLOOKUP(MaGv!AH61,dsma,5,0)&amp;CHAR(10)&amp;VLOOKUP(MaGv!AH61,dsma,4,0)))</f>
        <v/>
      </c>
      <c r="AI61" s="239" t="str">
        <f>IF(MaGv!AI61="","",IF(MaGv!AI61="cn","cn"&amp;CHAR(10)&amp;VLOOKUP(MaGv!AI56,dscn,3,0),VLOOKUP(MaGv!AI61,dsma,5,0)&amp;CHAR(10)&amp;VLOOKUP(MaGv!AI61,dsma,4,0)))</f>
        <v/>
      </c>
      <c r="AJ61" s="239" t="str">
        <f>IF(MaGv!AJ61="","",IF(MaGv!AJ61="cn","cn"&amp;CHAR(10)&amp;VLOOKUP(MaGv!AJ56,dscn,3,0),VLOOKUP(MaGv!AJ61,dsma,5,0)&amp;CHAR(10)&amp;VLOOKUP(MaGv!AJ61,dsma,4,0)))</f>
        <v/>
      </c>
      <c r="AK61" s="239" t="str">
        <f>IF(MaGv!AK61="","",IF(MaGv!AK61="cn","cn"&amp;CHAR(10)&amp;VLOOKUP(MaGv!AK56,dscn,3,0),VLOOKUP(MaGv!AK61,dsma,5,0)&amp;CHAR(10)&amp;VLOOKUP(MaGv!AK61,dsma,4,0)))</f>
        <v/>
      </c>
      <c r="AL61" s="239" t="str">
        <f>IF(MaGv!AL61="","",IF(MaGv!AL61="cn","cn"&amp;CHAR(10)&amp;VLOOKUP(MaGv!AL56,dscn,3,0),VLOOKUP(MaGv!AL61,dsma,5,0)&amp;CHAR(10)&amp;VLOOKUP(MaGv!AL61,dsma,4,0)))</f>
        <v/>
      </c>
      <c r="AM61" s="239" t="str">
        <f>IF(MaGv!AM61="","",IF(MaGv!AM61="cn","cn"&amp;CHAR(10)&amp;VLOOKUP(MaGv!AM56,dscn,3,0),VLOOKUP(MaGv!AM61,dsma,5,0)&amp;CHAR(10)&amp;VLOOKUP(MaGv!AM61,dsma,4,0)))</f>
        <v/>
      </c>
      <c r="AN61" s="239" t="str">
        <f>IF(MaGv!AN61="","",IF(MaGv!AN61="cn","cn"&amp;CHAR(10)&amp;VLOOKUP(MaGv!AN56,dscn,3,0),VLOOKUP(MaGv!AN61,dsma,5,0)&amp;CHAR(10)&amp;VLOOKUP(MaGv!AN61,dsma,4,0)))</f>
        <v/>
      </c>
      <c r="AO61" s="239" t="str">
        <f>IF(MaGv!AO61="","",IF(MaGv!AO61="cn","cn"&amp;CHAR(10)&amp;VLOOKUP(MaGv!AO56,dscn,3,0),VLOOKUP(MaGv!AO61,dsma,5,0)&amp;CHAR(10)&amp;VLOOKUP(MaGv!AO61,dsma,4,0)))</f>
        <v/>
      </c>
      <c r="AP61" s="239" t="str">
        <f>IF(MaGv!AP61="","",IF(MaGv!AP61="cn","cn"&amp;CHAR(10)&amp;VLOOKUP(MaGv!AP56,dscn,3,0),VLOOKUP(MaGv!AP61,dsma,5,0)&amp;CHAR(10)&amp;VLOOKUP(MaGv!AP61,dsma,4,0)))</f>
        <v/>
      </c>
      <c r="AQ61" s="239" t="str">
        <f>IF(MaGv!AQ61="","",IF(MaGv!AQ61="cn","cn"&amp;CHAR(10)&amp;VLOOKUP(MaGv!AQ56,dscn,3,0),VLOOKUP(MaGv!AQ61,dsma,5,0)&amp;CHAR(10)&amp;VLOOKUP(MaGv!AQ61,dsma,4,0)))</f>
        <v/>
      </c>
      <c r="AR61" s="239" t="str">
        <f>IF(MaGv!AR61="","",IF(MaGv!AR61="cn","cn"&amp;CHAR(10)&amp;VLOOKUP(MaGv!AR56,dscn,3,0),VLOOKUP(MaGv!AR61,dsma,5,0)&amp;CHAR(10)&amp;VLOOKUP(MaGv!AR61,dsma,4,0)))</f>
        <v/>
      </c>
      <c r="AS61" s="239" t="str">
        <f>IF(MaGv!AS61="","",IF(MaGv!AS61="cn","cn"&amp;CHAR(10)&amp;VLOOKUP(MaGv!AS56,dscn,3,0),VLOOKUP(MaGv!AS61,dsma,5,0)&amp;CHAR(10)&amp;VLOOKUP(MaGv!AS61,dsma,4,0)))</f>
        <v/>
      </c>
      <c r="AT61" s="236" t="str">
        <f>IF(MaGv!AT61="","",IF(MaGv!AT61="cn","cn"&amp;CHAR(10)&amp;VLOOKUP(MaGv!AT56,dscn,3,0),VLOOKUP(MaGv!AT61,dsma,5,0)&amp;CHAR(10)&amp;VLOOKUP(MaGv!AT61,dsma,4,0)))</f>
        <v/>
      </c>
      <c r="AU61" s="239" t="str">
        <f>IF(MaGv!AU61="","",IF(MaGv!AU61="cn","cn"&amp;CHAR(10)&amp;VLOOKUP(MaGv!AU56,dscn,3,0),VLOOKUP(MaGv!AU61,dsma,5,0)&amp;CHAR(10)&amp;VLOOKUP(MaGv!AU61,dsma,4,0)))</f>
        <v/>
      </c>
      <c r="AV61" s="239" t="str">
        <f>IF(MaGv!AV61="","",IF(MaGv!AV61="cn","cn"&amp;CHAR(10)&amp;VLOOKUP(MaGv!AV56,dscn,3,0),VLOOKUP(MaGv!AV61,dsma,5,0)&amp;CHAR(10)&amp;VLOOKUP(MaGv!AV61,dsma,4,0)))</f>
        <v/>
      </c>
      <c r="AW61" s="239" t="str">
        <f>IF(MaGv!AW61="","",IF(MaGv!AW61="cn","cn"&amp;CHAR(10)&amp;VLOOKUP(MaGv!AW56,dscn,3,0),VLOOKUP(MaGv!AW61,dsma,5,0)&amp;CHAR(10)&amp;VLOOKUP(MaGv!AW61,dsma,4,0)))</f>
        <v/>
      </c>
      <c r="AX61" s="239" t="str">
        <f>IF(MaGv!AX61="","",IF(MaGv!AX61="cn","cn"&amp;CHAR(10)&amp;VLOOKUP(MaGv!AX56,dscn,3,0),VLOOKUP(MaGv!AX61,dsma,5,0)&amp;CHAR(10)&amp;VLOOKUP(MaGv!AX61,dsma,4,0)))</f>
        <v/>
      </c>
      <c r="AY61" s="106" t="str">
        <f>IF(MaGv!AY61="","",IF(MaGv!AY61="cn","cn"&amp;CHAR(10)&amp;VLOOKUP(MaGv!AY56,dscn,3,0),VLOOKUP(MaGv!AY61,dsma,5,0)&amp;CHAR(10)&amp;VLOOKUP(MaGv!AY61,dsma,4,0)))</f>
        <v/>
      </c>
      <c r="AZ61" s="106" t="str">
        <f>IF(MaGv!AZ61="","",IF(MaGv!AZ61="cn","cn"&amp;CHAR(10)&amp;VLOOKUP(MaGv!AZ56,dscn,3,0),VLOOKUP(MaGv!AZ61,dsma,5,0)&amp;CHAR(10)&amp;VLOOKUP(MaGv!AZ61,dsma,4,0)))</f>
        <v/>
      </c>
      <c r="BA61" s="141"/>
      <c r="BB61" s="142"/>
    </row>
    <row r="62" spans="1:54" ht="25.5" customHeight="1">
      <c r="A62" s="565"/>
      <c r="B62" s="140">
        <v>4</v>
      </c>
      <c r="C62" s="106" t="str">
        <f>IF(MaGv!C62="","",IF(MaGv!C62="cn","cn"&amp;CHAR(10)&amp;VLOOKUP(MaGv!C57,dscn,3,0),VLOOKUP(MaGv!C62,dsma,5,0)&amp;CHAR(10)&amp;VLOOKUP(MaGv!C62,dsma,4,0)))</f>
        <v/>
      </c>
      <c r="D62" s="106" t="str">
        <f>IF(MaGv!D62="","",IF(MaGv!D62="cn","cn"&amp;CHAR(10)&amp;VLOOKUP(MaGv!D57,dscn,3,0),VLOOKUP(MaGv!D62,dsma,5,0)&amp;CHAR(10)&amp;VLOOKUP(MaGv!D62,dsma,4,0)))</f>
        <v/>
      </c>
      <c r="E62" s="106" t="str">
        <f>IF(MaGv!E62="","",IF(MaGv!E62="cn","cn"&amp;CHAR(10)&amp;VLOOKUP(MaGv!E57,dscn,3,0),VLOOKUP(MaGv!E62,dsma,5,0)&amp;CHAR(10)&amp;VLOOKUP(MaGv!E62,dsma,4,0)))</f>
        <v/>
      </c>
      <c r="F62" s="106" t="str">
        <f>IF(MaGv!F62="","",IF(MaGv!F62="cn","cn"&amp;CHAR(10)&amp;VLOOKUP(MaGv!F57,dscn,3,0),VLOOKUP(MaGv!F62,dsma,5,0)&amp;CHAR(10)&amp;VLOOKUP(MaGv!F62,dsma,4,0)))</f>
        <v/>
      </c>
      <c r="G62" s="106" t="str">
        <f>IF(MaGv!G62="","",IF(MaGv!G62="cn","cn"&amp;CHAR(10)&amp;VLOOKUP(MaGv!G57,dscn,3,0),VLOOKUP(MaGv!G62,dsma,5,0)&amp;CHAR(10)&amp;VLOOKUP(MaGv!G62,dsma,4,0)))</f>
        <v/>
      </c>
      <c r="H62" s="239" t="str">
        <f>IF(MaGv!H62="","",IF(MaGv!H62="cn","cn"&amp;CHAR(10)&amp;VLOOKUP(MaGv!H57,dscn,3,0),VLOOKUP(MaGv!H62,dsma,5,0)&amp;CHAR(10)&amp;VLOOKUP(MaGv!H62,dsma,4,0)))</f>
        <v/>
      </c>
      <c r="I62" s="106" t="str">
        <f>IF(MaGv!I62="","",IF(MaGv!I62="cn","cn"&amp;CHAR(10)&amp;VLOOKUP(MaGv!I57,dscn,3,0),VLOOKUP(MaGv!I62,dsma,5,0)&amp;CHAR(10)&amp;VLOOKUP(MaGv!I62,dsma,4,0)))</f>
        <v/>
      </c>
      <c r="J62" s="106" t="str">
        <f>IF(MaGv!J62="","",IF(MaGv!J62="cn","cn"&amp;CHAR(10)&amp;VLOOKUP(MaGv!J57,dscn,3,0),VLOOKUP(MaGv!J62,dsma,5,0)&amp;CHAR(10)&amp;VLOOKUP(MaGv!J62,dsma,4,0)))</f>
        <v/>
      </c>
      <c r="K62" s="106" t="str">
        <f>IF(MaGv!K62="","",IF(MaGv!K62="cn","cn"&amp;CHAR(10)&amp;VLOOKUP(MaGv!K57,dscn,3,0),VLOOKUP(MaGv!K62,dsma,5,0)&amp;CHAR(10)&amp;VLOOKUP(MaGv!K62,dsma,4,0)))</f>
        <v/>
      </c>
      <c r="L62" s="106" t="str">
        <f>IF(MaGv!L62="","",IF(MaGv!L62="cn","cn"&amp;CHAR(10)&amp;VLOOKUP(MaGv!L57,dscn,3,0),VLOOKUP(MaGv!L62,dsma,5,0)&amp;CHAR(10)&amp;VLOOKUP(MaGv!L62,dsma,4,0)))</f>
        <v/>
      </c>
      <c r="M62" s="106" t="str">
        <f>IF(MaGv!M62="","",IF(MaGv!M62="cn","cn"&amp;CHAR(10)&amp;VLOOKUP(MaGv!M57,dscn,3,0),VLOOKUP(MaGv!M62,dsma,5,0)&amp;CHAR(10)&amp;VLOOKUP(MaGv!M62,dsma,4,0)))</f>
        <v/>
      </c>
      <c r="N62" s="106" t="str">
        <f>IF(MaGv!N62="","",IF(MaGv!N62="cn","cn"&amp;CHAR(10)&amp;VLOOKUP(MaGv!N57,dscn,3,0),VLOOKUP(MaGv!N62,dsma,5,0)&amp;CHAR(10)&amp;VLOOKUP(MaGv!N62,dsma,4,0)))</f>
        <v/>
      </c>
      <c r="O62" s="106" t="str">
        <f>IF(MaGv!O62="","",IF(MaGv!O62="cn","cn"&amp;CHAR(10)&amp;VLOOKUP(MaGv!O57,dscn,3,0),VLOOKUP(MaGv!O62,dsma,5,0)&amp;CHAR(10)&amp;VLOOKUP(MaGv!O62,dsma,4,0)))</f>
        <v/>
      </c>
      <c r="P62" s="106" t="str">
        <f>IF(MaGv!P62="","",IF(MaGv!P62="cn","cn"&amp;CHAR(10)&amp;VLOOKUP(MaGv!P57,dscn,3,0),VLOOKUP(MaGv!P62,dsma,5,0)&amp;CHAR(10)&amp;VLOOKUP(MaGv!P62,dsma,4,0)))</f>
        <v/>
      </c>
      <c r="Q62" s="239" t="str">
        <f>IF(MaGv!Q62="","",IF(MaGv!Q62="cn","cn"&amp;CHAR(10)&amp;VLOOKUP(MaGv!Q57,dscn,3,0),VLOOKUP(MaGv!Q62,dsma,5,0)&amp;CHAR(10)&amp;VLOOKUP(MaGv!Q62,dsma,4,0)))</f>
        <v/>
      </c>
      <c r="R62" s="106" t="str">
        <f>IF(MaGv!R62="","",IF(MaGv!R62="cn","cn"&amp;CHAR(10)&amp;VLOOKUP(MaGv!R57,dscn,3,0),VLOOKUP(MaGv!R62,dsma,5,0)&amp;CHAR(10)&amp;VLOOKUP(MaGv!R62,dsma,4,0)))</f>
        <v/>
      </c>
      <c r="S62" s="106" t="str">
        <f>IF(MaGv!S62="","",IF(MaGv!S62="cn","cn"&amp;CHAR(10)&amp;VLOOKUP(MaGv!S57,dscn,3,0),VLOOKUP(MaGv!S62,dsma,5,0)&amp;CHAR(10)&amp;VLOOKUP(MaGv!S62,dsma,4,0)))</f>
        <v/>
      </c>
      <c r="T62" s="106" t="str">
        <f>IF(MaGv!T62="","",IF(MaGv!T62="cn","cn"&amp;CHAR(10)&amp;VLOOKUP(MaGv!T57,dscn,3,0),VLOOKUP(MaGv!T62,dsma,5,0)&amp;CHAR(10)&amp;VLOOKUP(MaGv!T62,dsma,4,0)))</f>
        <v/>
      </c>
      <c r="U62" s="106" t="str">
        <f>IF(MaGv!U62="","",IF(MaGv!U62="cn","cn"&amp;CHAR(10)&amp;VLOOKUP(MaGv!U57,dscn,3,0),VLOOKUP(MaGv!U62,dsma,5,0)&amp;CHAR(10)&amp;VLOOKUP(MaGv!U62,dsma,4,0)))</f>
        <v/>
      </c>
      <c r="V62" s="106" t="str">
        <f>IF(MaGv!V62="","",IF(MaGv!V62="cn","cn"&amp;CHAR(10)&amp;VLOOKUP(MaGv!V57,dscn,3,0),VLOOKUP(MaGv!V62,dsma,5,0)&amp;CHAR(10)&amp;VLOOKUP(MaGv!V62,dsma,4,0)))</f>
        <v/>
      </c>
      <c r="W62" s="106" t="str">
        <f>IF(MaGv!W62="","",IF(MaGv!W62="cn","cn"&amp;CHAR(10)&amp;VLOOKUP(MaGv!W57,dscn,3,0),VLOOKUP(MaGv!W62,dsma,5,0)&amp;CHAR(10)&amp;VLOOKUP(MaGv!W62,dsma,4,0)))</f>
        <v/>
      </c>
      <c r="X62" s="106" t="str">
        <f>IF(MaGv!X62="","",IF(MaGv!X62="cn","cn"&amp;CHAR(10)&amp;VLOOKUP(MaGv!X57,dscn,3,0),VLOOKUP(MaGv!X62,dsma,5,0)&amp;CHAR(10)&amp;VLOOKUP(MaGv!X62,dsma,4,0)))</f>
        <v/>
      </c>
      <c r="Y62" s="106" t="str">
        <f>IF(MaGv!Y62="","",IF(MaGv!Y62="cn","cn"&amp;CHAR(10)&amp;VLOOKUP(MaGv!Y57,dscn,3,0),VLOOKUP(MaGv!Y62,dsma,5,0)&amp;CHAR(10)&amp;VLOOKUP(MaGv!Y62,dsma,4,0)))</f>
        <v/>
      </c>
      <c r="Z62" s="106" t="str">
        <f>IF(MaGv!Z62="","",IF(MaGv!Z62="cn","cn"&amp;CHAR(10)&amp;VLOOKUP(MaGv!Z57,dscn,3,0),VLOOKUP(MaGv!Z62,dsma,5,0)&amp;CHAR(10)&amp;VLOOKUP(MaGv!Z62,dsma,4,0)))</f>
        <v/>
      </c>
      <c r="AA62" s="106" t="str">
        <f>IF(MaGv!AA62="","",IF(MaGv!AA62="cn","cn"&amp;CHAR(10)&amp;VLOOKUP(MaGv!AA57,dscn,3,0),VLOOKUP(MaGv!AA62,dsma,5,0)&amp;CHAR(10)&amp;VLOOKUP(MaGv!AA62,dsma,4,0)))</f>
        <v/>
      </c>
      <c r="AB62" s="106" t="str">
        <f>IF(MaGv!AB62="","",IF(MaGv!AB62="cn","cn"&amp;CHAR(10)&amp;VLOOKUP(MaGv!AB57,dscn,3,0),VLOOKUP(MaGv!AB62,dsma,5,0)&amp;CHAR(10)&amp;VLOOKUP(MaGv!AB62,dsma,4,0)))</f>
        <v/>
      </c>
      <c r="AC62" s="106" t="str">
        <f>IF(MaGv!AC62="","",IF(MaGv!AC62="cn","cn"&amp;CHAR(10)&amp;VLOOKUP(MaGv!AC57,dscn,3,0),VLOOKUP(MaGv!AC62,dsma,5,0)&amp;CHAR(10)&amp;VLOOKUP(MaGv!AC62,dsma,4,0)))</f>
        <v/>
      </c>
      <c r="AD62" s="106" t="str">
        <f>IF(MaGv!AD62="","",IF(MaGv!AD62="cn","cn"&amp;CHAR(10)&amp;VLOOKUP(MaGv!AD57,dscn,3,0),VLOOKUP(MaGv!AD62,dsma,5,0)&amp;CHAR(10)&amp;VLOOKUP(MaGv!AD62,dsma,4,0)))</f>
        <v/>
      </c>
      <c r="AE62" s="106" t="str">
        <f>IF(MaGv!AE62="","",IF(MaGv!AE62="cn","cn"&amp;CHAR(10)&amp;VLOOKUP(MaGv!AE57,dscn,3,0),VLOOKUP(MaGv!AE62,dsma,5,0)&amp;CHAR(10)&amp;VLOOKUP(MaGv!AE62,dsma,4,0)))</f>
        <v/>
      </c>
      <c r="AF62" s="106" t="str">
        <f>IF(MaGv!AF62="","",IF(MaGv!AF62="cn","cn"&amp;CHAR(10)&amp;VLOOKUP(MaGv!AF57,dscn,3,0),VLOOKUP(MaGv!AF62,dsma,5,0)&amp;CHAR(10)&amp;VLOOKUP(MaGv!AF62,dsma,4,0)))</f>
        <v/>
      </c>
      <c r="AG62" s="106" t="str">
        <f>IF(MaGv!AG62="","",IF(MaGv!AG62="cn","cn"&amp;CHAR(10)&amp;VLOOKUP(MaGv!AG57,dscn,3,0),VLOOKUP(MaGv!AG62,dsma,5,0)&amp;CHAR(10)&amp;VLOOKUP(MaGv!AG62,dsma,4,0)))</f>
        <v/>
      </c>
      <c r="AH62" s="239" t="str">
        <f>IF(MaGv!AH62="","",IF(MaGv!AH62="cn","cn"&amp;CHAR(10)&amp;VLOOKUP(MaGv!AH57,dscn,3,0),VLOOKUP(MaGv!AH62,dsma,5,0)&amp;CHAR(10)&amp;VLOOKUP(MaGv!AH62,dsma,4,0)))</f>
        <v/>
      </c>
      <c r="AI62" s="239" t="str">
        <f>IF(MaGv!AI62="","",IF(MaGv!AI62="cn","cn"&amp;CHAR(10)&amp;VLOOKUP(MaGv!AI57,dscn,3,0),VLOOKUP(MaGv!AI62,dsma,5,0)&amp;CHAR(10)&amp;VLOOKUP(MaGv!AI62,dsma,4,0)))</f>
        <v/>
      </c>
      <c r="AJ62" s="239" t="str">
        <f>IF(MaGv!AJ62="","",IF(MaGv!AJ62="cn","cn"&amp;CHAR(10)&amp;VLOOKUP(MaGv!AJ57,dscn,3,0),VLOOKUP(MaGv!AJ62,dsma,5,0)&amp;CHAR(10)&amp;VLOOKUP(MaGv!AJ62,dsma,4,0)))</f>
        <v/>
      </c>
      <c r="AK62" s="239" t="str">
        <f>IF(MaGv!AK62="","",IF(MaGv!AK62="cn","cn"&amp;CHAR(10)&amp;VLOOKUP(MaGv!AK57,dscn,3,0),VLOOKUP(MaGv!AK62,dsma,5,0)&amp;CHAR(10)&amp;VLOOKUP(MaGv!AK62,dsma,4,0)))</f>
        <v/>
      </c>
      <c r="AL62" s="239" t="str">
        <f>IF(MaGv!AL62="","",IF(MaGv!AL62="cn","cn"&amp;CHAR(10)&amp;VLOOKUP(MaGv!AL57,dscn,3,0),VLOOKUP(MaGv!AL62,dsma,5,0)&amp;CHAR(10)&amp;VLOOKUP(MaGv!AL62,dsma,4,0)))</f>
        <v/>
      </c>
      <c r="AM62" s="239" t="str">
        <f>IF(MaGv!AM62="","",IF(MaGv!AM62="cn","cn"&amp;CHAR(10)&amp;VLOOKUP(MaGv!AM57,dscn,3,0),VLOOKUP(MaGv!AM62,dsma,5,0)&amp;CHAR(10)&amp;VLOOKUP(MaGv!AM62,dsma,4,0)))</f>
        <v/>
      </c>
      <c r="AN62" s="239" t="str">
        <f>IF(MaGv!AN62="","",IF(MaGv!AN62="cn","cn"&amp;CHAR(10)&amp;VLOOKUP(MaGv!AN57,dscn,3,0),VLOOKUP(MaGv!AN62,dsma,5,0)&amp;CHAR(10)&amp;VLOOKUP(MaGv!AN62,dsma,4,0)))</f>
        <v/>
      </c>
      <c r="AO62" s="239" t="str">
        <f>IF(MaGv!AO62="","",IF(MaGv!AO62="cn","cn"&amp;CHAR(10)&amp;VLOOKUP(MaGv!AO57,dscn,3,0),VLOOKUP(MaGv!AO62,dsma,5,0)&amp;CHAR(10)&amp;VLOOKUP(MaGv!AO62,dsma,4,0)))</f>
        <v/>
      </c>
      <c r="AP62" s="239" t="str">
        <f>IF(MaGv!AP62="","",IF(MaGv!AP62="cn","cn"&amp;CHAR(10)&amp;VLOOKUP(MaGv!AP57,dscn,3,0),VLOOKUP(MaGv!AP62,dsma,5,0)&amp;CHAR(10)&amp;VLOOKUP(MaGv!AP62,dsma,4,0)))</f>
        <v/>
      </c>
      <c r="AQ62" s="239" t="str">
        <f>IF(MaGv!AQ62="","",IF(MaGv!AQ62="cn","cn"&amp;CHAR(10)&amp;VLOOKUP(MaGv!AQ57,dscn,3,0),VLOOKUP(MaGv!AQ62,dsma,5,0)&amp;CHAR(10)&amp;VLOOKUP(MaGv!AQ62,dsma,4,0)))</f>
        <v/>
      </c>
      <c r="AR62" s="239" t="str">
        <f>IF(MaGv!AR62="","",IF(MaGv!AR62="cn","cn"&amp;CHAR(10)&amp;VLOOKUP(MaGv!AR57,dscn,3,0),VLOOKUP(MaGv!AR62,dsma,5,0)&amp;CHAR(10)&amp;VLOOKUP(MaGv!AR62,dsma,4,0)))</f>
        <v/>
      </c>
      <c r="AS62" s="239" t="str">
        <f>IF(MaGv!AS62="","",IF(MaGv!AS62="cn","cn"&amp;CHAR(10)&amp;VLOOKUP(MaGv!AS57,dscn,3,0),VLOOKUP(MaGv!AS62,dsma,5,0)&amp;CHAR(10)&amp;VLOOKUP(MaGv!AS62,dsma,4,0)))</f>
        <v/>
      </c>
      <c r="AT62" s="236" t="str">
        <f>IF(MaGv!AT62="","",IF(MaGv!AT62="cn","cn"&amp;CHAR(10)&amp;VLOOKUP(MaGv!AT57,dscn,3,0),VLOOKUP(MaGv!AT62,dsma,5,0)&amp;CHAR(10)&amp;VLOOKUP(MaGv!AT62,dsma,4,0)))</f>
        <v/>
      </c>
      <c r="AU62" s="239" t="str">
        <f>IF(MaGv!AU62="","",IF(MaGv!AU62="cn","cn"&amp;CHAR(10)&amp;VLOOKUP(MaGv!AU57,dscn,3,0),VLOOKUP(MaGv!AU62,dsma,5,0)&amp;CHAR(10)&amp;VLOOKUP(MaGv!AU62,dsma,4,0)))</f>
        <v/>
      </c>
      <c r="AV62" s="239" t="str">
        <f>IF(MaGv!AV62="","",IF(MaGv!AV62="cn","cn"&amp;CHAR(10)&amp;VLOOKUP(MaGv!AV57,dscn,3,0),VLOOKUP(MaGv!AV62,dsma,5,0)&amp;CHAR(10)&amp;VLOOKUP(MaGv!AV62,dsma,4,0)))</f>
        <v/>
      </c>
      <c r="AW62" s="239" t="str">
        <f>IF(MaGv!AW62="","",IF(MaGv!AW62="cn","cn"&amp;CHAR(10)&amp;VLOOKUP(MaGv!AW57,dscn,3,0),VLOOKUP(MaGv!AW62,dsma,5,0)&amp;CHAR(10)&amp;VLOOKUP(MaGv!AW62,dsma,4,0)))</f>
        <v/>
      </c>
      <c r="AX62" s="239" t="str">
        <f>IF(MaGv!AX62="","",IF(MaGv!AX62="cn","cn"&amp;CHAR(10)&amp;VLOOKUP(MaGv!AX57,dscn,3,0),VLOOKUP(MaGv!AX62,dsma,5,0)&amp;CHAR(10)&amp;VLOOKUP(MaGv!AX62,dsma,4,0)))</f>
        <v/>
      </c>
      <c r="AY62" s="106" t="str">
        <f>IF(MaGv!AY62="","",IF(MaGv!AY62="cn","cn"&amp;CHAR(10)&amp;VLOOKUP(MaGv!AY57,dscn,3,0),VLOOKUP(MaGv!AY62,dsma,5,0)&amp;CHAR(10)&amp;VLOOKUP(MaGv!AY62,dsma,4,0)))</f>
        <v/>
      </c>
      <c r="AZ62" s="106" t="str">
        <f>IF(MaGv!AZ62="","",IF(MaGv!AZ62="cn","cn"&amp;CHAR(10)&amp;VLOOKUP(MaGv!AZ57,dscn,3,0),VLOOKUP(MaGv!AZ62,dsma,5,0)&amp;CHAR(10)&amp;VLOOKUP(MaGv!AZ62,dsma,4,0)))</f>
        <v/>
      </c>
      <c r="BA62" s="141"/>
      <c r="BB62" s="142"/>
    </row>
    <row r="63" spans="1:54" ht="25.5" customHeight="1" thickBot="1">
      <c r="A63" s="565"/>
      <c r="B63" s="143">
        <v>5</v>
      </c>
      <c r="C63" s="151" t="str">
        <f>IF(MaGv!C63="","",IF(MaGv!C63="cn","cn"&amp;CHAR(10)&amp;VLOOKUP(MaGv!C58,dscn,3,0),VLOOKUP(MaGv!C63,dsma,5,0)&amp;CHAR(10)&amp;VLOOKUP(MaGv!C63,dsma,4,0)))</f>
        <v/>
      </c>
      <c r="D63" s="151" t="str">
        <f>IF(MaGv!D63="","",IF(MaGv!D63="cn","cn"&amp;CHAR(10)&amp;VLOOKUP(MaGv!D58,dscn,3,0),VLOOKUP(MaGv!D63,dsma,5,0)&amp;CHAR(10)&amp;VLOOKUP(MaGv!D63,dsma,4,0)))</f>
        <v/>
      </c>
      <c r="E63" s="151" t="str">
        <f>IF(MaGv!E63="","",IF(MaGv!E63="cn","cn"&amp;CHAR(10)&amp;VLOOKUP(MaGv!E58,dscn,3,0),VLOOKUP(MaGv!E63,dsma,5,0)&amp;CHAR(10)&amp;VLOOKUP(MaGv!E63,dsma,4,0)))</f>
        <v/>
      </c>
      <c r="F63" s="151" t="str">
        <f>IF(MaGv!F63="","",IF(MaGv!F63="cn","cn"&amp;CHAR(10)&amp;VLOOKUP(MaGv!F58,dscn,3,0),VLOOKUP(MaGv!F63,dsma,5,0)&amp;CHAR(10)&amp;VLOOKUP(MaGv!F63,dsma,4,0)))</f>
        <v/>
      </c>
      <c r="G63" s="237" t="str">
        <f>IF(MaGv!G63="","",IF(MaGv!G63="cn","cn"&amp;CHAR(10)&amp;VLOOKUP(MaGv!G58,dscn,3,0),VLOOKUP(MaGv!G63,dsma,5,0)&amp;CHAR(10)&amp;VLOOKUP(MaGv!G63,dsma,4,0)))</f>
        <v/>
      </c>
      <c r="H63" s="240" t="str">
        <f>IF(MaGv!H63="","",IF(MaGv!H63="cn","cn"&amp;CHAR(10)&amp;VLOOKUP(MaGv!H58,dscn,3,0),VLOOKUP(MaGv!H63,dsma,5,0)&amp;CHAR(10)&amp;VLOOKUP(MaGv!H63,dsma,4,0)))</f>
        <v/>
      </c>
      <c r="I63" s="151" t="str">
        <f>IF(MaGv!I63="","",IF(MaGv!I63="cn","cn"&amp;CHAR(10)&amp;VLOOKUP(MaGv!I58,dscn,3,0),VLOOKUP(MaGv!I63,dsma,5,0)&amp;CHAR(10)&amp;VLOOKUP(MaGv!I63,dsma,4,0)))</f>
        <v/>
      </c>
      <c r="J63" s="151" t="str">
        <f>IF(MaGv!J63="","",IF(MaGv!J63="cn","cn"&amp;CHAR(10)&amp;VLOOKUP(MaGv!J58,dscn,3,0),VLOOKUP(MaGv!J63,dsma,5,0)&amp;CHAR(10)&amp;VLOOKUP(MaGv!J63,dsma,4,0)))</f>
        <v/>
      </c>
      <c r="K63" s="151" t="str">
        <f>IF(MaGv!K63="","",IF(MaGv!K63="cn","cn"&amp;CHAR(10)&amp;VLOOKUP(MaGv!K58,dscn,3,0),VLOOKUP(MaGv!K63,dsma,5,0)&amp;CHAR(10)&amp;VLOOKUP(MaGv!K63,dsma,4,0)))</f>
        <v/>
      </c>
      <c r="L63" s="151" t="str">
        <f>IF(MaGv!L63="","",IF(MaGv!L63="cn","cn"&amp;CHAR(10)&amp;VLOOKUP(MaGv!L58,dscn,3,0),VLOOKUP(MaGv!L63,dsma,5,0)&amp;CHAR(10)&amp;VLOOKUP(MaGv!L63,dsma,4,0)))</f>
        <v/>
      </c>
      <c r="M63" s="151" t="str">
        <f>IF(MaGv!M63="","",IF(MaGv!M63="cn","cn"&amp;CHAR(10)&amp;VLOOKUP(MaGv!M58,dscn,3,0),VLOOKUP(MaGv!M63,dsma,5,0)&amp;CHAR(10)&amp;VLOOKUP(MaGv!M63,dsma,4,0)))</f>
        <v/>
      </c>
      <c r="N63" s="151" t="str">
        <f>IF(MaGv!N63="","",IF(MaGv!N63="cn","cn"&amp;CHAR(10)&amp;VLOOKUP(MaGv!N58,dscn,3,0),VLOOKUP(MaGv!N63,dsma,5,0)&amp;CHAR(10)&amp;VLOOKUP(MaGv!N63,dsma,4,0)))</f>
        <v/>
      </c>
      <c r="O63" s="151" t="str">
        <f>IF(MaGv!O63="","",IF(MaGv!O63="cn","cn"&amp;CHAR(10)&amp;VLOOKUP(MaGv!O58,dscn,3,0),VLOOKUP(MaGv!O63,dsma,5,0)&amp;CHAR(10)&amp;VLOOKUP(MaGv!O63,dsma,4,0)))</f>
        <v/>
      </c>
      <c r="P63" s="151" t="str">
        <f>IF(MaGv!P63="","",IF(MaGv!P63="cn","cn"&amp;CHAR(10)&amp;VLOOKUP(MaGv!P58,dscn,3,0),VLOOKUP(MaGv!P63,dsma,5,0)&amp;CHAR(10)&amp;VLOOKUP(MaGv!P63,dsma,4,0)))</f>
        <v/>
      </c>
      <c r="Q63" s="240" t="str">
        <f>IF(MaGv!Q63="","",IF(MaGv!Q63="cn","cn"&amp;CHAR(10)&amp;VLOOKUP(MaGv!Q58,dscn,3,0),VLOOKUP(MaGv!Q63,dsma,5,0)&amp;CHAR(10)&amp;VLOOKUP(MaGv!Q63,dsma,4,0)))</f>
        <v/>
      </c>
      <c r="R63" s="151" t="str">
        <f>IF(MaGv!R63="","",IF(MaGv!R63="cn","cn"&amp;CHAR(10)&amp;VLOOKUP(MaGv!R58,dscn,3,0),VLOOKUP(MaGv!R63,dsma,5,0)&amp;CHAR(10)&amp;VLOOKUP(MaGv!R63,dsma,4,0)))</f>
        <v/>
      </c>
      <c r="S63" s="151" t="str">
        <f>IF(MaGv!S63="","",IF(MaGv!S63="cn","cn"&amp;CHAR(10)&amp;VLOOKUP(MaGv!S58,dscn,3,0),VLOOKUP(MaGv!S63,dsma,5,0)&amp;CHAR(10)&amp;VLOOKUP(MaGv!S63,dsma,4,0)))</f>
        <v/>
      </c>
      <c r="T63" s="151" t="str">
        <f>IF(MaGv!T63="","",IF(MaGv!T63="cn","cn"&amp;CHAR(10)&amp;VLOOKUP(MaGv!T58,dscn,3,0),VLOOKUP(MaGv!T63,dsma,5,0)&amp;CHAR(10)&amp;VLOOKUP(MaGv!T63,dsma,4,0)))</f>
        <v/>
      </c>
      <c r="U63" s="151" t="str">
        <f>IF(MaGv!U63="","",IF(MaGv!U63="cn","cn"&amp;CHAR(10)&amp;VLOOKUP(MaGv!U58,dscn,3,0),VLOOKUP(MaGv!U63,dsma,5,0)&amp;CHAR(10)&amp;VLOOKUP(MaGv!U63,dsma,4,0)))</f>
        <v/>
      </c>
      <c r="V63" s="151" t="str">
        <f>IF(MaGv!V63="","",IF(MaGv!V63="cn","cn"&amp;CHAR(10)&amp;VLOOKUP(MaGv!V58,dscn,3,0),VLOOKUP(MaGv!V63,dsma,5,0)&amp;CHAR(10)&amp;VLOOKUP(MaGv!V63,dsma,4,0)))</f>
        <v/>
      </c>
      <c r="W63" s="151" t="str">
        <f>IF(MaGv!W63="","",IF(MaGv!W63="cn","cn"&amp;CHAR(10)&amp;VLOOKUP(MaGv!W58,dscn,3,0),VLOOKUP(MaGv!W63,dsma,5,0)&amp;CHAR(10)&amp;VLOOKUP(MaGv!W63,dsma,4,0)))</f>
        <v/>
      </c>
      <c r="X63" s="151" t="str">
        <f>IF(MaGv!X63="","",IF(MaGv!X63="cn","cn"&amp;CHAR(10)&amp;VLOOKUP(MaGv!X58,dscn,3,0),VLOOKUP(MaGv!X63,dsma,5,0)&amp;CHAR(10)&amp;VLOOKUP(MaGv!X63,dsma,4,0)))</f>
        <v/>
      </c>
      <c r="Y63" s="151" t="str">
        <f>IF(MaGv!Y63="","",IF(MaGv!Y63="cn","cn"&amp;CHAR(10)&amp;VLOOKUP(MaGv!Y58,dscn,3,0),VLOOKUP(MaGv!Y63,dsma,5,0)&amp;CHAR(10)&amp;VLOOKUP(MaGv!Y63,dsma,4,0)))</f>
        <v/>
      </c>
      <c r="Z63" s="151" t="str">
        <f>IF(MaGv!Z63="","",IF(MaGv!Z63="cn","cn"&amp;CHAR(10)&amp;VLOOKUP(MaGv!Z58,dscn,3,0),VLOOKUP(MaGv!Z63,dsma,5,0)&amp;CHAR(10)&amp;VLOOKUP(MaGv!Z63,dsma,4,0)))</f>
        <v/>
      </c>
      <c r="AA63" s="151" t="str">
        <f>IF(MaGv!AA63="","",IF(MaGv!AA63="cn","cn"&amp;CHAR(10)&amp;VLOOKUP(MaGv!AA58,dscn,3,0),VLOOKUP(MaGv!AA63,dsma,5,0)&amp;CHAR(10)&amp;VLOOKUP(MaGv!AA63,dsma,4,0)))</f>
        <v/>
      </c>
      <c r="AB63" s="151" t="str">
        <f>IF(MaGv!AB63="","",IF(MaGv!AB63="cn","cn"&amp;CHAR(10)&amp;VLOOKUP(MaGv!AB58,dscn,3,0),VLOOKUP(MaGv!AB63,dsma,5,0)&amp;CHAR(10)&amp;VLOOKUP(MaGv!AB63,dsma,4,0)))</f>
        <v/>
      </c>
      <c r="AC63" s="151" t="str">
        <f>IF(MaGv!AC63="","",IF(MaGv!AC63="cn","cn"&amp;CHAR(10)&amp;VLOOKUP(MaGv!AC58,dscn,3,0),VLOOKUP(MaGv!AC63,dsma,5,0)&amp;CHAR(10)&amp;VLOOKUP(MaGv!AC63,dsma,4,0)))</f>
        <v/>
      </c>
      <c r="AD63" s="151" t="str">
        <f>IF(MaGv!AD63="","",IF(MaGv!AD63="cn","cn"&amp;CHAR(10)&amp;VLOOKUP(MaGv!AD58,dscn,3,0),VLOOKUP(MaGv!AD63,dsma,5,0)&amp;CHAR(10)&amp;VLOOKUP(MaGv!AD63,dsma,4,0)))</f>
        <v/>
      </c>
      <c r="AE63" s="151" t="str">
        <f>IF(MaGv!AE63="","",IF(MaGv!AE63="cn","cn"&amp;CHAR(10)&amp;VLOOKUP(MaGv!AE58,dscn,3,0),VLOOKUP(MaGv!AE63,dsma,5,0)&amp;CHAR(10)&amp;VLOOKUP(MaGv!AE63,dsma,4,0)))</f>
        <v/>
      </c>
      <c r="AF63" s="151" t="str">
        <f>IF(MaGv!AF63="","",IF(MaGv!AF63="cn","cn"&amp;CHAR(10)&amp;VLOOKUP(MaGv!AF58,dscn,3,0),VLOOKUP(MaGv!AF63,dsma,5,0)&amp;CHAR(10)&amp;VLOOKUP(MaGv!AF63,dsma,4,0)))</f>
        <v/>
      </c>
      <c r="AG63" s="151" t="str">
        <f>IF(MaGv!AG63="","",IF(MaGv!AG63="cn","cn"&amp;CHAR(10)&amp;VLOOKUP(MaGv!AG58,dscn,3,0),VLOOKUP(MaGv!AG63,dsma,5,0)&amp;CHAR(10)&amp;VLOOKUP(MaGv!AG63,dsma,4,0)))</f>
        <v/>
      </c>
      <c r="AH63" s="240" t="str">
        <f>IF(MaGv!AH63="","",IF(MaGv!AH63="cn","cn"&amp;CHAR(10)&amp;VLOOKUP(MaGv!AH58,dscn,3,0),VLOOKUP(MaGv!AH63,dsma,5,0)&amp;CHAR(10)&amp;VLOOKUP(MaGv!AH63,dsma,4,0)))</f>
        <v/>
      </c>
      <c r="AI63" s="240" t="str">
        <f>IF(MaGv!AI63="","",IF(MaGv!AI63="cn","cn"&amp;CHAR(10)&amp;VLOOKUP(MaGv!AI58,dscn,3,0),VLOOKUP(MaGv!AI63,dsma,5,0)&amp;CHAR(10)&amp;VLOOKUP(MaGv!AI63,dsma,4,0)))</f>
        <v/>
      </c>
      <c r="AJ63" s="240" t="str">
        <f>IF(MaGv!AJ63="","",IF(MaGv!AJ63="cn","cn"&amp;CHAR(10)&amp;VLOOKUP(MaGv!AJ58,dscn,3,0),VLOOKUP(MaGv!AJ63,dsma,5,0)&amp;CHAR(10)&amp;VLOOKUP(MaGv!AJ63,dsma,4,0)))</f>
        <v/>
      </c>
      <c r="AK63" s="240" t="str">
        <f>IF(MaGv!AK63="","",IF(MaGv!AK63="cn","cn"&amp;CHAR(10)&amp;VLOOKUP(MaGv!AK58,dscn,3,0),VLOOKUP(MaGv!AK63,dsma,5,0)&amp;CHAR(10)&amp;VLOOKUP(MaGv!AK63,dsma,4,0)))</f>
        <v/>
      </c>
      <c r="AL63" s="240" t="str">
        <f>IF(MaGv!AL63="","",IF(MaGv!AL63="cn","cn"&amp;CHAR(10)&amp;VLOOKUP(MaGv!AL58,dscn,3,0),VLOOKUP(MaGv!AL63,dsma,5,0)&amp;CHAR(10)&amp;VLOOKUP(MaGv!AL63,dsma,4,0)))</f>
        <v/>
      </c>
      <c r="AM63" s="240" t="str">
        <f>IF(MaGv!AM63="","",IF(MaGv!AM63="cn","cn"&amp;CHAR(10)&amp;VLOOKUP(MaGv!AM58,dscn,3,0),VLOOKUP(MaGv!AM63,dsma,5,0)&amp;CHAR(10)&amp;VLOOKUP(MaGv!AM63,dsma,4,0)))</f>
        <v/>
      </c>
      <c r="AN63" s="240" t="str">
        <f>IF(MaGv!AN63="","",IF(MaGv!AN63="cn","cn"&amp;CHAR(10)&amp;VLOOKUP(MaGv!AN58,dscn,3,0),VLOOKUP(MaGv!AN63,dsma,5,0)&amp;CHAR(10)&amp;VLOOKUP(MaGv!AN63,dsma,4,0)))</f>
        <v/>
      </c>
      <c r="AO63" s="240" t="str">
        <f>IF(MaGv!AO63="","",IF(MaGv!AO63="cn","cn"&amp;CHAR(10)&amp;VLOOKUP(MaGv!AO58,dscn,3,0),VLOOKUP(MaGv!AO63,dsma,5,0)&amp;CHAR(10)&amp;VLOOKUP(MaGv!AO63,dsma,4,0)))</f>
        <v/>
      </c>
      <c r="AP63" s="240" t="str">
        <f>IF(MaGv!AP63="","",IF(MaGv!AP63="cn","cn"&amp;CHAR(10)&amp;VLOOKUP(MaGv!AP58,dscn,3,0),VLOOKUP(MaGv!AP63,dsma,5,0)&amp;CHAR(10)&amp;VLOOKUP(MaGv!AP63,dsma,4,0)))</f>
        <v/>
      </c>
      <c r="AQ63" s="240" t="str">
        <f>IF(MaGv!AQ63="","",IF(MaGv!AQ63="cn","cn"&amp;CHAR(10)&amp;VLOOKUP(MaGv!AQ58,dscn,3,0),VLOOKUP(MaGv!AQ63,dsma,5,0)&amp;CHAR(10)&amp;VLOOKUP(MaGv!AQ63,dsma,4,0)))</f>
        <v/>
      </c>
      <c r="AR63" s="240" t="str">
        <f>IF(MaGv!AR63="","",IF(MaGv!AR63="cn","cn"&amp;CHAR(10)&amp;VLOOKUP(MaGv!AR58,dscn,3,0),VLOOKUP(MaGv!AR63,dsma,5,0)&amp;CHAR(10)&amp;VLOOKUP(MaGv!AR63,dsma,4,0)))</f>
        <v/>
      </c>
      <c r="AS63" s="240" t="str">
        <f>IF(MaGv!AS63="","",IF(MaGv!AS63="cn","cn"&amp;CHAR(10)&amp;VLOOKUP(MaGv!AS58,dscn,3,0),VLOOKUP(MaGv!AS63,dsma,5,0)&amp;CHAR(10)&amp;VLOOKUP(MaGv!AS63,dsma,4,0)))</f>
        <v/>
      </c>
      <c r="AT63" s="237" t="str">
        <f>IF(MaGv!AT63="","",IF(MaGv!AT63="cn","cn"&amp;CHAR(10)&amp;VLOOKUP(MaGv!AT58,dscn,3,0),VLOOKUP(MaGv!AT63,dsma,5,0)&amp;CHAR(10)&amp;VLOOKUP(MaGv!AT63,dsma,4,0)))</f>
        <v/>
      </c>
      <c r="AU63" s="240" t="str">
        <f>IF(MaGv!AU63="","",IF(MaGv!AU63="cn","cn"&amp;CHAR(10)&amp;VLOOKUP(MaGv!AU58,dscn,3,0),VLOOKUP(MaGv!AU63,dsma,5,0)&amp;CHAR(10)&amp;VLOOKUP(MaGv!AU63,dsma,4,0)))</f>
        <v/>
      </c>
      <c r="AV63" s="240" t="str">
        <f>IF(MaGv!AV63="","",IF(MaGv!AV63="cn","cn"&amp;CHAR(10)&amp;VLOOKUP(MaGv!AV58,dscn,3,0),VLOOKUP(MaGv!AV63,dsma,5,0)&amp;CHAR(10)&amp;VLOOKUP(MaGv!AV63,dsma,4,0)))</f>
        <v/>
      </c>
      <c r="AW63" s="240" t="str">
        <f>IF(MaGv!AW63="","",IF(MaGv!AW63="cn","cn"&amp;CHAR(10)&amp;VLOOKUP(MaGv!AW58,dscn,3,0),VLOOKUP(MaGv!AW63,dsma,5,0)&amp;CHAR(10)&amp;VLOOKUP(MaGv!AW63,dsma,4,0)))</f>
        <v/>
      </c>
      <c r="AX63" s="240" t="str">
        <f>IF(MaGv!AX63="","",IF(MaGv!AX63="cn","cn"&amp;CHAR(10)&amp;VLOOKUP(MaGv!AX58,dscn,3,0),VLOOKUP(MaGv!AX63,dsma,5,0)&amp;CHAR(10)&amp;VLOOKUP(MaGv!AX63,dsma,4,0)))</f>
        <v/>
      </c>
      <c r="AY63" s="151" t="str">
        <f>IF(MaGv!AY63="","",IF(MaGv!AY63="cn","cn"&amp;CHAR(10)&amp;VLOOKUP(MaGv!AY58,dscn,3,0),VLOOKUP(MaGv!AY63,dsma,5,0)&amp;CHAR(10)&amp;VLOOKUP(MaGv!AY63,dsma,4,0)))</f>
        <v/>
      </c>
      <c r="AZ63" s="151" t="str">
        <f>IF(MaGv!AZ63="","",IF(MaGv!AZ63="cn","cn"&amp;CHAR(10)&amp;VLOOKUP(MaGv!AZ58,dscn,3,0),VLOOKUP(MaGv!AZ63,dsma,5,0)&amp;CHAR(10)&amp;VLOOKUP(MaGv!AZ63,dsma,4,0)))</f>
        <v/>
      </c>
      <c r="BA63" s="144"/>
      <c r="BB63" s="145"/>
    </row>
    <row r="64" spans="1:54" ht="20.25" customHeight="1" thickTop="1">
      <c r="A64" s="565" t="s">
        <v>23</v>
      </c>
      <c r="B64" s="136">
        <v>1</v>
      </c>
      <c r="C64" s="150" t="str">
        <f>IF(MaGv!C64="","",IF(MaGv!C64="cn","cn"&amp;CHAR(10)&amp;VLOOKUP(MaGv!C59,dscn,3,0),VLOOKUP(MaGv!C64,dsma,5,0)&amp;CHAR(10)&amp;VLOOKUP(MaGv!C64,dsma,4,0)))</f>
        <v/>
      </c>
      <c r="D64" s="150" t="str">
        <f>IF(MaGv!D64="","",IF(MaGv!D64="cn","cn"&amp;CHAR(10)&amp;VLOOKUP(MaGv!D59,dscn,3,0),VLOOKUP(MaGv!D64,dsma,5,0)&amp;CHAR(10)&amp;VLOOKUP(MaGv!D64,dsma,4,0)))</f>
        <v/>
      </c>
      <c r="E64" s="150" t="str">
        <f>IF(MaGv!E64="","",IF(MaGv!E64="cn","cn"&amp;CHAR(10)&amp;VLOOKUP(MaGv!E59,dscn,3,0),VLOOKUP(MaGv!E64,dsma,5,0)&amp;CHAR(10)&amp;VLOOKUP(MaGv!E64,dsma,4,0)))</f>
        <v/>
      </c>
      <c r="F64" s="150" t="str">
        <f>IF(MaGv!F64="","",IF(MaGv!F64="cn","cn"&amp;CHAR(10)&amp;VLOOKUP(MaGv!F59,dscn,3,0),VLOOKUP(MaGv!F64,dsma,5,0)&amp;CHAR(10)&amp;VLOOKUP(MaGv!F64,dsma,4,0)))</f>
        <v/>
      </c>
      <c r="G64" s="150" t="str">
        <f>IF(MaGv!G64="","",IF(MaGv!G64="cn","cn"&amp;CHAR(10)&amp;VLOOKUP(MaGv!G59,dscn,3,0),VLOOKUP(MaGv!G64,dsma,5,0)&amp;CHAR(10)&amp;VLOOKUP(MaGv!G64,dsma,4,0)))</f>
        <v/>
      </c>
      <c r="H64" s="238" t="str">
        <f>IF(MaGv!H64="","",IF(MaGv!H64="cn","cn"&amp;CHAR(10)&amp;VLOOKUP(MaGv!H59,dscn,3,0),VLOOKUP(MaGv!H64,dsma,5,0)&amp;CHAR(10)&amp;VLOOKUP(MaGv!H64,dsma,4,0)))</f>
        <v/>
      </c>
      <c r="I64" s="150" t="str">
        <f>IF(MaGv!I64="","",IF(MaGv!I64="cn","cn"&amp;CHAR(10)&amp;VLOOKUP(MaGv!I59,dscn,3,0),VLOOKUP(MaGv!I64,dsma,5,0)&amp;CHAR(10)&amp;VLOOKUP(MaGv!I64,dsma,4,0)))</f>
        <v/>
      </c>
      <c r="J64" s="150" t="str">
        <f>IF(MaGv!J64="","",IF(MaGv!J64="cn","cn"&amp;CHAR(10)&amp;VLOOKUP(MaGv!J59,dscn,3,0),VLOOKUP(MaGv!J64,dsma,5,0)&amp;CHAR(10)&amp;VLOOKUP(MaGv!J64,dsma,4,0)))</f>
        <v/>
      </c>
      <c r="K64" s="150" t="str">
        <f>IF(MaGv!K64="","",IF(MaGv!K64="cn","cn"&amp;CHAR(10)&amp;VLOOKUP(MaGv!K59,dscn,3,0),VLOOKUP(MaGv!K64,dsma,5,0)&amp;CHAR(10)&amp;VLOOKUP(MaGv!K64,dsma,4,0)))</f>
        <v/>
      </c>
      <c r="L64" s="150" t="str">
        <f>IF(MaGv!L64="","",IF(MaGv!L64="cn","cn"&amp;CHAR(10)&amp;VLOOKUP(MaGv!L59,dscn,3,0),VLOOKUP(MaGv!L64,dsma,5,0)&amp;CHAR(10)&amp;VLOOKUP(MaGv!L64,dsma,4,0)))</f>
        <v/>
      </c>
      <c r="M64" s="150" t="str">
        <f>IF(MaGv!M64="","",IF(MaGv!M64="cn","cn"&amp;CHAR(10)&amp;VLOOKUP(MaGv!M59,dscn,3,0),VLOOKUP(MaGv!M64,dsma,5,0)&amp;CHAR(10)&amp;VLOOKUP(MaGv!M64,dsma,4,0)))</f>
        <v/>
      </c>
      <c r="N64" s="150" t="str">
        <f>IF(MaGv!N64="","",IF(MaGv!N64="cn","cn"&amp;CHAR(10)&amp;VLOOKUP(MaGv!N59,dscn,3,0),VLOOKUP(MaGv!N64,dsma,5,0)&amp;CHAR(10)&amp;VLOOKUP(MaGv!N64,dsma,4,0)))</f>
        <v/>
      </c>
      <c r="O64" s="150" t="str">
        <f>IF(MaGv!O64="","",IF(MaGv!O64="cn","cn"&amp;CHAR(10)&amp;VLOOKUP(MaGv!O59,dscn,3,0),VLOOKUP(MaGv!O64,dsma,5,0)&amp;CHAR(10)&amp;VLOOKUP(MaGv!O64,dsma,4,0)))</f>
        <v/>
      </c>
      <c r="P64" s="150" t="str">
        <f>IF(MaGv!P64="","",IF(MaGv!P64="cn","cn"&amp;CHAR(10)&amp;VLOOKUP(MaGv!P59,dscn,3,0),VLOOKUP(MaGv!P64,dsma,5,0)&amp;CHAR(10)&amp;VLOOKUP(MaGv!P64,dsma,4,0)))</f>
        <v/>
      </c>
      <c r="Q64" s="238" t="str">
        <f>IF(MaGv!Q64="","",IF(MaGv!Q64="cn","cn"&amp;CHAR(10)&amp;VLOOKUP(MaGv!Q59,dscn,3,0),VLOOKUP(MaGv!Q64,dsma,5,0)&amp;CHAR(10)&amp;VLOOKUP(MaGv!Q64,dsma,4,0)))</f>
        <v/>
      </c>
      <c r="R64" s="150" t="str">
        <f>IF(MaGv!R64="","",IF(MaGv!R64="cn","cn"&amp;CHAR(10)&amp;VLOOKUP(MaGv!R59,dscn,3,0),VLOOKUP(MaGv!R64,dsma,5,0)&amp;CHAR(10)&amp;VLOOKUP(MaGv!R64,dsma,4,0)))</f>
        <v/>
      </c>
      <c r="S64" s="150" t="str">
        <f>IF(MaGv!S64="","",IF(MaGv!S64="cn","cn"&amp;CHAR(10)&amp;VLOOKUP(MaGv!S59,dscn,3,0),VLOOKUP(MaGv!S64,dsma,5,0)&amp;CHAR(10)&amp;VLOOKUP(MaGv!S64,dsma,4,0)))</f>
        <v/>
      </c>
      <c r="T64" s="150" t="str">
        <f>IF(MaGv!T64="","",IF(MaGv!T64="cn","cn"&amp;CHAR(10)&amp;VLOOKUP(MaGv!T59,dscn,3,0),VLOOKUP(MaGv!T64,dsma,5,0)&amp;CHAR(10)&amp;VLOOKUP(MaGv!T64,dsma,4,0)))</f>
        <v/>
      </c>
      <c r="U64" s="150" t="str">
        <f>IF(MaGv!U64="","",IF(MaGv!U64="cn","cn"&amp;CHAR(10)&amp;VLOOKUP(MaGv!U59,dscn,3,0),VLOOKUP(MaGv!U64,dsma,5,0)&amp;CHAR(10)&amp;VLOOKUP(MaGv!U64,dsma,4,0)))</f>
        <v/>
      </c>
      <c r="V64" s="150" t="str">
        <f>IF(MaGv!V64="","",IF(MaGv!V64="cn","cn"&amp;CHAR(10)&amp;VLOOKUP(MaGv!V59,dscn,3,0),VLOOKUP(MaGv!V64,dsma,5,0)&amp;CHAR(10)&amp;VLOOKUP(MaGv!V64,dsma,4,0)))</f>
        <v/>
      </c>
      <c r="W64" s="150" t="str">
        <f>IF(MaGv!W64="","",IF(MaGv!W64="cn","cn"&amp;CHAR(10)&amp;VLOOKUP(MaGv!W59,dscn,3,0),VLOOKUP(MaGv!W64,dsma,5,0)&amp;CHAR(10)&amp;VLOOKUP(MaGv!W64,dsma,4,0)))</f>
        <v/>
      </c>
      <c r="X64" s="150" t="str">
        <f>IF(MaGv!X64="","",IF(MaGv!X64="cn","cn"&amp;CHAR(10)&amp;VLOOKUP(MaGv!X59,dscn,3,0),VLOOKUP(MaGv!X64,dsma,5,0)&amp;CHAR(10)&amp;VLOOKUP(MaGv!X64,dsma,4,0)))</f>
        <v/>
      </c>
      <c r="Y64" s="150" t="str">
        <f>IF(MaGv!Y64="","",IF(MaGv!Y64="cn","cn"&amp;CHAR(10)&amp;VLOOKUP(MaGv!Y59,dscn,3,0),VLOOKUP(MaGv!Y64,dsma,5,0)&amp;CHAR(10)&amp;VLOOKUP(MaGv!Y64,dsma,4,0)))</f>
        <v/>
      </c>
      <c r="Z64" s="150" t="str">
        <f>IF(MaGv!Z64="","",IF(MaGv!Z64="cn","cn"&amp;CHAR(10)&amp;VLOOKUP(MaGv!Z59,dscn,3,0),VLOOKUP(MaGv!Z64,dsma,5,0)&amp;CHAR(10)&amp;VLOOKUP(MaGv!Z64,dsma,4,0)))</f>
        <v/>
      </c>
      <c r="AA64" s="150" t="str">
        <f>IF(MaGv!AA64="","",IF(MaGv!AA64="cn","cn"&amp;CHAR(10)&amp;VLOOKUP(MaGv!AA59,dscn,3,0),VLOOKUP(MaGv!AA64,dsma,5,0)&amp;CHAR(10)&amp;VLOOKUP(MaGv!AA64,dsma,4,0)))</f>
        <v/>
      </c>
      <c r="AB64" s="150" t="str">
        <f>IF(MaGv!AB64="","",IF(MaGv!AB64="cn","cn"&amp;CHAR(10)&amp;VLOOKUP(MaGv!AB59,dscn,3,0),VLOOKUP(MaGv!AB64,dsma,5,0)&amp;CHAR(10)&amp;VLOOKUP(MaGv!AB64,dsma,4,0)))</f>
        <v/>
      </c>
      <c r="AC64" s="150" t="str">
        <f>IF(MaGv!AC64="","",IF(MaGv!AC64="cn","cn"&amp;CHAR(10)&amp;VLOOKUP(MaGv!AC59,dscn,3,0),VLOOKUP(MaGv!AC64,dsma,5,0)&amp;CHAR(10)&amp;VLOOKUP(MaGv!AC64,dsma,4,0)))</f>
        <v/>
      </c>
      <c r="AD64" s="150" t="str">
        <f>IF(MaGv!AD64="","",IF(MaGv!AD64="cn","cn"&amp;CHAR(10)&amp;VLOOKUP(MaGv!AD59,dscn,3,0),VLOOKUP(MaGv!AD64,dsma,5,0)&amp;CHAR(10)&amp;VLOOKUP(MaGv!AD64,dsma,4,0)))</f>
        <v/>
      </c>
      <c r="AE64" s="150" t="str">
        <f>IF(MaGv!AE64="","",IF(MaGv!AE64="cn","cn"&amp;CHAR(10)&amp;VLOOKUP(MaGv!AE59,dscn,3,0),VLOOKUP(MaGv!AE64,dsma,5,0)&amp;CHAR(10)&amp;VLOOKUP(MaGv!AE64,dsma,4,0)))</f>
        <v/>
      </c>
      <c r="AF64" s="150" t="str">
        <f>IF(MaGv!AF64="","",IF(MaGv!AF64="cn","cn"&amp;CHAR(10)&amp;VLOOKUP(MaGv!AF59,dscn,3,0),VLOOKUP(MaGv!AF64,dsma,5,0)&amp;CHAR(10)&amp;VLOOKUP(MaGv!AF64,dsma,4,0)))</f>
        <v/>
      </c>
      <c r="AG64" s="150" t="str">
        <f>IF(MaGv!AG64="","",IF(MaGv!AG64="cn","cn"&amp;CHAR(10)&amp;VLOOKUP(MaGv!AG59,dscn,3,0),VLOOKUP(MaGv!AG64,dsma,5,0)&amp;CHAR(10)&amp;VLOOKUP(MaGv!AG64,dsma,4,0)))</f>
        <v/>
      </c>
      <c r="AH64" s="238" t="str">
        <f>IF(MaGv!AH64="","",IF(MaGv!AH64="cn","cn"&amp;CHAR(10)&amp;VLOOKUP(MaGv!AH59,dscn,3,0),VLOOKUP(MaGv!AH64,dsma,5,0)&amp;CHAR(10)&amp;VLOOKUP(MaGv!AH64,dsma,4,0)))</f>
        <v/>
      </c>
      <c r="AI64" s="238" t="str">
        <f>IF(MaGv!AI64="","",IF(MaGv!AI64="cn","cn"&amp;CHAR(10)&amp;VLOOKUP(MaGv!AI59,dscn,3,0),VLOOKUP(MaGv!AI64,dsma,5,0)&amp;CHAR(10)&amp;VLOOKUP(MaGv!AI64,dsma,4,0)))</f>
        <v/>
      </c>
      <c r="AJ64" s="238" t="str">
        <f>IF(MaGv!AJ64="","",IF(MaGv!AJ64="cn","cn"&amp;CHAR(10)&amp;VLOOKUP(MaGv!AJ59,dscn,3,0),VLOOKUP(MaGv!AJ64,dsma,5,0)&amp;CHAR(10)&amp;VLOOKUP(MaGv!AJ64,dsma,4,0)))</f>
        <v/>
      </c>
      <c r="AK64" s="238" t="str">
        <f>IF(MaGv!AK64="","",IF(MaGv!AK64="cn","cn"&amp;CHAR(10)&amp;VLOOKUP(MaGv!AK59,dscn,3,0),VLOOKUP(MaGv!AK64,dsma,5,0)&amp;CHAR(10)&amp;VLOOKUP(MaGv!AK64,dsma,4,0)))</f>
        <v/>
      </c>
      <c r="AL64" s="238" t="str">
        <f>IF(MaGv!AL64="","",IF(MaGv!AL64="cn","cn"&amp;CHAR(10)&amp;VLOOKUP(MaGv!AL59,dscn,3,0),VLOOKUP(MaGv!AL64,dsma,5,0)&amp;CHAR(10)&amp;VLOOKUP(MaGv!AL64,dsma,4,0)))</f>
        <v/>
      </c>
      <c r="AM64" s="238" t="str">
        <f>IF(MaGv!AM64="","",IF(MaGv!AM64="cn","cn"&amp;CHAR(10)&amp;VLOOKUP(MaGv!AM59,dscn,3,0),VLOOKUP(MaGv!AM64,dsma,5,0)&amp;CHAR(10)&amp;VLOOKUP(MaGv!AM64,dsma,4,0)))</f>
        <v/>
      </c>
      <c r="AN64" s="238" t="str">
        <f>IF(MaGv!AN64="","",IF(MaGv!AN64="cn","cn"&amp;CHAR(10)&amp;VLOOKUP(MaGv!AN59,dscn,3,0),VLOOKUP(MaGv!AN64,dsma,5,0)&amp;CHAR(10)&amp;VLOOKUP(MaGv!AN64,dsma,4,0)))</f>
        <v/>
      </c>
      <c r="AO64" s="238" t="str">
        <f>IF(MaGv!AO64="","",IF(MaGv!AO64="cn","cn"&amp;CHAR(10)&amp;VLOOKUP(MaGv!AO59,dscn,3,0),VLOOKUP(MaGv!AO64,dsma,5,0)&amp;CHAR(10)&amp;VLOOKUP(MaGv!AO64,dsma,4,0)))</f>
        <v/>
      </c>
      <c r="AP64" s="238" t="str">
        <f>IF(MaGv!AP64="","",IF(MaGv!AP64="cn","cn"&amp;CHAR(10)&amp;VLOOKUP(MaGv!AP59,dscn,3,0),VLOOKUP(MaGv!AP64,dsma,5,0)&amp;CHAR(10)&amp;VLOOKUP(MaGv!AP64,dsma,4,0)))</f>
        <v/>
      </c>
      <c r="AQ64" s="238" t="str">
        <f>IF(MaGv!AQ64="","",IF(MaGv!AQ64="cn","cn"&amp;CHAR(10)&amp;VLOOKUP(MaGv!AQ59,dscn,3,0),VLOOKUP(MaGv!AQ64,dsma,5,0)&amp;CHAR(10)&amp;VLOOKUP(MaGv!AQ64,dsma,4,0)))</f>
        <v/>
      </c>
      <c r="AR64" s="238" t="str">
        <f>IF(MaGv!AR64="","",IF(MaGv!AR64="cn","cn"&amp;CHAR(10)&amp;VLOOKUP(MaGv!AR59,dscn,3,0),VLOOKUP(MaGv!AR64,dsma,5,0)&amp;CHAR(10)&amp;VLOOKUP(MaGv!AR64,dsma,4,0)))</f>
        <v/>
      </c>
      <c r="AS64" s="238" t="str">
        <f>IF(MaGv!AS64="","",IF(MaGv!AS64="cn","cn"&amp;CHAR(10)&amp;VLOOKUP(MaGv!AS59,dscn,3,0),VLOOKUP(MaGv!AS64,dsma,5,0)&amp;CHAR(10)&amp;VLOOKUP(MaGv!AS64,dsma,4,0)))</f>
        <v/>
      </c>
      <c r="AT64" s="235" t="str">
        <f>IF(MaGv!AT64="","",IF(MaGv!AT64="cn","cn"&amp;CHAR(10)&amp;VLOOKUP(MaGv!AT59,dscn,3,0),VLOOKUP(MaGv!AT64,dsma,5,0)&amp;CHAR(10)&amp;VLOOKUP(MaGv!AT64,dsma,4,0)))</f>
        <v/>
      </c>
      <c r="AU64" s="238" t="str">
        <f>IF(MaGv!AU64="","",IF(MaGv!AU64="cn","cn"&amp;CHAR(10)&amp;VLOOKUP(MaGv!AU59,dscn,3,0),VLOOKUP(MaGv!AU64,dsma,5,0)&amp;CHAR(10)&amp;VLOOKUP(MaGv!AU64,dsma,4,0)))</f>
        <v/>
      </c>
      <c r="AV64" s="238" t="str">
        <f>IF(MaGv!AV64="","",IF(MaGv!AV64="cn","cn"&amp;CHAR(10)&amp;VLOOKUP(MaGv!AV59,dscn,3,0),VLOOKUP(MaGv!AV64,dsma,5,0)&amp;CHAR(10)&amp;VLOOKUP(MaGv!AV64,dsma,4,0)))</f>
        <v/>
      </c>
      <c r="AW64" s="238" t="str">
        <f>IF(MaGv!AW64="","",IF(MaGv!AW64="cn","cn"&amp;CHAR(10)&amp;VLOOKUP(MaGv!AW59,dscn,3,0),VLOOKUP(MaGv!AW64,dsma,5,0)&amp;CHAR(10)&amp;VLOOKUP(MaGv!AW64,dsma,4,0)))</f>
        <v/>
      </c>
      <c r="AX64" s="238" t="str">
        <f>IF(MaGv!AX64="","",IF(MaGv!AX64="cn","cn"&amp;CHAR(10)&amp;VLOOKUP(MaGv!AX59,dscn,3,0),VLOOKUP(MaGv!AX64,dsma,5,0)&amp;CHAR(10)&amp;VLOOKUP(MaGv!AX64,dsma,4,0)))</f>
        <v/>
      </c>
      <c r="AY64" s="150" t="str">
        <f>IF(MaGv!AY64="","",IF(MaGv!AY64="cn","cn"&amp;CHAR(10)&amp;VLOOKUP(MaGv!AY59,dscn,3,0),VLOOKUP(MaGv!AY64,dsma,5,0)&amp;CHAR(10)&amp;VLOOKUP(MaGv!AY64,dsma,4,0)))</f>
        <v/>
      </c>
      <c r="AZ64" s="150" t="str">
        <f>IF(MaGv!AZ64="","",IF(MaGv!AZ64="cn","cn"&amp;CHAR(10)&amp;VLOOKUP(MaGv!AZ59,dscn,3,0),VLOOKUP(MaGv!AZ64,dsma,5,0)&amp;CHAR(10)&amp;VLOOKUP(MaGv!AZ64,dsma,4,0)))</f>
        <v/>
      </c>
      <c r="BA64" s="137"/>
      <c r="BB64" s="138"/>
    </row>
    <row r="65" spans="1:54" ht="20.25" customHeight="1">
      <c r="A65" s="565" t="s">
        <v>8</v>
      </c>
      <c r="B65" s="140">
        <v>2</v>
      </c>
      <c r="C65" s="106" t="str">
        <f>IF(MaGv!C65="","",IF(MaGv!C65="cn","cn"&amp;CHAR(10)&amp;VLOOKUP(MaGv!C60,dscn,3,0),VLOOKUP(MaGv!C65,dsma,5,0)&amp;CHAR(10)&amp;VLOOKUP(MaGv!C65,dsma,4,0)))</f>
        <v/>
      </c>
      <c r="D65" s="106" t="str">
        <f>IF(MaGv!D65="","",IF(MaGv!D65="cn","cn"&amp;CHAR(10)&amp;VLOOKUP(MaGv!D60,dscn,3,0),VLOOKUP(MaGv!D65,dsma,5,0)&amp;CHAR(10)&amp;VLOOKUP(MaGv!D65,dsma,4,0)))</f>
        <v/>
      </c>
      <c r="E65" s="106" t="str">
        <f>IF(MaGv!E65="","",IF(MaGv!E65="cn","cn"&amp;CHAR(10)&amp;VLOOKUP(MaGv!E60,dscn,3,0),VLOOKUP(MaGv!E65,dsma,5,0)&amp;CHAR(10)&amp;VLOOKUP(MaGv!E65,dsma,4,0)))</f>
        <v/>
      </c>
      <c r="F65" s="106" t="str">
        <f>IF(MaGv!F65="","",IF(MaGv!F65="cn","cn"&amp;CHAR(10)&amp;VLOOKUP(MaGv!F60,dscn,3,0),VLOOKUP(MaGv!F65,dsma,5,0)&amp;CHAR(10)&amp;VLOOKUP(MaGv!F65,dsma,4,0)))</f>
        <v/>
      </c>
      <c r="G65" s="106" t="str">
        <f>IF(MaGv!G65="","",IF(MaGv!G65="cn","cn"&amp;CHAR(10)&amp;VLOOKUP(MaGv!G60,dscn,3,0),VLOOKUP(MaGv!G65,dsma,5,0)&amp;CHAR(10)&amp;VLOOKUP(MaGv!G65,dsma,4,0)))</f>
        <v/>
      </c>
      <c r="H65" s="239" t="str">
        <f>IF(MaGv!H65="","",IF(MaGv!H65="cn","cn"&amp;CHAR(10)&amp;VLOOKUP(MaGv!H60,dscn,3,0),VLOOKUP(MaGv!H65,dsma,5,0)&amp;CHAR(10)&amp;VLOOKUP(MaGv!H65,dsma,4,0)))</f>
        <v/>
      </c>
      <c r="I65" s="106" t="str">
        <f>IF(MaGv!I65="","",IF(MaGv!I65="cn","cn"&amp;CHAR(10)&amp;VLOOKUP(MaGv!I60,dscn,3,0),VLOOKUP(MaGv!I65,dsma,5,0)&amp;CHAR(10)&amp;VLOOKUP(MaGv!I65,dsma,4,0)))</f>
        <v/>
      </c>
      <c r="J65" s="106" t="str">
        <f>IF(MaGv!J65="","",IF(MaGv!J65="cn","cn"&amp;CHAR(10)&amp;VLOOKUP(MaGv!J60,dscn,3,0),VLOOKUP(MaGv!J65,dsma,5,0)&amp;CHAR(10)&amp;VLOOKUP(MaGv!J65,dsma,4,0)))</f>
        <v/>
      </c>
      <c r="K65" s="106" t="str">
        <f>IF(MaGv!K65="","",IF(MaGv!K65="cn","cn"&amp;CHAR(10)&amp;VLOOKUP(MaGv!K60,dscn,3,0),VLOOKUP(MaGv!K65,dsma,5,0)&amp;CHAR(10)&amp;VLOOKUP(MaGv!K65,dsma,4,0)))</f>
        <v/>
      </c>
      <c r="L65" s="106" t="str">
        <f>IF(MaGv!L65="","",IF(MaGv!L65="cn","cn"&amp;CHAR(10)&amp;VLOOKUP(MaGv!L60,dscn,3,0),VLOOKUP(MaGv!L65,dsma,5,0)&amp;CHAR(10)&amp;VLOOKUP(MaGv!L65,dsma,4,0)))</f>
        <v/>
      </c>
      <c r="M65" s="106" t="str">
        <f>IF(MaGv!M65="","",IF(MaGv!M65="cn","cn"&amp;CHAR(10)&amp;VLOOKUP(MaGv!M60,dscn,3,0),VLOOKUP(MaGv!M65,dsma,5,0)&amp;CHAR(10)&amp;VLOOKUP(MaGv!M65,dsma,4,0)))</f>
        <v/>
      </c>
      <c r="N65" s="106" t="str">
        <f>IF(MaGv!N65="","",IF(MaGv!N65="cn","cn"&amp;CHAR(10)&amp;VLOOKUP(MaGv!N60,dscn,3,0),VLOOKUP(MaGv!N65,dsma,5,0)&amp;CHAR(10)&amp;VLOOKUP(MaGv!N65,dsma,4,0)))</f>
        <v/>
      </c>
      <c r="O65" s="106" t="str">
        <f>IF(MaGv!O65="","",IF(MaGv!O65="cn","cn"&amp;CHAR(10)&amp;VLOOKUP(MaGv!O60,dscn,3,0),VLOOKUP(MaGv!O65,dsma,5,0)&amp;CHAR(10)&amp;VLOOKUP(MaGv!O65,dsma,4,0)))</f>
        <v/>
      </c>
      <c r="P65" s="106" t="str">
        <f>IF(MaGv!P65="","",IF(MaGv!P65="cn","cn"&amp;CHAR(10)&amp;VLOOKUP(MaGv!P60,dscn,3,0),VLOOKUP(MaGv!P65,dsma,5,0)&amp;CHAR(10)&amp;VLOOKUP(MaGv!P65,dsma,4,0)))</f>
        <v/>
      </c>
      <c r="Q65" s="239" t="str">
        <f>IF(MaGv!Q65="","",IF(MaGv!Q65="cn","cn"&amp;CHAR(10)&amp;VLOOKUP(MaGv!Q60,dscn,3,0),VLOOKUP(MaGv!Q65,dsma,5,0)&amp;CHAR(10)&amp;VLOOKUP(MaGv!Q65,dsma,4,0)))</f>
        <v/>
      </c>
      <c r="R65" s="106" t="str">
        <f>IF(MaGv!R65="","",IF(MaGv!R65="cn","cn"&amp;CHAR(10)&amp;VLOOKUP(MaGv!R60,dscn,3,0),VLOOKUP(MaGv!R65,dsma,5,0)&amp;CHAR(10)&amp;VLOOKUP(MaGv!R65,dsma,4,0)))</f>
        <v/>
      </c>
      <c r="S65" s="106" t="str">
        <f>IF(MaGv!S65="","",IF(MaGv!S65="cn","cn"&amp;CHAR(10)&amp;VLOOKUP(MaGv!S60,dscn,3,0),VLOOKUP(MaGv!S65,dsma,5,0)&amp;CHAR(10)&amp;VLOOKUP(MaGv!S65,dsma,4,0)))</f>
        <v/>
      </c>
      <c r="T65" s="106" t="str">
        <f>IF(MaGv!T65="","",IF(MaGv!T65="cn","cn"&amp;CHAR(10)&amp;VLOOKUP(MaGv!T60,dscn,3,0),VLOOKUP(MaGv!T65,dsma,5,0)&amp;CHAR(10)&amp;VLOOKUP(MaGv!T65,dsma,4,0)))</f>
        <v/>
      </c>
      <c r="U65" s="106" t="str">
        <f>IF(MaGv!U65="","",IF(MaGv!U65="cn","cn"&amp;CHAR(10)&amp;VLOOKUP(MaGv!U60,dscn,3,0),VLOOKUP(MaGv!U65,dsma,5,0)&amp;CHAR(10)&amp;VLOOKUP(MaGv!U65,dsma,4,0)))</f>
        <v/>
      </c>
      <c r="V65" s="106" t="str">
        <f>IF(MaGv!V65="","",IF(MaGv!V65="cn","cn"&amp;CHAR(10)&amp;VLOOKUP(MaGv!V60,dscn,3,0),VLOOKUP(MaGv!V65,dsma,5,0)&amp;CHAR(10)&amp;VLOOKUP(MaGv!V65,dsma,4,0)))</f>
        <v/>
      </c>
      <c r="W65" s="106" t="str">
        <f>IF(MaGv!W65="","",IF(MaGv!W65="cn","cn"&amp;CHAR(10)&amp;VLOOKUP(MaGv!W60,dscn,3,0),VLOOKUP(MaGv!W65,dsma,5,0)&amp;CHAR(10)&amp;VLOOKUP(MaGv!W65,dsma,4,0)))</f>
        <v/>
      </c>
      <c r="X65" s="106" t="str">
        <f>IF(MaGv!X65="","",IF(MaGv!X65="cn","cn"&amp;CHAR(10)&amp;VLOOKUP(MaGv!X60,dscn,3,0),VLOOKUP(MaGv!X65,dsma,5,0)&amp;CHAR(10)&amp;VLOOKUP(MaGv!X65,dsma,4,0)))</f>
        <v/>
      </c>
      <c r="Y65" s="106" t="str">
        <f>IF(MaGv!Y65="","",IF(MaGv!Y65="cn","cn"&amp;CHAR(10)&amp;VLOOKUP(MaGv!Y60,dscn,3,0),VLOOKUP(MaGv!Y65,dsma,5,0)&amp;CHAR(10)&amp;VLOOKUP(MaGv!Y65,dsma,4,0)))</f>
        <v/>
      </c>
      <c r="Z65" s="106" t="str">
        <f>IF(MaGv!Z65="","",IF(MaGv!Z65="cn","cn"&amp;CHAR(10)&amp;VLOOKUP(MaGv!Z60,dscn,3,0),VLOOKUP(MaGv!Z65,dsma,5,0)&amp;CHAR(10)&amp;VLOOKUP(MaGv!Z65,dsma,4,0)))</f>
        <v/>
      </c>
      <c r="AA65" s="106" t="str">
        <f>IF(MaGv!AA65="","",IF(MaGv!AA65="cn","cn"&amp;CHAR(10)&amp;VLOOKUP(MaGv!AA60,dscn,3,0),VLOOKUP(MaGv!AA65,dsma,5,0)&amp;CHAR(10)&amp;VLOOKUP(MaGv!AA65,dsma,4,0)))</f>
        <v/>
      </c>
      <c r="AB65" s="106" t="str">
        <f>IF(MaGv!AB65="","",IF(MaGv!AB65="cn","cn"&amp;CHAR(10)&amp;VLOOKUP(MaGv!AB60,dscn,3,0),VLOOKUP(MaGv!AB65,dsma,5,0)&amp;CHAR(10)&amp;VLOOKUP(MaGv!AB65,dsma,4,0)))</f>
        <v/>
      </c>
      <c r="AC65" s="106" t="str">
        <f>IF(MaGv!AC65="","",IF(MaGv!AC65="cn","cn"&amp;CHAR(10)&amp;VLOOKUP(MaGv!AC60,dscn,3,0),VLOOKUP(MaGv!AC65,dsma,5,0)&amp;CHAR(10)&amp;VLOOKUP(MaGv!AC65,dsma,4,0)))</f>
        <v/>
      </c>
      <c r="AD65" s="106" t="str">
        <f>IF(MaGv!AD65="","",IF(MaGv!AD65="cn","cn"&amp;CHAR(10)&amp;VLOOKUP(MaGv!AD60,dscn,3,0),VLOOKUP(MaGv!AD65,dsma,5,0)&amp;CHAR(10)&amp;VLOOKUP(MaGv!AD65,dsma,4,0)))</f>
        <v/>
      </c>
      <c r="AE65" s="106" t="str">
        <f>IF(MaGv!AE65="","",IF(MaGv!AE65="cn","cn"&amp;CHAR(10)&amp;VLOOKUP(MaGv!AE60,dscn,3,0),VLOOKUP(MaGv!AE65,dsma,5,0)&amp;CHAR(10)&amp;VLOOKUP(MaGv!AE65,dsma,4,0)))</f>
        <v/>
      </c>
      <c r="AF65" s="106" t="str">
        <f>IF(MaGv!AF65="","",IF(MaGv!AF65="cn","cn"&amp;CHAR(10)&amp;VLOOKUP(MaGv!AF60,dscn,3,0),VLOOKUP(MaGv!AF65,dsma,5,0)&amp;CHAR(10)&amp;VLOOKUP(MaGv!AF65,dsma,4,0)))</f>
        <v/>
      </c>
      <c r="AG65" s="106" t="str">
        <f>IF(MaGv!AG65="","",IF(MaGv!AG65="cn","cn"&amp;CHAR(10)&amp;VLOOKUP(MaGv!AG60,dscn,3,0),VLOOKUP(MaGv!AG65,dsma,5,0)&amp;CHAR(10)&amp;VLOOKUP(MaGv!AG65,dsma,4,0)))</f>
        <v/>
      </c>
      <c r="AH65" s="239" t="str">
        <f>IF(MaGv!AH65="","",IF(MaGv!AH65="cn","cn"&amp;CHAR(10)&amp;VLOOKUP(MaGv!AH60,dscn,3,0),VLOOKUP(MaGv!AH65,dsma,5,0)&amp;CHAR(10)&amp;VLOOKUP(MaGv!AH65,dsma,4,0)))</f>
        <v/>
      </c>
      <c r="AI65" s="239" t="str">
        <f>IF(MaGv!AI65="","",IF(MaGv!AI65="cn","cn"&amp;CHAR(10)&amp;VLOOKUP(MaGv!AI60,dscn,3,0),VLOOKUP(MaGv!AI65,dsma,5,0)&amp;CHAR(10)&amp;VLOOKUP(MaGv!AI65,dsma,4,0)))</f>
        <v/>
      </c>
      <c r="AJ65" s="239" t="str">
        <f>IF(MaGv!AJ65="","",IF(MaGv!AJ65="cn","cn"&amp;CHAR(10)&amp;VLOOKUP(MaGv!AJ60,dscn,3,0),VLOOKUP(MaGv!AJ65,dsma,5,0)&amp;CHAR(10)&amp;VLOOKUP(MaGv!AJ65,dsma,4,0)))</f>
        <v/>
      </c>
      <c r="AK65" s="239" t="str">
        <f>IF(MaGv!AK65="","",IF(MaGv!AK65="cn","cn"&amp;CHAR(10)&amp;VLOOKUP(MaGv!AK60,dscn,3,0),VLOOKUP(MaGv!AK65,dsma,5,0)&amp;CHAR(10)&amp;VLOOKUP(MaGv!AK65,dsma,4,0)))</f>
        <v/>
      </c>
      <c r="AL65" s="239" t="str">
        <f>IF(MaGv!AL65="","",IF(MaGv!AL65="cn","cn"&amp;CHAR(10)&amp;VLOOKUP(MaGv!AL60,dscn,3,0),VLOOKUP(MaGv!AL65,dsma,5,0)&amp;CHAR(10)&amp;VLOOKUP(MaGv!AL65,dsma,4,0)))</f>
        <v/>
      </c>
      <c r="AM65" s="239" t="str">
        <f>IF(MaGv!AM65="","",IF(MaGv!AM65="cn","cn"&amp;CHAR(10)&amp;VLOOKUP(MaGv!AM60,dscn,3,0),VLOOKUP(MaGv!AM65,dsma,5,0)&amp;CHAR(10)&amp;VLOOKUP(MaGv!AM65,dsma,4,0)))</f>
        <v/>
      </c>
      <c r="AN65" s="239" t="str">
        <f>IF(MaGv!AN65="","",IF(MaGv!AN65="cn","cn"&amp;CHAR(10)&amp;VLOOKUP(MaGv!AN60,dscn,3,0),VLOOKUP(MaGv!AN65,dsma,5,0)&amp;CHAR(10)&amp;VLOOKUP(MaGv!AN65,dsma,4,0)))</f>
        <v/>
      </c>
      <c r="AO65" s="239" t="str">
        <f>IF(MaGv!AO65="","",IF(MaGv!AO65="cn","cn"&amp;CHAR(10)&amp;VLOOKUP(MaGv!AO60,dscn,3,0),VLOOKUP(MaGv!AO65,dsma,5,0)&amp;CHAR(10)&amp;VLOOKUP(MaGv!AO65,dsma,4,0)))</f>
        <v/>
      </c>
      <c r="AP65" s="239" t="str">
        <f>IF(MaGv!AP65="","",IF(MaGv!AP65="cn","cn"&amp;CHAR(10)&amp;VLOOKUP(MaGv!AP60,dscn,3,0),VLOOKUP(MaGv!AP65,dsma,5,0)&amp;CHAR(10)&amp;VLOOKUP(MaGv!AP65,dsma,4,0)))</f>
        <v/>
      </c>
      <c r="AQ65" s="239" t="str">
        <f>IF(MaGv!AQ65="","",IF(MaGv!AQ65="cn","cn"&amp;CHAR(10)&amp;VLOOKUP(MaGv!AQ60,dscn,3,0),VLOOKUP(MaGv!AQ65,dsma,5,0)&amp;CHAR(10)&amp;VLOOKUP(MaGv!AQ65,dsma,4,0)))</f>
        <v/>
      </c>
      <c r="AR65" s="239" t="str">
        <f>IF(MaGv!AR65="","",IF(MaGv!AR65="cn","cn"&amp;CHAR(10)&amp;VLOOKUP(MaGv!AR60,dscn,3,0),VLOOKUP(MaGv!AR65,dsma,5,0)&amp;CHAR(10)&amp;VLOOKUP(MaGv!AR65,dsma,4,0)))</f>
        <v/>
      </c>
      <c r="AS65" s="239" t="str">
        <f>IF(MaGv!AS65="","",IF(MaGv!AS65="cn","cn"&amp;CHAR(10)&amp;VLOOKUP(MaGv!AS60,dscn,3,0),VLOOKUP(MaGv!AS65,dsma,5,0)&amp;CHAR(10)&amp;VLOOKUP(MaGv!AS65,dsma,4,0)))</f>
        <v/>
      </c>
      <c r="AT65" s="236" t="str">
        <f>IF(MaGv!AT65="","",IF(MaGv!AT65="cn","cn"&amp;CHAR(10)&amp;VLOOKUP(MaGv!AT60,dscn,3,0),VLOOKUP(MaGv!AT65,dsma,5,0)&amp;CHAR(10)&amp;VLOOKUP(MaGv!AT65,dsma,4,0)))</f>
        <v/>
      </c>
      <c r="AU65" s="239" t="str">
        <f>IF(MaGv!AU65="","",IF(MaGv!AU65="cn","cn"&amp;CHAR(10)&amp;VLOOKUP(MaGv!AU60,dscn,3,0),VLOOKUP(MaGv!AU65,dsma,5,0)&amp;CHAR(10)&amp;VLOOKUP(MaGv!AU65,dsma,4,0)))</f>
        <v/>
      </c>
      <c r="AV65" s="239" t="str">
        <f>IF(MaGv!AV65="","",IF(MaGv!AV65="cn","cn"&amp;CHAR(10)&amp;VLOOKUP(MaGv!AV60,dscn,3,0),VLOOKUP(MaGv!AV65,dsma,5,0)&amp;CHAR(10)&amp;VLOOKUP(MaGv!AV65,dsma,4,0)))</f>
        <v/>
      </c>
      <c r="AW65" s="239" t="str">
        <f>IF(MaGv!AW65="","",IF(MaGv!AW65="cn","cn"&amp;CHAR(10)&amp;VLOOKUP(MaGv!AW60,dscn,3,0),VLOOKUP(MaGv!AW65,dsma,5,0)&amp;CHAR(10)&amp;VLOOKUP(MaGv!AW65,dsma,4,0)))</f>
        <v/>
      </c>
      <c r="AX65" s="239" t="str">
        <f>IF(MaGv!AX65="","",IF(MaGv!AX65="cn","cn"&amp;CHAR(10)&amp;VLOOKUP(MaGv!AX60,dscn,3,0),VLOOKUP(MaGv!AX65,dsma,5,0)&amp;CHAR(10)&amp;VLOOKUP(MaGv!AX65,dsma,4,0)))</f>
        <v/>
      </c>
      <c r="AY65" s="106" t="str">
        <f>IF(MaGv!AY65="","",IF(MaGv!AY65="cn","cn"&amp;CHAR(10)&amp;VLOOKUP(MaGv!AY60,dscn,3,0),VLOOKUP(MaGv!AY65,dsma,5,0)&amp;CHAR(10)&amp;VLOOKUP(MaGv!AY65,dsma,4,0)))</f>
        <v/>
      </c>
      <c r="AZ65" s="106" t="str">
        <f>IF(MaGv!AZ65="","",IF(MaGv!AZ65="cn","cn"&amp;CHAR(10)&amp;VLOOKUP(MaGv!AZ60,dscn,3,0),VLOOKUP(MaGv!AZ65,dsma,5,0)&amp;CHAR(10)&amp;VLOOKUP(MaGv!AZ65,dsma,4,0)))</f>
        <v/>
      </c>
      <c r="BA65" s="141"/>
      <c r="BB65" s="142"/>
    </row>
    <row r="66" spans="1:54" ht="20.25" customHeight="1">
      <c r="A66" s="565" t="s">
        <v>14</v>
      </c>
      <c r="B66" s="140">
        <v>3</v>
      </c>
      <c r="C66" s="106" t="str">
        <f>IF(MaGv!C66="","",IF(MaGv!C66="cn","cn"&amp;CHAR(10)&amp;VLOOKUP(MaGv!C61,dscn,3,0),VLOOKUP(MaGv!C66,dsma,5,0)&amp;CHAR(10)&amp;VLOOKUP(MaGv!C66,dsma,4,0)))</f>
        <v/>
      </c>
      <c r="D66" s="106" t="str">
        <f>IF(MaGv!D66="","",IF(MaGv!D66="cn","cn"&amp;CHAR(10)&amp;VLOOKUP(MaGv!D61,dscn,3,0),VLOOKUP(MaGv!D66,dsma,5,0)&amp;CHAR(10)&amp;VLOOKUP(MaGv!D66,dsma,4,0)))</f>
        <v/>
      </c>
      <c r="E66" s="106" t="str">
        <f>IF(MaGv!E66="","",IF(MaGv!E66="cn","cn"&amp;CHAR(10)&amp;VLOOKUP(MaGv!E61,dscn,3,0),VLOOKUP(MaGv!E66,dsma,5,0)&amp;CHAR(10)&amp;VLOOKUP(MaGv!E66,dsma,4,0)))</f>
        <v/>
      </c>
      <c r="F66" s="106" t="str">
        <f>IF(MaGv!F66="","",IF(MaGv!F66="cn","cn"&amp;CHAR(10)&amp;VLOOKUP(MaGv!F61,dscn,3,0),VLOOKUP(MaGv!F66,dsma,5,0)&amp;CHAR(10)&amp;VLOOKUP(MaGv!F66,dsma,4,0)))</f>
        <v/>
      </c>
      <c r="G66" s="106" t="str">
        <f>IF(MaGv!G66="","",IF(MaGv!G66="cn","cn"&amp;CHAR(10)&amp;VLOOKUP(MaGv!G61,dscn,3,0),VLOOKUP(MaGv!G66,dsma,5,0)&amp;CHAR(10)&amp;VLOOKUP(MaGv!G66,dsma,4,0)))</f>
        <v/>
      </c>
      <c r="H66" s="239" t="str">
        <f>IF(MaGv!H66="","",IF(MaGv!H66="cn","cn"&amp;CHAR(10)&amp;VLOOKUP(MaGv!H61,dscn,3,0),VLOOKUP(MaGv!H66,dsma,5,0)&amp;CHAR(10)&amp;VLOOKUP(MaGv!H66,dsma,4,0)))</f>
        <v/>
      </c>
      <c r="I66" s="106" t="str">
        <f>IF(MaGv!I66="","",IF(MaGv!I66="cn","cn"&amp;CHAR(10)&amp;VLOOKUP(MaGv!I61,dscn,3,0),VLOOKUP(MaGv!I66,dsma,5,0)&amp;CHAR(10)&amp;VLOOKUP(MaGv!I66,dsma,4,0)))</f>
        <v/>
      </c>
      <c r="J66" s="106" t="str">
        <f>IF(MaGv!J66="","",IF(MaGv!J66="cn","cn"&amp;CHAR(10)&amp;VLOOKUP(MaGv!J61,dscn,3,0),VLOOKUP(MaGv!J66,dsma,5,0)&amp;CHAR(10)&amp;VLOOKUP(MaGv!J66,dsma,4,0)))</f>
        <v/>
      </c>
      <c r="K66" s="106" t="str">
        <f>IF(MaGv!K66="","",IF(MaGv!K66="cn","cn"&amp;CHAR(10)&amp;VLOOKUP(MaGv!K61,dscn,3,0),VLOOKUP(MaGv!K66,dsma,5,0)&amp;CHAR(10)&amp;VLOOKUP(MaGv!K66,dsma,4,0)))</f>
        <v/>
      </c>
      <c r="L66" s="106" t="str">
        <f>IF(MaGv!L66="","",IF(MaGv!L66="cn","cn"&amp;CHAR(10)&amp;VLOOKUP(MaGv!L61,dscn,3,0),VLOOKUP(MaGv!L66,dsma,5,0)&amp;CHAR(10)&amp;VLOOKUP(MaGv!L66,dsma,4,0)))</f>
        <v/>
      </c>
      <c r="M66" s="106" t="str">
        <f>IF(MaGv!M66="","",IF(MaGv!M66="cn","cn"&amp;CHAR(10)&amp;VLOOKUP(MaGv!M61,dscn,3,0),VLOOKUP(MaGv!M66,dsma,5,0)&amp;CHAR(10)&amp;VLOOKUP(MaGv!M66,dsma,4,0)))</f>
        <v/>
      </c>
      <c r="N66" s="106" t="str">
        <f>IF(MaGv!N66="","",IF(MaGv!N66="cn","cn"&amp;CHAR(10)&amp;VLOOKUP(MaGv!N61,dscn,3,0),VLOOKUP(MaGv!N66,dsma,5,0)&amp;CHAR(10)&amp;VLOOKUP(MaGv!N66,dsma,4,0)))</f>
        <v/>
      </c>
      <c r="O66" s="106" t="str">
        <f>IF(MaGv!O66="","",IF(MaGv!O66="cn","cn"&amp;CHAR(10)&amp;VLOOKUP(MaGv!O61,dscn,3,0),VLOOKUP(MaGv!O66,dsma,5,0)&amp;CHAR(10)&amp;VLOOKUP(MaGv!O66,dsma,4,0)))</f>
        <v/>
      </c>
      <c r="P66" s="106" t="str">
        <f>IF(MaGv!P66="","",IF(MaGv!P66="cn","cn"&amp;CHAR(10)&amp;VLOOKUP(MaGv!P61,dscn,3,0),VLOOKUP(MaGv!P66,dsma,5,0)&amp;CHAR(10)&amp;VLOOKUP(MaGv!P66,dsma,4,0)))</f>
        <v/>
      </c>
      <c r="Q66" s="239" t="str">
        <f>IF(MaGv!Q66="","",IF(MaGv!Q66="cn","cn"&amp;CHAR(10)&amp;VLOOKUP(MaGv!Q61,dscn,3,0),VLOOKUP(MaGv!Q66,dsma,5,0)&amp;CHAR(10)&amp;VLOOKUP(MaGv!Q66,dsma,4,0)))</f>
        <v/>
      </c>
      <c r="R66" s="106" t="str">
        <f>IF(MaGv!R66="","",IF(MaGv!R66="cn","cn"&amp;CHAR(10)&amp;VLOOKUP(MaGv!R61,dscn,3,0),VLOOKUP(MaGv!R66,dsma,5,0)&amp;CHAR(10)&amp;VLOOKUP(MaGv!R66,dsma,4,0)))</f>
        <v/>
      </c>
      <c r="S66" s="106" t="str">
        <f>IF(MaGv!S66="","",IF(MaGv!S66="cn","cn"&amp;CHAR(10)&amp;VLOOKUP(MaGv!S61,dscn,3,0),VLOOKUP(MaGv!S66,dsma,5,0)&amp;CHAR(10)&amp;VLOOKUP(MaGv!S66,dsma,4,0)))</f>
        <v/>
      </c>
      <c r="T66" s="106" t="str">
        <f>IF(MaGv!T66="","",IF(MaGv!T66="cn","cn"&amp;CHAR(10)&amp;VLOOKUP(MaGv!T61,dscn,3,0),VLOOKUP(MaGv!T66,dsma,5,0)&amp;CHAR(10)&amp;VLOOKUP(MaGv!T66,dsma,4,0)))</f>
        <v/>
      </c>
      <c r="U66" s="106" t="str">
        <f>IF(MaGv!U66="","",IF(MaGv!U66="cn","cn"&amp;CHAR(10)&amp;VLOOKUP(MaGv!U61,dscn,3,0),VLOOKUP(MaGv!U66,dsma,5,0)&amp;CHAR(10)&amp;VLOOKUP(MaGv!U66,dsma,4,0)))</f>
        <v/>
      </c>
      <c r="V66" s="106" t="str">
        <f>IF(MaGv!V66="","",IF(MaGv!V66="cn","cn"&amp;CHAR(10)&amp;VLOOKUP(MaGv!V61,dscn,3,0),VLOOKUP(MaGv!V66,dsma,5,0)&amp;CHAR(10)&amp;VLOOKUP(MaGv!V66,dsma,4,0)))</f>
        <v/>
      </c>
      <c r="W66" s="106" t="str">
        <f>IF(MaGv!W66="","",IF(MaGv!W66="cn","cn"&amp;CHAR(10)&amp;VLOOKUP(MaGv!W61,dscn,3,0),VLOOKUP(MaGv!W66,dsma,5,0)&amp;CHAR(10)&amp;VLOOKUP(MaGv!W66,dsma,4,0)))</f>
        <v/>
      </c>
      <c r="X66" s="106" t="str">
        <f>IF(MaGv!X66="","",IF(MaGv!X66="cn","cn"&amp;CHAR(10)&amp;VLOOKUP(MaGv!X61,dscn,3,0),VLOOKUP(MaGv!X66,dsma,5,0)&amp;CHAR(10)&amp;VLOOKUP(MaGv!X66,dsma,4,0)))</f>
        <v/>
      </c>
      <c r="Y66" s="106" t="str">
        <f>IF(MaGv!Y66="","",IF(MaGv!Y66="cn","cn"&amp;CHAR(10)&amp;VLOOKUP(MaGv!Y61,dscn,3,0),VLOOKUP(MaGv!Y66,dsma,5,0)&amp;CHAR(10)&amp;VLOOKUP(MaGv!Y66,dsma,4,0)))</f>
        <v/>
      </c>
      <c r="Z66" s="106" t="str">
        <f>IF(MaGv!Z66="","",IF(MaGv!Z66="cn","cn"&amp;CHAR(10)&amp;VLOOKUP(MaGv!Z61,dscn,3,0),VLOOKUP(MaGv!Z66,dsma,5,0)&amp;CHAR(10)&amp;VLOOKUP(MaGv!Z66,dsma,4,0)))</f>
        <v/>
      </c>
      <c r="AA66" s="106" t="str">
        <f>IF(MaGv!AA66="","",IF(MaGv!AA66="cn","cn"&amp;CHAR(10)&amp;VLOOKUP(MaGv!AA61,dscn,3,0),VLOOKUP(MaGv!AA66,dsma,5,0)&amp;CHAR(10)&amp;VLOOKUP(MaGv!AA66,dsma,4,0)))</f>
        <v/>
      </c>
      <c r="AB66" s="106" t="str">
        <f>IF(MaGv!AB66="","",IF(MaGv!AB66="cn","cn"&amp;CHAR(10)&amp;VLOOKUP(MaGv!AB61,dscn,3,0),VLOOKUP(MaGv!AB66,dsma,5,0)&amp;CHAR(10)&amp;VLOOKUP(MaGv!AB66,dsma,4,0)))</f>
        <v/>
      </c>
      <c r="AC66" s="106" t="str">
        <f>IF(MaGv!AC66="","",IF(MaGv!AC66="cn","cn"&amp;CHAR(10)&amp;VLOOKUP(MaGv!AC61,dscn,3,0),VLOOKUP(MaGv!AC66,dsma,5,0)&amp;CHAR(10)&amp;VLOOKUP(MaGv!AC66,dsma,4,0)))</f>
        <v/>
      </c>
      <c r="AD66" s="106" t="str">
        <f>IF(MaGv!AD66="","",IF(MaGv!AD66="cn","cn"&amp;CHAR(10)&amp;VLOOKUP(MaGv!AD61,dscn,3,0),VLOOKUP(MaGv!AD66,dsma,5,0)&amp;CHAR(10)&amp;VLOOKUP(MaGv!AD66,dsma,4,0)))</f>
        <v/>
      </c>
      <c r="AE66" s="106" t="str">
        <f>IF(MaGv!AE66="","",IF(MaGv!AE66="cn","cn"&amp;CHAR(10)&amp;VLOOKUP(MaGv!AE61,dscn,3,0),VLOOKUP(MaGv!AE66,dsma,5,0)&amp;CHAR(10)&amp;VLOOKUP(MaGv!AE66,dsma,4,0)))</f>
        <v/>
      </c>
      <c r="AF66" s="106" t="str">
        <f>IF(MaGv!AF66="","",IF(MaGv!AF66="cn","cn"&amp;CHAR(10)&amp;VLOOKUP(MaGv!AF61,dscn,3,0),VLOOKUP(MaGv!AF66,dsma,5,0)&amp;CHAR(10)&amp;VLOOKUP(MaGv!AF66,dsma,4,0)))</f>
        <v/>
      </c>
      <c r="AG66" s="106" t="str">
        <f>IF(MaGv!AG66="","",IF(MaGv!AG66="cn","cn"&amp;CHAR(10)&amp;VLOOKUP(MaGv!AG61,dscn,3,0),VLOOKUP(MaGv!AG66,dsma,5,0)&amp;CHAR(10)&amp;VLOOKUP(MaGv!AG66,dsma,4,0)))</f>
        <v/>
      </c>
      <c r="AH66" s="239" t="str">
        <f>IF(MaGv!AH66="","",IF(MaGv!AH66="cn","cn"&amp;CHAR(10)&amp;VLOOKUP(MaGv!AH61,dscn,3,0),VLOOKUP(MaGv!AH66,dsma,5,0)&amp;CHAR(10)&amp;VLOOKUP(MaGv!AH66,dsma,4,0)))</f>
        <v/>
      </c>
      <c r="AI66" s="239" t="str">
        <f>IF(MaGv!AI66="","",IF(MaGv!AI66="cn","cn"&amp;CHAR(10)&amp;VLOOKUP(MaGv!AI61,dscn,3,0),VLOOKUP(MaGv!AI66,dsma,5,0)&amp;CHAR(10)&amp;VLOOKUP(MaGv!AI66,dsma,4,0)))</f>
        <v/>
      </c>
      <c r="AJ66" s="239" t="str">
        <f>IF(MaGv!AJ66="","",IF(MaGv!AJ66="cn","cn"&amp;CHAR(10)&amp;VLOOKUP(MaGv!AJ61,dscn,3,0),VLOOKUP(MaGv!AJ66,dsma,5,0)&amp;CHAR(10)&amp;VLOOKUP(MaGv!AJ66,dsma,4,0)))</f>
        <v/>
      </c>
      <c r="AK66" s="239" t="str">
        <f>IF(MaGv!AK66="","",IF(MaGv!AK66="cn","cn"&amp;CHAR(10)&amp;VLOOKUP(MaGv!AK61,dscn,3,0),VLOOKUP(MaGv!AK66,dsma,5,0)&amp;CHAR(10)&amp;VLOOKUP(MaGv!AK66,dsma,4,0)))</f>
        <v/>
      </c>
      <c r="AL66" s="239" t="str">
        <f>IF(MaGv!AL66="","",IF(MaGv!AL66="cn","cn"&amp;CHAR(10)&amp;VLOOKUP(MaGv!AL61,dscn,3,0),VLOOKUP(MaGv!AL66,dsma,5,0)&amp;CHAR(10)&amp;VLOOKUP(MaGv!AL66,dsma,4,0)))</f>
        <v/>
      </c>
      <c r="AM66" s="239" t="str">
        <f>IF(MaGv!AM66="","",IF(MaGv!AM66="cn","cn"&amp;CHAR(10)&amp;VLOOKUP(MaGv!AM61,dscn,3,0),VLOOKUP(MaGv!AM66,dsma,5,0)&amp;CHAR(10)&amp;VLOOKUP(MaGv!AM66,dsma,4,0)))</f>
        <v/>
      </c>
      <c r="AN66" s="239" t="str">
        <f>IF(MaGv!AN66="","",IF(MaGv!AN66="cn","cn"&amp;CHAR(10)&amp;VLOOKUP(MaGv!AN61,dscn,3,0),VLOOKUP(MaGv!AN66,dsma,5,0)&amp;CHAR(10)&amp;VLOOKUP(MaGv!AN66,dsma,4,0)))</f>
        <v/>
      </c>
      <c r="AO66" s="239" t="str">
        <f>IF(MaGv!AO66="","",IF(MaGv!AO66="cn","cn"&amp;CHAR(10)&amp;VLOOKUP(MaGv!AO61,dscn,3,0),VLOOKUP(MaGv!AO66,dsma,5,0)&amp;CHAR(10)&amp;VLOOKUP(MaGv!AO66,dsma,4,0)))</f>
        <v/>
      </c>
      <c r="AP66" s="239" t="str">
        <f>IF(MaGv!AP66="","",IF(MaGv!AP66="cn","cn"&amp;CHAR(10)&amp;VLOOKUP(MaGv!AP61,dscn,3,0),VLOOKUP(MaGv!AP66,dsma,5,0)&amp;CHAR(10)&amp;VLOOKUP(MaGv!AP66,dsma,4,0)))</f>
        <v/>
      </c>
      <c r="AQ66" s="239" t="str">
        <f>IF(MaGv!AQ66="","",IF(MaGv!AQ66="cn","cn"&amp;CHAR(10)&amp;VLOOKUP(MaGv!AQ61,dscn,3,0),VLOOKUP(MaGv!AQ66,dsma,5,0)&amp;CHAR(10)&amp;VLOOKUP(MaGv!AQ66,dsma,4,0)))</f>
        <v/>
      </c>
      <c r="AR66" s="239" t="str">
        <f>IF(MaGv!AR66="","",IF(MaGv!AR66="cn","cn"&amp;CHAR(10)&amp;VLOOKUP(MaGv!AR61,dscn,3,0),VLOOKUP(MaGv!AR66,dsma,5,0)&amp;CHAR(10)&amp;VLOOKUP(MaGv!AR66,dsma,4,0)))</f>
        <v/>
      </c>
      <c r="AS66" s="239" t="str">
        <f>IF(MaGv!AS66="","",IF(MaGv!AS66="cn","cn"&amp;CHAR(10)&amp;VLOOKUP(MaGv!AS61,dscn,3,0),VLOOKUP(MaGv!AS66,dsma,5,0)&amp;CHAR(10)&amp;VLOOKUP(MaGv!AS66,dsma,4,0)))</f>
        <v/>
      </c>
      <c r="AT66" s="236" t="str">
        <f>IF(MaGv!AT66="","",IF(MaGv!AT66="cn","cn"&amp;CHAR(10)&amp;VLOOKUP(MaGv!AT61,dscn,3,0),VLOOKUP(MaGv!AT66,dsma,5,0)&amp;CHAR(10)&amp;VLOOKUP(MaGv!AT66,dsma,4,0)))</f>
        <v/>
      </c>
      <c r="AU66" s="239" t="str">
        <f>IF(MaGv!AU66="","",IF(MaGv!AU66="cn","cn"&amp;CHAR(10)&amp;VLOOKUP(MaGv!AU61,dscn,3,0),VLOOKUP(MaGv!AU66,dsma,5,0)&amp;CHAR(10)&amp;VLOOKUP(MaGv!AU66,dsma,4,0)))</f>
        <v/>
      </c>
      <c r="AV66" s="239" t="str">
        <f>IF(MaGv!AV66="","",IF(MaGv!AV66="cn","cn"&amp;CHAR(10)&amp;VLOOKUP(MaGv!AV61,dscn,3,0),VLOOKUP(MaGv!AV66,dsma,5,0)&amp;CHAR(10)&amp;VLOOKUP(MaGv!AV66,dsma,4,0)))</f>
        <v/>
      </c>
      <c r="AW66" s="239" t="str">
        <f>IF(MaGv!AW66="","",IF(MaGv!AW66="cn","cn"&amp;CHAR(10)&amp;VLOOKUP(MaGv!AW61,dscn,3,0),VLOOKUP(MaGv!AW66,dsma,5,0)&amp;CHAR(10)&amp;VLOOKUP(MaGv!AW66,dsma,4,0)))</f>
        <v/>
      </c>
      <c r="AX66" s="239" t="str">
        <f>IF(MaGv!AX66="","",IF(MaGv!AX66="cn","cn"&amp;CHAR(10)&amp;VLOOKUP(MaGv!AX61,dscn,3,0),VLOOKUP(MaGv!AX66,dsma,5,0)&amp;CHAR(10)&amp;VLOOKUP(MaGv!AX66,dsma,4,0)))</f>
        <v/>
      </c>
      <c r="AY66" s="106" t="str">
        <f>IF(MaGv!AY66="","",IF(MaGv!AY66="cn","cn"&amp;CHAR(10)&amp;VLOOKUP(MaGv!AY61,dscn,3,0),VLOOKUP(MaGv!AY66,dsma,5,0)&amp;CHAR(10)&amp;VLOOKUP(MaGv!AY66,dsma,4,0)))</f>
        <v/>
      </c>
      <c r="AZ66" s="106" t="str">
        <f>IF(MaGv!AZ66="","",IF(MaGv!AZ66="cn","cn"&amp;CHAR(10)&amp;VLOOKUP(MaGv!AZ61,dscn,3,0),VLOOKUP(MaGv!AZ66,dsma,5,0)&amp;CHAR(10)&amp;VLOOKUP(MaGv!AZ66,dsma,4,0)))</f>
        <v/>
      </c>
      <c r="BA66" s="141"/>
      <c r="BB66" s="142"/>
    </row>
    <row r="67" spans="1:54" ht="20.25" customHeight="1">
      <c r="A67" s="565"/>
      <c r="B67" s="140">
        <v>4</v>
      </c>
      <c r="C67" s="106" t="str">
        <f>IF(MaGv!C67="","",IF(MaGv!C67="cn","cn"&amp;CHAR(10)&amp;VLOOKUP(MaGv!C62,dscn,3,0),VLOOKUP(MaGv!C67,dsma,5,0)&amp;CHAR(10)&amp;VLOOKUP(MaGv!C67,dsma,4,0)))</f>
        <v/>
      </c>
      <c r="D67" s="106" t="str">
        <f>IF(MaGv!D67="","",IF(MaGv!D67="cn","cn"&amp;CHAR(10)&amp;VLOOKUP(MaGv!D62,dscn,3,0),VLOOKUP(MaGv!D67,dsma,5,0)&amp;CHAR(10)&amp;VLOOKUP(MaGv!D67,dsma,4,0)))</f>
        <v/>
      </c>
      <c r="E67" s="106" t="str">
        <f>IF(MaGv!E67="","",IF(MaGv!E67="cn","cn"&amp;CHAR(10)&amp;VLOOKUP(MaGv!E62,dscn,3,0),VLOOKUP(MaGv!E67,dsma,5,0)&amp;CHAR(10)&amp;VLOOKUP(MaGv!E67,dsma,4,0)))</f>
        <v/>
      </c>
      <c r="F67" s="106" t="str">
        <f>IF(MaGv!F67="","",IF(MaGv!F67="cn","cn"&amp;CHAR(10)&amp;VLOOKUP(MaGv!F62,dscn,3,0),VLOOKUP(MaGv!F67,dsma,5,0)&amp;CHAR(10)&amp;VLOOKUP(MaGv!F67,dsma,4,0)))</f>
        <v/>
      </c>
      <c r="G67" s="106" t="str">
        <f>IF(MaGv!G67="","",IF(MaGv!G67="cn","cn"&amp;CHAR(10)&amp;VLOOKUP(MaGv!G62,dscn,3,0),VLOOKUP(MaGv!G67,dsma,5,0)&amp;CHAR(10)&amp;VLOOKUP(MaGv!G67,dsma,4,0)))</f>
        <v/>
      </c>
      <c r="H67" s="239" t="str">
        <f>IF(MaGv!H67="","",IF(MaGv!H67="cn","cn"&amp;CHAR(10)&amp;VLOOKUP(MaGv!H62,dscn,3,0),VLOOKUP(MaGv!H67,dsma,5,0)&amp;CHAR(10)&amp;VLOOKUP(MaGv!H67,dsma,4,0)))</f>
        <v/>
      </c>
      <c r="I67" s="106" t="str">
        <f>IF(MaGv!I67="","",IF(MaGv!I67="cn","cn"&amp;CHAR(10)&amp;VLOOKUP(MaGv!I62,dscn,3,0),VLOOKUP(MaGv!I67,dsma,5,0)&amp;CHAR(10)&amp;VLOOKUP(MaGv!I67,dsma,4,0)))</f>
        <v/>
      </c>
      <c r="J67" s="106" t="str">
        <f>IF(MaGv!J67="","",IF(MaGv!J67="cn","cn"&amp;CHAR(10)&amp;VLOOKUP(MaGv!J62,dscn,3,0),VLOOKUP(MaGv!J67,dsma,5,0)&amp;CHAR(10)&amp;VLOOKUP(MaGv!J67,dsma,4,0)))</f>
        <v/>
      </c>
      <c r="K67" s="106" t="str">
        <f>IF(MaGv!K67="","",IF(MaGv!K67="cn","cn"&amp;CHAR(10)&amp;VLOOKUP(MaGv!K62,dscn,3,0),VLOOKUP(MaGv!K67,dsma,5,0)&amp;CHAR(10)&amp;VLOOKUP(MaGv!K67,dsma,4,0)))</f>
        <v/>
      </c>
      <c r="L67" s="106" t="str">
        <f>IF(MaGv!L67="","",IF(MaGv!L67="cn","cn"&amp;CHAR(10)&amp;VLOOKUP(MaGv!L62,dscn,3,0),VLOOKUP(MaGv!L67,dsma,5,0)&amp;CHAR(10)&amp;VLOOKUP(MaGv!L67,dsma,4,0)))</f>
        <v/>
      </c>
      <c r="M67" s="106" t="str">
        <f>IF(MaGv!M67="","",IF(MaGv!M67="cn","cn"&amp;CHAR(10)&amp;VLOOKUP(MaGv!M62,dscn,3,0),VLOOKUP(MaGv!M67,dsma,5,0)&amp;CHAR(10)&amp;VLOOKUP(MaGv!M67,dsma,4,0)))</f>
        <v/>
      </c>
      <c r="N67" s="106" t="str">
        <f>IF(MaGv!N67="","",IF(MaGv!N67="cn","cn"&amp;CHAR(10)&amp;VLOOKUP(MaGv!N62,dscn,3,0),VLOOKUP(MaGv!N67,dsma,5,0)&amp;CHAR(10)&amp;VLOOKUP(MaGv!N67,dsma,4,0)))</f>
        <v/>
      </c>
      <c r="O67" s="106" t="str">
        <f>IF(MaGv!O67="","",IF(MaGv!O67="cn","cn"&amp;CHAR(10)&amp;VLOOKUP(MaGv!O62,dscn,3,0),VLOOKUP(MaGv!O67,dsma,5,0)&amp;CHAR(10)&amp;VLOOKUP(MaGv!O67,dsma,4,0)))</f>
        <v/>
      </c>
      <c r="P67" s="106" t="str">
        <f>IF(MaGv!P67="","",IF(MaGv!P67="cn","cn"&amp;CHAR(10)&amp;VLOOKUP(MaGv!P62,dscn,3,0),VLOOKUP(MaGv!P67,dsma,5,0)&amp;CHAR(10)&amp;VLOOKUP(MaGv!P67,dsma,4,0)))</f>
        <v/>
      </c>
      <c r="Q67" s="239" t="str">
        <f>IF(MaGv!Q67="","",IF(MaGv!Q67="cn","cn"&amp;CHAR(10)&amp;VLOOKUP(MaGv!Q62,dscn,3,0),VLOOKUP(MaGv!Q67,dsma,5,0)&amp;CHAR(10)&amp;VLOOKUP(MaGv!Q67,dsma,4,0)))</f>
        <v/>
      </c>
      <c r="R67" s="106" t="str">
        <f>IF(MaGv!R67="","",IF(MaGv!R67="cn","cn"&amp;CHAR(10)&amp;VLOOKUP(MaGv!R62,dscn,3,0),VLOOKUP(MaGv!R67,dsma,5,0)&amp;CHAR(10)&amp;VLOOKUP(MaGv!R67,dsma,4,0)))</f>
        <v/>
      </c>
      <c r="S67" s="106" t="str">
        <f>IF(MaGv!S67="","",IF(MaGv!S67="cn","cn"&amp;CHAR(10)&amp;VLOOKUP(MaGv!S62,dscn,3,0),VLOOKUP(MaGv!S67,dsma,5,0)&amp;CHAR(10)&amp;VLOOKUP(MaGv!S67,dsma,4,0)))</f>
        <v/>
      </c>
      <c r="T67" s="106" t="str">
        <f>IF(MaGv!T67="","",IF(MaGv!T67="cn","cn"&amp;CHAR(10)&amp;VLOOKUP(MaGv!T62,dscn,3,0),VLOOKUP(MaGv!T67,dsma,5,0)&amp;CHAR(10)&amp;VLOOKUP(MaGv!T67,dsma,4,0)))</f>
        <v/>
      </c>
      <c r="U67" s="106" t="str">
        <f>IF(MaGv!U67="","",IF(MaGv!U67="cn","cn"&amp;CHAR(10)&amp;VLOOKUP(MaGv!U62,dscn,3,0),VLOOKUP(MaGv!U67,dsma,5,0)&amp;CHAR(10)&amp;VLOOKUP(MaGv!U67,dsma,4,0)))</f>
        <v/>
      </c>
      <c r="V67" s="106" t="str">
        <f>IF(MaGv!V67="","",IF(MaGv!V67="cn","cn"&amp;CHAR(10)&amp;VLOOKUP(MaGv!V62,dscn,3,0),VLOOKUP(MaGv!V67,dsma,5,0)&amp;CHAR(10)&amp;VLOOKUP(MaGv!V67,dsma,4,0)))</f>
        <v/>
      </c>
      <c r="W67" s="106" t="str">
        <f>IF(MaGv!W67="","",IF(MaGv!W67="cn","cn"&amp;CHAR(10)&amp;VLOOKUP(MaGv!W62,dscn,3,0),VLOOKUP(MaGv!W67,dsma,5,0)&amp;CHAR(10)&amp;VLOOKUP(MaGv!W67,dsma,4,0)))</f>
        <v/>
      </c>
      <c r="X67" s="106" t="str">
        <f>IF(MaGv!X67="","",IF(MaGv!X67="cn","cn"&amp;CHAR(10)&amp;VLOOKUP(MaGv!X62,dscn,3,0),VLOOKUP(MaGv!X67,dsma,5,0)&amp;CHAR(10)&amp;VLOOKUP(MaGv!X67,dsma,4,0)))</f>
        <v/>
      </c>
      <c r="Y67" s="106" t="str">
        <f>IF(MaGv!Y67="","",IF(MaGv!Y67="cn","cn"&amp;CHAR(10)&amp;VLOOKUP(MaGv!Y62,dscn,3,0),VLOOKUP(MaGv!Y67,dsma,5,0)&amp;CHAR(10)&amp;VLOOKUP(MaGv!Y67,dsma,4,0)))</f>
        <v/>
      </c>
      <c r="Z67" s="106" t="str">
        <f>IF(MaGv!Z67="","",IF(MaGv!Z67="cn","cn"&amp;CHAR(10)&amp;VLOOKUP(MaGv!Z62,dscn,3,0),VLOOKUP(MaGv!Z67,dsma,5,0)&amp;CHAR(10)&amp;VLOOKUP(MaGv!Z67,dsma,4,0)))</f>
        <v/>
      </c>
      <c r="AA67" s="106" t="str">
        <f>IF(MaGv!AA67="","",IF(MaGv!AA67="cn","cn"&amp;CHAR(10)&amp;VLOOKUP(MaGv!AA62,dscn,3,0),VLOOKUP(MaGv!AA67,dsma,5,0)&amp;CHAR(10)&amp;VLOOKUP(MaGv!AA67,dsma,4,0)))</f>
        <v/>
      </c>
      <c r="AB67" s="106" t="str">
        <f>IF(MaGv!AB67="","",IF(MaGv!AB67="cn","cn"&amp;CHAR(10)&amp;VLOOKUP(MaGv!AB62,dscn,3,0),VLOOKUP(MaGv!AB67,dsma,5,0)&amp;CHAR(10)&amp;VLOOKUP(MaGv!AB67,dsma,4,0)))</f>
        <v/>
      </c>
      <c r="AC67" s="106" t="str">
        <f>IF(MaGv!AC67="","",IF(MaGv!AC67="cn","cn"&amp;CHAR(10)&amp;VLOOKUP(MaGv!AC62,dscn,3,0),VLOOKUP(MaGv!AC67,dsma,5,0)&amp;CHAR(10)&amp;VLOOKUP(MaGv!AC67,dsma,4,0)))</f>
        <v/>
      </c>
      <c r="AD67" s="106" t="str">
        <f>IF(MaGv!AD67="","",IF(MaGv!AD67="cn","cn"&amp;CHAR(10)&amp;VLOOKUP(MaGv!AD62,dscn,3,0),VLOOKUP(MaGv!AD67,dsma,5,0)&amp;CHAR(10)&amp;VLOOKUP(MaGv!AD67,dsma,4,0)))</f>
        <v/>
      </c>
      <c r="AE67" s="106" t="str">
        <f>IF(MaGv!AE67="","",IF(MaGv!AE67="cn","cn"&amp;CHAR(10)&amp;VLOOKUP(MaGv!AE62,dscn,3,0),VLOOKUP(MaGv!AE67,dsma,5,0)&amp;CHAR(10)&amp;VLOOKUP(MaGv!AE67,dsma,4,0)))</f>
        <v/>
      </c>
      <c r="AF67" s="106" t="str">
        <f>IF(MaGv!AF67="","",IF(MaGv!AF67="cn","cn"&amp;CHAR(10)&amp;VLOOKUP(MaGv!AF62,dscn,3,0),VLOOKUP(MaGv!AF67,dsma,5,0)&amp;CHAR(10)&amp;VLOOKUP(MaGv!AF67,dsma,4,0)))</f>
        <v/>
      </c>
      <c r="AG67" s="106" t="str">
        <f>IF(MaGv!AG67="","",IF(MaGv!AG67="cn","cn"&amp;CHAR(10)&amp;VLOOKUP(MaGv!AG62,dscn,3,0),VLOOKUP(MaGv!AG67,dsma,5,0)&amp;CHAR(10)&amp;VLOOKUP(MaGv!AG67,dsma,4,0)))</f>
        <v/>
      </c>
      <c r="AH67" s="239" t="str">
        <f>IF(MaGv!AH67="","",IF(MaGv!AH67="cn","cn"&amp;CHAR(10)&amp;VLOOKUP(MaGv!AH62,dscn,3,0),VLOOKUP(MaGv!AH67,dsma,5,0)&amp;CHAR(10)&amp;VLOOKUP(MaGv!AH67,dsma,4,0)))</f>
        <v/>
      </c>
      <c r="AI67" s="239" t="str">
        <f>IF(MaGv!AI67="","",IF(MaGv!AI67="cn","cn"&amp;CHAR(10)&amp;VLOOKUP(MaGv!AI62,dscn,3,0),VLOOKUP(MaGv!AI67,dsma,5,0)&amp;CHAR(10)&amp;VLOOKUP(MaGv!AI67,dsma,4,0)))</f>
        <v/>
      </c>
      <c r="AJ67" s="239" t="str">
        <f>IF(MaGv!AJ67="","",IF(MaGv!AJ67="cn","cn"&amp;CHAR(10)&amp;VLOOKUP(MaGv!AJ62,dscn,3,0),VLOOKUP(MaGv!AJ67,dsma,5,0)&amp;CHAR(10)&amp;VLOOKUP(MaGv!AJ67,dsma,4,0)))</f>
        <v/>
      </c>
      <c r="AK67" s="239" t="str">
        <f>IF(MaGv!AK67="","",IF(MaGv!AK67="cn","cn"&amp;CHAR(10)&amp;VLOOKUP(MaGv!AK62,dscn,3,0),VLOOKUP(MaGv!AK67,dsma,5,0)&amp;CHAR(10)&amp;VLOOKUP(MaGv!AK67,dsma,4,0)))</f>
        <v/>
      </c>
      <c r="AL67" s="239" t="str">
        <f>IF(MaGv!AL67="","",IF(MaGv!AL67="cn","cn"&amp;CHAR(10)&amp;VLOOKUP(MaGv!AL62,dscn,3,0),VLOOKUP(MaGv!AL67,dsma,5,0)&amp;CHAR(10)&amp;VLOOKUP(MaGv!AL67,dsma,4,0)))</f>
        <v/>
      </c>
      <c r="AM67" s="239" t="str">
        <f>IF(MaGv!AM67="","",IF(MaGv!AM67="cn","cn"&amp;CHAR(10)&amp;VLOOKUP(MaGv!AM62,dscn,3,0),VLOOKUP(MaGv!AM67,dsma,5,0)&amp;CHAR(10)&amp;VLOOKUP(MaGv!AM67,dsma,4,0)))</f>
        <v/>
      </c>
      <c r="AN67" s="239" t="str">
        <f>IF(MaGv!AN67="","",IF(MaGv!AN67="cn","cn"&amp;CHAR(10)&amp;VLOOKUP(MaGv!AN62,dscn,3,0),VLOOKUP(MaGv!AN67,dsma,5,0)&amp;CHAR(10)&amp;VLOOKUP(MaGv!AN67,dsma,4,0)))</f>
        <v/>
      </c>
      <c r="AO67" s="239" t="str">
        <f>IF(MaGv!AO67="","",IF(MaGv!AO67="cn","cn"&amp;CHAR(10)&amp;VLOOKUP(MaGv!AO62,dscn,3,0),VLOOKUP(MaGv!AO67,dsma,5,0)&amp;CHAR(10)&amp;VLOOKUP(MaGv!AO67,dsma,4,0)))</f>
        <v/>
      </c>
      <c r="AP67" s="239" t="str">
        <f>IF(MaGv!AP67="","",IF(MaGv!AP67="cn","cn"&amp;CHAR(10)&amp;VLOOKUP(MaGv!AP62,dscn,3,0),VLOOKUP(MaGv!AP67,dsma,5,0)&amp;CHAR(10)&amp;VLOOKUP(MaGv!AP67,dsma,4,0)))</f>
        <v/>
      </c>
      <c r="AQ67" s="239" t="str">
        <f>IF(MaGv!AQ67="","",IF(MaGv!AQ67="cn","cn"&amp;CHAR(10)&amp;VLOOKUP(MaGv!AQ62,dscn,3,0),VLOOKUP(MaGv!AQ67,dsma,5,0)&amp;CHAR(10)&amp;VLOOKUP(MaGv!AQ67,dsma,4,0)))</f>
        <v/>
      </c>
      <c r="AR67" s="239" t="str">
        <f>IF(MaGv!AR67="","",IF(MaGv!AR67="cn","cn"&amp;CHAR(10)&amp;VLOOKUP(MaGv!AR62,dscn,3,0),VLOOKUP(MaGv!AR67,dsma,5,0)&amp;CHAR(10)&amp;VLOOKUP(MaGv!AR67,dsma,4,0)))</f>
        <v/>
      </c>
      <c r="AS67" s="239" t="str">
        <f>IF(MaGv!AS67="","",IF(MaGv!AS67="cn","cn"&amp;CHAR(10)&amp;VLOOKUP(MaGv!AS62,dscn,3,0),VLOOKUP(MaGv!AS67,dsma,5,0)&amp;CHAR(10)&amp;VLOOKUP(MaGv!AS67,dsma,4,0)))</f>
        <v/>
      </c>
      <c r="AT67" s="236" t="str">
        <f>IF(MaGv!AT67="","",IF(MaGv!AT67="cn","cn"&amp;CHAR(10)&amp;VLOOKUP(MaGv!AT62,dscn,3,0),VLOOKUP(MaGv!AT67,dsma,5,0)&amp;CHAR(10)&amp;VLOOKUP(MaGv!AT67,dsma,4,0)))</f>
        <v/>
      </c>
      <c r="AU67" s="239" t="str">
        <f>IF(MaGv!AU67="","",IF(MaGv!AU67="cn","cn"&amp;CHAR(10)&amp;VLOOKUP(MaGv!AU62,dscn,3,0),VLOOKUP(MaGv!AU67,dsma,5,0)&amp;CHAR(10)&amp;VLOOKUP(MaGv!AU67,dsma,4,0)))</f>
        <v/>
      </c>
      <c r="AV67" s="239" t="str">
        <f>IF(MaGv!AV67="","",IF(MaGv!AV67="cn","cn"&amp;CHAR(10)&amp;VLOOKUP(MaGv!AV62,dscn,3,0),VLOOKUP(MaGv!AV67,dsma,5,0)&amp;CHAR(10)&amp;VLOOKUP(MaGv!AV67,dsma,4,0)))</f>
        <v/>
      </c>
      <c r="AW67" s="239" t="str">
        <f>IF(MaGv!AW67="","",IF(MaGv!AW67="cn","cn"&amp;CHAR(10)&amp;VLOOKUP(MaGv!AW62,dscn,3,0),VLOOKUP(MaGv!AW67,dsma,5,0)&amp;CHAR(10)&amp;VLOOKUP(MaGv!AW67,dsma,4,0)))</f>
        <v/>
      </c>
      <c r="AX67" s="239" t="str">
        <f>IF(MaGv!AX67="","",IF(MaGv!AX67="cn","cn"&amp;CHAR(10)&amp;VLOOKUP(MaGv!AX62,dscn,3,0),VLOOKUP(MaGv!AX67,dsma,5,0)&amp;CHAR(10)&amp;VLOOKUP(MaGv!AX67,dsma,4,0)))</f>
        <v/>
      </c>
      <c r="AY67" s="106" t="str">
        <f>IF(MaGv!AY67="","",IF(MaGv!AY67="cn","cn"&amp;CHAR(10)&amp;VLOOKUP(MaGv!AY62,dscn,3,0),VLOOKUP(MaGv!AY67,dsma,5,0)&amp;CHAR(10)&amp;VLOOKUP(MaGv!AY67,dsma,4,0)))</f>
        <v/>
      </c>
      <c r="AZ67" s="106" t="str">
        <f>IF(MaGv!AZ67="","",IF(MaGv!AZ67="cn","cn"&amp;CHAR(10)&amp;VLOOKUP(MaGv!AZ62,dscn,3,0),VLOOKUP(MaGv!AZ67,dsma,5,0)&amp;CHAR(10)&amp;VLOOKUP(MaGv!AZ67,dsma,4,0)))</f>
        <v/>
      </c>
      <c r="BA67" s="141"/>
      <c r="BB67" s="142"/>
    </row>
    <row r="68" spans="1:54" ht="20.25" customHeight="1" thickBot="1">
      <c r="A68" s="565"/>
      <c r="B68" s="143">
        <v>5</v>
      </c>
      <c r="C68" s="151" t="str">
        <f>IF(MaGv!C68="","",IF(MaGv!C68="cn","cn"&amp;CHAR(10)&amp;VLOOKUP(MaGv!C63,dscn,3,0),VLOOKUP(MaGv!C68,dsma,5,0)&amp;CHAR(10)&amp;VLOOKUP(MaGv!C68,dsma,4,0)))</f>
        <v/>
      </c>
      <c r="D68" s="151" t="str">
        <f>IF(MaGv!D68="","",IF(MaGv!D68="cn","cn"&amp;CHAR(10)&amp;VLOOKUP(MaGv!D63,dscn,3,0),VLOOKUP(MaGv!D68,dsma,5,0)&amp;CHAR(10)&amp;VLOOKUP(MaGv!D68,dsma,4,0)))</f>
        <v/>
      </c>
      <c r="E68" s="151" t="str">
        <f>IF(MaGv!E68="","",IF(MaGv!E68="cn","cn"&amp;CHAR(10)&amp;VLOOKUP(MaGv!E63,dscn,3,0),VLOOKUP(MaGv!E68,dsma,5,0)&amp;CHAR(10)&amp;VLOOKUP(MaGv!E68,dsma,4,0)))</f>
        <v/>
      </c>
      <c r="F68" s="151" t="str">
        <f>IF(MaGv!F68="","",IF(MaGv!F68="cn","cn"&amp;CHAR(10)&amp;VLOOKUP(MaGv!F63,dscn,3,0),VLOOKUP(MaGv!F68,dsma,5,0)&amp;CHAR(10)&amp;VLOOKUP(MaGv!F68,dsma,4,0)))</f>
        <v/>
      </c>
      <c r="G68" s="151" t="str">
        <f>IF(MaGv!G68="","",IF(MaGv!G68="cn","cn"&amp;CHAR(10)&amp;VLOOKUP(MaGv!G63,dscn,3,0),VLOOKUP(MaGv!G68,dsma,5,0)&amp;CHAR(10)&amp;VLOOKUP(MaGv!G68,dsma,4,0)))</f>
        <v/>
      </c>
      <c r="H68" s="240" t="str">
        <f>IF(MaGv!H68="","",IF(MaGv!H68="cn","cn"&amp;CHAR(10)&amp;VLOOKUP(MaGv!H63,dscn,3,0),VLOOKUP(MaGv!H68,dsma,5,0)&amp;CHAR(10)&amp;VLOOKUP(MaGv!H68,dsma,4,0)))</f>
        <v/>
      </c>
      <c r="I68" s="151" t="str">
        <f>IF(MaGv!I68="","",IF(MaGv!I68="cn","cn"&amp;CHAR(10)&amp;VLOOKUP(MaGv!I63,dscn,3,0),VLOOKUP(MaGv!I68,dsma,5,0)&amp;CHAR(10)&amp;VLOOKUP(MaGv!I68,dsma,4,0)))</f>
        <v/>
      </c>
      <c r="J68" s="151" t="str">
        <f>IF(MaGv!J68="","",IF(MaGv!J68="cn","cn"&amp;CHAR(10)&amp;VLOOKUP(MaGv!J63,dscn,3,0),VLOOKUP(MaGv!J68,dsma,5,0)&amp;CHAR(10)&amp;VLOOKUP(MaGv!J68,dsma,4,0)))</f>
        <v/>
      </c>
      <c r="K68" s="151" t="str">
        <f>IF(MaGv!K68="","",IF(MaGv!K68="cn","cn"&amp;CHAR(10)&amp;VLOOKUP(MaGv!K63,dscn,3,0),VLOOKUP(MaGv!K68,dsma,5,0)&amp;CHAR(10)&amp;VLOOKUP(MaGv!K68,dsma,4,0)))</f>
        <v/>
      </c>
      <c r="L68" s="151" t="str">
        <f>IF(MaGv!L68="","",IF(MaGv!L68="cn","cn"&amp;CHAR(10)&amp;VLOOKUP(MaGv!L63,dscn,3,0),VLOOKUP(MaGv!L68,dsma,5,0)&amp;CHAR(10)&amp;VLOOKUP(MaGv!L68,dsma,4,0)))</f>
        <v/>
      </c>
      <c r="M68" s="151" t="str">
        <f>IF(MaGv!M68="","",IF(MaGv!M68="cn","cn"&amp;CHAR(10)&amp;VLOOKUP(MaGv!M63,dscn,3,0),VLOOKUP(MaGv!M68,dsma,5,0)&amp;CHAR(10)&amp;VLOOKUP(MaGv!M68,dsma,4,0)))</f>
        <v/>
      </c>
      <c r="N68" s="151" t="str">
        <f>IF(MaGv!N68="","",IF(MaGv!N68="cn","cn"&amp;CHAR(10)&amp;VLOOKUP(MaGv!N63,dscn,3,0),VLOOKUP(MaGv!N68,dsma,5,0)&amp;CHAR(10)&amp;VLOOKUP(MaGv!N68,dsma,4,0)))</f>
        <v/>
      </c>
      <c r="O68" s="151" t="str">
        <f>IF(MaGv!O68="","",IF(MaGv!O68="cn","cn"&amp;CHAR(10)&amp;VLOOKUP(MaGv!O63,dscn,3,0),VLOOKUP(MaGv!O68,dsma,5,0)&amp;CHAR(10)&amp;VLOOKUP(MaGv!O68,dsma,4,0)))</f>
        <v/>
      </c>
      <c r="P68" s="151" t="str">
        <f>IF(MaGv!P68="","",IF(MaGv!P68="cn","cn"&amp;CHAR(10)&amp;VLOOKUP(MaGv!P63,dscn,3,0),VLOOKUP(MaGv!P68,dsma,5,0)&amp;CHAR(10)&amp;VLOOKUP(MaGv!P68,dsma,4,0)))</f>
        <v/>
      </c>
      <c r="Q68" s="240" t="str">
        <f>IF(MaGv!Q68="","",IF(MaGv!Q68="cn","cn"&amp;CHAR(10)&amp;VLOOKUP(MaGv!Q63,dscn,3,0),VLOOKUP(MaGv!Q68,dsma,5,0)&amp;CHAR(10)&amp;VLOOKUP(MaGv!Q68,dsma,4,0)))</f>
        <v/>
      </c>
      <c r="R68" s="151" t="str">
        <f>IF(MaGv!R68="","",IF(MaGv!R68="cn","cn"&amp;CHAR(10)&amp;VLOOKUP(MaGv!R63,dscn,3,0),VLOOKUP(MaGv!R68,dsma,5,0)&amp;CHAR(10)&amp;VLOOKUP(MaGv!R68,dsma,4,0)))</f>
        <v/>
      </c>
      <c r="S68" s="151" t="str">
        <f>IF(MaGv!S68="","",IF(MaGv!S68="cn","cn"&amp;CHAR(10)&amp;VLOOKUP(MaGv!S63,dscn,3,0),VLOOKUP(MaGv!S68,dsma,5,0)&amp;CHAR(10)&amp;VLOOKUP(MaGv!S68,dsma,4,0)))</f>
        <v/>
      </c>
      <c r="T68" s="151" t="str">
        <f>IF(MaGv!T68="","",IF(MaGv!T68="cn","cn"&amp;CHAR(10)&amp;VLOOKUP(MaGv!T63,dscn,3,0),VLOOKUP(MaGv!T68,dsma,5,0)&amp;CHAR(10)&amp;VLOOKUP(MaGv!T68,dsma,4,0)))</f>
        <v/>
      </c>
      <c r="U68" s="151" t="str">
        <f>IF(MaGv!U68="","",IF(MaGv!U68="cn","cn"&amp;CHAR(10)&amp;VLOOKUP(MaGv!U63,dscn,3,0),VLOOKUP(MaGv!U68,dsma,5,0)&amp;CHAR(10)&amp;VLOOKUP(MaGv!U68,dsma,4,0)))</f>
        <v/>
      </c>
      <c r="V68" s="151" t="str">
        <f>IF(MaGv!V68="","",IF(MaGv!V68="cn","cn"&amp;CHAR(10)&amp;VLOOKUP(MaGv!V63,dscn,3,0),VLOOKUP(MaGv!V68,dsma,5,0)&amp;CHAR(10)&amp;VLOOKUP(MaGv!V68,dsma,4,0)))</f>
        <v/>
      </c>
      <c r="W68" s="151" t="str">
        <f>IF(MaGv!W68="","",IF(MaGv!W68="cn","cn"&amp;CHAR(10)&amp;VLOOKUP(MaGv!W63,dscn,3,0),VLOOKUP(MaGv!W68,dsma,5,0)&amp;CHAR(10)&amp;VLOOKUP(MaGv!W68,dsma,4,0)))</f>
        <v/>
      </c>
      <c r="X68" s="151" t="str">
        <f>IF(MaGv!X68="","",IF(MaGv!X68="cn","cn"&amp;CHAR(10)&amp;VLOOKUP(MaGv!X63,dscn,3,0),VLOOKUP(MaGv!X68,dsma,5,0)&amp;CHAR(10)&amp;VLOOKUP(MaGv!X68,dsma,4,0)))</f>
        <v/>
      </c>
      <c r="Y68" s="151" t="str">
        <f>IF(MaGv!Y68="","",IF(MaGv!Y68="cn","cn"&amp;CHAR(10)&amp;VLOOKUP(MaGv!Y63,dscn,3,0),VLOOKUP(MaGv!Y68,dsma,5,0)&amp;CHAR(10)&amp;VLOOKUP(MaGv!Y68,dsma,4,0)))</f>
        <v/>
      </c>
      <c r="Z68" s="151" t="str">
        <f>IF(MaGv!Z68="","",IF(MaGv!Z68="cn","cn"&amp;CHAR(10)&amp;VLOOKUP(MaGv!Z63,dscn,3,0),VLOOKUP(MaGv!Z68,dsma,5,0)&amp;CHAR(10)&amp;VLOOKUP(MaGv!Z68,dsma,4,0)))</f>
        <v/>
      </c>
      <c r="AA68" s="151" t="str">
        <f>IF(MaGv!AA68="","",IF(MaGv!AA68="cn","cn"&amp;CHAR(10)&amp;VLOOKUP(MaGv!AA63,dscn,3,0),VLOOKUP(MaGv!AA68,dsma,5,0)&amp;CHAR(10)&amp;VLOOKUP(MaGv!AA68,dsma,4,0)))</f>
        <v/>
      </c>
      <c r="AB68" s="151" t="str">
        <f>IF(MaGv!AB68="","",IF(MaGv!AB68="cn","cn"&amp;CHAR(10)&amp;VLOOKUP(MaGv!AB63,dscn,3,0),VLOOKUP(MaGv!AB68,dsma,5,0)&amp;CHAR(10)&amp;VLOOKUP(MaGv!AB68,dsma,4,0)))</f>
        <v/>
      </c>
      <c r="AC68" s="151" t="str">
        <f>IF(MaGv!AC68="","",IF(MaGv!AC68="cn","cn"&amp;CHAR(10)&amp;VLOOKUP(MaGv!AC63,dscn,3,0),VLOOKUP(MaGv!AC68,dsma,5,0)&amp;CHAR(10)&amp;VLOOKUP(MaGv!AC68,dsma,4,0)))</f>
        <v/>
      </c>
      <c r="AD68" s="151" t="str">
        <f>IF(MaGv!AD68="","",IF(MaGv!AD68="cn","cn"&amp;CHAR(10)&amp;VLOOKUP(MaGv!AD63,dscn,3,0),VLOOKUP(MaGv!AD68,dsma,5,0)&amp;CHAR(10)&amp;VLOOKUP(MaGv!AD68,dsma,4,0)))</f>
        <v/>
      </c>
      <c r="AE68" s="151" t="str">
        <f>IF(MaGv!AE68="","",IF(MaGv!AE68="cn","cn"&amp;CHAR(10)&amp;VLOOKUP(MaGv!AE63,dscn,3,0),VLOOKUP(MaGv!AE68,dsma,5,0)&amp;CHAR(10)&amp;VLOOKUP(MaGv!AE68,dsma,4,0)))</f>
        <v/>
      </c>
      <c r="AF68" s="151" t="str">
        <f>IF(MaGv!AF68="","",IF(MaGv!AF68="cn","cn"&amp;CHAR(10)&amp;VLOOKUP(MaGv!AF63,dscn,3,0),VLOOKUP(MaGv!AF68,dsma,5,0)&amp;CHAR(10)&amp;VLOOKUP(MaGv!AF68,dsma,4,0)))</f>
        <v/>
      </c>
      <c r="AG68" s="151" t="str">
        <f>IF(MaGv!AG68="","",IF(MaGv!AG68="cn","cn"&amp;CHAR(10)&amp;VLOOKUP(MaGv!AG63,dscn,3,0),VLOOKUP(MaGv!AG68,dsma,5,0)&amp;CHAR(10)&amp;VLOOKUP(MaGv!AG68,dsma,4,0)))</f>
        <v/>
      </c>
      <c r="AH68" s="240" t="str">
        <f>IF(MaGv!AH68="","",IF(MaGv!AH68="cn","cn"&amp;CHAR(10)&amp;VLOOKUP(MaGv!AH63,dscn,3,0),VLOOKUP(MaGv!AH68,dsma,5,0)&amp;CHAR(10)&amp;VLOOKUP(MaGv!AH68,dsma,4,0)))</f>
        <v/>
      </c>
      <c r="AI68" s="240" t="str">
        <f>IF(MaGv!AI68="","",IF(MaGv!AI68="cn","cn"&amp;CHAR(10)&amp;VLOOKUP(MaGv!AI63,dscn,3,0),VLOOKUP(MaGv!AI68,dsma,5,0)&amp;CHAR(10)&amp;VLOOKUP(MaGv!AI68,dsma,4,0)))</f>
        <v/>
      </c>
      <c r="AJ68" s="240" t="str">
        <f>IF(MaGv!AJ68="","",IF(MaGv!AJ68="cn","cn"&amp;CHAR(10)&amp;VLOOKUP(MaGv!AJ63,dscn,3,0),VLOOKUP(MaGv!AJ68,dsma,5,0)&amp;CHAR(10)&amp;VLOOKUP(MaGv!AJ68,dsma,4,0)))</f>
        <v/>
      </c>
      <c r="AK68" s="240" t="str">
        <f>IF(MaGv!AK68="","",IF(MaGv!AK68="cn","cn"&amp;CHAR(10)&amp;VLOOKUP(MaGv!AK63,dscn,3,0),VLOOKUP(MaGv!AK68,dsma,5,0)&amp;CHAR(10)&amp;VLOOKUP(MaGv!AK68,dsma,4,0)))</f>
        <v/>
      </c>
      <c r="AL68" s="240" t="str">
        <f>IF(MaGv!AL68="","",IF(MaGv!AL68="cn","cn"&amp;CHAR(10)&amp;VLOOKUP(MaGv!AL63,dscn,3,0),VLOOKUP(MaGv!AL68,dsma,5,0)&amp;CHAR(10)&amp;VLOOKUP(MaGv!AL68,dsma,4,0)))</f>
        <v/>
      </c>
      <c r="AM68" s="240" t="str">
        <f>IF(MaGv!AM68="","",IF(MaGv!AM68="cn","cn"&amp;CHAR(10)&amp;VLOOKUP(MaGv!AM63,dscn,3,0),VLOOKUP(MaGv!AM68,dsma,5,0)&amp;CHAR(10)&amp;VLOOKUP(MaGv!AM68,dsma,4,0)))</f>
        <v/>
      </c>
      <c r="AN68" s="240" t="str">
        <f>IF(MaGv!AN68="","",IF(MaGv!AN68="cn","cn"&amp;CHAR(10)&amp;VLOOKUP(MaGv!AN63,dscn,3,0),VLOOKUP(MaGv!AN68,dsma,5,0)&amp;CHAR(10)&amp;VLOOKUP(MaGv!AN68,dsma,4,0)))</f>
        <v/>
      </c>
      <c r="AO68" s="240" t="str">
        <f>IF(MaGv!AO68="","",IF(MaGv!AO68="cn","cn"&amp;CHAR(10)&amp;VLOOKUP(MaGv!AO63,dscn,3,0),VLOOKUP(MaGv!AO68,dsma,5,0)&amp;CHAR(10)&amp;VLOOKUP(MaGv!AO68,dsma,4,0)))</f>
        <v/>
      </c>
      <c r="AP68" s="240" t="str">
        <f>IF(MaGv!AP68="","",IF(MaGv!AP68="cn","cn"&amp;CHAR(10)&amp;VLOOKUP(MaGv!AP63,dscn,3,0),VLOOKUP(MaGv!AP68,dsma,5,0)&amp;CHAR(10)&amp;VLOOKUP(MaGv!AP68,dsma,4,0)))</f>
        <v/>
      </c>
      <c r="AQ68" s="240" t="str">
        <f>IF(MaGv!AQ68="","",IF(MaGv!AQ68="cn","cn"&amp;CHAR(10)&amp;VLOOKUP(MaGv!AQ63,dscn,3,0),VLOOKUP(MaGv!AQ68,dsma,5,0)&amp;CHAR(10)&amp;VLOOKUP(MaGv!AQ68,dsma,4,0)))</f>
        <v/>
      </c>
      <c r="AR68" s="240" t="str">
        <f>IF(MaGv!AR68="","",IF(MaGv!AR68="cn","cn"&amp;CHAR(10)&amp;VLOOKUP(MaGv!AR63,dscn,3,0),VLOOKUP(MaGv!AR68,dsma,5,0)&amp;CHAR(10)&amp;VLOOKUP(MaGv!AR68,dsma,4,0)))</f>
        <v/>
      </c>
      <c r="AS68" s="240" t="str">
        <f>IF(MaGv!AS68="","",IF(MaGv!AS68="cn","cn"&amp;CHAR(10)&amp;VLOOKUP(MaGv!AS63,dscn,3,0),VLOOKUP(MaGv!AS68,dsma,5,0)&amp;CHAR(10)&amp;VLOOKUP(MaGv!AS68,dsma,4,0)))</f>
        <v/>
      </c>
      <c r="AT68" s="237" t="str">
        <f>IF(MaGv!AT68="","",IF(MaGv!AT68="cn","cn"&amp;CHAR(10)&amp;VLOOKUP(MaGv!AT63,dscn,3,0),VLOOKUP(MaGv!AT68,dsma,5,0)&amp;CHAR(10)&amp;VLOOKUP(MaGv!AT68,dsma,4,0)))</f>
        <v/>
      </c>
      <c r="AU68" s="240" t="str">
        <f>IF(MaGv!AU68="","",IF(MaGv!AU68="cn","cn"&amp;CHAR(10)&amp;VLOOKUP(MaGv!AU63,dscn,3,0),VLOOKUP(MaGv!AU68,dsma,5,0)&amp;CHAR(10)&amp;VLOOKUP(MaGv!AU68,dsma,4,0)))</f>
        <v/>
      </c>
      <c r="AV68" s="240" t="str">
        <f>IF(MaGv!AV68="","",IF(MaGv!AV68="cn","cn"&amp;CHAR(10)&amp;VLOOKUP(MaGv!AV63,dscn,3,0),VLOOKUP(MaGv!AV68,dsma,5,0)&amp;CHAR(10)&amp;VLOOKUP(MaGv!AV68,dsma,4,0)))</f>
        <v/>
      </c>
      <c r="AW68" s="240" t="str">
        <f>IF(MaGv!AW68="","",IF(MaGv!AW68="cn","cn"&amp;CHAR(10)&amp;VLOOKUP(MaGv!AW63,dscn,3,0),VLOOKUP(MaGv!AW68,dsma,5,0)&amp;CHAR(10)&amp;VLOOKUP(MaGv!AW68,dsma,4,0)))</f>
        <v/>
      </c>
      <c r="AX68" s="240" t="str">
        <f>IF(MaGv!AX68="","",IF(MaGv!AX68="cn","cn"&amp;CHAR(10)&amp;VLOOKUP(MaGv!AX63,dscn,3,0),VLOOKUP(MaGv!AX68,dsma,5,0)&amp;CHAR(10)&amp;VLOOKUP(MaGv!AX68,dsma,4,0)))</f>
        <v/>
      </c>
      <c r="AY68" s="151" t="str">
        <f>IF(MaGv!AY68="","",IF(MaGv!AY68="cn","cn"&amp;CHAR(10)&amp;VLOOKUP(MaGv!AY63,dscn,3,0),VLOOKUP(MaGv!AY68,dsma,5,0)&amp;CHAR(10)&amp;VLOOKUP(MaGv!AY68,dsma,4,0)))</f>
        <v/>
      </c>
      <c r="AZ68" s="151" t="str">
        <f>IF(MaGv!AZ68="","",IF(MaGv!AZ68="cn","cn"&amp;CHAR(10)&amp;VLOOKUP(MaGv!AZ63,dscn,3,0),VLOOKUP(MaGv!AZ68,dsma,5,0)&amp;CHAR(10)&amp;VLOOKUP(MaGv!AZ68,dsma,4,0)))</f>
        <v/>
      </c>
      <c r="BA68" s="144"/>
      <c r="BB68" s="145"/>
    </row>
    <row r="69" spans="1:54" ht="15.75" hidden="1" customHeight="1" thickTop="1"/>
    <row r="70" spans="1:54" ht="15.75" customHeight="1" thickTop="1"/>
  </sheetData>
  <mergeCells count="13">
    <mergeCell ref="A19:A23"/>
    <mergeCell ref="A59:A63"/>
    <mergeCell ref="A3:B3"/>
    <mergeCell ref="A4:A8"/>
    <mergeCell ref="A9:A13"/>
    <mergeCell ref="A14:A18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5748031496062992" right="0.15748031496062992" top="0.23622047244094491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O103"/>
  <sheetViews>
    <sheetView showZeros="0" tabSelected="1" view="pageBreakPreview" topLeftCell="A97" zoomScale="115" zoomScaleNormal="100" zoomScaleSheetLayoutView="100" workbookViewId="0">
      <selection activeCell="P107" sqref="P107"/>
    </sheetView>
  </sheetViews>
  <sheetFormatPr defaultRowHeight="12.95" customHeight="1"/>
  <cols>
    <col min="1" max="1" width="2.125" style="291" customWidth="1"/>
    <col min="2" max="3" width="5.625" style="90" customWidth="1"/>
    <col min="4" max="6" width="6.375" style="90" customWidth="1"/>
    <col min="7" max="8" width="6.375" style="85" customWidth="1"/>
    <col min="9" max="9" width="5.125" style="85" customWidth="1"/>
    <col min="10" max="10" width="4" style="295" customWidth="1"/>
    <col min="11" max="11" width="6.5" style="85" customWidth="1"/>
    <col min="12" max="12" width="7.5" style="85" customWidth="1"/>
    <col min="13" max="18" width="6.5" style="85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87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3" width="0" style="16" hidden="1" customWidth="1"/>
    <col min="44" max="44" width="9" style="16"/>
    <col min="45" max="45" width="9.25" style="16" customWidth="1"/>
    <col min="46" max="16384" width="9" style="16"/>
  </cols>
  <sheetData>
    <row r="1" spans="1:41" ht="14.25" customHeight="1">
      <c r="A1" s="288"/>
      <c r="B1" s="473" t="str">
        <f ca="1">MaGv!$N$1</f>
        <v>tkb_khoi12_hk2_ngay04-05-2020</v>
      </c>
      <c r="C1" s="85"/>
      <c r="D1" s="86"/>
      <c r="E1" s="86"/>
      <c r="F1" s="86"/>
      <c r="G1" s="86"/>
      <c r="I1" s="86"/>
      <c r="J1" s="292"/>
      <c r="K1" s="473" t="str">
        <f ca="1">MaGv!$N$1</f>
        <v>tkb_khoi12_hk2_ngay04-05-2020</v>
      </c>
      <c r="M1" s="86"/>
      <c r="N1" s="86"/>
      <c r="O1" s="86"/>
      <c r="P1" s="86"/>
      <c r="Q1" s="87"/>
      <c r="R1" s="86"/>
      <c r="V1" s="18"/>
      <c r="X1" s="17"/>
      <c r="Y1" s="17"/>
      <c r="Z1" s="17"/>
      <c r="AA1" s="17"/>
      <c r="AC1" s="17"/>
      <c r="AD1" s="285"/>
      <c r="AE1" s="15"/>
      <c r="AF1" s="18"/>
      <c r="AG1" s="17"/>
      <c r="AH1" s="17"/>
      <c r="AI1" s="17"/>
      <c r="AJ1" s="17"/>
      <c r="AL1" s="17"/>
    </row>
    <row r="2" spans="1:41" ht="14.25" customHeight="1">
      <c r="A2" s="288"/>
      <c r="B2" s="88" t="str">
        <f>V2</f>
        <v>LỚP:</v>
      </c>
      <c r="C2" s="215" t="str">
        <f>VLOOKUP(A4,DS!$R$1:$T$48,2,0)</f>
        <v>A1</v>
      </c>
      <c r="D2" s="88" t="str">
        <f>Y2</f>
        <v>GVCN:</v>
      </c>
      <c r="E2" s="89" t="str">
        <f>Z2</f>
        <v>Tưởng Nhật Minh-Toán</v>
      </c>
      <c r="G2" s="91"/>
      <c r="H2" s="91"/>
      <c r="I2" s="91"/>
      <c r="J2" s="292"/>
      <c r="K2" s="92" t="str">
        <f>AE2</f>
        <v>LỚP:</v>
      </c>
      <c r="L2" s="215" t="str">
        <f>VLOOKUP(J4,DS!$R$1:$T$48,2,0)</f>
        <v>A2</v>
      </c>
      <c r="M2" s="88" t="str">
        <f>AH2</f>
        <v>GVCN:</v>
      </c>
      <c r="N2" s="93" t="str">
        <f>AI2</f>
        <v>Lê Thị Hoàng Song-Hóa</v>
      </c>
      <c r="P2" s="91"/>
      <c r="Q2" s="91"/>
      <c r="R2" s="91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Tưởng Nhật Minh-Toán</v>
      </c>
      <c r="AA2" s="4"/>
      <c r="AB2" s="4"/>
      <c r="AC2" s="4"/>
      <c r="AD2" s="285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Hoàng Song-Hóa</v>
      </c>
      <c r="AJ2" s="4"/>
      <c r="AK2" s="4"/>
      <c r="AL2" s="4"/>
    </row>
    <row r="3" spans="1:41" ht="14.25" customHeight="1">
      <c r="A3" s="289"/>
      <c r="J3" s="293"/>
      <c r="V3" s="2"/>
      <c r="W3" s="2"/>
      <c r="X3" s="1"/>
      <c r="Y3" s="2"/>
      <c r="Z3" s="2"/>
      <c r="AA3" s="2"/>
      <c r="AB3" s="2"/>
      <c r="AC3" s="2"/>
      <c r="AD3" s="285"/>
      <c r="AE3" s="2"/>
      <c r="AF3" s="2"/>
      <c r="AG3" s="1"/>
      <c r="AH3" s="2"/>
      <c r="AI3" s="2"/>
      <c r="AJ3" s="2"/>
      <c r="AK3" s="2"/>
      <c r="AL3" s="2"/>
      <c r="AN3" s="23"/>
      <c r="AO3" s="24"/>
    </row>
    <row r="4" spans="1:41" s="22" customFormat="1" ht="14.25" customHeight="1">
      <c r="A4" s="290">
        <v>1</v>
      </c>
      <c r="B4" s="94"/>
      <c r="C4" s="95" t="s">
        <v>43</v>
      </c>
      <c r="D4" s="95" t="s">
        <v>15</v>
      </c>
      <c r="E4" s="95" t="s">
        <v>16</v>
      </c>
      <c r="F4" s="95" t="s">
        <v>37</v>
      </c>
      <c r="G4" s="95" t="s">
        <v>38</v>
      </c>
      <c r="H4" s="95" t="s">
        <v>39</v>
      </c>
      <c r="I4" s="95" t="s">
        <v>40</v>
      </c>
      <c r="J4" s="294">
        <v>2</v>
      </c>
      <c r="K4" s="94"/>
      <c r="L4" s="95" t="s">
        <v>43</v>
      </c>
      <c r="M4" s="95" t="s">
        <v>15</v>
      </c>
      <c r="N4" s="95" t="s">
        <v>16</v>
      </c>
      <c r="O4" s="95" t="s">
        <v>37</v>
      </c>
      <c r="P4" s="95" t="s">
        <v>38</v>
      </c>
      <c r="Q4" s="95" t="s">
        <v>39</v>
      </c>
      <c r="R4" s="95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6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>
      <c r="A5" s="298"/>
      <c r="B5" s="578" t="s">
        <v>25</v>
      </c>
      <c r="C5" s="96">
        <v>1</v>
      </c>
      <c r="D5" s="97" t="str">
        <f>IF(X5="","",IF(X5="cc","cc",VLOOKUP(MID(X5,2,1),$AN$4:$AO$21,2,0)))</f>
        <v>cc</v>
      </c>
      <c r="E5" s="97" t="str">
        <f t="shared" ref="E5:E9" si="0">IF(Y5="","",IF(Y5="cn","cn",VLOOKUP(MID(Y5,2,1),$AN$4:$AO$21,2,0)))</f>
        <v>lý</v>
      </c>
      <c r="F5" s="97" t="str">
        <f t="shared" ref="F5:F9" si="1">IF(Z5="","",IF(Z5="cn","cn",VLOOKUP(MID(Z5,2,1),$AN$4:$AO$21,2,0)))</f>
        <v>cd</v>
      </c>
      <c r="G5" s="97" t="str">
        <f t="shared" ref="G5:G9" si="2">IF(AA5="","",IF(AA5="cn","cn",VLOOKUP(MID(AA5,2,1),$AN$4:$AO$21,2,0)))</f>
        <v>toán</v>
      </c>
      <c r="H5" s="97" t="str">
        <f t="shared" ref="H5:H9" si="3">IF(AB5="","",IF(AB5="cn","cn",VLOOKUP(MID(AB5,2,1),$AN$4:$AO$21,2,0)))</f>
        <v>sử</v>
      </c>
      <c r="I5" s="97" t="str">
        <f t="shared" ref="I5:I14" si="4">IF(AC5="","",IF(AC5="cn","cn",VLOOKUP(MID(AC5,2,1),$AN$4:$AO$21,2,0)))</f>
        <v/>
      </c>
      <c r="J5" s="296"/>
      <c r="K5" s="578" t="s">
        <v>25</v>
      </c>
      <c r="L5" s="96">
        <v>1</v>
      </c>
      <c r="M5" s="97" t="str">
        <f>IF(AG5="","",IF(AG5="cc","cc",VLOOKUP(MID(AG5,2,1),$AN$4:$AO$21,2,0)))</f>
        <v>cc</v>
      </c>
      <c r="N5" s="97" t="str">
        <f t="shared" ref="N5:N9" si="5">IF(AH5="","",IF(AH5="cn","cn",VLOOKUP(MID(AH5,2,1),$AN$4:$AO$21,2,0)))</f>
        <v>văn</v>
      </c>
      <c r="O5" s="97" t="str">
        <f t="shared" ref="O5:O9" si="6">IF(AI5="","",IF(AI5="cn","cn",VLOOKUP(MID(AI5,2,1),$AN$4:$AO$21,2,0)))</f>
        <v>toán</v>
      </c>
      <c r="P5" s="97" t="str">
        <f t="shared" ref="P5:P9" si="7">IF(AJ5="","",IF(AJ5="cn","cn",VLOOKUP(MID(AJ5,2,1),$AN$4:$AO$21,2,0)))</f>
        <v>anh</v>
      </c>
      <c r="Q5" s="97" t="str">
        <f t="shared" ref="Q5:Q9" si="8">IF(AK5="","",IF(AK5="cn","cn",VLOOKUP(MID(AK5,2,1),$AN$4:$AO$21,2,0)))</f>
        <v>toán</v>
      </c>
      <c r="R5" s="97" t="str">
        <f t="shared" ref="R5:R14" si="9">IF(AL5="","",IF(AL5="cn","cn",VLOOKUP(MID(AL5,2,1),$AN$4:$AO$21,2,0)))</f>
        <v/>
      </c>
      <c r="V5" s="577" t="s">
        <v>25</v>
      </c>
      <c r="W5" s="25">
        <v>1</v>
      </c>
      <c r="X5" s="26" t="s">
        <v>314</v>
      </c>
      <c r="Y5" s="26" t="str">
        <f>IF(HLOOKUP(W2,MaGv!$C$3:$AZ$68,7,0)=0," ",HLOOKUP(W2,MaGv!$C$3:$AZ$68,7,0))</f>
        <v>BL03</v>
      </c>
      <c r="Z5" s="26" t="str">
        <f>IF(HLOOKUP(W2,MaGv!$C$3:$AZ$68,12,0)=0," ",HLOOKUP(W2,MaGv!$C$3:$AZ$68,12,0))</f>
        <v>BG02</v>
      </c>
      <c r="AA5" s="26" t="str">
        <f>IF(HLOOKUP(W2,MaGv!$C$3:$AZ$68,17,0)=0," ",HLOOKUP(W2,MaGv!$C$3:$AZ$68,17,0))</f>
        <v>BT02</v>
      </c>
      <c r="AB5" s="26" t="str">
        <f>IF(HLOOKUP(W2,MaGv!$C$3:$AZ$68,22,0)=0," ",HLOOKUP(W2,MaGv!$C$3:$AZ$68,22,0))</f>
        <v>BU04</v>
      </c>
      <c r="AC5" s="26" t="str">
        <f>IF(HLOOKUP(W2,MaGv!$C$3:$AZ$68,27,0)=0," ",HLOOKUP(W2,MaGv!$C$3:$AZ$68,27,0))</f>
        <v/>
      </c>
      <c r="AD5" s="285"/>
      <c r="AE5" s="577" t="s">
        <v>25</v>
      </c>
      <c r="AF5" s="25">
        <v>1</v>
      </c>
      <c r="AG5" s="26" t="s">
        <v>314</v>
      </c>
      <c r="AH5" s="26" t="str">
        <f>IF(HLOOKUP(AF2,MaGv!$C$3:$AZ$68,7,0)=0," ",HLOOKUP(AF2,MaGv!$C$3:$AZ$68,7,0))</f>
        <v>BV05</v>
      </c>
      <c r="AI5" s="26" t="str">
        <f>IF(HLOOKUP(AF2,MaGv!$C$3:$AZ$68,12,0)=0," ",HLOOKUP(AF2,MaGv!$C$3:$AZ$68,12,0))</f>
        <v>BT01</v>
      </c>
      <c r="AJ5" s="26" t="str">
        <f>IF(HLOOKUP(AF2,MaGv!$C$3:$AZ$68,17,0)=0," ",HLOOKUP(AF2,MaGv!$C$3:$AZ$68,17,0))</f>
        <v>BA02</v>
      </c>
      <c r="AK5" s="26" t="str">
        <f>IF(HLOOKUP(AF2,MaGv!$C$3:$AZ$68,22,0)=0," ",HLOOKUP(AF2,MaGv!$C$3:$AZ$68,22,0))</f>
        <v>BT01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>
      <c r="A6" s="298"/>
      <c r="B6" s="578"/>
      <c r="C6" s="96">
        <v>2</v>
      </c>
      <c r="D6" s="97" t="str">
        <f t="shared" ref="D6:D9" si="10">IF(X6="","",IF(X6="cn","cn",VLOOKUP(MID(X6,2,1),$AN$4:$AO$21,2,0)))</f>
        <v>cn</v>
      </c>
      <c r="E6" s="97" t="str">
        <f t="shared" si="0"/>
        <v>sinh</v>
      </c>
      <c r="F6" s="97" t="str">
        <f t="shared" si="1"/>
        <v>toán</v>
      </c>
      <c r="G6" s="97" t="str">
        <f t="shared" si="2"/>
        <v>toán</v>
      </c>
      <c r="H6" s="97" t="str">
        <f t="shared" si="3"/>
        <v>tin</v>
      </c>
      <c r="I6" s="97" t="str">
        <f t="shared" si="4"/>
        <v/>
      </c>
      <c r="J6" s="296"/>
      <c r="K6" s="578"/>
      <c r="L6" s="96">
        <v>2</v>
      </c>
      <c r="M6" s="97" t="str">
        <f t="shared" ref="M6:M9" si="11">IF(AG6="","",IF(AG6="cn","cn",VLOOKUP(MID(AG6,2,1),$AN$4:$AO$21,2,0)))</f>
        <v>cn</v>
      </c>
      <c r="N6" s="97" t="str">
        <f t="shared" si="5"/>
        <v>văn</v>
      </c>
      <c r="O6" s="97" t="str">
        <f t="shared" si="6"/>
        <v>toán</v>
      </c>
      <c r="P6" s="97" t="str">
        <f t="shared" si="7"/>
        <v>anh</v>
      </c>
      <c r="Q6" s="97" t="str">
        <f t="shared" si="8"/>
        <v>hóa</v>
      </c>
      <c r="R6" s="97" t="str">
        <f t="shared" si="9"/>
        <v/>
      </c>
      <c r="V6" s="577"/>
      <c r="W6" s="25">
        <v>2</v>
      </c>
      <c r="X6" s="26" t="s">
        <v>112</v>
      </c>
      <c r="Y6" s="26" t="str">
        <f>IF(HLOOKUP(W2,MaGv!$C$3:$AZ$68,8,0)=0," ",HLOOKUP(W2,MaGv!$C$3:$AZ$68,8,0))</f>
        <v>BS03</v>
      </c>
      <c r="Z6" s="26" t="str">
        <f>IF(HLOOKUP(W2,MaGv!$C$3:$AZ$68,13,0)=0," ",HLOOKUP(W2,MaGv!$C$3:$AZ$68,13,0))</f>
        <v>BT02</v>
      </c>
      <c r="AA6" s="26" t="str">
        <f>IF(HLOOKUP(W2,MaGv!$C$3:$AZ$68,18,0)=0," ",HLOOKUP(W2,MaGv!$C$3:$AZ$68,18,0))</f>
        <v>BT02</v>
      </c>
      <c r="AB6" s="26" t="str">
        <f>IF(HLOOKUP(W2,MaGv!$C$3:$AZ$68,23,0)=0," ",HLOOKUP(W2,MaGv!$C$3:$AZ$68,23,0))</f>
        <v>BI03</v>
      </c>
      <c r="AC6" s="26" t="str">
        <f>IF(HLOOKUP(W2,MaGv!$C$3:$AZ$68,28,0)=0," ",HLOOKUP(W2,MaGv!$C$3:$AZ$68,28,0))</f>
        <v/>
      </c>
      <c r="AD6" s="285"/>
      <c r="AE6" s="577"/>
      <c r="AF6" s="25">
        <v>2</v>
      </c>
      <c r="AG6" s="26" t="s">
        <v>112</v>
      </c>
      <c r="AH6" s="26" t="str">
        <f>IF(HLOOKUP(AF2,MaGv!$C$3:$AZ$68,8,0)=0," ",HLOOKUP(AF2,MaGv!$C$3:$AZ$68,8,0))</f>
        <v>BV05</v>
      </c>
      <c r="AI6" s="26" t="str">
        <f>IF(HLOOKUP(AF2,MaGv!$C$3:$AZ$68,13,0)=0," ",HLOOKUP(AF2,MaGv!$C$3:$AZ$68,13,0))</f>
        <v>BT01</v>
      </c>
      <c r="AJ6" s="26" t="str">
        <f>IF(HLOOKUP(AF2,MaGv!$C$3:$AZ$68,18,0)=0," ",HLOOKUP(AF2,MaGv!$C$3:$AZ$68,18,0))</f>
        <v>BA02</v>
      </c>
      <c r="AK6" s="26" t="str">
        <f>IF(HLOOKUP(AF2,MaGv!$C$3:$AZ$68,23,0)=0," ",HLOOKUP(AF2,MaGv!$C$3:$AZ$68,23,0))</f>
        <v>BH05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>
      <c r="A7" s="298"/>
      <c r="B7" s="578"/>
      <c r="C7" s="96">
        <v>3</v>
      </c>
      <c r="D7" s="97" t="str">
        <f t="shared" si="10"/>
        <v>toán</v>
      </c>
      <c r="E7" s="97" t="str">
        <f t="shared" si="0"/>
        <v>anh</v>
      </c>
      <c r="F7" s="97" t="str">
        <f t="shared" si="1"/>
        <v>anh</v>
      </c>
      <c r="G7" s="97" t="str">
        <f t="shared" si="2"/>
        <v>địa</v>
      </c>
      <c r="H7" s="97" t="str">
        <f t="shared" si="3"/>
        <v>lý</v>
      </c>
      <c r="I7" s="97" t="str">
        <f t="shared" si="4"/>
        <v/>
      </c>
      <c r="J7" s="296"/>
      <c r="K7" s="578"/>
      <c r="L7" s="96">
        <v>3</v>
      </c>
      <c r="M7" s="97" t="str">
        <f t="shared" si="11"/>
        <v>cd</v>
      </c>
      <c r="N7" s="97" t="str">
        <f t="shared" si="5"/>
        <v>hóa</v>
      </c>
      <c r="O7" s="97" t="str">
        <f t="shared" si="6"/>
        <v>anh</v>
      </c>
      <c r="P7" s="97" t="str">
        <f t="shared" si="7"/>
        <v>toán</v>
      </c>
      <c r="Q7" s="97" t="str">
        <f t="shared" si="8"/>
        <v>tin</v>
      </c>
      <c r="R7" s="97" t="str">
        <f t="shared" si="9"/>
        <v/>
      </c>
      <c r="V7" s="577"/>
      <c r="W7" s="25">
        <v>3</v>
      </c>
      <c r="X7" s="26" t="str">
        <f>IF(HLOOKUP(W2,MaGv!$C$3:$AZ$68,4,0)=0," ",HLOOKUP(W2,MaGv!$C$3:$AZ$68,4,0))</f>
        <v>BT02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BA01</v>
      </c>
      <c r="AA7" s="26" t="str">
        <f>IF(HLOOKUP(W2,MaGv!$C$3:$AZ$68,19,0)=0," ",HLOOKUP(W2,MaGv!$C$3:$AZ$68,19,0))</f>
        <v>BD04</v>
      </c>
      <c r="AB7" s="26" t="str">
        <f>IF(HLOOKUP(W2,MaGv!$C$3:$AZ$68,24,0)=0," ",HLOOKUP(W2,MaGv!$C$3:$AZ$68,24,0))</f>
        <v>BL03</v>
      </c>
      <c r="AC7" s="26" t="str">
        <f>IF(HLOOKUP(W2,MaGv!$C$3:$AZ$68,29,0)=0," ",HLOOKUP(W2,MaGv!$C$3:$AZ$68,29,0))</f>
        <v/>
      </c>
      <c r="AD7" s="285"/>
      <c r="AE7" s="577"/>
      <c r="AF7" s="25">
        <v>3</v>
      </c>
      <c r="AG7" s="26" t="str">
        <f>IF(HLOOKUP(AF2,MaGv!$C$3:$AZ$68,4,0)=0," ",HLOOKUP(AF2,MaGv!$C$3:$AZ$68,4,0))</f>
        <v>BG03</v>
      </c>
      <c r="AH7" s="26" t="str">
        <f>IF(HLOOKUP(AF2,MaGv!$C$3:$AZ$68,9,0)=0," ",HLOOKUP(AF2,MaGv!$C$3:$AZ$68,9,0))</f>
        <v>BH05</v>
      </c>
      <c r="AI7" s="26" t="str">
        <f>IF(HLOOKUP(AF2,MaGv!$C$3:$AZ$68,14,0)=0," ",HLOOKUP(AF2,MaGv!$C$3:$AZ$68,14,0))</f>
        <v>BA02</v>
      </c>
      <c r="AJ7" s="26" t="str">
        <f>IF(HLOOKUP(AF2,MaGv!$C$3:$AZ$68,19,0)=0," ",HLOOKUP(AF2,MaGv!$C$3:$AZ$68,19,0))</f>
        <v>BT01</v>
      </c>
      <c r="AK7" s="26" t="str">
        <f>IF(HLOOKUP(AF2,MaGv!$C$3:$AZ$68,24,0)=0," ",HLOOKUP(AF2,MaGv!$C$3:$AZ$68,24,0))</f>
        <v>BI03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>
      <c r="A8" s="298"/>
      <c r="B8" s="578"/>
      <c r="C8" s="96">
        <v>4</v>
      </c>
      <c r="D8" s="97" t="str">
        <f t="shared" si="10"/>
        <v>côngN</v>
      </c>
      <c r="E8" s="97" t="str">
        <f t="shared" si="0"/>
        <v>văn</v>
      </c>
      <c r="F8" s="97" t="str">
        <f t="shared" si="1"/>
        <v>anh</v>
      </c>
      <c r="G8" s="97" t="str">
        <f t="shared" si="2"/>
        <v>văn</v>
      </c>
      <c r="H8" s="97" t="str">
        <f t="shared" si="3"/>
        <v>hóa</v>
      </c>
      <c r="I8" s="97" t="str">
        <f t="shared" si="4"/>
        <v/>
      </c>
      <c r="J8" s="296"/>
      <c r="K8" s="578"/>
      <c r="L8" s="96">
        <v>4</v>
      </c>
      <c r="M8" s="97" t="str">
        <f t="shared" si="11"/>
        <v>văn</v>
      </c>
      <c r="N8" s="97" t="str">
        <f t="shared" si="5"/>
        <v>côngN</v>
      </c>
      <c r="O8" s="97" t="str">
        <f t="shared" si="6"/>
        <v>sinh</v>
      </c>
      <c r="P8" s="97" t="str">
        <f t="shared" si="7"/>
        <v>địa</v>
      </c>
      <c r="Q8" s="97" t="str">
        <f t="shared" si="8"/>
        <v>lý</v>
      </c>
      <c r="R8" s="97" t="str">
        <f t="shared" si="9"/>
        <v/>
      </c>
      <c r="V8" s="577"/>
      <c r="W8" s="25">
        <v>4</v>
      </c>
      <c r="X8" s="26" t="str">
        <f>IF(HLOOKUP(W2,MaGv!$C$3:$AZ$68,5,0)=0," ",HLOOKUP(W2,MaGv!$C$3:$AZ$68,5,0))</f>
        <v>BC03</v>
      </c>
      <c r="Y8" s="26" t="str">
        <f>IF(HLOOKUP(W2,MaGv!$C$3:$AZ$68,10,0)=0," ",HLOOKUP(W2,MaGv!$C$3:$AZ$68,10,0))</f>
        <v>BV01</v>
      </c>
      <c r="Z8" s="26" t="str">
        <f>IF(HLOOKUP(W2,MaGv!$C$3:$AZ$68,15,0)=0," ",HLOOKUP(W2,MaGv!$C$3:$AZ$68,15,0))</f>
        <v>BA01</v>
      </c>
      <c r="AA8" s="26" t="str">
        <f>IF(HLOOKUP(W2,MaGv!$C$3:$AZ$68,20,0)=0," ",HLOOKUP(W2,MaGv!$C$3:$AZ$68,20,0))</f>
        <v>BV01</v>
      </c>
      <c r="AB8" s="26" t="str">
        <f>IF(HLOOKUP(W2,MaGv!$C$3:$AZ$68,25,0)=0," ",HLOOKUP(W2,MaGv!$C$3:$AZ$68,25,0))</f>
        <v>BH03</v>
      </c>
      <c r="AC8" s="26" t="str">
        <f>IF(HLOOKUP(W2,MaGv!$C$3:$AZ$68,30,0)=0," ",HLOOKUP(W2,MaGv!$C$3:$AZ$68,30,0))</f>
        <v/>
      </c>
      <c r="AD8" s="285"/>
      <c r="AE8" s="577"/>
      <c r="AF8" s="25">
        <v>4</v>
      </c>
      <c r="AG8" s="26" t="str">
        <f>IF(HLOOKUP(AF2,MaGv!$C$3:$AZ$68,5,0)=0," ",HLOOKUP(AF2,MaGv!$C$3:$AZ$68,5,0))</f>
        <v>BV05</v>
      </c>
      <c r="AH8" s="26" t="str">
        <f>IF(HLOOKUP(AF2,MaGv!$C$3:$AZ$68,10,0)=0," ",HLOOKUP(AF2,MaGv!$C$3:$AZ$68,10,0))</f>
        <v>BC09</v>
      </c>
      <c r="AI8" s="26" t="str">
        <f>IF(HLOOKUP(AF2,MaGv!$C$3:$AZ$68,15,0)=0," ",HLOOKUP(AF2,MaGv!$C$3:$AZ$68,15,0))</f>
        <v>BS03</v>
      </c>
      <c r="AJ8" s="26" t="str">
        <f>IF(HLOOKUP(AF2,MaGv!$C$3:$AZ$68,20,0)=0," ",HLOOKUP(AF2,MaGv!$C$3:$AZ$68,20,0))</f>
        <v>BD04</v>
      </c>
      <c r="AK8" s="26" t="str">
        <f>IF(HLOOKUP(AF2,MaGv!$C$3:$AZ$68,25,0)=0," ",HLOOKUP(AF2,MaGv!$C$3:$AZ$68,25,0))</f>
        <v>BL09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>
      <c r="A9" s="298"/>
      <c r="B9" s="578"/>
      <c r="C9" s="96">
        <v>5</v>
      </c>
      <c r="D9" s="97" t="str">
        <f t="shared" si="10"/>
        <v>tin</v>
      </c>
      <c r="E9" s="97" t="str">
        <f t="shared" si="0"/>
        <v>văn</v>
      </c>
      <c r="F9" s="97" t="str">
        <f t="shared" si="1"/>
        <v>địa</v>
      </c>
      <c r="G9" s="97" t="str">
        <f t="shared" si="2"/>
        <v>anh</v>
      </c>
      <c r="H9" s="97" t="str">
        <f t="shared" si="3"/>
        <v>hóa</v>
      </c>
      <c r="I9" s="97" t="str">
        <f t="shared" si="4"/>
        <v/>
      </c>
      <c r="J9" s="296"/>
      <c r="K9" s="578"/>
      <c r="L9" s="96">
        <v>5</v>
      </c>
      <c r="M9" s="97" t="str">
        <f t="shared" si="11"/>
        <v>sử</v>
      </c>
      <c r="N9" s="97" t="str">
        <f t="shared" si="5"/>
        <v>anh</v>
      </c>
      <c r="O9" s="97" t="str">
        <f t="shared" si="6"/>
        <v>tin</v>
      </c>
      <c r="P9" s="97" t="str">
        <f t="shared" si="7"/>
        <v>địa</v>
      </c>
      <c r="Q9" s="97" t="str">
        <f t="shared" si="8"/>
        <v>lý</v>
      </c>
      <c r="R9" s="97" t="str">
        <f t="shared" si="9"/>
        <v/>
      </c>
      <c r="V9" s="577"/>
      <c r="W9" s="25">
        <v>5</v>
      </c>
      <c r="X9" s="26" t="str">
        <f>IF(HLOOKUP(W2,MaGv!$C$3:$AZ$68,6,0)=0," ",HLOOKUP(W2,MaGv!$C$3:$AZ$68,6,0))</f>
        <v>BI03</v>
      </c>
      <c r="Y9" s="26" t="str">
        <f>IF(HLOOKUP(W2,MaGv!$C$3:$AZ$68,11,0)=0," ",HLOOKUP(W2,MaGv!$C$3:$AZ$68,11,0))</f>
        <v>BV01</v>
      </c>
      <c r="Z9" s="26" t="str">
        <f>IF(HLOOKUP(W2,MaGv!$C$3:$AZ$68,16,0)=0," ",HLOOKUP(W2,MaGv!$C$3:$AZ$68,16,0))</f>
        <v>BD04</v>
      </c>
      <c r="AA9" s="26" t="str">
        <f>IF(HLOOKUP(W2,MaGv!$C$3:$AZ$68,21,0)=0," ",HLOOKUP(W2,MaGv!$C$3:$AZ$68,21,0))</f>
        <v>BA01</v>
      </c>
      <c r="AB9" s="26" t="str">
        <f>IF(HLOOKUP(W2,MaGv!$C$3:$AZ$68,26,0)=0," ",HLOOKUP(W2,MaGv!$C$3:$AZ$68,26,0))</f>
        <v>BH03</v>
      </c>
      <c r="AC9" s="26" t="str">
        <f>IF(HLOOKUP(W2,MaGv!$C$3:$AZ$68,31,0)=0," ",HLOOKUP(W2,MaGv!$C$3:$AZ$68,31,0))</f>
        <v/>
      </c>
      <c r="AD9" s="285"/>
      <c r="AE9" s="577"/>
      <c r="AF9" s="25">
        <v>5</v>
      </c>
      <c r="AG9" s="26" t="str">
        <f>IF(HLOOKUP(AF2,MaGv!$C$3:$AZ$68,6,0)=0," ",HLOOKUP(AF2,MaGv!$C$3:$AZ$68,6,0))</f>
        <v>BU04</v>
      </c>
      <c r="AH9" s="26" t="str">
        <f>IF(HLOOKUP(AF2,MaGv!$C$3:$AZ$68,11,0)=0," ",HLOOKUP(AF2,MaGv!$C$3:$AZ$68,11,0))</f>
        <v>BA02</v>
      </c>
      <c r="AI9" s="26" t="str">
        <f>IF(HLOOKUP(AF2,MaGv!$C$3:$AZ$68,16,0)=0," ",HLOOKUP(AF2,MaGv!$C$3:$AZ$68,16,0))</f>
        <v>BI03</v>
      </c>
      <c r="AJ9" s="26" t="str">
        <f>IF(HLOOKUP(AF2,MaGv!$C$3:$AZ$68,21,0)=0," ",HLOOKUP(AF2,MaGv!$C$3:$AZ$68,21,0))</f>
        <v>BD04</v>
      </c>
      <c r="AK9" s="26" t="str">
        <f>IF(HLOOKUP(AF2,MaGv!$C$3:$AZ$68,26,0)=0," ",HLOOKUP(AF2,MaGv!$C$3:$AZ$68,26,0))</f>
        <v>BL09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>
      <c r="A10" s="298"/>
      <c r="B10" s="578" t="s">
        <v>24</v>
      </c>
      <c r="C10" s="96">
        <v>1</v>
      </c>
      <c r="D10" s="97"/>
      <c r="E10" s="97"/>
      <c r="F10" s="97"/>
      <c r="G10" s="97"/>
      <c r="H10" s="97"/>
      <c r="I10" s="97" t="str">
        <f t="shared" si="4"/>
        <v/>
      </c>
      <c r="J10" s="296"/>
      <c r="K10" s="578" t="s">
        <v>24</v>
      </c>
      <c r="L10" s="96">
        <v>1</v>
      </c>
      <c r="M10" s="97"/>
      <c r="N10" s="97"/>
      <c r="O10" s="97"/>
      <c r="P10" s="97"/>
      <c r="Q10" s="97"/>
      <c r="R10" s="97" t="str">
        <f t="shared" si="9"/>
        <v/>
      </c>
      <c r="V10" s="577" t="s">
        <v>24</v>
      </c>
      <c r="W10" s="25">
        <v>1</v>
      </c>
      <c r="X10" s="26" t="str">
        <f>IF(HLOOKUP(W2,MaGv!$C$38:$AZ$68,2,0)=0," ",HLOOKUP(W2,MaGv!$C$38:$AZ$68,2,0))</f>
        <v xml:space="preserve"> </v>
      </c>
      <c r="Y10" s="26" t="str">
        <f>IF(HLOOKUP(W2,MaGv!$C$38:$AZ$68,7,0)=0," ",HLOOKUP(W2,MaGv!$C$38:$AZ$68,7,0))</f>
        <v xml:space="preserve"> </v>
      </c>
      <c r="Z10" s="26" t="str">
        <f>IF(HLOOKUP(W2,MaGv!$C$38:$AZ$68,12,0)=0," ",HLOOKUP(W2,MaGv!$C$38:$AZ$68,12,0))</f>
        <v xml:space="preserve"> </v>
      </c>
      <c r="AA10" s="26" t="str">
        <f>IF(HLOOKUP(W2,MaGv!$C$38:$AZ$68,17,0)=0," ",HLOOKUP(W2,MaGv!$C$38:$AZ$68,17,0))</f>
        <v xml:space="preserve"> </v>
      </c>
      <c r="AB10" s="26" t="str">
        <f>IF(HLOOKUP(W2,MaGv!$C$38:$AZ$68,22,0)=0," ",HLOOKUP(W2,MaGv!$C$38:$AZ$68,22,0))</f>
        <v xml:space="preserve"> </v>
      </c>
      <c r="AC10" s="26" t="str">
        <f>IF(HLOOKUP(W2,MaGv!$C$38:$AZ$68,27,0)=0," ",HLOOKUP(W2,MaGv!$C$38:$AZ$68,27,0))</f>
        <v/>
      </c>
      <c r="AD10" s="285"/>
      <c r="AE10" s="577" t="s">
        <v>24</v>
      </c>
      <c r="AF10" s="25">
        <v>1</v>
      </c>
      <c r="AG10" s="26" t="str">
        <f>IF(HLOOKUP(AF2,MaGv!$C$38:$AZ$68,2,0)=0," ",HLOOKUP(AF2,MaGv!$C$38:$AZ$68,2,0))</f>
        <v xml:space="preserve"> </v>
      </c>
      <c r="AH10" s="26" t="str">
        <f>IF(HLOOKUP(AF2,MaGv!$C$38:$AZ$68,7,0)=0," ",HLOOKUP(AF2,MaGv!$C$38:$AZ$68,7,0))</f>
        <v xml:space="preserve"> </v>
      </c>
      <c r="AI10" s="26" t="str">
        <f>IF(HLOOKUP(AF2,MaGv!$C$38:$AZ$68,12,0)=0," ",HLOOKUP(AF2,MaGv!$C$38:$AZ$68,12,0))</f>
        <v xml:space="preserve"> </v>
      </c>
      <c r="AJ10" s="26" t="str">
        <f>IF(HLOOKUP(AF2,MaGv!$C$38:$AZ$68,17,0)=0," ",HLOOKUP(AF2,MaGv!$C$38:$AZ$68,17,0))</f>
        <v xml:space="preserve"> </v>
      </c>
      <c r="AK10" s="26" t="str">
        <f>IF(HLOOKUP(AF2,MaGv!$C$38:$AZ$68,22,0)=0," ",HLOOKUP(AF2,MaGv!$C$38:$AZ$68,22,0))</f>
        <v xml:space="preserve"> </v>
      </c>
      <c r="AL10" s="26" t="str">
        <f>IF(HLOOKUP(AF2,MaGv!$C$38:$AZ$68,27,0)=0," ",HLOOKUP(AF2,MaGv!$C$38:$AZ$68,27,0))</f>
        <v/>
      </c>
      <c r="AN10" s="23" t="s">
        <v>313</v>
      </c>
      <c r="AO10" s="23" t="s">
        <v>314</v>
      </c>
    </row>
    <row r="11" spans="1:41" ht="14.25" customHeight="1">
      <c r="A11" s="298"/>
      <c r="B11" s="578"/>
      <c r="C11" s="96">
        <v>2</v>
      </c>
      <c r="D11" s="97"/>
      <c r="E11" s="97"/>
      <c r="F11" s="97"/>
      <c r="G11" s="97"/>
      <c r="H11" s="97"/>
      <c r="I11" s="97" t="str">
        <f t="shared" si="4"/>
        <v/>
      </c>
      <c r="J11" s="296"/>
      <c r="K11" s="578"/>
      <c r="L11" s="96">
        <v>2</v>
      </c>
      <c r="M11" s="97"/>
      <c r="N11" s="97"/>
      <c r="O11" s="97"/>
      <c r="P11" s="97"/>
      <c r="Q11" s="97"/>
      <c r="R11" s="97" t="str">
        <f t="shared" si="9"/>
        <v/>
      </c>
      <c r="V11" s="577"/>
      <c r="W11" s="25">
        <v>2</v>
      </c>
      <c r="X11" s="26" t="str">
        <f>IF(HLOOKUP(W2,MaGv!$C$38:$AZ$68,3,0)=0," ",HLOOKUP(W2,MaGv!$C$38:$AZ$68,3,0))</f>
        <v xml:space="preserve"> </v>
      </c>
      <c r="Y11" s="26" t="str">
        <f>IF(HLOOKUP(W2,MaGv!$C$38:$AZ$68,8,0)=0," ",HLOOKUP(W2,MaGv!$C$38:$AZ$68,8,0))</f>
        <v xml:space="preserve"> </v>
      </c>
      <c r="Z11" s="26" t="str">
        <f>IF(HLOOKUP(W2,MaGv!$C$38:$AZ$68,13,0)=0," ",HLOOKUP(W2,MaGv!$C$38:$AZ$68,13,0))</f>
        <v xml:space="preserve"> </v>
      </c>
      <c r="AA11" s="26" t="str">
        <f>IF(HLOOKUP(W2,MaGv!$C$38:$AZ$68,18,0)=0," ",HLOOKUP(W2,MaGv!$C$38:$AZ$68,18,0))</f>
        <v xml:space="preserve"> </v>
      </c>
      <c r="AB11" s="26" t="str">
        <f>IF(HLOOKUP(W2,MaGv!$C$38:$AZ$68,23,0)=0," ",HLOOKUP(W2,MaGv!$C$38:$AZ$68,23,0))</f>
        <v xml:space="preserve"> </v>
      </c>
      <c r="AC11" s="26" t="str">
        <f>IF(HLOOKUP(W2,MaGv!$C$38:$AZ$68,28,0)=0," ",HLOOKUP(W2,MaGv!$C$38:$AZ$68,28,0))</f>
        <v/>
      </c>
      <c r="AD11" s="285"/>
      <c r="AE11" s="577"/>
      <c r="AF11" s="25">
        <v>2</v>
      </c>
      <c r="AG11" s="26" t="str">
        <f>IF(HLOOKUP(AF2,MaGv!$C$38:$AZ$68,3,0)=0," ",HLOOKUP(AF2,MaGv!$C$38:$AZ$68,3,0))</f>
        <v xml:space="preserve"> </v>
      </c>
      <c r="AH11" s="26" t="str">
        <f>IF(HLOOKUP(AF2,MaGv!$C$38:$AZ$68,8,0)=0," ",HLOOKUP(AF2,MaGv!$C$38:$AZ$68,8,0))</f>
        <v xml:space="preserve"> </v>
      </c>
      <c r="AI11" s="26" t="str">
        <f>IF(HLOOKUP(AF2,MaGv!$C$38:$AZ$68,13,0)=0," ",HLOOKUP(AF2,MaGv!$C$38:$AZ$68,13,0))</f>
        <v xml:space="preserve"> </v>
      </c>
      <c r="AJ11" s="26" t="str">
        <f>IF(HLOOKUP(AF2,MaGv!$C$38:$AZ$68,18,0)=0," ",HLOOKUP(AF2,MaGv!$C$38:$AZ$68,18,0))</f>
        <v xml:space="preserve"> </v>
      </c>
      <c r="AK11" s="26" t="str">
        <f>IF(HLOOKUP(AF2,MaGv!$C$38:$AZ$68,23,0)=0," ",HLOOKUP(AF2,MaGv!$C$38:$AZ$68,23,0))</f>
        <v xml:space="preserve"> </v>
      </c>
      <c r="AL11" s="26" t="str">
        <f>IF(HLOOKUP(AF2,MaGv!$C$38:$AZ$68,28,0)=0," ",HLOOKUP(AF2,MaGv!$C$38:$AZ$68,28,0))</f>
        <v/>
      </c>
      <c r="AN11" s="23" t="s">
        <v>118</v>
      </c>
      <c r="AO11" s="23" t="s">
        <v>94</v>
      </c>
    </row>
    <row r="12" spans="1:41" ht="14.25" customHeight="1">
      <c r="A12" s="298"/>
      <c r="B12" s="578"/>
      <c r="C12" s="96">
        <v>3</v>
      </c>
      <c r="D12" s="97"/>
      <c r="E12" s="97"/>
      <c r="F12" s="97"/>
      <c r="G12" s="97"/>
      <c r="H12" s="97"/>
      <c r="I12" s="97" t="str">
        <f t="shared" si="4"/>
        <v/>
      </c>
      <c r="J12" s="296"/>
      <c r="K12" s="578"/>
      <c r="L12" s="96">
        <v>3</v>
      </c>
      <c r="M12" s="97"/>
      <c r="N12" s="97"/>
      <c r="O12" s="97"/>
      <c r="P12" s="97"/>
      <c r="Q12" s="97"/>
      <c r="R12" s="97" t="str">
        <f t="shared" si="9"/>
        <v/>
      </c>
      <c r="V12" s="577"/>
      <c r="W12" s="25">
        <v>3</v>
      </c>
      <c r="X12" s="26" t="str">
        <f>IF(HLOOKUP(W2,MaGv!$C$38:$AZ$68,4,0)=0," ",HLOOKUP(W2,MaGv!$C$38:$AZ$68,4,0))</f>
        <v xml:space="preserve"> </v>
      </c>
      <c r="Y12" s="26" t="str">
        <f>IF(HLOOKUP(W2,MaGv!$C$38:$AZ$68,9,0)=0," ",HLOOKUP(W2,MaGv!$C$38:$AZ$68,9,0))</f>
        <v xml:space="preserve"> </v>
      </c>
      <c r="Z12" s="26" t="str">
        <f>IF(HLOOKUP(W2,MaGv!$C$38:$AZ$68,14,0)=0," ",HLOOKUP(W2,MaGv!$C$38:$AZ$68,14,0))</f>
        <v xml:space="preserve"> </v>
      </c>
      <c r="AA12" s="26" t="str">
        <f>IF(HLOOKUP(W2,MaGv!$C$38:$AZ$68,19,0)=0," ",HLOOKUP(W2,MaGv!$C$38:$AZ$68,19,0))</f>
        <v xml:space="preserve"> </v>
      </c>
      <c r="AB12" s="26" t="str">
        <f>IF(HLOOKUP(W2,MaGv!$C$38:$AZ$68,24,0)=0," ",HLOOKUP(W2,MaGv!$C$38:$AZ$68,24,0))</f>
        <v xml:space="preserve"> </v>
      </c>
      <c r="AC12" s="26" t="str">
        <f>IF(HLOOKUP(W2,MaGv!$C$38:$AZ$68,29,0)=0," ",HLOOKUP(W2,MaGv!$C$38:$AZ$68,29,0))</f>
        <v/>
      </c>
      <c r="AD12" s="285"/>
      <c r="AE12" s="577"/>
      <c r="AF12" s="25">
        <v>3</v>
      </c>
      <c r="AG12" s="26" t="str">
        <f>IF(HLOOKUP(AF2,MaGv!$C$38:$AZ$68,4,0)=0," ",HLOOKUP(AF2,MaGv!$C$38:$AZ$68,4,0))</f>
        <v xml:space="preserve"> </v>
      </c>
      <c r="AH12" s="26" t="str">
        <f>IF(HLOOKUP(AF2,MaGv!$C$38:$AZ$68,9,0)=0," ",HLOOKUP(AF2,MaGv!$C$38:$AZ$68,9,0))</f>
        <v xml:space="preserve"> </v>
      </c>
      <c r="AI12" s="26" t="str">
        <f>IF(HLOOKUP(AF2,MaGv!$C$38:$AZ$68,14,0)=0," ",HLOOKUP(AF2,MaGv!$C$38:$AZ$68,14,0))</f>
        <v xml:space="preserve"> </v>
      </c>
      <c r="AJ12" s="26" t="str">
        <f>IF(HLOOKUP(AF2,MaGv!$C$38:$AZ$68,19,0)=0," ",HLOOKUP(AF2,MaGv!$C$38:$AZ$68,19,0))</f>
        <v xml:space="preserve"> </v>
      </c>
      <c r="AK12" s="26" t="str">
        <f>IF(HLOOKUP(AF2,MaGv!$C$38:$AZ$68,24,0)=0," ",HLOOKUP(AF2,MaGv!$C$38:$AZ$68,24,0))</f>
        <v xml:space="preserve"> </v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>
      <c r="A13" s="298"/>
      <c r="B13" s="578"/>
      <c r="C13" s="96">
        <v>4</v>
      </c>
      <c r="D13" s="97"/>
      <c r="E13" s="97"/>
      <c r="F13" s="97"/>
      <c r="G13" s="97"/>
      <c r="H13" s="97"/>
      <c r="I13" s="97" t="str">
        <f t="shared" si="4"/>
        <v/>
      </c>
      <c r="J13" s="296"/>
      <c r="K13" s="578"/>
      <c r="L13" s="96">
        <v>4</v>
      </c>
      <c r="M13" s="97"/>
      <c r="N13" s="97"/>
      <c r="O13" s="97"/>
      <c r="P13" s="97"/>
      <c r="Q13" s="97"/>
      <c r="R13" s="97" t="str">
        <f t="shared" si="9"/>
        <v/>
      </c>
      <c r="V13" s="577"/>
      <c r="W13" s="25">
        <v>4</v>
      </c>
      <c r="X13" s="26" t="str">
        <f>IF(HLOOKUP(W2,MaGv!$C$38:$AZ$68,5,0)=0," ",HLOOKUP(W2,MaGv!$C$38:$AZ$68,5,0))</f>
        <v xml:space="preserve"> </v>
      </c>
      <c r="Y13" s="26" t="str">
        <f>IF(HLOOKUP(W2,MaGv!$C$38:$AZ$68,10,0)=0," ",HLOOKUP(W2,MaGv!$C$38:$AZ$68,10,0))</f>
        <v xml:space="preserve"> </v>
      </c>
      <c r="Z13" s="26" t="str">
        <f>IF(HLOOKUP(W2,MaGv!$C$38:$AZ$68,15,0)=0," ",HLOOKUP(W2,MaGv!$C$38:$AZ$68,15,0))</f>
        <v xml:space="preserve"> </v>
      </c>
      <c r="AA13" s="26" t="str">
        <f>IF(HLOOKUP(W2,MaGv!$C$38:$AZ$68,20,0)=0," ",HLOOKUP(W2,MaGv!$C$38:$AZ$68,20,0))</f>
        <v xml:space="preserve"> </v>
      </c>
      <c r="AB13" s="26" t="str">
        <f>IF(HLOOKUP(W2,MaGv!$C$38:$AZ$68,25,0)=0," ",HLOOKUP(W2,MaGv!$C$38:$AZ$68,25,0))</f>
        <v xml:space="preserve"> </v>
      </c>
      <c r="AC13" s="26" t="str">
        <f>IF(HLOOKUP(W2,MaGv!$C$38:$AZ$68,30,0)=0," ",HLOOKUP(W2,MaGv!$C$38:$AZ$68,30,0))</f>
        <v/>
      </c>
      <c r="AD13" s="285"/>
      <c r="AE13" s="577"/>
      <c r="AF13" s="25">
        <v>4</v>
      </c>
      <c r="AG13" s="26" t="str">
        <f>IF(HLOOKUP(AF2,MaGv!$C$38:$AZ$68,5,0)=0," ",HLOOKUP(AF2,MaGv!$C$38:$AZ$68,5,0))</f>
        <v xml:space="preserve"> </v>
      </c>
      <c r="AH13" s="26" t="str">
        <f>IF(HLOOKUP(AF2,MaGv!$C$38:$AZ$68,10,0)=0," ",HLOOKUP(AF2,MaGv!$C$38:$AZ$68,10,0))</f>
        <v xml:space="preserve"> </v>
      </c>
      <c r="AI13" s="26" t="str">
        <f>IF(HLOOKUP(AF2,MaGv!$C$38:$AZ$68,15,0)=0," ",HLOOKUP(AF2,MaGv!$C$38:$AZ$68,15,0))</f>
        <v xml:space="preserve"> </v>
      </c>
      <c r="AJ13" s="26" t="str">
        <f>IF(HLOOKUP(AF2,MaGv!$C$38:$AZ$68,20,0)=0," ",HLOOKUP(AF2,MaGv!$C$38:$AZ$68,20,0))</f>
        <v xml:space="preserve"> </v>
      </c>
      <c r="AK13" s="26" t="str">
        <f>IF(HLOOKUP(AF2,MaGv!$C$38:$AZ$68,25,0)=0," ",HLOOKUP(AF2,MaGv!$C$38:$AZ$68,25,0))</f>
        <v xml:space="preserve"> </v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>
      <c r="A14" s="298"/>
      <c r="B14" s="578"/>
      <c r="C14" s="96">
        <v>5</v>
      </c>
      <c r="D14" s="97"/>
      <c r="E14" s="97"/>
      <c r="F14" s="97"/>
      <c r="G14" s="97"/>
      <c r="H14" s="97"/>
      <c r="I14" s="97" t="str">
        <f t="shared" si="4"/>
        <v/>
      </c>
      <c r="J14" s="296"/>
      <c r="K14" s="578"/>
      <c r="L14" s="96">
        <v>5</v>
      </c>
      <c r="M14" s="97"/>
      <c r="N14" s="97"/>
      <c r="O14" s="97"/>
      <c r="P14" s="97"/>
      <c r="Q14" s="97"/>
      <c r="R14" s="97" t="str">
        <f t="shared" si="9"/>
        <v/>
      </c>
      <c r="V14" s="577"/>
      <c r="W14" s="25">
        <v>5</v>
      </c>
      <c r="X14" s="26" t="str">
        <f>IF(HLOOKUP(W2,MaGv!$C$38:$AZ$68,6,0)=0," ",HLOOKUP(W2,MaGv!$C$38:$AZ$68,6,0))</f>
        <v xml:space="preserve"> </v>
      </c>
      <c r="Y14" s="26" t="str">
        <f>IF(HLOOKUP(W2,MaGv!$C$38:$AZ$68,11,0)=0," ",HLOOKUP(W2,MaGv!$C$38:$AZ$68,11,0))</f>
        <v xml:space="preserve"> </v>
      </c>
      <c r="Z14" s="26" t="str">
        <f>IF(HLOOKUP(W2,MaGv!$C$38:$AZ$68,16,0)=0," ",HLOOKUP(W2,MaGv!$C$38:$AZ$68,16,0))</f>
        <v xml:space="preserve"> </v>
      </c>
      <c r="AA14" s="26" t="str">
        <f>IF(HLOOKUP(W2,MaGv!$C$38:$AZ$68,21,0)=0," ",HLOOKUP(W2,MaGv!$C$38:$AZ$68,21,0))</f>
        <v xml:space="preserve"> </v>
      </c>
      <c r="AB14" s="26" t="str">
        <f>IF(HLOOKUP(W2,MaGv!$C$38:$AZ$68,26,0)=0," ",HLOOKUP(W2,MaGv!$C$38:$AZ$68,26,0))</f>
        <v xml:space="preserve"> </v>
      </c>
      <c r="AC14" s="26" t="str">
        <f>IF(HLOOKUP(W2,MaGv!$C$38:$AZ$68,31,0)=0," ",HLOOKUP(W2,MaGv!$C$38:$AZ$68,31,0))</f>
        <v/>
      </c>
      <c r="AD14" s="285"/>
      <c r="AE14" s="577"/>
      <c r="AF14" s="25">
        <v>5</v>
      </c>
      <c r="AG14" s="26" t="str">
        <f>IF(HLOOKUP(AF2,MaGv!$C$38:$AZ$68,6,0)=0," ",HLOOKUP(AF2,MaGv!$C$38:$AZ$68,6,0))</f>
        <v xml:space="preserve"> </v>
      </c>
      <c r="AH14" s="26" t="str">
        <f>IF(HLOOKUP(AF2,MaGv!$C$38:$AZ$68,11,0)=0," ",HLOOKUP(AF2,MaGv!$C$38:$AZ$68,11,0))</f>
        <v xml:space="preserve"> </v>
      </c>
      <c r="AI14" s="26" t="str">
        <f>IF(HLOOKUP(AF2,MaGv!$C$38:$AZ$68,16,0)=0," ",HLOOKUP(AF2,MaGv!$C$38:$AZ$68,16,0))</f>
        <v xml:space="preserve"> </v>
      </c>
      <c r="AJ14" s="26" t="str">
        <f>IF(HLOOKUP(AF2,MaGv!$C$38:$AZ$68,21,0)=0," ",HLOOKUP(AF2,MaGv!$C$38:$AZ$68,21,0))</f>
        <v xml:space="preserve"> </v>
      </c>
      <c r="AK14" s="26" t="str">
        <f>IF(HLOOKUP(AF2,MaGv!$C$38:$AZ$68,26,0)=0," ",HLOOKUP(AF2,MaGv!$C$38:$AZ$68,26,0))</f>
        <v xml:space="preserve"> </v>
      </c>
      <c r="AL14" s="26" t="str">
        <f>IF(HLOOKUP(AF2,MaGv!$C$38:$AZ$68,31,0)=0," ",HLOOKUP(AF2,MaGv!$C$38:$AZ$68,31,0))</f>
        <v/>
      </c>
      <c r="AN14" s="23" t="s">
        <v>207</v>
      </c>
      <c r="AO14" s="23" t="s">
        <v>88</v>
      </c>
    </row>
    <row r="15" spans="1:41" s="27" customFormat="1" ht="14.25" customHeight="1">
      <c r="A15" s="298"/>
      <c r="B15" s="98"/>
      <c r="C15" s="98"/>
      <c r="D15" s="99"/>
      <c r="E15" s="98"/>
      <c r="F15" s="98"/>
      <c r="G15" s="100"/>
      <c r="H15" s="100"/>
      <c r="I15" s="100"/>
      <c r="J15" s="296"/>
      <c r="K15" s="100"/>
      <c r="L15" s="100"/>
      <c r="M15" s="100"/>
      <c r="N15" s="100"/>
      <c r="O15" s="100"/>
      <c r="P15" s="100"/>
      <c r="Q15" s="100"/>
      <c r="R15" s="100"/>
      <c r="V15" s="11"/>
      <c r="W15" s="8"/>
      <c r="X15" s="6"/>
      <c r="Y15" s="6"/>
      <c r="Z15" s="6"/>
      <c r="AA15" s="6"/>
      <c r="AB15" s="6"/>
      <c r="AC15" s="6"/>
      <c r="AD15" s="285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8" t="s">
        <v>86</v>
      </c>
    </row>
    <row r="16" spans="1:41" s="27" customFormat="1" ht="14.25" customHeight="1">
      <c r="A16" s="299"/>
      <c r="B16" s="101"/>
      <c r="C16" s="101"/>
      <c r="D16" s="101"/>
      <c r="E16" s="101"/>
      <c r="F16" s="101"/>
      <c r="G16" s="102"/>
      <c r="H16" s="102"/>
      <c r="I16" s="102"/>
      <c r="J16" s="297"/>
      <c r="K16" s="102"/>
      <c r="L16" s="102"/>
      <c r="M16" s="102"/>
      <c r="N16" s="102"/>
      <c r="O16" s="102"/>
      <c r="P16" s="102"/>
      <c r="Q16" s="102"/>
      <c r="R16" s="102"/>
      <c r="V16" s="12"/>
      <c r="W16" s="8"/>
      <c r="X16" s="6"/>
      <c r="Y16" s="6"/>
      <c r="Z16" s="6"/>
      <c r="AA16" s="6"/>
      <c r="AB16" s="6"/>
      <c r="AC16" s="6"/>
      <c r="AD16" s="285"/>
      <c r="AE16" s="7"/>
      <c r="AF16" s="8"/>
      <c r="AG16" s="6"/>
      <c r="AH16" s="6"/>
      <c r="AI16" s="6"/>
      <c r="AJ16" s="6"/>
      <c r="AK16" s="6"/>
      <c r="AL16" s="6"/>
      <c r="AN16" s="23" t="s">
        <v>206</v>
      </c>
      <c r="AO16" s="23" t="s">
        <v>114</v>
      </c>
    </row>
    <row r="17" spans="1:41" ht="14.25" customHeight="1">
      <c r="A17" s="300"/>
      <c r="J17" s="296"/>
      <c r="V17" s="2"/>
      <c r="W17" s="29"/>
      <c r="X17" s="2"/>
      <c r="Y17" s="2"/>
      <c r="Z17" s="2"/>
      <c r="AA17" s="2"/>
      <c r="AB17" s="2"/>
      <c r="AC17" s="2"/>
      <c r="AD17" s="285"/>
      <c r="AE17" s="2"/>
      <c r="AF17" s="29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>
      <c r="A18" s="288"/>
      <c r="B18" s="473" t="str">
        <f ca="1">MaGv!$N$1</f>
        <v>tkb_khoi12_hk2_ngay04-05-2020</v>
      </c>
      <c r="C18" s="85"/>
      <c r="D18" s="86"/>
      <c r="E18" s="86"/>
      <c r="F18" s="86"/>
      <c r="G18" s="86"/>
      <c r="I18" s="86"/>
      <c r="J18" s="292"/>
      <c r="K18" s="473" t="str">
        <f ca="1">MaGv!$N$1</f>
        <v>tkb_khoi12_hk2_ngay04-05-2020</v>
      </c>
      <c r="M18" s="86"/>
      <c r="N18" s="86"/>
      <c r="O18" s="86"/>
      <c r="P18" s="86"/>
      <c r="Q18" s="87"/>
      <c r="R18" s="86"/>
      <c r="V18" s="15"/>
      <c r="W18" s="17"/>
      <c r="X18" s="17"/>
      <c r="Y18" s="17"/>
      <c r="Z18" s="17"/>
      <c r="AA18" s="17"/>
      <c r="AB18" s="18"/>
      <c r="AC18" s="17"/>
      <c r="AD18" s="285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>
      <c r="A19" s="288"/>
      <c r="B19" s="88" t="str">
        <f>V19</f>
        <v>LỚP:</v>
      </c>
      <c r="C19" s="215" t="str">
        <f>VLOOKUP(A21,DS!$R$1:$T$48,2,0)</f>
        <v>A3</v>
      </c>
      <c r="D19" s="88" t="str">
        <f>Y19</f>
        <v>GVCN:</v>
      </c>
      <c r="E19" s="89" t="str">
        <f>Z19</f>
        <v xml:space="preserve">Lê Thị Xuyến-Văn </v>
      </c>
      <c r="G19" s="91"/>
      <c r="H19" s="91"/>
      <c r="I19" s="91"/>
      <c r="J19" s="292"/>
      <c r="K19" s="92" t="str">
        <f>AE19</f>
        <v>LỚP:</v>
      </c>
      <c r="L19" s="215" t="str">
        <f>VLOOKUP(J21,DS!$R$1:$T$48,2,0)</f>
        <v>A4</v>
      </c>
      <c r="M19" s="88" t="str">
        <f>AH19</f>
        <v>GVCN:</v>
      </c>
      <c r="N19" s="93" t="str">
        <f>AI19</f>
        <v>Mai Thị Tuyết Nga-AVăn</v>
      </c>
      <c r="P19" s="91"/>
      <c r="Q19" s="91"/>
      <c r="R19" s="91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Xuyến-Văn </v>
      </c>
      <c r="AA19" s="4"/>
      <c r="AB19" s="4"/>
      <c r="AC19" s="4"/>
      <c r="AD19" s="285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>Mai Thị Tuyết Nga-AVăn</v>
      </c>
      <c r="AJ19" s="4"/>
      <c r="AK19" s="4"/>
      <c r="AL19" s="4"/>
      <c r="AN19" s="23" t="s">
        <v>571</v>
      </c>
      <c r="AO19" s="24" t="s">
        <v>560</v>
      </c>
    </row>
    <row r="20" spans="1:41" ht="14.25" customHeight="1">
      <c r="A20" s="289"/>
      <c r="J20" s="293"/>
      <c r="V20" s="2"/>
      <c r="W20" s="2"/>
      <c r="X20" s="1"/>
      <c r="Y20" s="2"/>
      <c r="Z20" s="2"/>
      <c r="AA20" s="2"/>
      <c r="AB20" s="2"/>
      <c r="AC20" s="2"/>
      <c r="AD20" s="285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>
      <c r="A21" s="290">
        <v>3</v>
      </c>
      <c r="B21" s="94"/>
      <c r="C21" s="95" t="s">
        <v>43</v>
      </c>
      <c r="D21" s="95" t="s">
        <v>15</v>
      </c>
      <c r="E21" s="95" t="s">
        <v>16</v>
      </c>
      <c r="F21" s="95" t="s">
        <v>37</v>
      </c>
      <c r="G21" s="95" t="s">
        <v>38</v>
      </c>
      <c r="H21" s="95" t="s">
        <v>39</v>
      </c>
      <c r="I21" s="95" t="s">
        <v>40</v>
      </c>
      <c r="J21" s="294">
        <v>4</v>
      </c>
      <c r="K21" s="94"/>
      <c r="L21" s="95" t="s">
        <v>43</v>
      </c>
      <c r="M21" s="95" t="s">
        <v>15</v>
      </c>
      <c r="N21" s="95" t="s">
        <v>16</v>
      </c>
      <c r="O21" s="95" t="s">
        <v>37</v>
      </c>
      <c r="P21" s="95" t="s">
        <v>38</v>
      </c>
      <c r="Q21" s="95" t="s">
        <v>39</v>
      </c>
      <c r="R21" s="95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6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>
      <c r="A22" s="298"/>
      <c r="B22" s="578" t="s">
        <v>25</v>
      </c>
      <c r="C22" s="96">
        <v>1</v>
      </c>
      <c r="D22" s="97" t="str">
        <f>IF(X22="","",IF(X22="cc","cc",VLOOKUP(MID(X22,2,1),$AN$4:$AO$21,2,0)))</f>
        <v>cc</v>
      </c>
      <c r="E22" s="97" t="str">
        <f t="shared" ref="E22:E26" si="12">IF(Y22="","",IF(Y22="cn","cn",VLOOKUP(MID(Y22,2,1),$AN$4:$AO$21,2,0)))</f>
        <v>hóa</v>
      </c>
      <c r="F22" s="97" t="str">
        <f t="shared" ref="F22:F26" si="13">IF(Z22="","",IF(Z22="cn","cn",VLOOKUP(MID(Z22,2,1),$AN$4:$AO$21,2,0)))</f>
        <v>anh</v>
      </c>
      <c r="G22" s="97" t="str">
        <f t="shared" ref="G22:G26" si="14">IF(AA22="","",IF(AA22="cn","cn",VLOOKUP(MID(AA22,2,1),$AN$4:$AO$21,2,0)))</f>
        <v>côngN</v>
      </c>
      <c r="H22" s="97" t="str">
        <f t="shared" ref="H22:H26" si="15">IF(AB22="","",IF(AB22="cn","cn",VLOOKUP(MID(AB22,2,1),$AN$4:$AO$21,2,0)))</f>
        <v>sử</v>
      </c>
      <c r="I22" s="97" t="str">
        <f t="shared" ref="I22:I31" si="16">IF(AC22="","",IF(AC22="cn","cn",VLOOKUP(MID(AC22,2,1),$AN$4:$AO$21,2,0)))</f>
        <v/>
      </c>
      <c r="J22" s="296"/>
      <c r="K22" s="578" t="s">
        <v>25</v>
      </c>
      <c r="L22" s="96">
        <v>1</v>
      </c>
      <c r="M22" s="97" t="str">
        <f>IF(AG22="","",IF(AG22="cc","cc",VLOOKUP(MID(AG22,2,1),$AN$4:$AO$21,2,0)))</f>
        <v>cc</v>
      </c>
      <c r="N22" s="97" t="str">
        <f t="shared" ref="N22:N31" si="17">IF(AH22="","",IF(AH22="cn","cn",VLOOKUP(MID(AH22,2,1),$AN$4:$AO$21,2,0)))</f>
        <v>văn</v>
      </c>
      <c r="O22" s="97" t="str">
        <f t="shared" ref="O22:O31" si="18">IF(AI22="","",IF(AI22="cn","cn",VLOOKUP(MID(AI22,2,1),$AN$4:$AO$21,2,0)))</f>
        <v>toán</v>
      </c>
      <c r="P22" s="97" t="str">
        <f t="shared" ref="P22:P31" si="19">IF(AJ22="","",IF(AJ22="cn","cn",VLOOKUP(MID(AJ22,2,1),$AN$4:$AO$21,2,0)))</f>
        <v>văn</v>
      </c>
      <c r="Q22" s="97" t="str">
        <f t="shared" ref="Q22:Q31" si="20">IF(AK22="","",IF(AK22="cn","cn",VLOOKUP(MID(AK22,2,1),$AN$4:$AO$21,2,0)))</f>
        <v>địa</v>
      </c>
      <c r="R22" s="97" t="str">
        <f t="shared" ref="R22:R31" si="21">IF(AL22="","",IF(AL22="cn","cn",VLOOKUP(MID(AL22,2,1),$AN$4:$AO$21,2,0)))</f>
        <v/>
      </c>
      <c r="V22" s="577" t="s">
        <v>25</v>
      </c>
      <c r="W22" s="25">
        <v>1</v>
      </c>
      <c r="X22" s="26" t="s">
        <v>314</v>
      </c>
      <c r="Y22" s="26" t="str">
        <f>IF(HLOOKUP(W19,MaGv!$C$3:$AZ$68,7,0)=0," ",HLOOKUP(W19,MaGv!$C$3:$AZ$68,7,0))</f>
        <v>BH02</v>
      </c>
      <c r="Z22" s="26" t="str">
        <f>IF(HLOOKUP(W19,MaGv!$C$3:$AZ$68,12,0)=0," ",HLOOKUP(W19,MaGv!$C$3:$AZ$68,12,0))</f>
        <v>BA01</v>
      </c>
      <c r="AA22" s="26" t="str">
        <f>IF(HLOOKUP(W19,MaGv!$C$3:$AZ$68,17,0)=0," ",HLOOKUP(W19,MaGv!$C$3:$AZ$68,17,0))</f>
        <v>BC01</v>
      </c>
      <c r="AB22" s="26" t="str">
        <f>IF(HLOOKUP(W19,MaGv!$C$3:$AZ$68,22,0)=0," ",HLOOKUP(W19,MaGv!$C$3:$AZ$68,22,0))</f>
        <v>BU02</v>
      </c>
      <c r="AC22" s="26" t="str">
        <f>IF(HLOOKUP(W19,MaGv!$C$3:$AZ$68,27,0)=0," ",HLOOKUP(W19,MaGv!$C$3:$AZ$68,27,0))</f>
        <v/>
      </c>
      <c r="AD22" s="285"/>
      <c r="AE22" s="577" t="s">
        <v>25</v>
      </c>
      <c r="AF22" s="25">
        <v>1</v>
      </c>
      <c r="AG22" s="26" t="s">
        <v>314</v>
      </c>
      <c r="AH22" s="26" t="str">
        <f>IF(HLOOKUP(AF19,MaGv!$C$3:$AZ$68,7,0)=0," ",HLOOKUP(AF19,MaGv!$C$3:$AZ$68,7,0))</f>
        <v>BV02</v>
      </c>
      <c r="AI22" s="26" t="str">
        <f>IF(HLOOKUP(AF19,MaGv!$C$3:$AZ$68,12,0)=0," ",HLOOKUP(AF19,MaGv!$C$3:$AZ$68,12,0))</f>
        <v>BT10</v>
      </c>
      <c r="AJ22" s="26" t="str">
        <f>IF(HLOOKUP(AF19,MaGv!$C$3:$AZ$68,17,0)=0," ",HLOOKUP(AF19,MaGv!$C$3:$AZ$68,17,0))</f>
        <v>BV02</v>
      </c>
      <c r="AK22" s="26" t="str">
        <f>IF(HLOOKUP(AF19,MaGv!$C$3:$AZ$68,22,0)=0," ",HLOOKUP(AF19,MaGv!$C$3:$AZ$68,22,0))</f>
        <v>BD01</v>
      </c>
      <c r="AL22" s="26" t="str">
        <f>IF(HLOOKUP(AF19,MaGv!$C$3:$AZ$68,27,0)=0," ",HLOOKUP(AF19,MaGv!$C$3:$AZ$68,27,0))</f>
        <v/>
      </c>
    </row>
    <row r="23" spans="1:41" ht="14.25" customHeight="1">
      <c r="A23" s="298"/>
      <c r="B23" s="578"/>
      <c r="C23" s="96">
        <v>2</v>
      </c>
      <c r="D23" s="97" t="str">
        <f t="shared" ref="D23:D26" si="22">IF(X23="","",IF(X23="cn","cn",VLOOKUP(MID(X23,2,1),$AN$4:$AO$21,2,0)))</f>
        <v>cn</v>
      </c>
      <c r="E23" s="97" t="str">
        <f t="shared" si="12"/>
        <v>văn</v>
      </c>
      <c r="F23" s="97" t="str">
        <f t="shared" si="13"/>
        <v>anh</v>
      </c>
      <c r="G23" s="97" t="str">
        <f t="shared" si="14"/>
        <v>toán</v>
      </c>
      <c r="H23" s="97" t="str">
        <f t="shared" si="15"/>
        <v>cd</v>
      </c>
      <c r="I23" s="97" t="str">
        <f t="shared" si="16"/>
        <v/>
      </c>
      <c r="J23" s="296"/>
      <c r="K23" s="578"/>
      <c r="L23" s="96">
        <v>2</v>
      </c>
      <c r="M23" s="97" t="str">
        <f t="shared" ref="M23:M31" si="23">IF(AG23="","",IF(AG23="cn","cn",VLOOKUP(MID(AG23,2,1),$AN$4:$AO$21,2,0)))</f>
        <v>cn</v>
      </c>
      <c r="N23" s="97" t="str">
        <f t="shared" si="17"/>
        <v>anh</v>
      </c>
      <c r="O23" s="97" t="str">
        <f t="shared" si="18"/>
        <v>toán</v>
      </c>
      <c r="P23" s="97" t="str">
        <f t="shared" si="19"/>
        <v>văn</v>
      </c>
      <c r="Q23" s="97" t="str">
        <f t="shared" si="20"/>
        <v>tin</v>
      </c>
      <c r="R23" s="97" t="str">
        <f t="shared" si="21"/>
        <v/>
      </c>
      <c r="V23" s="577"/>
      <c r="W23" s="25">
        <v>2</v>
      </c>
      <c r="X23" s="26" t="s">
        <v>112</v>
      </c>
      <c r="Y23" s="26" t="str">
        <f>IF(HLOOKUP(W19,MaGv!$C$3:$AZ$68,8,0)=0," ",HLOOKUP(W19,MaGv!$C$3:$AZ$68,8,0))</f>
        <v>BV07</v>
      </c>
      <c r="Z23" s="26" t="str">
        <f>IF(HLOOKUP(W19,MaGv!$C$3:$AZ$68,13,0)=0," ",HLOOKUP(W19,MaGv!$C$3:$AZ$68,13,0))</f>
        <v>BA01</v>
      </c>
      <c r="AA23" s="26" t="str">
        <f>IF(HLOOKUP(W19,MaGv!$C$3:$AZ$68,18,0)=0," ",HLOOKUP(W19,MaGv!$C$3:$AZ$68,18,0))</f>
        <v>BT09</v>
      </c>
      <c r="AB23" s="26" t="str">
        <f>IF(HLOOKUP(W19,MaGv!$C$3:$AZ$68,23,0)=0," ",HLOOKUP(W19,MaGv!$C$3:$AZ$68,23,0))</f>
        <v>BG01</v>
      </c>
      <c r="AC23" s="26" t="str">
        <f>IF(HLOOKUP(W19,MaGv!$C$3:$AZ$68,28,0)=0," ",HLOOKUP(W19,MaGv!$C$3:$AZ$68,28,0))</f>
        <v/>
      </c>
      <c r="AD23" s="285"/>
      <c r="AE23" s="577"/>
      <c r="AF23" s="25">
        <v>2</v>
      </c>
      <c r="AG23" s="26" t="s">
        <v>112</v>
      </c>
      <c r="AH23" s="26" t="str">
        <f>IF(HLOOKUP(AF19,MaGv!$C$3:$AZ$68,8,0)=0," ",HLOOKUP(AF19,MaGv!$C$3:$AZ$68,8,0))</f>
        <v>BA04</v>
      </c>
      <c r="AI23" s="26" t="str">
        <f>IF(HLOOKUP(AF19,MaGv!$C$3:$AZ$68,13,0)=0," ",HLOOKUP(AF19,MaGv!$C$3:$AZ$68,13,0))</f>
        <v>BT10</v>
      </c>
      <c r="AJ23" s="26" t="str">
        <f>IF(HLOOKUP(AF19,MaGv!$C$3:$AZ$68,18,0)=0," ",HLOOKUP(AF19,MaGv!$C$3:$AZ$68,18,0))</f>
        <v>BV02</v>
      </c>
      <c r="AK23" s="26" t="str">
        <f>IF(HLOOKUP(AF19,MaGv!$C$3:$AZ$68,23,0)=0," ",HLOOKUP(AF19,MaGv!$C$3:$AZ$68,23,0))</f>
        <v>BI01</v>
      </c>
      <c r="AL23" s="26" t="str">
        <f>IF(HLOOKUP(AF19,MaGv!$C$3:$AZ$68,28,0)=0," ",HLOOKUP(AF19,MaGv!$C$3:$AZ$68,28,0))</f>
        <v/>
      </c>
    </row>
    <row r="24" spans="1:41" ht="14.25" customHeight="1">
      <c r="A24" s="298"/>
      <c r="B24" s="578"/>
      <c r="C24" s="96">
        <v>3</v>
      </c>
      <c r="D24" s="97" t="str">
        <f t="shared" si="22"/>
        <v>hóa</v>
      </c>
      <c r="E24" s="97" t="str">
        <f t="shared" si="12"/>
        <v>sinh</v>
      </c>
      <c r="F24" s="97" t="str">
        <f t="shared" si="13"/>
        <v>toán</v>
      </c>
      <c r="G24" s="97" t="str">
        <f t="shared" si="14"/>
        <v>toán</v>
      </c>
      <c r="H24" s="97" t="str">
        <f t="shared" si="15"/>
        <v>toán</v>
      </c>
      <c r="I24" s="97" t="str">
        <f t="shared" si="16"/>
        <v/>
      </c>
      <c r="J24" s="296"/>
      <c r="K24" s="578"/>
      <c r="L24" s="96">
        <v>3</v>
      </c>
      <c r="M24" s="97" t="str">
        <f t="shared" si="23"/>
        <v>anh</v>
      </c>
      <c r="N24" s="97" t="str">
        <f t="shared" si="17"/>
        <v>lý</v>
      </c>
      <c r="O24" s="97" t="str">
        <f t="shared" si="18"/>
        <v>sinh</v>
      </c>
      <c r="P24" s="97" t="str">
        <f t="shared" si="19"/>
        <v>hóa</v>
      </c>
      <c r="Q24" s="97" t="str">
        <f t="shared" si="20"/>
        <v>côngN</v>
      </c>
      <c r="R24" s="97" t="str">
        <f t="shared" si="21"/>
        <v/>
      </c>
      <c r="V24" s="577"/>
      <c r="W24" s="25">
        <v>3</v>
      </c>
      <c r="X24" s="26" t="str">
        <f>IF(HLOOKUP(W19,MaGv!$C$3:$AZ$68,4,0)=0," ",HLOOKUP(W19,MaGv!$C$3:$AZ$68,4,0))</f>
        <v>BH02</v>
      </c>
      <c r="Y24" s="26" t="str">
        <f>IF(HLOOKUP(W19,MaGv!$C$3:$AZ$68,9,0)=0," ",HLOOKUP(W19,MaGv!$C$3:$AZ$68,9,0))</f>
        <v>BS03</v>
      </c>
      <c r="Z24" s="26" t="str">
        <f>IF(HLOOKUP(W19,MaGv!$C$3:$AZ$68,14,0)=0," ",HLOOKUP(W19,MaGv!$C$3:$AZ$68,14,0))</f>
        <v>BT09</v>
      </c>
      <c r="AA24" s="26" t="str">
        <f>IF(HLOOKUP(W19,MaGv!$C$3:$AZ$68,19,0)=0," ",HLOOKUP(W19,MaGv!$C$3:$AZ$68,19,0))</f>
        <v>BT09</v>
      </c>
      <c r="AB24" s="26" t="str">
        <f>IF(HLOOKUP(W19,MaGv!$C$3:$AZ$68,24,0)=0," ",HLOOKUP(W19,MaGv!$C$3:$AZ$68,24,0))</f>
        <v>BT09</v>
      </c>
      <c r="AC24" s="26" t="str">
        <f>IF(HLOOKUP(W19,MaGv!$C$3:$AZ$68,29,0)=0," ",HLOOKUP(W19,MaGv!$C$3:$AZ$68,29,0))</f>
        <v/>
      </c>
      <c r="AD24" s="285"/>
      <c r="AE24" s="577"/>
      <c r="AF24" s="25">
        <v>3</v>
      </c>
      <c r="AG24" s="26" t="str">
        <f>IF(HLOOKUP(AF19,MaGv!$C$3:$AZ$68,4,0)=0," ",HLOOKUP(AF19,MaGv!$C$3:$AZ$68,4,0))</f>
        <v>BA04</v>
      </c>
      <c r="AH24" s="26" t="str">
        <f>IF(HLOOKUP(AF19,MaGv!$C$3:$AZ$68,9,0)=0," ",HLOOKUP(AF19,MaGv!$C$3:$AZ$68,9,0))</f>
        <v>BL08</v>
      </c>
      <c r="AI24" s="26" t="str">
        <f>IF(HLOOKUP(AF19,MaGv!$C$3:$AZ$68,14,0)=0," ",HLOOKUP(AF19,MaGv!$C$3:$AZ$68,14,0))</f>
        <v>BS01</v>
      </c>
      <c r="AJ24" s="26" t="str">
        <f>IF(HLOOKUP(AF19,MaGv!$C$3:$AZ$68,19,0)=0," ",HLOOKUP(AF19,MaGv!$C$3:$AZ$68,19,0))</f>
        <v>BH08</v>
      </c>
      <c r="AK24" s="26" t="str">
        <f>IF(HLOOKUP(AF19,MaGv!$C$3:$AZ$68,24,0)=0," ",HLOOKUP(AF19,MaGv!$C$3:$AZ$68,24,0))</f>
        <v>BC08</v>
      </c>
      <c r="AL24" s="26" t="str">
        <f>IF(HLOOKUP(AF19,MaGv!$C$3:$AZ$68,29,0)=0," ",HLOOKUP(AF19,MaGv!$C$3:$AZ$68,29,0))</f>
        <v/>
      </c>
    </row>
    <row r="25" spans="1:41" ht="14.25" customHeight="1">
      <c r="A25" s="298"/>
      <c r="B25" s="578"/>
      <c r="C25" s="96">
        <v>4</v>
      </c>
      <c r="D25" s="97" t="str">
        <f t="shared" si="22"/>
        <v>văn</v>
      </c>
      <c r="E25" s="97" t="str">
        <f t="shared" si="12"/>
        <v>anh</v>
      </c>
      <c r="F25" s="97" t="str">
        <f t="shared" si="13"/>
        <v>địa</v>
      </c>
      <c r="G25" s="97" t="str">
        <f t="shared" si="14"/>
        <v>lý</v>
      </c>
      <c r="H25" s="97" t="str">
        <f t="shared" si="15"/>
        <v>tin</v>
      </c>
      <c r="I25" s="97" t="str">
        <f t="shared" si="16"/>
        <v/>
      </c>
      <c r="J25" s="296"/>
      <c r="K25" s="578"/>
      <c r="L25" s="96">
        <v>4</v>
      </c>
      <c r="M25" s="97" t="str">
        <f t="shared" si="23"/>
        <v>anh</v>
      </c>
      <c r="N25" s="97" t="str">
        <f t="shared" si="17"/>
        <v>lý</v>
      </c>
      <c r="O25" s="97" t="str">
        <f t="shared" si="18"/>
        <v>tin</v>
      </c>
      <c r="P25" s="97" t="str">
        <f t="shared" si="19"/>
        <v>cd</v>
      </c>
      <c r="Q25" s="97" t="str">
        <f t="shared" si="20"/>
        <v>toán</v>
      </c>
      <c r="R25" s="97" t="str">
        <f t="shared" si="21"/>
        <v/>
      </c>
      <c r="V25" s="577"/>
      <c r="W25" s="25">
        <v>4</v>
      </c>
      <c r="X25" s="26" t="str">
        <f>IF(HLOOKUP(W19,MaGv!$C$3:$AZ$68,5,0)=0," ",HLOOKUP(W19,MaGv!$C$3:$AZ$68,5,0))</f>
        <v>BV07</v>
      </c>
      <c r="Y25" s="26" t="str">
        <f>IF(HLOOKUP(W19,MaGv!$C$3:$AZ$68,10,0)=0," ",HLOOKUP(W19,MaGv!$C$3:$AZ$68,10,0))</f>
        <v>BA01</v>
      </c>
      <c r="Z25" s="26" t="str">
        <f>IF(HLOOKUP(W19,MaGv!$C$3:$AZ$68,15,0)=0," ",HLOOKUP(W19,MaGv!$C$3:$AZ$68,15,0))</f>
        <v>BD02</v>
      </c>
      <c r="AA25" s="26" t="str">
        <f>IF(HLOOKUP(W19,MaGv!$C$3:$AZ$68,20,0)=0," ",HLOOKUP(W19,MaGv!$C$3:$AZ$68,20,0))</f>
        <v>BL01</v>
      </c>
      <c r="AB25" s="26" t="str">
        <f>IF(HLOOKUP(W19,MaGv!$C$3:$AZ$68,25,0)=0," ",HLOOKUP(W19,MaGv!$C$3:$AZ$68,25,0))</f>
        <v>BI01</v>
      </c>
      <c r="AC25" s="26" t="str">
        <f>IF(HLOOKUP(W19,MaGv!$C$3:$AZ$68,30,0)=0," ",HLOOKUP(W19,MaGv!$C$3:$AZ$68,30,0))</f>
        <v/>
      </c>
      <c r="AD25" s="285"/>
      <c r="AE25" s="577"/>
      <c r="AF25" s="25">
        <v>4</v>
      </c>
      <c r="AG25" s="26" t="str">
        <f>IF(HLOOKUP(AF19,MaGv!$C$3:$AZ$68,5,0)=0," ",HLOOKUP(AF19,MaGv!$C$3:$AZ$68,5,0))</f>
        <v>BA04</v>
      </c>
      <c r="AH25" s="26" t="str">
        <f>IF(HLOOKUP(AF19,MaGv!$C$3:$AZ$68,10,0)=0," ",HLOOKUP(AF19,MaGv!$C$3:$AZ$68,10,0))</f>
        <v>BL08</v>
      </c>
      <c r="AI25" s="26" t="str">
        <f>IF(HLOOKUP(AF19,MaGv!$C$3:$AZ$68,15,0)=0," ",HLOOKUP(AF19,MaGv!$C$3:$AZ$68,15,0))</f>
        <v>BI01</v>
      </c>
      <c r="AJ25" s="26" t="str">
        <f>IF(HLOOKUP(AF19,MaGv!$C$3:$AZ$68,20,0)=0," ",HLOOKUP(AF19,MaGv!$C$3:$AZ$68,20,0))</f>
        <v>BG01</v>
      </c>
      <c r="AK25" s="26" t="str">
        <f>IF(HLOOKUP(AF19,MaGv!$C$3:$AZ$68,25,0)=0," ",HLOOKUP(AF19,MaGv!$C$3:$AZ$68,25,0))</f>
        <v>BT10</v>
      </c>
      <c r="AL25" s="26" t="str">
        <f>IF(HLOOKUP(AF19,MaGv!$C$3:$AZ$68,30,0)=0," ",HLOOKUP(AF19,MaGv!$C$3:$AZ$68,30,0))</f>
        <v/>
      </c>
    </row>
    <row r="26" spans="1:41" ht="14.25" customHeight="1">
      <c r="A26" s="298"/>
      <c r="B26" s="578"/>
      <c r="C26" s="96">
        <v>5</v>
      </c>
      <c r="D26" s="97" t="str">
        <f t="shared" si="22"/>
        <v>văn</v>
      </c>
      <c r="E26" s="97" t="str">
        <f t="shared" si="12"/>
        <v>anh</v>
      </c>
      <c r="F26" s="97" t="str">
        <f t="shared" si="13"/>
        <v>địa</v>
      </c>
      <c r="G26" s="97" t="str">
        <f t="shared" si="14"/>
        <v>lý</v>
      </c>
      <c r="H26" s="97" t="str">
        <f t="shared" si="15"/>
        <v>tin</v>
      </c>
      <c r="I26" s="97" t="str">
        <f t="shared" si="16"/>
        <v/>
      </c>
      <c r="J26" s="296"/>
      <c r="K26" s="578"/>
      <c r="L26" s="96">
        <v>5</v>
      </c>
      <c r="M26" s="97" t="str">
        <f t="shared" si="23"/>
        <v>địa</v>
      </c>
      <c r="N26" s="97" t="str">
        <f t="shared" si="17"/>
        <v>hóa</v>
      </c>
      <c r="O26" s="97" t="str">
        <f t="shared" si="18"/>
        <v>sử</v>
      </c>
      <c r="P26" s="97" t="str">
        <f t="shared" si="19"/>
        <v>anh</v>
      </c>
      <c r="Q26" s="97" t="str">
        <f t="shared" si="20"/>
        <v>toán</v>
      </c>
      <c r="R26" s="97" t="str">
        <f t="shared" si="21"/>
        <v/>
      </c>
      <c r="V26" s="577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BA01</v>
      </c>
      <c r="Z26" s="26" t="str">
        <f>IF(HLOOKUP(W19,MaGv!$C$3:$AZ$68,16,0)=0," ",HLOOKUP(W19,MaGv!$C$3:$AZ$68,16,0))</f>
        <v>BD02</v>
      </c>
      <c r="AA26" s="26" t="str">
        <f>IF(HLOOKUP(W19,MaGv!$C$3:$AZ$68,21,0)=0," ",HLOOKUP(W19,MaGv!$C$3:$AZ$68,21,0))</f>
        <v>BL01</v>
      </c>
      <c r="AB26" s="26" t="str">
        <f>IF(HLOOKUP(W19,MaGv!$C$3:$AZ$68,26,0)=0," ",HLOOKUP(W19,MaGv!$C$3:$AZ$68,26,0))</f>
        <v>BI01</v>
      </c>
      <c r="AC26" s="26" t="str">
        <f>IF(HLOOKUP(W19,MaGv!$C$3:$AZ$68,31,0)=0," ",HLOOKUP(W19,MaGv!$C$3:$AZ$68,31,0))</f>
        <v/>
      </c>
      <c r="AD26" s="285"/>
      <c r="AE26" s="577"/>
      <c r="AF26" s="25">
        <v>5</v>
      </c>
      <c r="AG26" s="26" t="str">
        <f>IF(HLOOKUP(AF19,MaGv!$C$3:$AZ$68,6,0)=0," ",HLOOKUP(AF19,MaGv!$C$3:$AZ$68,6,0))</f>
        <v>BD01</v>
      </c>
      <c r="AH26" s="26" t="str">
        <f>IF(HLOOKUP(AF19,MaGv!$C$3:$AZ$68,11,0)=0," ",HLOOKUP(AF19,MaGv!$C$3:$AZ$68,11,0))</f>
        <v>BH08</v>
      </c>
      <c r="AI26" s="26" t="str">
        <f>IF(HLOOKUP(AF19,MaGv!$C$3:$AZ$68,16,0)=0," ",HLOOKUP(AF19,MaGv!$C$3:$AZ$68,16,0))</f>
        <v>BU05</v>
      </c>
      <c r="AJ26" s="26" t="str">
        <f>IF(HLOOKUP(AF19,MaGv!$C$3:$AZ$68,21,0)=0," ",HLOOKUP(AF19,MaGv!$C$3:$AZ$68,21,0))</f>
        <v>BA04</v>
      </c>
      <c r="AK26" s="26" t="str">
        <f>IF(HLOOKUP(AF19,MaGv!$C$3:$AZ$68,26,0)=0," ",HLOOKUP(AF19,MaGv!$C$3:$AZ$68,26,0))</f>
        <v>BT10</v>
      </c>
      <c r="AL26" s="26" t="str">
        <f>IF(HLOOKUP(AF19,MaGv!$C$3:$AZ$68,31,0)=0," ",HLOOKUP(AF19,MaGv!$C$3:$AZ$68,31,0))</f>
        <v/>
      </c>
    </row>
    <row r="27" spans="1:41" ht="14.25" customHeight="1">
      <c r="A27" s="298"/>
      <c r="B27" s="578" t="s">
        <v>24</v>
      </c>
      <c r="C27" s="96">
        <v>1</v>
      </c>
      <c r="D27" s="584"/>
      <c r="E27" s="584"/>
      <c r="F27" s="584"/>
      <c r="G27" s="584"/>
      <c r="H27" s="584"/>
      <c r="I27" s="97" t="str">
        <f t="shared" si="16"/>
        <v/>
      </c>
      <c r="J27" s="296"/>
      <c r="K27" s="578" t="s">
        <v>24</v>
      </c>
      <c r="L27" s="96">
        <v>1</v>
      </c>
      <c r="M27" s="584" t="e">
        <f t="shared" si="23"/>
        <v>#N/A</v>
      </c>
      <c r="N27" s="584" t="e">
        <f t="shared" si="17"/>
        <v>#N/A</v>
      </c>
      <c r="O27" s="584" t="e">
        <f t="shared" si="18"/>
        <v>#N/A</v>
      </c>
      <c r="P27" s="584" t="e">
        <f t="shared" si="19"/>
        <v>#N/A</v>
      </c>
      <c r="Q27" s="584" t="e">
        <f t="shared" si="20"/>
        <v>#N/A</v>
      </c>
      <c r="R27" s="97" t="str">
        <f t="shared" si="21"/>
        <v/>
      </c>
      <c r="V27" s="577" t="s">
        <v>24</v>
      </c>
      <c r="W27" s="25">
        <v>1</v>
      </c>
      <c r="X27" s="26" t="str">
        <f>IF(HLOOKUP(W19,MaGv!$C$38:$AZ$68,2,0)=0," ",HLOOKUP(W19,MaGv!$C$38:$AZ$68,2,0))</f>
        <v xml:space="preserve"> </v>
      </c>
      <c r="Y27" s="26" t="str">
        <f>IF(HLOOKUP(W19,MaGv!$C$38:$AZ$68,7,0)=0," ",HLOOKUP(W19,MaGv!$C$38:$AZ$68,7,0))</f>
        <v xml:space="preserve"> </v>
      </c>
      <c r="Z27" s="26" t="str">
        <f>IF(HLOOKUP(W19,MaGv!$C$38:$AZ$68,12,0)=0," ",HLOOKUP(W19,MaGv!$C$38:$AZ$68,12,0))</f>
        <v xml:space="preserve"> </v>
      </c>
      <c r="AA27" s="26" t="str">
        <f>IF(HLOOKUP(W19,MaGv!$C$38:$AZ$68,17,0)=0," ",HLOOKUP(W19,MaGv!$C$38:$AZ$68,17,0))</f>
        <v xml:space="preserve"> </v>
      </c>
      <c r="AB27" s="26" t="str">
        <f>IF(HLOOKUP(W19,MaGv!$C$38:$AZ$68,22,0)=0," ",HLOOKUP(W19,MaGv!$C$38:$AZ$68,22,0))</f>
        <v xml:space="preserve"> </v>
      </c>
      <c r="AC27" s="26" t="str">
        <f>IF(HLOOKUP(W19,MaGv!$C$38:$AZ$68,27,0)=0," ",HLOOKUP(W19,MaGv!$C$38:$AZ$68,27,0))</f>
        <v/>
      </c>
      <c r="AD27" s="285"/>
      <c r="AE27" s="577" t="s">
        <v>24</v>
      </c>
      <c r="AF27" s="25">
        <v>1</v>
      </c>
      <c r="AG27" s="26" t="str">
        <f>IF(HLOOKUP(AF19,MaGv!$C$38:$AZ$68,2,0)=0," ",HLOOKUP(AF19,MaGv!$C$38:$AZ$68,2,0))</f>
        <v xml:space="preserve"> </v>
      </c>
      <c r="AH27" s="26" t="str">
        <f>IF(HLOOKUP(AF19,MaGv!$C$38:$AZ$68,7,0)=0," ",HLOOKUP(AF19,MaGv!$C$38:$AZ$68,7,0))</f>
        <v xml:space="preserve"> </v>
      </c>
      <c r="AI27" s="26" t="str">
        <f>IF(HLOOKUP(AF19,MaGv!$C$38:$AZ$68,12,0)=0," ",HLOOKUP(AF19,MaGv!$C$38:$AZ$68,12,0))</f>
        <v xml:space="preserve"> </v>
      </c>
      <c r="AJ27" s="26" t="str">
        <f>IF(HLOOKUP(AF19,MaGv!$C$38:$AZ$68,17,0)=0," ",HLOOKUP(AF19,MaGv!$C$38:$AZ$68,17,0))</f>
        <v xml:space="preserve"> </v>
      </c>
      <c r="AK27" s="26" t="str">
        <f>IF(HLOOKUP(AF19,MaGv!$C$38:$AZ$68,22,0)=0," ",HLOOKUP(AF19,MaGv!$C$38:$AZ$68,22,0))</f>
        <v xml:space="preserve"> </v>
      </c>
      <c r="AL27" s="26" t="str">
        <f>IF(HLOOKUP(AF19,MaGv!$C$38:$AZ$68,27,0)=0," ",HLOOKUP(AF19,MaGv!$C$38:$AZ$68,27,0))</f>
        <v/>
      </c>
    </row>
    <row r="28" spans="1:41" ht="14.25" customHeight="1">
      <c r="A28" s="298"/>
      <c r="B28" s="578"/>
      <c r="C28" s="96">
        <v>2</v>
      </c>
      <c r="D28" s="584"/>
      <c r="E28" s="584"/>
      <c r="F28" s="584"/>
      <c r="G28" s="584"/>
      <c r="H28" s="584"/>
      <c r="I28" s="97" t="str">
        <f t="shared" si="16"/>
        <v/>
      </c>
      <c r="J28" s="296"/>
      <c r="K28" s="578"/>
      <c r="L28" s="96">
        <v>2</v>
      </c>
      <c r="M28" s="584" t="e">
        <f t="shared" si="23"/>
        <v>#N/A</v>
      </c>
      <c r="N28" s="584" t="e">
        <f t="shared" si="17"/>
        <v>#N/A</v>
      </c>
      <c r="O28" s="584" t="e">
        <f t="shared" si="18"/>
        <v>#N/A</v>
      </c>
      <c r="P28" s="584" t="e">
        <f t="shared" si="19"/>
        <v>#N/A</v>
      </c>
      <c r="Q28" s="584" t="e">
        <f t="shared" si="20"/>
        <v>#N/A</v>
      </c>
      <c r="R28" s="97" t="str">
        <f t="shared" si="21"/>
        <v/>
      </c>
      <c r="V28" s="577"/>
      <c r="W28" s="25">
        <v>2</v>
      </c>
      <c r="X28" s="26" t="str">
        <f>IF(HLOOKUP(W19,MaGv!$C$38:$AZ$68,3,0)=0," ",HLOOKUP(W19,MaGv!$C$38:$AZ$68,3,0))</f>
        <v xml:space="preserve"> </v>
      </c>
      <c r="Y28" s="26" t="str">
        <f>IF(HLOOKUP(W19,MaGv!$C$38:$AZ$68,8,0)=0," ",HLOOKUP(W19,MaGv!$C$38:$AZ$68,8,0))</f>
        <v xml:space="preserve"> </v>
      </c>
      <c r="Z28" s="26" t="str">
        <f>IF(HLOOKUP(W19,MaGv!$C$38:$AZ$68,13,0)=0," ",HLOOKUP(W19,MaGv!$C$38:$AZ$68,13,0))</f>
        <v xml:space="preserve"> </v>
      </c>
      <c r="AA28" s="26" t="str">
        <f>IF(HLOOKUP(W19,MaGv!$C$38:$AZ$68,18,0)=0," ",HLOOKUP(W19,MaGv!$C$38:$AZ$68,18,0))</f>
        <v xml:space="preserve"> </v>
      </c>
      <c r="AB28" s="26" t="str">
        <f>IF(HLOOKUP(W19,MaGv!$C$38:$AZ$68,23,0)=0," ",HLOOKUP(W19,MaGv!$C$38:$AZ$68,23,0))</f>
        <v xml:space="preserve"> </v>
      </c>
      <c r="AC28" s="26" t="str">
        <f>IF(HLOOKUP(W19,MaGv!$C$38:$AZ$68,28,0)=0," ",HLOOKUP(W19,MaGv!$C$38:$AZ$68,28,0))</f>
        <v/>
      </c>
      <c r="AD28" s="285"/>
      <c r="AE28" s="577"/>
      <c r="AF28" s="25">
        <v>2</v>
      </c>
      <c r="AG28" s="26" t="str">
        <f>IF(HLOOKUP(AF19,MaGv!$C$38:$AZ$68,3,0)=0," ",HLOOKUP(AF19,MaGv!$C$38:$AZ$68,3,0))</f>
        <v xml:space="preserve"> </v>
      </c>
      <c r="AH28" s="26" t="str">
        <f>IF(HLOOKUP(AF19,MaGv!$C$38:$AZ$68,8,0)=0," ",HLOOKUP(AF19,MaGv!$C$38:$AZ$68,8,0))</f>
        <v xml:space="preserve"> </v>
      </c>
      <c r="AI28" s="26" t="str">
        <f>IF(HLOOKUP(AF19,MaGv!$C$38:$AZ$68,13,0)=0," ",HLOOKUP(AF19,MaGv!$C$38:$AZ$68,13,0))</f>
        <v xml:space="preserve"> </v>
      </c>
      <c r="AJ28" s="26" t="str">
        <f>IF(HLOOKUP(AF19,MaGv!$C$38:$AZ$68,18,0)=0," ",HLOOKUP(AF19,MaGv!$C$38:$AZ$68,18,0))</f>
        <v xml:space="preserve"> </v>
      </c>
      <c r="AK28" s="26" t="str">
        <f>IF(HLOOKUP(AF19,MaGv!$C$38:$AZ$68,23,0)=0," ",HLOOKUP(AF19,MaGv!$C$38:$AZ$68,23,0))</f>
        <v xml:space="preserve"> </v>
      </c>
      <c r="AL28" s="26" t="str">
        <f>IF(HLOOKUP(AF19,MaGv!$C$38:$AZ$68,28,0)=0," ",HLOOKUP(AF19,MaGv!$C$38:$AZ$68,28,0))</f>
        <v/>
      </c>
    </row>
    <row r="29" spans="1:41" ht="14.25" customHeight="1">
      <c r="A29" s="298"/>
      <c r="B29" s="578"/>
      <c r="C29" s="96">
        <v>3</v>
      </c>
      <c r="D29" s="584"/>
      <c r="E29" s="584"/>
      <c r="F29" s="584"/>
      <c r="G29" s="584"/>
      <c r="H29" s="584"/>
      <c r="I29" s="97" t="str">
        <f t="shared" si="16"/>
        <v/>
      </c>
      <c r="J29" s="296"/>
      <c r="K29" s="578"/>
      <c r="L29" s="96">
        <v>3</v>
      </c>
      <c r="M29" s="584" t="e">
        <f t="shared" si="23"/>
        <v>#N/A</v>
      </c>
      <c r="N29" s="584" t="e">
        <f t="shared" si="17"/>
        <v>#N/A</v>
      </c>
      <c r="O29" s="584" t="e">
        <f t="shared" si="18"/>
        <v>#N/A</v>
      </c>
      <c r="P29" s="584" t="e">
        <f t="shared" si="19"/>
        <v>#N/A</v>
      </c>
      <c r="Q29" s="584" t="e">
        <f t="shared" si="20"/>
        <v>#N/A</v>
      </c>
      <c r="R29" s="97" t="str">
        <f t="shared" si="21"/>
        <v/>
      </c>
      <c r="V29" s="577"/>
      <c r="W29" s="25">
        <v>3</v>
      </c>
      <c r="X29" s="26" t="str">
        <f>IF(HLOOKUP(W19,MaGv!$C$38:$AZ$68,4,0)=0," ",HLOOKUP(W19,MaGv!$C$38:$AZ$68,4,0))</f>
        <v xml:space="preserve"> </v>
      </c>
      <c r="Y29" s="26" t="str">
        <f>IF(HLOOKUP(W19,MaGv!$C$38:$AZ$68,9,0)=0," ",HLOOKUP(W19,MaGv!$C$38:$AZ$68,9,0))</f>
        <v xml:space="preserve"> </v>
      </c>
      <c r="Z29" s="26" t="str">
        <f>IF(HLOOKUP(W19,MaGv!$C$38:$AZ$68,14,0)=0," ",HLOOKUP(W19,MaGv!$C$38:$AZ$68,14,0))</f>
        <v xml:space="preserve"> </v>
      </c>
      <c r="AA29" s="26" t="str">
        <f>IF(HLOOKUP(W19,MaGv!$C$38:$AZ$68,19,0)=0," ",HLOOKUP(W19,MaGv!$C$38:$AZ$68,19,0))</f>
        <v xml:space="preserve"> </v>
      </c>
      <c r="AB29" s="26" t="str">
        <f>IF(HLOOKUP(W19,MaGv!$C$38:$AZ$68,24,0)=0," ",HLOOKUP(W19,MaGv!$C$38:$AZ$68,24,0))</f>
        <v xml:space="preserve"> </v>
      </c>
      <c r="AC29" s="26" t="str">
        <f>IF(HLOOKUP(W19,MaGv!$C$38:$AZ$68,29,0)=0," ",HLOOKUP(W19,MaGv!$C$38:$AZ$68,29,0))</f>
        <v/>
      </c>
      <c r="AD29" s="285"/>
      <c r="AE29" s="577"/>
      <c r="AF29" s="25">
        <v>3</v>
      </c>
      <c r="AG29" s="26" t="str">
        <f>IF(HLOOKUP(AF19,MaGv!$C$38:$AZ$68,4,0)=0," ",HLOOKUP(AF19,MaGv!$C$38:$AZ$68,4,0))</f>
        <v xml:space="preserve"> </v>
      </c>
      <c r="AH29" s="26" t="str">
        <f>IF(HLOOKUP(AF19,MaGv!$C$38:$AZ$68,9,0)=0," ",HLOOKUP(AF19,MaGv!$C$38:$AZ$68,9,0))</f>
        <v xml:space="preserve"> </v>
      </c>
      <c r="AI29" s="26" t="str">
        <f>IF(HLOOKUP(AF19,MaGv!$C$38:$AZ$68,14,0)=0," ",HLOOKUP(AF19,MaGv!$C$38:$AZ$68,14,0))</f>
        <v xml:space="preserve"> </v>
      </c>
      <c r="AJ29" s="26" t="str">
        <f>IF(HLOOKUP(AF19,MaGv!$C$38:$AZ$68,19,0)=0," ",HLOOKUP(AF19,MaGv!$C$38:$AZ$68,19,0))</f>
        <v xml:space="preserve"> </v>
      </c>
      <c r="AK29" s="26" t="str">
        <f>IF(HLOOKUP(AF19,MaGv!$C$38:$AZ$68,24,0)=0," ",HLOOKUP(AF19,MaGv!$C$38:$AZ$68,24,0))</f>
        <v xml:space="preserve"> </v>
      </c>
      <c r="AL29" s="26" t="str">
        <f>IF(HLOOKUP(AF19,MaGv!$C$38:$AZ$68,29,0)=0," ",HLOOKUP(AF19,MaGv!$C$38:$AZ$68,29,0))</f>
        <v/>
      </c>
    </row>
    <row r="30" spans="1:41" ht="14.25" customHeight="1">
      <c r="A30" s="298"/>
      <c r="B30" s="578"/>
      <c r="C30" s="96">
        <v>4</v>
      </c>
      <c r="D30" s="584"/>
      <c r="E30" s="584"/>
      <c r="F30" s="584"/>
      <c r="G30" s="584"/>
      <c r="H30" s="584"/>
      <c r="I30" s="97" t="str">
        <f t="shared" si="16"/>
        <v/>
      </c>
      <c r="J30" s="296"/>
      <c r="K30" s="578"/>
      <c r="L30" s="96">
        <v>4</v>
      </c>
      <c r="M30" s="584" t="e">
        <f t="shared" si="23"/>
        <v>#N/A</v>
      </c>
      <c r="N30" s="584" t="e">
        <f t="shared" si="17"/>
        <v>#N/A</v>
      </c>
      <c r="O30" s="584" t="e">
        <f t="shared" si="18"/>
        <v>#N/A</v>
      </c>
      <c r="P30" s="584" t="e">
        <f t="shared" si="19"/>
        <v>#N/A</v>
      </c>
      <c r="Q30" s="584" t="e">
        <f t="shared" si="20"/>
        <v>#N/A</v>
      </c>
      <c r="R30" s="97" t="str">
        <f t="shared" si="21"/>
        <v/>
      </c>
      <c r="V30" s="577"/>
      <c r="W30" s="25">
        <v>4</v>
      </c>
      <c r="X30" s="26" t="str">
        <f>IF(HLOOKUP(W19,MaGv!$C$38:$AZ$68,5,0)=0," ",HLOOKUP(W19,MaGv!$C$38:$AZ$68,5,0))</f>
        <v xml:space="preserve"> </v>
      </c>
      <c r="Y30" s="26" t="str">
        <f>IF(HLOOKUP(W19,MaGv!$C$38:$AZ$68,10,0)=0," ",HLOOKUP(W19,MaGv!$C$38:$AZ$68,10,0))</f>
        <v xml:space="preserve"> </v>
      </c>
      <c r="Z30" s="26" t="str">
        <f>IF(HLOOKUP(W19,MaGv!$C$38:$AZ$68,15,0)=0," ",HLOOKUP(W19,MaGv!$C$38:$AZ$68,15,0))</f>
        <v xml:space="preserve"> </v>
      </c>
      <c r="AA30" s="26" t="str">
        <f>IF(HLOOKUP(W19,MaGv!$C$38:$AZ$68,20,0)=0," ",HLOOKUP(W19,MaGv!$C$38:$AZ$68,20,0))</f>
        <v xml:space="preserve"> </v>
      </c>
      <c r="AB30" s="26" t="str">
        <f>IF(HLOOKUP(W19,MaGv!$C$38:$AZ$68,25,0)=0," ",HLOOKUP(W19,MaGv!$C$38:$AZ$68,25,0))</f>
        <v xml:space="preserve"> </v>
      </c>
      <c r="AC30" s="26" t="str">
        <f>IF(HLOOKUP(W19,MaGv!$C$38:$AZ$68,30,0)=0," ",HLOOKUP(W19,MaGv!$C$38:$AZ$68,30,0))</f>
        <v/>
      </c>
      <c r="AD30" s="285"/>
      <c r="AE30" s="577"/>
      <c r="AF30" s="25">
        <v>4</v>
      </c>
      <c r="AG30" s="26" t="str">
        <f>IF(HLOOKUP(AF19,MaGv!$C$38:$AZ$68,5,0)=0," ",HLOOKUP(AF19,MaGv!$C$38:$AZ$68,5,0))</f>
        <v xml:space="preserve"> </v>
      </c>
      <c r="AH30" s="26" t="str">
        <f>IF(HLOOKUP(AF19,MaGv!$C$38:$AZ$68,10,0)=0," ",HLOOKUP(AF19,MaGv!$C$38:$AZ$68,10,0))</f>
        <v xml:space="preserve"> </v>
      </c>
      <c r="AI30" s="26" t="str">
        <f>IF(HLOOKUP(AF19,MaGv!$C$38:$AZ$68,15,0)=0," ",HLOOKUP(AF19,MaGv!$C$38:$AZ$68,15,0))</f>
        <v xml:space="preserve"> </v>
      </c>
      <c r="AJ30" s="26" t="str">
        <f>IF(HLOOKUP(AF19,MaGv!$C$38:$AZ$68,20,0)=0," ",HLOOKUP(AF19,MaGv!$C$38:$AZ$68,20,0))</f>
        <v xml:space="preserve"> </v>
      </c>
      <c r="AK30" s="26" t="str">
        <f>IF(HLOOKUP(AF19,MaGv!$C$38:$AZ$68,25,0)=0," ",HLOOKUP(AF19,MaGv!$C$38:$AZ$68,25,0))</f>
        <v xml:space="preserve"> </v>
      </c>
      <c r="AL30" s="26" t="str">
        <f>IF(HLOOKUP(AF19,MaGv!$C$38:$AZ$68,30,0)=0," ",HLOOKUP(AF19,MaGv!$C$38:$AZ$68,30,0))</f>
        <v/>
      </c>
    </row>
    <row r="31" spans="1:41" ht="14.25" customHeight="1">
      <c r="A31" s="298"/>
      <c r="B31" s="578"/>
      <c r="C31" s="96">
        <v>5</v>
      </c>
      <c r="D31" s="584"/>
      <c r="E31" s="584"/>
      <c r="F31" s="584"/>
      <c r="G31" s="584"/>
      <c r="H31" s="584"/>
      <c r="I31" s="97" t="str">
        <f t="shared" si="16"/>
        <v/>
      </c>
      <c r="J31" s="296"/>
      <c r="K31" s="578"/>
      <c r="L31" s="96">
        <v>5</v>
      </c>
      <c r="M31" s="584" t="e">
        <f t="shared" si="23"/>
        <v>#N/A</v>
      </c>
      <c r="N31" s="584" t="e">
        <f t="shared" si="17"/>
        <v>#N/A</v>
      </c>
      <c r="O31" s="584" t="e">
        <f t="shared" si="18"/>
        <v>#N/A</v>
      </c>
      <c r="P31" s="584" t="e">
        <f t="shared" si="19"/>
        <v>#N/A</v>
      </c>
      <c r="Q31" s="584" t="e">
        <f t="shared" si="20"/>
        <v>#N/A</v>
      </c>
      <c r="R31" s="97" t="str">
        <f t="shared" si="21"/>
        <v/>
      </c>
      <c r="V31" s="577"/>
      <c r="W31" s="25">
        <v>5</v>
      </c>
      <c r="X31" s="26" t="str">
        <f>IF(HLOOKUP(W19,MaGv!$C$38:$AZ$68,6,0)=0," ",HLOOKUP(W19,MaGv!$C$38:$AZ$68,6,0))</f>
        <v xml:space="preserve"> </v>
      </c>
      <c r="Y31" s="26" t="str">
        <f>IF(HLOOKUP(W19,MaGv!$C$38:$AZ$68,11,0)=0," ",HLOOKUP(W19,MaGv!$C$38:$AZ$68,11,0))</f>
        <v xml:space="preserve"> </v>
      </c>
      <c r="Z31" s="26" t="str">
        <f>IF(HLOOKUP(W19,MaGv!$C$38:$AZ$68,16,0)=0," ",HLOOKUP(W19,MaGv!$C$38:$AZ$68,16,0))</f>
        <v xml:space="preserve"> </v>
      </c>
      <c r="AA31" s="26" t="str">
        <f>IF(HLOOKUP(W19,MaGv!$C$38:$AZ$68,21,0)=0," ",HLOOKUP(W19,MaGv!$C$38:$AZ$68,21,0))</f>
        <v xml:space="preserve"> </v>
      </c>
      <c r="AB31" s="26" t="str">
        <f>IF(HLOOKUP(W19,MaGv!$C$38:$AZ$68,26,0)=0," ",HLOOKUP(W19,MaGv!$C$38:$AZ$68,26,0))</f>
        <v xml:space="preserve"> </v>
      </c>
      <c r="AC31" s="26" t="str">
        <f>IF(HLOOKUP(W19,MaGv!$C$38:$AZ$68,31,0)=0," ",HLOOKUP(W19,MaGv!$C$38:$AZ$68,31,0))</f>
        <v/>
      </c>
      <c r="AD31" s="285"/>
      <c r="AE31" s="577"/>
      <c r="AF31" s="25">
        <v>5</v>
      </c>
      <c r="AG31" s="26" t="str">
        <f>IF(HLOOKUP(AF19,MaGv!$C$38:$AZ$68,6,0)=0," ",HLOOKUP(AF19,MaGv!$C$38:$AZ$68,6,0))</f>
        <v xml:space="preserve"> </v>
      </c>
      <c r="AH31" s="26" t="str">
        <f>IF(HLOOKUP(AF19,MaGv!$C$38:$AZ$68,11,0)=0," ",HLOOKUP(AF19,MaGv!$C$38:$AZ$68,11,0))</f>
        <v xml:space="preserve"> </v>
      </c>
      <c r="AI31" s="26" t="str">
        <f>IF(HLOOKUP(AF19,MaGv!$C$38:$AZ$68,16,0)=0," ",HLOOKUP(AF19,MaGv!$C$38:$AZ$68,16,0))</f>
        <v xml:space="preserve"> </v>
      </c>
      <c r="AJ31" s="26" t="str">
        <f>IF(HLOOKUP(AF19,MaGv!$C$38:$AZ$68,21,0)=0," ",HLOOKUP(AF19,MaGv!$C$38:$AZ$68,21,0))</f>
        <v xml:space="preserve"> </v>
      </c>
      <c r="AK31" s="26" t="str">
        <f>IF(HLOOKUP(AF19,MaGv!$C$38:$AZ$68,26,0)=0," ",HLOOKUP(AF19,MaGv!$C$38:$AZ$68,26,0))</f>
        <v xml:space="preserve"> </v>
      </c>
      <c r="AL31" s="26" t="str">
        <f>IF(HLOOKUP(AF19,MaGv!$C$38:$AZ$68,31,0)=0," ",HLOOKUP(AF19,MaGv!$C$38:$AZ$68,31,0))</f>
        <v/>
      </c>
      <c r="AN31" s="27"/>
      <c r="AO31" s="27"/>
    </row>
    <row r="32" spans="1:41" s="27" customFormat="1" ht="14.25" customHeight="1">
      <c r="A32" s="298"/>
      <c r="B32" s="98"/>
      <c r="C32" s="98"/>
      <c r="D32" s="98"/>
      <c r="E32" s="98"/>
      <c r="F32" s="98"/>
      <c r="G32" s="100"/>
      <c r="H32" s="100"/>
      <c r="I32" s="100"/>
      <c r="J32" s="296"/>
      <c r="K32" s="100"/>
      <c r="L32" s="100"/>
      <c r="M32" s="100"/>
      <c r="N32" s="100"/>
      <c r="O32" s="100"/>
      <c r="P32" s="100"/>
      <c r="Q32" s="100"/>
      <c r="R32" s="100"/>
      <c r="V32" s="11"/>
      <c r="W32" s="8"/>
      <c r="X32" s="6"/>
      <c r="Y32" s="6"/>
      <c r="Z32" s="6"/>
      <c r="AA32" s="6"/>
      <c r="AB32" s="6"/>
      <c r="AC32" s="6"/>
      <c r="AD32" s="285"/>
      <c r="AE32" s="7"/>
      <c r="AF32" s="8"/>
      <c r="AG32" s="6"/>
      <c r="AH32" s="6"/>
      <c r="AI32" s="6"/>
      <c r="AJ32" s="6"/>
      <c r="AK32" s="6"/>
      <c r="AL32" s="6"/>
    </row>
    <row r="33" spans="1:41" s="27" customFormat="1" ht="14.25" customHeight="1">
      <c r="A33" s="299"/>
      <c r="B33" s="101"/>
      <c r="C33" s="101"/>
      <c r="D33" s="101"/>
      <c r="E33" s="101"/>
      <c r="F33" s="101"/>
      <c r="G33" s="102"/>
      <c r="H33" s="102"/>
      <c r="I33" s="102"/>
      <c r="J33" s="297"/>
      <c r="K33" s="102"/>
      <c r="L33" s="102"/>
      <c r="M33" s="102"/>
      <c r="N33" s="102"/>
      <c r="O33" s="102"/>
      <c r="P33" s="102"/>
      <c r="Q33" s="102"/>
      <c r="R33" s="102"/>
      <c r="V33" s="12"/>
      <c r="W33" s="8"/>
      <c r="X33" s="6"/>
      <c r="Y33" s="6"/>
      <c r="Z33" s="6"/>
      <c r="AA33" s="6"/>
      <c r="AB33" s="6"/>
      <c r="AC33" s="6"/>
      <c r="AD33" s="285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>
      <c r="A34" s="300"/>
      <c r="J34" s="296"/>
      <c r="V34" s="2"/>
      <c r="W34" s="29"/>
      <c r="X34" s="2"/>
      <c r="Y34" s="2"/>
      <c r="Z34" s="2"/>
      <c r="AA34" s="2"/>
      <c r="AB34" s="2"/>
      <c r="AC34" s="2"/>
      <c r="AD34" s="285"/>
      <c r="AE34" s="2"/>
      <c r="AF34" s="29"/>
      <c r="AG34" s="2"/>
      <c r="AH34" s="2"/>
      <c r="AI34" s="2"/>
      <c r="AJ34" s="2"/>
      <c r="AK34" s="2"/>
      <c r="AL34" s="2"/>
    </row>
    <row r="35" spans="1:41" ht="14.25" customHeight="1">
      <c r="A35" s="288"/>
      <c r="B35" s="473" t="str">
        <f ca="1">MaGv!$N$1</f>
        <v>tkb_khoi12_hk2_ngay04-05-2020</v>
      </c>
      <c r="C35" s="85"/>
      <c r="D35" s="86"/>
      <c r="E35" s="86"/>
      <c r="F35" s="86"/>
      <c r="G35" s="86"/>
      <c r="I35" s="86"/>
      <c r="J35" s="292"/>
      <c r="K35" s="473" t="str">
        <f ca="1">MaGv!$N$1</f>
        <v>tkb_khoi12_hk2_ngay04-05-2020</v>
      </c>
      <c r="M35" s="86"/>
      <c r="N35" s="86"/>
      <c r="O35" s="86"/>
      <c r="P35" s="86"/>
      <c r="Q35" s="87"/>
      <c r="R35" s="86"/>
      <c r="V35" s="15"/>
      <c r="W35" s="17"/>
      <c r="X35" s="17"/>
      <c r="Y35" s="17"/>
      <c r="Z35" s="17"/>
      <c r="AA35" s="17"/>
      <c r="AB35" s="18"/>
      <c r="AC35" s="17"/>
      <c r="AD35" s="285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>
      <c r="A36" s="288"/>
      <c r="B36" s="88" t="str">
        <f>V36</f>
        <v>LỚP:</v>
      </c>
      <c r="C36" s="215" t="str">
        <f>VLOOKUP(A38,DS!$R$1:$T$48,2,0)</f>
        <v>A5</v>
      </c>
      <c r="D36" s="88" t="str">
        <f>Y36</f>
        <v>GVCN:</v>
      </c>
      <c r="E36" s="89" t="str">
        <f>Z36</f>
        <v xml:space="preserve">Lê Thị Hồng Mai-Văn </v>
      </c>
      <c r="G36" s="91"/>
      <c r="H36" s="91"/>
      <c r="I36" s="91"/>
      <c r="J36" s="292"/>
      <c r="K36" s="92" t="str">
        <f>AE36</f>
        <v>LỚP:</v>
      </c>
      <c r="L36" s="215" t="str">
        <f>VLOOKUP(J38,DS!$R$3:$T$48,2,0)</f>
        <v>A6</v>
      </c>
      <c r="M36" s="88" t="str">
        <f>AH36</f>
        <v>GVCN:</v>
      </c>
      <c r="N36" s="93" t="str">
        <f>AI36</f>
        <v>Huỳnh Thị Thúy Trang-Toán</v>
      </c>
      <c r="P36" s="91"/>
      <c r="Q36" s="91"/>
      <c r="R36" s="91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 xml:space="preserve">Lê Thị Hồng Mai-Văn </v>
      </c>
      <c r="AA36" s="4"/>
      <c r="AB36" s="4"/>
      <c r="AC36" s="4"/>
      <c r="AD36" s="285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Huỳnh Thị Thúy Trang-Toán</v>
      </c>
      <c r="AJ36" s="4"/>
      <c r="AK36" s="4"/>
      <c r="AL36" s="4"/>
    </row>
    <row r="37" spans="1:41" ht="14.25" customHeight="1">
      <c r="A37" s="289"/>
      <c r="J37" s="293"/>
      <c r="V37" s="2"/>
      <c r="W37" s="2"/>
      <c r="X37" s="1"/>
      <c r="Y37" s="2"/>
      <c r="Z37" s="2"/>
      <c r="AA37" s="2"/>
      <c r="AB37" s="2"/>
      <c r="AC37" s="2"/>
      <c r="AD37" s="285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>
      <c r="A38" s="290">
        <v>5</v>
      </c>
      <c r="B38" s="94"/>
      <c r="C38" s="95" t="s">
        <v>43</v>
      </c>
      <c r="D38" s="95" t="s">
        <v>15</v>
      </c>
      <c r="E38" s="95" t="s">
        <v>16</v>
      </c>
      <c r="F38" s="95" t="s">
        <v>37</v>
      </c>
      <c r="G38" s="95" t="s">
        <v>38</v>
      </c>
      <c r="H38" s="95" t="s">
        <v>39</v>
      </c>
      <c r="I38" s="95" t="s">
        <v>40</v>
      </c>
      <c r="J38" s="294">
        <v>6</v>
      </c>
      <c r="K38" s="94"/>
      <c r="L38" s="95" t="s">
        <v>43</v>
      </c>
      <c r="M38" s="95" t="s">
        <v>15</v>
      </c>
      <c r="N38" s="95" t="s">
        <v>16</v>
      </c>
      <c r="O38" s="95" t="s">
        <v>37</v>
      </c>
      <c r="P38" s="95" t="s">
        <v>38</v>
      </c>
      <c r="Q38" s="95" t="s">
        <v>39</v>
      </c>
      <c r="R38" s="95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6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>
      <c r="A39" s="298"/>
      <c r="B39" s="578" t="s">
        <v>25</v>
      </c>
      <c r="C39" s="96">
        <v>1</v>
      </c>
      <c r="D39" s="97" t="str">
        <f>IF(X39="","",IF(X39="cc","cc",VLOOKUP(MID(X39,2,1),$AN$4:$AO$21,2,0)))</f>
        <v>cc</v>
      </c>
      <c r="E39" s="97" t="str">
        <f t="shared" ref="E39:E48" si="24">IF(Y39="","",IF(Y39="cn","cn",VLOOKUP(MID(Y39,2,1),$AN$4:$AO$21,2,0)))</f>
        <v>anh</v>
      </c>
      <c r="F39" s="97" t="str">
        <f t="shared" ref="F39:F48" si="25">IF(Z39="","",IF(Z39="cn","cn",VLOOKUP(MID(Z39,2,1),$AN$4:$AO$21,2,0)))</f>
        <v>sinh</v>
      </c>
      <c r="G39" s="97" t="str">
        <f t="shared" ref="G39:G48" si="26">IF(AA39="","",IF(AA39="cn","cn",VLOOKUP(MID(AA39,2,1),$AN$4:$AO$21,2,0)))</f>
        <v>toán</v>
      </c>
      <c r="H39" s="97" t="str">
        <f t="shared" ref="H39:H48" si="27">IF(AB39="","",IF(AB39="cn","cn",VLOOKUP(MID(AB39,2,1),$AN$4:$AO$21,2,0)))</f>
        <v>tin</v>
      </c>
      <c r="I39" s="97" t="str">
        <f t="shared" ref="I39:I48" si="28">IF(AC39="","",IF(AC39="cn","cn",VLOOKUP(MID(AC39,2,1),$AN$4:$AO$21,2,0)))</f>
        <v/>
      </c>
      <c r="J39" s="296"/>
      <c r="K39" s="578" t="s">
        <v>25</v>
      </c>
      <c r="L39" s="96">
        <v>1</v>
      </c>
      <c r="M39" s="97" t="str">
        <f>IF(AG39="","",IF(AG39="cc","cc",VLOOKUP(MID(AG39,2,1),$AN$4:$AO$21,2,0)))</f>
        <v>cc</v>
      </c>
      <c r="N39" s="97" t="str">
        <f t="shared" ref="N39:N48" si="29">IF(AH39="","",IF(AH39="cn","cn",VLOOKUP(MID(AH39,2,1),$AN$4:$AO$21,2,0)))</f>
        <v>côngN</v>
      </c>
      <c r="O39" s="97" t="str">
        <f t="shared" ref="O39:O48" si="30">IF(AI39="","",IF(AI39="cn","cn",VLOOKUP(MID(AI39,2,1),$AN$4:$AO$21,2,0)))</f>
        <v>tin</v>
      </c>
      <c r="P39" s="97" t="str">
        <f t="shared" ref="P39:P48" si="31">IF(AJ39="","",IF(AJ39="cn","cn",VLOOKUP(MID(AJ39,2,1),$AN$4:$AO$21,2,0)))</f>
        <v>toán</v>
      </c>
      <c r="Q39" s="97" t="str">
        <f t="shared" ref="Q39:Q48" si="32">IF(AK39="","",IF(AK39="cn","cn",VLOOKUP(MID(AK39,2,1),$AN$4:$AO$21,2,0)))</f>
        <v>cd</v>
      </c>
      <c r="R39" s="97" t="str">
        <f t="shared" ref="R39:R48" si="33">IF(AL39="","",IF(AL39="cn","cn",VLOOKUP(MID(AL39,2,1),$AN$4:$AO$21,2,0)))</f>
        <v/>
      </c>
      <c r="V39" s="577" t="s">
        <v>25</v>
      </c>
      <c r="W39" s="25">
        <v>1</v>
      </c>
      <c r="X39" s="26" t="s">
        <v>314</v>
      </c>
      <c r="Y39" s="26" t="str">
        <f>IF(HLOOKUP(W36,MaGv!$C$3:$AZ$68,7,0)=0," ",HLOOKUP(W36,MaGv!$C$3:$AZ$68,7,0))</f>
        <v>BA06</v>
      </c>
      <c r="Z39" s="26" t="str">
        <f>IF(HLOOKUP(W36,MaGv!$C$3:$AZ$68,12,0)=0," ",HLOOKUP(W36,MaGv!$C$3:$AZ$68,12,0))</f>
        <v>BS01</v>
      </c>
      <c r="AA39" s="26" t="str">
        <f>IF(HLOOKUP(W36,MaGv!$C$3:$AZ$68,17,0)=0," ",HLOOKUP(W36,MaGv!$C$3:$AZ$68,17,0))</f>
        <v>BT07</v>
      </c>
      <c r="AB39" s="26" t="str">
        <f>IF(HLOOKUP(W36,MaGv!$C$3:$AZ$68,22,0)=0," ",HLOOKUP(W36,MaGv!$C$3:$AZ$68,22,0))</f>
        <v>BI03</v>
      </c>
      <c r="AC39" s="26" t="str">
        <f>IF(HLOOKUP(W36,MaGv!$C$3:$AZ$68,27,0)=0," ",HLOOKUP(W36,MaGv!$C$3:$AZ$68,27,0))</f>
        <v/>
      </c>
      <c r="AD39" s="285"/>
      <c r="AE39" s="577" t="s">
        <v>25</v>
      </c>
      <c r="AF39" s="25">
        <v>1</v>
      </c>
      <c r="AG39" s="26" t="s">
        <v>314</v>
      </c>
      <c r="AH39" s="26" t="str">
        <f>IF(HLOOKUP(AF36,MaGv!$C$3:$AZ$68,7,0)=0," ",HLOOKUP(AF36,MaGv!$C$3:$AZ$68,7,0))</f>
        <v>BC06</v>
      </c>
      <c r="AI39" s="26" t="str">
        <f>IF(HLOOKUP(AF36,MaGv!$C$3:$AZ$68,12,0)=0," ",HLOOKUP(AF36,MaGv!$C$3:$AZ$68,12,0))</f>
        <v>BI03</v>
      </c>
      <c r="AJ39" s="26" t="str">
        <f>IF(HLOOKUP(AF36,MaGv!$C$3:$AZ$68,17,0)=0," ",HLOOKUP(AF36,MaGv!$C$3:$AZ$68,17,0))</f>
        <v>BT05</v>
      </c>
      <c r="AK39" s="26" t="str">
        <f>IF(HLOOKUP(AF36,MaGv!$C$3:$AZ$68,22,0)=0," ",HLOOKUP(AF36,MaGv!$C$3:$AZ$68,22,0))</f>
        <v>BG01</v>
      </c>
      <c r="AL39" s="26" t="str">
        <f>IF(HLOOKUP(AF36,MaGv!$C$3:$AZ$68,27,0)=0," ",HLOOKUP(AF36,MaGv!$C$3:$AZ$68,27,0))</f>
        <v/>
      </c>
    </row>
    <row r="40" spans="1:41" ht="14.25" customHeight="1">
      <c r="A40" s="298"/>
      <c r="B40" s="578"/>
      <c r="C40" s="96">
        <v>2</v>
      </c>
      <c r="D40" s="97" t="str">
        <f t="shared" ref="D40:D48" si="34">IF(X40="","",IF(X40="cn","cn",VLOOKUP(MID(X40,2,1),$AN$4:$AO$21,2,0)))</f>
        <v>cn</v>
      </c>
      <c r="E40" s="97" t="str">
        <f t="shared" si="24"/>
        <v>anh</v>
      </c>
      <c r="F40" s="97" t="str">
        <f t="shared" si="25"/>
        <v>địa</v>
      </c>
      <c r="G40" s="97" t="str">
        <f t="shared" si="26"/>
        <v>toán</v>
      </c>
      <c r="H40" s="97" t="str">
        <f t="shared" si="27"/>
        <v>lý</v>
      </c>
      <c r="I40" s="97" t="str">
        <f t="shared" si="28"/>
        <v/>
      </c>
      <c r="J40" s="296"/>
      <c r="K40" s="578"/>
      <c r="L40" s="96">
        <v>2</v>
      </c>
      <c r="M40" s="97" t="str">
        <f t="shared" ref="M40:M48" si="35">IF(AG40="","",IF(AG40="cn","cn",VLOOKUP(MID(AG40,2,1),$AN$4:$AO$21,2,0)))</f>
        <v>cn</v>
      </c>
      <c r="N40" s="97" t="str">
        <f t="shared" si="29"/>
        <v>văn</v>
      </c>
      <c r="O40" s="97" t="str">
        <f t="shared" si="30"/>
        <v>tin</v>
      </c>
      <c r="P40" s="97" t="str">
        <f t="shared" si="31"/>
        <v>toán</v>
      </c>
      <c r="Q40" s="97" t="str">
        <f t="shared" si="32"/>
        <v>văn</v>
      </c>
      <c r="R40" s="97" t="str">
        <f t="shared" si="33"/>
        <v/>
      </c>
      <c r="V40" s="577"/>
      <c r="W40" s="25">
        <v>2</v>
      </c>
      <c r="X40" s="26" t="s">
        <v>112</v>
      </c>
      <c r="Y40" s="26" t="str">
        <f>IF(HLOOKUP(W36,MaGv!$C$3:$AZ$68,8,0)=0," ",HLOOKUP(W36,MaGv!$C$3:$AZ$68,8,0))</f>
        <v>BA06</v>
      </c>
      <c r="Z40" s="26" t="str">
        <f>IF(HLOOKUP(W36,MaGv!$C$3:$AZ$68,13,0)=0," ",HLOOKUP(W36,MaGv!$C$3:$AZ$68,13,0))</f>
        <v>BD01</v>
      </c>
      <c r="AA40" s="26" t="str">
        <f>IF(HLOOKUP(W36,MaGv!$C$3:$AZ$68,18,0)=0," ",HLOOKUP(W36,MaGv!$C$3:$AZ$68,18,0))</f>
        <v>BT07</v>
      </c>
      <c r="AB40" s="26" t="str">
        <f>IF(HLOOKUP(W36,MaGv!$C$3:$AZ$68,23,0)=0," ",HLOOKUP(W36,MaGv!$C$3:$AZ$68,23,0))</f>
        <v>BL03</v>
      </c>
      <c r="AC40" s="26" t="str">
        <f>IF(HLOOKUP(W36,MaGv!$C$3:$AZ$68,28,0)=0," ",HLOOKUP(W36,MaGv!$C$3:$AZ$68,28,0))</f>
        <v/>
      </c>
      <c r="AD40" s="285"/>
      <c r="AE40" s="577"/>
      <c r="AF40" s="25">
        <v>2</v>
      </c>
      <c r="AG40" s="26" t="s">
        <v>112</v>
      </c>
      <c r="AH40" s="26" t="str">
        <f>IF(HLOOKUP(AF36,MaGv!$C$3:$AZ$68,8,0)=0," ",HLOOKUP(AF36,MaGv!$C$3:$AZ$68,8,0))</f>
        <v>BV02</v>
      </c>
      <c r="AI40" s="26" t="str">
        <f>IF(HLOOKUP(AF36,MaGv!$C$3:$AZ$68,13,0)=0," ",HLOOKUP(AF36,MaGv!$C$3:$AZ$68,13,0))</f>
        <v>BI03</v>
      </c>
      <c r="AJ40" s="26" t="str">
        <f>IF(HLOOKUP(AF36,MaGv!$C$3:$AZ$68,18,0)=0," ",HLOOKUP(AF36,MaGv!$C$3:$AZ$68,18,0))</f>
        <v>BT05</v>
      </c>
      <c r="AK40" s="26" t="str">
        <f>IF(HLOOKUP(AF36,MaGv!$C$3:$AZ$68,23,0)=0," ",HLOOKUP(AF36,MaGv!$C$3:$AZ$68,23,0))</f>
        <v>BV02</v>
      </c>
      <c r="AL40" s="26" t="str">
        <f>IF(HLOOKUP(AF36,MaGv!$C$3:$AZ$68,28,0)=0," ",HLOOKUP(AF36,MaGv!$C$3:$AZ$68,28,0))</f>
        <v/>
      </c>
    </row>
    <row r="41" spans="1:41" ht="14.25" customHeight="1">
      <c r="A41" s="298"/>
      <c r="B41" s="578"/>
      <c r="C41" s="96">
        <v>3</v>
      </c>
      <c r="D41" s="97" t="str">
        <f t="shared" si="34"/>
        <v>địa</v>
      </c>
      <c r="E41" s="97" t="str">
        <f t="shared" si="24"/>
        <v>lý</v>
      </c>
      <c r="F41" s="97" t="str">
        <f t="shared" si="25"/>
        <v>toán</v>
      </c>
      <c r="G41" s="97" t="str">
        <f t="shared" si="26"/>
        <v>anh</v>
      </c>
      <c r="H41" s="97" t="str">
        <f t="shared" si="27"/>
        <v>hóa</v>
      </c>
      <c r="I41" s="97" t="str">
        <f t="shared" si="28"/>
        <v/>
      </c>
      <c r="J41" s="296"/>
      <c r="K41" s="578"/>
      <c r="L41" s="96">
        <v>3</v>
      </c>
      <c r="M41" s="97" t="str">
        <f t="shared" si="35"/>
        <v>sinh</v>
      </c>
      <c r="N41" s="97" t="str">
        <f t="shared" si="29"/>
        <v>văn</v>
      </c>
      <c r="O41" s="97" t="str">
        <f t="shared" si="30"/>
        <v>toán</v>
      </c>
      <c r="P41" s="97" t="str">
        <f t="shared" si="31"/>
        <v>anh</v>
      </c>
      <c r="Q41" s="97" t="str">
        <f t="shared" si="32"/>
        <v>địa</v>
      </c>
      <c r="R41" s="97" t="str">
        <f t="shared" si="33"/>
        <v/>
      </c>
      <c r="V41" s="577"/>
      <c r="W41" s="25">
        <v>3</v>
      </c>
      <c r="X41" s="26" t="str">
        <f>IF(HLOOKUP(W36,MaGv!$C$3:$AZ$68,4,0)=0," ",HLOOKUP(W36,MaGv!$C$3:$AZ$68,4,0))</f>
        <v>BD01</v>
      </c>
      <c r="Y41" s="26" t="str">
        <f>IF(HLOOKUP(W36,MaGv!$C$3:$AZ$68,9,0)=0," ",HLOOKUP(W36,MaGv!$C$3:$AZ$68,9,0))</f>
        <v>BL03</v>
      </c>
      <c r="Z41" s="26" t="str">
        <f>IF(HLOOKUP(W36,MaGv!$C$3:$AZ$68,14,0)=0," ",HLOOKUP(W36,MaGv!$C$3:$AZ$68,14,0))</f>
        <v>BT07</v>
      </c>
      <c r="AA41" s="26" t="str">
        <f>IF(HLOOKUP(W36,MaGv!$C$3:$AZ$68,19,0)=0," ",HLOOKUP(W36,MaGv!$C$3:$AZ$68,19,0))</f>
        <v>BA06</v>
      </c>
      <c r="AB41" s="26" t="str">
        <f>IF(HLOOKUP(W36,MaGv!$C$3:$AZ$68,24,0)=0," ",HLOOKUP(W36,MaGv!$C$3:$AZ$68,24,0))</f>
        <v>BH03</v>
      </c>
      <c r="AC41" s="26" t="str">
        <f>IF(HLOOKUP(W36,MaGv!$C$3:$AZ$68,29,0)=0," ",HLOOKUP(W36,MaGv!$C$3:$AZ$68,29,0))</f>
        <v/>
      </c>
      <c r="AD41" s="285"/>
      <c r="AE41" s="577"/>
      <c r="AF41" s="25">
        <v>3</v>
      </c>
      <c r="AG41" s="26" t="str">
        <f>IF(HLOOKUP(AF36,MaGv!$C$3:$AZ$68,4,0)=0," ",HLOOKUP(AF36,MaGv!$C$3:$AZ$68,4,0))</f>
        <v>BS01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BT05</v>
      </c>
      <c r="AJ41" s="26" t="str">
        <f>IF(HLOOKUP(AF36,MaGv!$C$3:$AZ$68,19,0)=0," ",HLOOKUP(AF36,MaGv!$C$3:$AZ$68,19,0))</f>
        <v>BA02</v>
      </c>
      <c r="AK41" s="26" t="str">
        <f>IF(HLOOKUP(AF36,MaGv!$C$3:$AZ$68,24,0)=0," ",HLOOKUP(AF36,MaGv!$C$3:$AZ$68,24,0))</f>
        <v>BD01</v>
      </c>
      <c r="AL41" s="26" t="str">
        <f>IF(HLOOKUP(AF36,MaGv!$C$3:$AZ$68,29,0)=0," ",HLOOKUP(AF36,MaGv!$C$3:$AZ$68,29,0))</f>
        <v/>
      </c>
    </row>
    <row r="42" spans="1:41" ht="14.25" customHeight="1">
      <c r="A42" s="298"/>
      <c r="B42" s="578"/>
      <c r="C42" s="96">
        <v>4</v>
      </c>
      <c r="D42" s="97" t="str">
        <f t="shared" si="34"/>
        <v>tin</v>
      </c>
      <c r="E42" s="97" t="str">
        <f t="shared" si="24"/>
        <v>hóa</v>
      </c>
      <c r="F42" s="97" t="str">
        <f t="shared" si="25"/>
        <v>toán</v>
      </c>
      <c r="G42" s="97" t="str">
        <f t="shared" si="26"/>
        <v>anh</v>
      </c>
      <c r="H42" s="97" t="str">
        <f t="shared" si="27"/>
        <v>văn</v>
      </c>
      <c r="I42" s="97" t="str">
        <f t="shared" si="28"/>
        <v/>
      </c>
      <c r="J42" s="296"/>
      <c r="K42" s="578"/>
      <c r="L42" s="96">
        <v>4</v>
      </c>
      <c r="M42" s="97" t="str">
        <f t="shared" si="35"/>
        <v>anh</v>
      </c>
      <c r="N42" s="97" t="str">
        <f t="shared" si="29"/>
        <v>anh</v>
      </c>
      <c r="O42" s="97" t="str">
        <f t="shared" si="30"/>
        <v>toán</v>
      </c>
      <c r="P42" s="97" t="str">
        <f t="shared" si="31"/>
        <v>anh</v>
      </c>
      <c r="Q42" s="97" t="str">
        <f t="shared" si="32"/>
        <v>lý</v>
      </c>
      <c r="R42" s="97" t="str">
        <f t="shared" si="33"/>
        <v/>
      </c>
      <c r="V42" s="577"/>
      <c r="W42" s="25">
        <v>4</v>
      </c>
      <c r="X42" s="26" t="str">
        <f>IF(HLOOKUP(W36,MaGv!$C$3:$AZ$68,5,0)=0," ",HLOOKUP(W36,MaGv!$C$3:$AZ$68,5,0))</f>
        <v>BI03</v>
      </c>
      <c r="Y42" s="26" t="str">
        <f>IF(HLOOKUP(W36,MaGv!$C$3:$AZ$68,10,0)=0," ",HLOOKUP(W36,MaGv!$C$3:$AZ$68,10,0))</f>
        <v>BH03</v>
      </c>
      <c r="Z42" s="26" t="str">
        <f>IF(HLOOKUP(W36,MaGv!$C$3:$AZ$68,15,0)=0," ",HLOOKUP(W36,MaGv!$C$3:$AZ$68,15,0))</f>
        <v>BT07</v>
      </c>
      <c r="AA42" s="26" t="str">
        <f>IF(HLOOKUP(W36,MaGv!$C$3:$AZ$68,20,0)=0," ",HLOOKUP(W36,MaGv!$C$3:$AZ$68,20,0))</f>
        <v>BA06</v>
      </c>
      <c r="AB42" s="26" t="str">
        <f>IF(HLOOKUP(W36,MaGv!$C$3:$AZ$68,25,0)=0," ",HLOOKUP(W36,MaGv!$C$3:$AZ$68,25,0))</f>
        <v>BV04</v>
      </c>
      <c r="AC42" s="26" t="str">
        <f>IF(HLOOKUP(W36,MaGv!$C$3:$AZ$68,30,0)=0," ",HLOOKUP(W36,MaGv!$C$3:$AZ$68,30,0))</f>
        <v/>
      </c>
      <c r="AD42" s="285"/>
      <c r="AE42" s="577"/>
      <c r="AF42" s="25">
        <v>4</v>
      </c>
      <c r="AG42" s="26" t="str">
        <f>IF(HLOOKUP(AF36,MaGv!$C$3:$AZ$68,5,0)=0," ",HLOOKUP(AF36,MaGv!$C$3:$AZ$68,5,0))</f>
        <v>BA02</v>
      </c>
      <c r="AH42" s="26" t="str">
        <f>IF(HLOOKUP(AF36,MaGv!$C$3:$AZ$68,10,0)=0," ",HLOOKUP(AF36,MaGv!$C$3:$AZ$68,10,0))</f>
        <v>BA02</v>
      </c>
      <c r="AI42" s="26" t="str">
        <f>IF(HLOOKUP(AF36,MaGv!$C$3:$AZ$68,15,0)=0," ",HLOOKUP(AF36,MaGv!$C$3:$AZ$68,15,0))</f>
        <v>BT05</v>
      </c>
      <c r="AJ42" s="26" t="str">
        <f>IF(HLOOKUP(AF36,MaGv!$C$3:$AZ$68,20,0)=0," ",HLOOKUP(AF36,MaGv!$C$3:$AZ$68,20,0))</f>
        <v>BA02</v>
      </c>
      <c r="AK42" s="26" t="str">
        <f>IF(HLOOKUP(AF36,MaGv!$C$3:$AZ$68,25,0)=0," ",HLOOKUP(AF36,MaGv!$C$3:$AZ$68,25,0))</f>
        <v>BL06</v>
      </c>
      <c r="AL42" s="26" t="str">
        <f>IF(HLOOKUP(AF36,MaGv!$C$3:$AZ$68,30,0)=0," ",HLOOKUP(AF36,MaGv!$C$3:$AZ$68,30,0))</f>
        <v/>
      </c>
    </row>
    <row r="43" spans="1:41" ht="14.25" customHeight="1">
      <c r="A43" s="298"/>
      <c r="B43" s="578"/>
      <c r="C43" s="96">
        <v>5</v>
      </c>
      <c r="D43" s="97" t="str">
        <f t="shared" si="34"/>
        <v>côngN</v>
      </c>
      <c r="E43" s="97" t="str">
        <f t="shared" si="24"/>
        <v>văn</v>
      </c>
      <c r="F43" s="97" t="str">
        <f t="shared" si="25"/>
        <v>sử</v>
      </c>
      <c r="G43" s="97" t="str">
        <f t="shared" si="26"/>
        <v>cd</v>
      </c>
      <c r="H43" s="97" t="str">
        <f t="shared" si="27"/>
        <v>văn</v>
      </c>
      <c r="I43" s="97" t="str">
        <f t="shared" si="28"/>
        <v/>
      </c>
      <c r="J43" s="296"/>
      <c r="K43" s="578"/>
      <c r="L43" s="96">
        <v>5</v>
      </c>
      <c r="M43" s="97" t="str">
        <f t="shared" si="35"/>
        <v>sử</v>
      </c>
      <c r="N43" s="97" t="str">
        <f t="shared" si="29"/>
        <v>hóa</v>
      </c>
      <c r="O43" s="97" t="str">
        <f t="shared" si="30"/>
        <v>địa</v>
      </c>
      <c r="P43" s="97" t="str">
        <f t="shared" si="31"/>
        <v>hóa</v>
      </c>
      <c r="Q43" s="97" t="str">
        <f t="shared" si="32"/>
        <v>lý</v>
      </c>
      <c r="R43" s="97" t="str">
        <f t="shared" si="33"/>
        <v/>
      </c>
      <c r="V43" s="577"/>
      <c r="W43" s="25">
        <v>5</v>
      </c>
      <c r="X43" s="26" t="str">
        <f>IF(HLOOKUP(W36,MaGv!$C$3:$AZ$68,6,0)=0," ",HLOOKUP(W36,MaGv!$C$3:$AZ$68,6,0))</f>
        <v>BC03</v>
      </c>
      <c r="Y43" s="26" t="str">
        <f>IF(HLOOKUP(W36,MaGv!$C$3:$AZ$68,11,0)=0," ",HLOOKUP(W36,MaGv!$C$3:$AZ$68,11,0))</f>
        <v>BV04</v>
      </c>
      <c r="Z43" s="26" t="str">
        <f>IF(HLOOKUP(W36,MaGv!$C$3:$AZ$68,16,0)=0," ",HLOOKUP(W36,MaGv!$C$3:$AZ$68,16,0))</f>
        <v>BU03</v>
      </c>
      <c r="AA43" s="26" t="str">
        <f>IF(HLOOKUP(W36,MaGv!$C$3:$AZ$68,21,0)=0," ",HLOOKUP(W36,MaGv!$C$3:$AZ$68,21,0))</f>
        <v>BG01</v>
      </c>
      <c r="AB43" s="26" t="str">
        <f>IF(HLOOKUP(W36,MaGv!$C$3:$AZ$68,26,0)=0," ",HLOOKUP(W36,MaGv!$C$3:$AZ$68,26,0))</f>
        <v>BV04</v>
      </c>
      <c r="AC43" s="26" t="str">
        <f>IF(HLOOKUP(W36,MaGv!$C$3:$AZ$68,31,0)=0," ",HLOOKUP(W36,MaGv!$C$3:$AZ$68,31,0))</f>
        <v/>
      </c>
      <c r="AD43" s="285"/>
      <c r="AE43" s="577"/>
      <c r="AF43" s="25">
        <v>5</v>
      </c>
      <c r="AG43" s="26" t="str">
        <f>IF(HLOOKUP(AF36,MaGv!$C$3:$AZ$68,6,0)=0," ",HLOOKUP(AF36,MaGv!$C$3:$AZ$68,6,0))</f>
        <v>BU03</v>
      </c>
      <c r="AH43" s="26" t="str">
        <f>IF(HLOOKUP(AF36,MaGv!$C$3:$AZ$68,11,0)=0," ",HLOOKUP(AF36,MaGv!$C$3:$AZ$68,11,0))</f>
        <v>BH03</v>
      </c>
      <c r="AI43" s="26" t="str">
        <f>IF(HLOOKUP(AF36,MaGv!$C$3:$AZ$68,16,0)=0," ",HLOOKUP(AF36,MaGv!$C$3:$AZ$68,16,0))</f>
        <v>BD01</v>
      </c>
      <c r="AJ43" s="26" t="str">
        <f>IF(HLOOKUP(AF36,MaGv!$C$3:$AZ$68,21,0)=0," ",HLOOKUP(AF36,MaGv!$C$3:$AZ$68,21,0))</f>
        <v>BH03</v>
      </c>
      <c r="AK43" s="26" t="str">
        <f>IF(HLOOKUP(AF36,MaGv!$C$3:$AZ$68,26,0)=0," ",HLOOKUP(AF36,MaGv!$C$3:$AZ$68,26,0))</f>
        <v>BL06</v>
      </c>
      <c r="AL43" s="26" t="str">
        <f>IF(HLOOKUP(AF36,MaGv!$C$3:$AZ$68,31,0)=0," ",HLOOKUP(AF36,MaGv!$C$3:$AZ$68,31,0))</f>
        <v/>
      </c>
    </row>
    <row r="44" spans="1:41" ht="14.25" customHeight="1">
      <c r="A44" s="298"/>
      <c r="B44" s="578" t="s">
        <v>24</v>
      </c>
      <c r="C44" s="96">
        <v>1</v>
      </c>
      <c r="D44" s="584" t="e">
        <f t="shared" si="34"/>
        <v>#N/A</v>
      </c>
      <c r="E44" s="584" t="e">
        <f t="shared" si="24"/>
        <v>#N/A</v>
      </c>
      <c r="F44" s="584" t="e">
        <f t="shared" si="25"/>
        <v>#N/A</v>
      </c>
      <c r="G44" s="584" t="e">
        <f t="shared" si="26"/>
        <v>#N/A</v>
      </c>
      <c r="H44" s="584" t="e">
        <f t="shared" si="27"/>
        <v>#N/A</v>
      </c>
      <c r="I44" s="97" t="str">
        <f t="shared" si="28"/>
        <v/>
      </c>
      <c r="J44" s="296"/>
      <c r="K44" s="578" t="s">
        <v>24</v>
      </c>
      <c r="L44" s="96">
        <v>1</v>
      </c>
      <c r="M44" s="584" t="e">
        <f t="shared" si="35"/>
        <v>#N/A</v>
      </c>
      <c r="N44" s="584" t="e">
        <f t="shared" si="29"/>
        <v>#N/A</v>
      </c>
      <c r="O44" s="584" t="e">
        <f t="shared" si="30"/>
        <v>#N/A</v>
      </c>
      <c r="P44" s="584" t="e">
        <f t="shared" si="31"/>
        <v>#N/A</v>
      </c>
      <c r="Q44" s="584" t="e">
        <f t="shared" si="32"/>
        <v>#N/A</v>
      </c>
      <c r="R44" s="97" t="str">
        <f t="shared" si="33"/>
        <v/>
      </c>
      <c r="V44" s="577" t="s">
        <v>24</v>
      </c>
      <c r="W44" s="25">
        <v>1</v>
      </c>
      <c r="X44" s="26" t="str">
        <f>IF(HLOOKUP(W36,MaGv!$C$38:$AZ$68,2,0)=0," ",HLOOKUP(W36,MaGv!$C$38:$AZ$68,2,0))</f>
        <v xml:space="preserve"> </v>
      </c>
      <c r="Y44" s="26" t="str">
        <f>IF(HLOOKUP(W36,MaGv!$C$38:$AZ$68,7,0)=0," ",HLOOKUP(W36,MaGv!$C$38:$AZ$68,7,0))</f>
        <v xml:space="preserve"> </v>
      </c>
      <c r="Z44" s="26" t="str">
        <f>IF(HLOOKUP(W36,MaGv!$C$38:$AZ$68,12,0)=0," ",HLOOKUP(W36,MaGv!$C$38:$AZ$68,12,0))</f>
        <v xml:space="preserve"> </v>
      </c>
      <c r="AA44" s="26" t="str">
        <f>IF(HLOOKUP(W36,MaGv!$C$38:$AZ$68,17,0)=0," ",HLOOKUP(W36,MaGv!$C$38:$AZ$68,17,0))</f>
        <v xml:space="preserve"> </v>
      </c>
      <c r="AB44" s="26" t="str">
        <f>IF(HLOOKUP(W36,MaGv!$C$38:$AZ$68,22,0)=0," ",HLOOKUP(W36,MaGv!$C$38:$AZ$68,22,0))</f>
        <v xml:space="preserve"> </v>
      </c>
      <c r="AC44" s="26" t="str">
        <f>IF(HLOOKUP(W36,MaGv!$C$38:$AZ$68,27,0)=0," ",HLOOKUP(W36,MaGv!$C$38:$AZ$68,27,0))</f>
        <v/>
      </c>
      <c r="AD44" s="285"/>
      <c r="AE44" s="577" t="s">
        <v>24</v>
      </c>
      <c r="AF44" s="25">
        <v>1</v>
      </c>
      <c r="AG44" s="26" t="str">
        <f>IF(HLOOKUP(AF36,MaGv!$C$38:$AZ$68,2,0)=0," ",HLOOKUP(AF36,MaGv!$C$38:$AZ$68,2,0))</f>
        <v xml:space="preserve"> </v>
      </c>
      <c r="AH44" s="26" t="str">
        <f>IF(HLOOKUP(AF36,MaGv!$C$38:$AZ$68,7,0)=0," ",HLOOKUP(AF36,MaGv!$C$38:$AZ$68,7,0))</f>
        <v xml:space="preserve"> </v>
      </c>
      <c r="AI44" s="26" t="str">
        <f>IF(HLOOKUP(AF36,MaGv!$C$38:$AZ$68,12,0)=0," ",HLOOKUP(AF36,MaGv!$C$38:$AZ$68,12,0))</f>
        <v xml:space="preserve"> </v>
      </c>
      <c r="AJ44" s="26" t="str">
        <f>IF(HLOOKUP(AF36,MaGv!$C$38:$AZ$68,17,0)=0," ",HLOOKUP(AF36,MaGv!$C$38:$AZ$68,17,0))</f>
        <v xml:space="preserve"> </v>
      </c>
      <c r="AK44" s="26" t="str">
        <f>IF(HLOOKUP(AF36,MaGv!$C$38:$AZ$68,22,0)=0," ",HLOOKUP(AF36,MaGv!$C$38:$AZ$68,22,0))</f>
        <v xml:space="preserve"> </v>
      </c>
      <c r="AL44" s="26" t="str">
        <f>IF(HLOOKUP(AF36,MaGv!$C$38:$AZ$68,27,0)=0," ",HLOOKUP(AF36,MaGv!$C$38:$AZ$68,27,0))</f>
        <v/>
      </c>
    </row>
    <row r="45" spans="1:41" ht="14.25" customHeight="1">
      <c r="A45" s="298"/>
      <c r="B45" s="578"/>
      <c r="C45" s="96">
        <v>2</v>
      </c>
      <c r="D45" s="584" t="e">
        <f t="shared" si="34"/>
        <v>#N/A</v>
      </c>
      <c r="E45" s="584" t="e">
        <f t="shared" si="24"/>
        <v>#N/A</v>
      </c>
      <c r="F45" s="584" t="e">
        <f t="shared" si="25"/>
        <v>#N/A</v>
      </c>
      <c r="G45" s="584" t="e">
        <f t="shared" si="26"/>
        <v>#N/A</v>
      </c>
      <c r="H45" s="584" t="e">
        <f t="shared" si="27"/>
        <v>#N/A</v>
      </c>
      <c r="I45" s="97" t="str">
        <f t="shared" si="28"/>
        <v/>
      </c>
      <c r="J45" s="296"/>
      <c r="K45" s="578"/>
      <c r="L45" s="96">
        <v>2</v>
      </c>
      <c r="M45" s="584" t="e">
        <f t="shared" si="35"/>
        <v>#N/A</v>
      </c>
      <c r="N45" s="584" t="e">
        <f t="shared" si="29"/>
        <v>#N/A</v>
      </c>
      <c r="O45" s="584" t="e">
        <f t="shared" si="30"/>
        <v>#N/A</v>
      </c>
      <c r="P45" s="584" t="e">
        <f t="shared" si="31"/>
        <v>#N/A</v>
      </c>
      <c r="Q45" s="584" t="e">
        <f t="shared" si="32"/>
        <v>#N/A</v>
      </c>
      <c r="R45" s="97" t="str">
        <f t="shared" si="33"/>
        <v/>
      </c>
      <c r="V45" s="577"/>
      <c r="W45" s="25">
        <v>2</v>
      </c>
      <c r="X45" s="26" t="str">
        <f>IF(HLOOKUP(W36,MaGv!$C$38:$AZ$68,3,0)=0," ",HLOOKUP(W36,MaGv!$C$38:$AZ$68,3,0))</f>
        <v xml:space="preserve"> </v>
      </c>
      <c r="Y45" s="26" t="str">
        <f>IF(HLOOKUP(W36,MaGv!$C$38:$AZ$68,8,0)=0," ",HLOOKUP(W36,MaGv!$C$38:$AZ$68,8,0))</f>
        <v xml:space="preserve"> </v>
      </c>
      <c r="Z45" s="26" t="str">
        <f>IF(HLOOKUP(W36,MaGv!$C$38:$AZ$68,13,0)=0," ",HLOOKUP(W36,MaGv!$C$38:$AZ$68,13,0))</f>
        <v xml:space="preserve"> </v>
      </c>
      <c r="AA45" s="26" t="str">
        <f>IF(HLOOKUP(W36,MaGv!$C$38:$AZ$68,18,0)=0," ",HLOOKUP(W36,MaGv!$C$38:$AZ$68,18,0))</f>
        <v xml:space="preserve"> </v>
      </c>
      <c r="AB45" s="26" t="str">
        <f>IF(HLOOKUP(W36,MaGv!$C$38:$AZ$68,23,0)=0," ",HLOOKUP(W36,MaGv!$C$38:$AZ$68,23,0))</f>
        <v xml:space="preserve"> </v>
      </c>
      <c r="AC45" s="26" t="str">
        <f>IF(HLOOKUP(W36,MaGv!$C$38:$AZ$68,28,0)=0," ",HLOOKUP(W36,MaGv!$C$38:$AZ$68,28,0))</f>
        <v/>
      </c>
      <c r="AD45" s="285"/>
      <c r="AE45" s="577"/>
      <c r="AF45" s="25">
        <v>2</v>
      </c>
      <c r="AG45" s="26" t="str">
        <f>IF(HLOOKUP(AF36,MaGv!$C$38:$AZ$68,3,0)=0," ",HLOOKUP(AF36,MaGv!$C$38:$AZ$68,3,0))</f>
        <v xml:space="preserve"> </v>
      </c>
      <c r="AH45" s="26" t="str">
        <f>IF(HLOOKUP(AF36,MaGv!$C$38:$AZ$68,8,0)=0," ",HLOOKUP(AF36,MaGv!$C$38:$AZ$68,8,0))</f>
        <v xml:space="preserve"> </v>
      </c>
      <c r="AI45" s="26" t="str">
        <f>IF(HLOOKUP(AF36,MaGv!$C$38:$AZ$68,13,0)=0," ",HLOOKUP(AF36,MaGv!$C$38:$AZ$68,13,0))</f>
        <v xml:space="preserve"> </v>
      </c>
      <c r="AJ45" s="26" t="str">
        <f>IF(HLOOKUP(AF36,MaGv!$C$38:$AZ$68,18,0)=0," ",HLOOKUP(AF36,MaGv!$C$38:$AZ$68,18,0))</f>
        <v xml:space="preserve"> </v>
      </c>
      <c r="AK45" s="26" t="str">
        <f>IF(HLOOKUP(AF36,MaGv!$C$38:$AZ$68,23,0)=0," ",HLOOKUP(AF36,MaGv!$C$38:$AZ$68,23,0))</f>
        <v xml:space="preserve"> </v>
      </c>
      <c r="AL45" s="26" t="str">
        <f>IF(HLOOKUP(AF36,MaGv!$C$38:$AZ$68,28,0)=0," ",HLOOKUP(AF36,MaGv!$C$38:$AZ$68,28,0))</f>
        <v/>
      </c>
    </row>
    <row r="46" spans="1:41" ht="14.25" customHeight="1">
      <c r="A46" s="298"/>
      <c r="B46" s="578"/>
      <c r="C46" s="96">
        <v>3</v>
      </c>
      <c r="D46" s="584" t="e">
        <f t="shared" si="34"/>
        <v>#N/A</v>
      </c>
      <c r="E46" s="584" t="e">
        <f t="shared" si="24"/>
        <v>#N/A</v>
      </c>
      <c r="F46" s="584" t="e">
        <f t="shared" si="25"/>
        <v>#N/A</v>
      </c>
      <c r="G46" s="584" t="e">
        <f t="shared" si="26"/>
        <v>#N/A</v>
      </c>
      <c r="H46" s="584" t="e">
        <f t="shared" si="27"/>
        <v>#N/A</v>
      </c>
      <c r="I46" s="97" t="str">
        <f t="shared" si="28"/>
        <v/>
      </c>
      <c r="J46" s="296"/>
      <c r="K46" s="578"/>
      <c r="L46" s="96">
        <v>3</v>
      </c>
      <c r="M46" s="584" t="e">
        <f t="shared" si="35"/>
        <v>#N/A</v>
      </c>
      <c r="N46" s="584" t="e">
        <f t="shared" si="29"/>
        <v>#N/A</v>
      </c>
      <c r="O46" s="584" t="e">
        <f t="shared" si="30"/>
        <v>#N/A</v>
      </c>
      <c r="P46" s="584" t="e">
        <f t="shared" si="31"/>
        <v>#N/A</v>
      </c>
      <c r="Q46" s="584" t="e">
        <f t="shared" si="32"/>
        <v>#N/A</v>
      </c>
      <c r="R46" s="97" t="str">
        <f t="shared" si="33"/>
        <v/>
      </c>
      <c r="V46" s="577"/>
      <c r="W46" s="25">
        <v>3</v>
      </c>
      <c r="X46" s="26" t="str">
        <f>IF(HLOOKUP(W36,MaGv!$C$38:$AZ$68,4,0)=0," ",HLOOKUP(W36,MaGv!$C$38:$AZ$68,4,0))</f>
        <v xml:space="preserve"> </v>
      </c>
      <c r="Y46" s="26" t="str">
        <f>IF(HLOOKUP(W36,MaGv!$C$38:$AZ$68,9,0)=0," ",HLOOKUP(W36,MaGv!$C$38:$AZ$68,9,0))</f>
        <v xml:space="preserve"> </v>
      </c>
      <c r="Z46" s="26" t="str">
        <f>IF(HLOOKUP(W36,MaGv!$C$38:$AZ$68,14,0)=0," ",HLOOKUP(W36,MaGv!$C$38:$AZ$68,14,0))</f>
        <v xml:space="preserve"> </v>
      </c>
      <c r="AA46" s="26" t="str">
        <f>IF(HLOOKUP(W36,MaGv!$C$38:$AZ$68,19,0)=0," ",HLOOKUP(W36,MaGv!$C$38:$AZ$68,19,0))</f>
        <v xml:space="preserve"> </v>
      </c>
      <c r="AB46" s="26" t="str">
        <f>IF(HLOOKUP(W36,MaGv!$C$38:$AZ$68,24,0)=0," ",HLOOKUP(W36,MaGv!$C$38:$AZ$68,24,0))</f>
        <v xml:space="preserve"> </v>
      </c>
      <c r="AC46" s="26" t="str">
        <f>IF(HLOOKUP(W36,MaGv!$C$38:$AZ$68,29,0)=0," ",HLOOKUP(W36,MaGv!$C$38:$AZ$68,29,0))</f>
        <v/>
      </c>
      <c r="AD46" s="285"/>
      <c r="AE46" s="577"/>
      <c r="AF46" s="25">
        <v>3</v>
      </c>
      <c r="AG46" s="26" t="str">
        <f>IF(HLOOKUP(AF36,MaGv!$C$38:$AZ$68,4,0)=0," ",HLOOKUP(AF36,MaGv!$C$38:$AZ$68,4,0))</f>
        <v xml:space="preserve"> </v>
      </c>
      <c r="AH46" s="26" t="str">
        <f>IF(HLOOKUP(AF36,MaGv!$C$38:$AZ$68,9,0)=0," ",HLOOKUP(AF36,MaGv!$C$38:$AZ$68,9,0))</f>
        <v xml:space="preserve"> </v>
      </c>
      <c r="AI46" s="26" t="str">
        <f>IF(HLOOKUP(AF36,MaGv!$C$38:$AZ$68,14,0)=0," ",HLOOKUP(AF36,MaGv!$C$38:$AZ$68,14,0))</f>
        <v xml:space="preserve"> </v>
      </c>
      <c r="AJ46" s="26" t="str">
        <f>IF(HLOOKUP(AF36,MaGv!$C$38:$AZ$68,19,0)=0," ",HLOOKUP(AF36,MaGv!$C$38:$AZ$68,19,0))</f>
        <v xml:space="preserve"> </v>
      </c>
      <c r="AK46" s="26" t="str">
        <f>IF(HLOOKUP(AF36,MaGv!$C$38:$AZ$68,24,0)=0," ",HLOOKUP(AF36,MaGv!$C$38:$AZ$68,24,0))</f>
        <v xml:space="preserve"> </v>
      </c>
      <c r="AL46" s="26" t="str">
        <f>IF(HLOOKUP(AF36,MaGv!$C$38:$AZ$68,29,0)=0," ",HLOOKUP(AF36,MaGv!$C$38:$AZ$68,29,0))</f>
        <v/>
      </c>
    </row>
    <row r="47" spans="1:41" ht="14.25" customHeight="1">
      <c r="A47" s="298"/>
      <c r="B47" s="578"/>
      <c r="C47" s="96">
        <v>4</v>
      </c>
      <c r="D47" s="584" t="e">
        <f t="shared" si="34"/>
        <v>#N/A</v>
      </c>
      <c r="E47" s="584" t="e">
        <f t="shared" si="24"/>
        <v>#N/A</v>
      </c>
      <c r="F47" s="584" t="e">
        <f t="shared" si="25"/>
        <v>#N/A</v>
      </c>
      <c r="G47" s="584" t="e">
        <f t="shared" si="26"/>
        <v>#N/A</v>
      </c>
      <c r="H47" s="584" t="e">
        <f t="shared" si="27"/>
        <v>#N/A</v>
      </c>
      <c r="I47" s="97" t="str">
        <f t="shared" si="28"/>
        <v/>
      </c>
      <c r="J47" s="296"/>
      <c r="K47" s="578"/>
      <c r="L47" s="96">
        <v>4</v>
      </c>
      <c r="M47" s="584" t="e">
        <f t="shared" si="35"/>
        <v>#N/A</v>
      </c>
      <c r="N47" s="584" t="e">
        <f t="shared" si="29"/>
        <v>#N/A</v>
      </c>
      <c r="O47" s="584" t="e">
        <f t="shared" si="30"/>
        <v>#N/A</v>
      </c>
      <c r="P47" s="584" t="e">
        <f t="shared" si="31"/>
        <v>#N/A</v>
      </c>
      <c r="Q47" s="584" t="e">
        <f t="shared" si="32"/>
        <v>#N/A</v>
      </c>
      <c r="R47" s="97" t="str">
        <f t="shared" si="33"/>
        <v/>
      </c>
      <c r="V47" s="577"/>
      <c r="W47" s="25">
        <v>4</v>
      </c>
      <c r="X47" s="26" t="str">
        <f>IF(HLOOKUP(W36,MaGv!$C$38:$AZ$68,5,0)=0," ",HLOOKUP(W36,MaGv!$C$38:$AZ$68,5,0))</f>
        <v xml:space="preserve"> </v>
      </c>
      <c r="Y47" s="26" t="str">
        <f>IF(HLOOKUP(W36,MaGv!$C$38:$AZ$68,10,0)=0," ",HLOOKUP(W36,MaGv!$C$38:$AZ$68,10,0))</f>
        <v xml:space="preserve"> </v>
      </c>
      <c r="Z47" s="26" t="str">
        <f>IF(HLOOKUP(W36,MaGv!$C$38:$AZ$68,15,0)=0," ",HLOOKUP(W36,MaGv!$C$38:$AZ$68,15,0))</f>
        <v xml:space="preserve"> </v>
      </c>
      <c r="AA47" s="26" t="str">
        <f>IF(HLOOKUP(W36,MaGv!$C$38:$AZ$68,20,0)=0," ",HLOOKUP(W36,MaGv!$C$38:$AZ$68,20,0))</f>
        <v xml:space="preserve"> </v>
      </c>
      <c r="AB47" s="26" t="str">
        <f>IF(HLOOKUP(W36,MaGv!$C$38:$AZ$68,25,0)=0," ",HLOOKUP(W36,MaGv!$C$38:$AZ$68,25,0))</f>
        <v xml:space="preserve"> </v>
      </c>
      <c r="AC47" s="26" t="str">
        <f>IF(HLOOKUP(W36,MaGv!$C$38:$AZ$68,30,0)=0," ",HLOOKUP(W36,MaGv!$C$38:$AZ$68,30,0))</f>
        <v/>
      </c>
      <c r="AD47" s="285"/>
      <c r="AE47" s="577"/>
      <c r="AF47" s="25">
        <v>4</v>
      </c>
      <c r="AG47" s="26" t="str">
        <f>IF(HLOOKUP(AF36,MaGv!$C$38:$AZ$68,5,0)=0," ",HLOOKUP(AF36,MaGv!$C$38:$AZ$68,5,0))</f>
        <v xml:space="preserve"> </v>
      </c>
      <c r="AH47" s="26" t="str">
        <f>IF(HLOOKUP(AF36,MaGv!$C$38:$AZ$68,10,0)=0," ",HLOOKUP(AF36,MaGv!$C$38:$AZ$68,10,0))</f>
        <v xml:space="preserve"> </v>
      </c>
      <c r="AI47" s="26" t="str">
        <f>IF(HLOOKUP(AF36,MaGv!$C$38:$AZ$68,15,0)=0," ",HLOOKUP(AF36,MaGv!$C$38:$AZ$68,15,0))</f>
        <v xml:space="preserve"> </v>
      </c>
      <c r="AJ47" s="26" t="str">
        <f>IF(HLOOKUP(AF36,MaGv!$C$38:$AZ$68,20,0)=0," ",HLOOKUP(AF36,MaGv!$C$38:$AZ$68,20,0))</f>
        <v xml:space="preserve"> </v>
      </c>
      <c r="AK47" s="26" t="str">
        <f>IF(HLOOKUP(AF36,MaGv!$C$38:$AZ$68,25,0)=0," ",HLOOKUP(AF36,MaGv!$C$38:$AZ$68,25,0))</f>
        <v xml:space="preserve"> </v>
      </c>
      <c r="AL47" s="26" t="str">
        <f>IF(HLOOKUP(AF36,MaGv!$C$38:$AZ$68,30,0)=0," ",HLOOKUP(AF36,MaGv!$C$38:$AZ$68,30,0))</f>
        <v/>
      </c>
    </row>
    <row r="48" spans="1:41" ht="14.25" customHeight="1">
      <c r="A48" s="298"/>
      <c r="B48" s="578"/>
      <c r="C48" s="96">
        <v>5</v>
      </c>
      <c r="D48" s="584" t="e">
        <f t="shared" si="34"/>
        <v>#N/A</v>
      </c>
      <c r="E48" s="584" t="e">
        <f t="shared" si="24"/>
        <v>#N/A</v>
      </c>
      <c r="F48" s="584" t="e">
        <f t="shared" si="25"/>
        <v>#N/A</v>
      </c>
      <c r="G48" s="584" t="e">
        <f t="shared" si="26"/>
        <v>#N/A</v>
      </c>
      <c r="H48" s="584" t="e">
        <f t="shared" si="27"/>
        <v>#N/A</v>
      </c>
      <c r="I48" s="97" t="str">
        <f t="shared" si="28"/>
        <v/>
      </c>
      <c r="J48" s="296"/>
      <c r="K48" s="578"/>
      <c r="L48" s="96">
        <v>5</v>
      </c>
      <c r="M48" s="584" t="e">
        <f t="shared" si="35"/>
        <v>#N/A</v>
      </c>
      <c r="N48" s="584" t="e">
        <f t="shared" si="29"/>
        <v>#N/A</v>
      </c>
      <c r="O48" s="584" t="e">
        <f t="shared" si="30"/>
        <v>#N/A</v>
      </c>
      <c r="P48" s="584" t="e">
        <f t="shared" si="31"/>
        <v>#N/A</v>
      </c>
      <c r="Q48" s="584" t="e">
        <f t="shared" si="32"/>
        <v>#N/A</v>
      </c>
      <c r="R48" s="97" t="str">
        <f t="shared" si="33"/>
        <v/>
      </c>
      <c r="V48" s="577"/>
      <c r="W48" s="25">
        <v>5</v>
      </c>
      <c r="X48" s="26" t="str">
        <f>IF(HLOOKUP(W36,MaGv!$C$38:$AZ$68,6,0)=0," ",HLOOKUP(W36,MaGv!$C$38:$AZ$68,6,0))</f>
        <v xml:space="preserve"> </v>
      </c>
      <c r="Y48" s="26" t="str">
        <f>IF(HLOOKUP(W36,MaGv!$C$38:$AZ$68,11,0)=0," ",HLOOKUP(W36,MaGv!$C$38:$AZ$68,11,0))</f>
        <v xml:space="preserve"> </v>
      </c>
      <c r="Z48" s="26" t="str">
        <f>IF(HLOOKUP(W36,MaGv!$C$38:$AZ$68,16,0)=0," ",HLOOKUP(W36,MaGv!$C$38:$AZ$68,16,0))</f>
        <v xml:space="preserve"> </v>
      </c>
      <c r="AA48" s="26" t="str">
        <f>IF(HLOOKUP(W36,MaGv!$C$38:$AZ$68,21,0)=0," ",HLOOKUP(W36,MaGv!$C$38:$AZ$68,21,0))</f>
        <v xml:space="preserve"> </v>
      </c>
      <c r="AB48" s="26" t="str">
        <f>IF(HLOOKUP(W36,MaGv!$C$38:$AZ$68,26,0)=0," ",HLOOKUP(W36,MaGv!$C$38:$AZ$68,26,0))</f>
        <v xml:space="preserve"> </v>
      </c>
      <c r="AC48" s="26" t="str">
        <f>IF(HLOOKUP(W36,MaGv!$C$38:$AZ$68,31,0)=0," ",HLOOKUP(W36,MaGv!$C$38:$AZ$68,31,0))</f>
        <v/>
      </c>
      <c r="AD48" s="285"/>
      <c r="AE48" s="577"/>
      <c r="AF48" s="25">
        <v>5</v>
      </c>
      <c r="AG48" s="26" t="str">
        <f>IF(HLOOKUP(AF36,MaGv!$C$38:$AZ$68,6,0)=0," ",HLOOKUP(AF36,MaGv!$C$38:$AZ$68,6,0))</f>
        <v xml:space="preserve"> </v>
      </c>
      <c r="AH48" s="26" t="str">
        <f>IF(HLOOKUP(AF36,MaGv!$C$38:$AZ$68,11,0)=0," ",HLOOKUP(AF36,MaGv!$C$38:$AZ$68,11,0))</f>
        <v xml:space="preserve"> </v>
      </c>
      <c r="AI48" s="26" t="str">
        <f>IF(HLOOKUP(AF36,MaGv!$C$38:$AZ$68,16,0)=0," ",HLOOKUP(AF36,MaGv!$C$38:$AZ$68,16,0))</f>
        <v xml:space="preserve"> </v>
      </c>
      <c r="AJ48" s="26" t="str">
        <f>IF(HLOOKUP(AF36,MaGv!$C$38:$AZ$68,21,0)=0," ",HLOOKUP(AF36,MaGv!$C$38:$AZ$68,21,0))</f>
        <v xml:space="preserve"> </v>
      </c>
      <c r="AK48" s="26" t="str">
        <f>IF(HLOOKUP(AF36,MaGv!$C$38:$AZ$68,26,0)=0," ",HLOOKUP(AF36,MaGv!$C$38:$AZ$68,26,0))</f>
        <v xml:space="preserve"> </v>
      </c>
      <c r="AL48" s="26" t="str">
        <f>IF(HLOOKUP(AF36,MaGv!$C$38:$AZ$68,31,0)=0," ",HLOOKUP(AF36,MaGv!$C$38:$AZ$68,31,0))</f>
        <v/>
      </c>
      <c r="AN48" s="27"/>
      <c r="AO48" s="27"/>
    </row>
    <row r="49" spans="1:41" s="27" customFormat="1" ht="14.25" customHeight="1">
      <c r="A49" s="298"/>
      <c r="B49" s="98"/>
      <c r="C49" s="98"/>
      <c r="D49" s="98"/>
      <c r="E49" s="98"/>
      <c r="F49" s="98"/>
      <c r="G49" s="100"/>
      <c r="H49" s="100"/>
      <c r="I49" s="100"/>
      <c r="J49" s="296"/>
      <c r="K49" s="100"/>
      <c r="L49" s="100"/>
      <c r="M49" s="100"/>
      <c r="N49" s="100"/>
      <c r="O49" s="100"/>
      <c r="P49" s="100"/>
      <c r="Q49" s="100"/>
      <c r="R49" s="100"/>
      <c r="V49" s="11"/>
      <c r="W49" s="8"/>
      <c r="X49" s="6"/>
      <c r="Y49" s="6"/>
      <c r="Z49" s="6"/>
      <c r="AA49" s="6"/>
      <c r="AB49" s="6"/>
      <c r="AC49" s="6"/>
      <c r="AD49" s="285"/>
      <c r="AE49" s="7"/>
      <c r="AF49" s="8"/>
      <c r="AG49" s="6"/>
      <c r="AH49" s="6"/>
      <c r="AI49" s="6"/>
      <c r="AJ49" s="6"/>
      <c r="AK49" s="6"/>
      <c r="AL49" s="6"/>
    </row>
    <row r="50" spans="1:41" s="27" customFormat="1" ht="14.25" customHeight="1">
      <c r="A50" s="299"/>
      <c r="B50" s="101"/>
      <c r="C50" s="101"/>
      <c r="D50" s="101"/>
      <c r="E50" s="101"/>
      <c r="F50" s="101"/>
      <c r="G50" s="102"/>
      <c r="H50" s="102"/>
      <c r="I50" s="102"/>
      <c r="J50" s="297"/>
      <c r="K50" s="102"/>
      <c r="L50" s="102"/>
      <c r="M50" s="102"/>
      <c r="N50" s="102"/>
      <c r="O50" s="102"/>
      <c r="P50" s="102"/>
      <c r="Q50" s="102"/>
      <c r="R50" s="102"/>
      <c r="V50" s="12"/>
      <c r="W50" s="8"/>
      <c r="X50" s="6"/>
      <c r="Y50" s="6"/>
      <c r="Z50" s="6"/>
      <c r="AA50" s="6"/>
      <c r="AB50" s="6"/>
      <c r="AC50" s="6"/>
      <c r="AD50" s="285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>
      <c r="A51" s="300"/>
      <c r="J51" s="296"/>
      <c r="V51" s="2"/>
      <c r="W51" s="29"/>
      <c r="X51" s="2"/>
      <c r="Y51" s="2"/>
      <c r="Z51" s="2"/>
      <c r="AA51" s="2"/>
      <c r="AB51" s="2"/>
      <c r="AC51" s="2"/>
      <c r="AD51" s="285"/>
      <c r="AE51" s="2"/>
      <c r="AF51" s="29"/>
      <c r="AG51" s="2"/>
      <c r="AH51" s="2"/>
      <c r="AI51" s="2"/>
      <c r="AJ51" s="2"/>
      <c r="AK51" s="2"/>
      <c r="AL51" s="2"/>
    </row>
    <row r="52" spans="1:41" ht="14.25" customHeight="1">
      <c r="A52" s="288"/>
      <c r="B52" s="473" t="str">
        <f ca="1">MaGv!$N$1</f>
        <v>tkb_khoi12_hk2_ngay04-05-2020</v>
      </c>
      <c r="C52" s="85"/>
      <c r="D52" s="86"/>
      <c r="E52" s="86"/>
      <c r="F52" s="86"/>
      <c r="G52" s="86"/>
      <c r="I52" s="86"/>
      <c r="J52" s="292"/>
      <c r="K52" s="473" t="str">
        <f ca="1">MaGv!$N$1</f>
        <v>tkb_khoi12_hk2_ngay04-05-2020</v>
      </c>
      <c r="M52" s="86"/>
      <c r="N52" s="86"/>
      <c r="O52" s="86"/>
      <c r="P52" s="86"/>
      <c r="Q52" s="87"/>
      <c r="R52" s="86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>
      <c r="A53" s="288"/>
      <c r="B53" s="88" t="str">
        <f>V53</f>
        <v>LỚP:</v>
      </c>
      <c r="C53" s="215" t="str">
        <f>VLOOKUP(A55,DS!$R$1:$T$48,2,0)</f>
        <v>A7</v>
      </c>
      <c r="D53" s="88" t="str">
        <f>Y53</f>
        <v>GVCN:</v>
      </c>
      <c r="E53" s="89" t="str">
        <f>Z53</f>
        <v>Lê Thị Thuỳ Trang-Toán</v>
      </c>
      <c r="G53" s="91"/>
      <c r="H53" s="91"/>
      <c r="I53" s="91"/>
      <c r="J53" s="292"/>
      <c r="K53" s="92" t="str">
        <f>AE53</f>
        <v>LỚP:</v>
      </c>
      <c r="L53" s="215" t="str">
        <f>VLOOKUP(J55,DS!$R$3:$T$48,2,0)</f>
        <v>A8</v>
      </c>
      <c r="M53" s="88" t="str">
        <f>AH53</f>
        <v>GVCN:</v>
      </c>
      <c r="N53" s="93" t="str">
        <f>AI53</f>
        <v>Bùi Thị Hạnh-AVăn</v>
      </c>
      <c r="P53" s="91"/>
      <c r="Q53" s="91"/>
      <c r="R53" s="91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Thuỳ Trang-Toán</v>
      </c>
      <c r="AA53" s="4"/>
      <c r="AB53" s="4"/>
      <c r="AC53" s="4"/>
      <c r="AD53" s="285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Bùi Thị Hạnh-AVăn</v>
      </c>
      <c r="AJ53" s="4"/>
      <c r="AK53" s="4"/>
      <c r="AL53" s="4"/>
    </row>
    <row r="54" spans="1:41" ht="14.25" customHeight="1">
      <c r="A54" s="289"/>
      <c r="J54" s="293"/>
      <c r="V54" s="2"/>
      <c r="W54" s="2"/>
      <c r="X54" s="1"/>
      <c r="Y54" s="2"/>
      <c r="Z54" s="2"/>
      <c r="AA54" s="2"/>
      <c r="AB54" s="2"/>
      <c r="AC54" s="2"/>
      <c r="AD54" s="285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>
      <c r="A55" s="290">
        <v>7</v>
      </c>
      <c r="B55" s="94"/>
      <c r="C55" s="95" t="s">
        <v>43</v>
      </c>
      <c r="D55" s="95" t="s">
        <v>15</v>
      </c>
      <c r="E55" s="95" t="s">
        <v>16</v>
      </c>
      <c r="F55" s="95" t="s">
        <v>37</v>
      </c>
      <c r="G55" s="95" t="s">
        <v>38</v>
      </c>
      <c r="H55" s="95" t="s">
        <v>39</v>
      </c>
      <c r="I55" s="95" t="s">
        <v>40</v>
      </c>
      <c r="J55" s="294">
        <v>8</v>
      </c>
      <c r="K55" s="94"/>
      <c r="L55" s="95" t="s">
        <v>43</v>
      </c>
      <c r="M55" s="95" t="s">
        <v>15</v>
      </c>
      <c r="N55" s="95" t="s">
        <v>16</v>
      </c>
      <c r="O55" s="95" t="s">
        <v>37</v>
      </c>
      <c r="P55" s="95" t="s">
        <v>38</v>
      </c>
      <c r="Q55" s="95" t="s">
        <v>39</v>
      </c>
      <c r="R55" s="95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6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>
      <c r="A56" s="298"/>
      <c r="B56" s="578" t="s">
        <v>25</v>
      </c>
      <c r="C56" s="96">
        <v>1</v>
      </c>
      <c r="D56" s="97" t="str">
        <f>IF(X56="","",IF(X56="cc","cc",VLOOKUP(MID(X56,2,1),$AN$4:$AO$21,2,0)))</f>
        <v>cc</v>
      </c>
      <c r="E56" s="97" t="str">
        <f t="shared" ref="E56:E65" si="36">IF(Y56="","",IF(Y56="cn","cn",VLOOKUP(MID(Y56,2,1),$AN$4:$AO$21,2,0)))</f>
        <v>anh</v>
      </c>
      <c r="F56" s="97" t="str">
        <f t="shared" ref="F56:F65" si="37">IF(Z56="","",IF(Z56="cn","cn",VLOOKUP(MID(Z56,2,1),$AN$4:$AO$21,2,0)))</f>
        <v>anh</v>
      </c>
      <c r="G56" s="97" t="str">
        <f t="shared" ref="G56:G65" si="38">IF(AA56="","",IF(AA56="cn","cn",VLOOKUP(MID(AA56,2,1),$AN$4:$AO$21,2,0)))</f>
        <v>địa</v>
      </c>
      <c r="H56" s="97" t="str">
        <f t="shared" ref="H56:H65" si="39">IF(AB56="","",IF(AB56="cn","cn",VLOOKUP(MID(AB56,2,1),$AN$4:$AO$21,2,0)))</f>
        <v>côngN</v>
      </c>
      <c r="I56" s="97" t="str">
        <f t="shared" ref="I56:I65" si="40">IF(AC56="","",IF(AC56="cn","cn",VLOOKUP(MID(AC56,2,1),$AN$4:$AO$21,2,0)))</f>
        <v/>
      </c>
      <c r="J56" s="296"/>
      <c r="K56" s="578" t="s">
        <v>25</v>
      </c>
      <c r="L56" s="96">
        <v>1</v>
      </c>
      <c r="M56" s="97" t="str">
        <f>IF(AG56="","",IF(AG56="cc","cc",VLOOKUP(MID(AG56,2,1),$AN$4:$AO$21,2,0)))</f>
        <v>cc</v>
      </c>
      <c r="N56" s="97" t="str">
        <f t="shared" ref="N56:N65" si="41">IF(AH56="","",IF(AH56="cn","cn",VLOOKUP(MID(AH56,2,1),$AN$4:$AO$21,2,0)))</f>
        <v>sinh</v>
      </c>
      <c r="O56" s="97" t="str">
        <f t="shared" ref="O56:O65" si="42">IF(AI56="","",IF(AI56="cn","cn",VLOOKUP(MID(AI56,2,1),$AN$4:$AO$21,2,0)))</f>
        <v>toán</v>
      </c>
      <c r="P56" s="97" t="str">
        <f t="shared" ref="P56:P65" si="43">IF(AJ56="","",IF(AJ56="cn","cn",VLOOKUP(MID(AJ56,2,1),$AN$4:$AO$21,2,0)))</f>
        <v>hóa</v>
      </c>
      <c r="Q56" s="97" t="str">
        <f t="shared" ref="Q56:Q65" si="44">IF(AK56="","",IF(AK56="cn","cn",VLOOKUP(MID(AK56,2,1),$AN$4:$AO$21,2,0)))</f>
        <v>văn</v>
      </c>
      <c r="R56" s="97" t="str">
        <f t="shared" ref="R56:R65" si="45">IF(AL56="","",IF(AL56="cn","cn",VLOOKUP(MID(AL56,2,1),$AN$4:$AO$21,2,0)))</f>
        <v/>
      </c>
      <c r="V56" s="577" t="s">
        <v>25</v>
      </c>
      <c r="W56" s="25">
        <v>1</v>
      </c>
      <c r="X56" s="26" t="s">
        <v>314</v>
      </c>
      <c r="Y56" s="26" t="str">
        <f>IF(HLOOKUP(W53,MaGv!$C$3:$AZ$68,7,0)=0," ",HLOOKUP(W53,MaGv!$C$3:$AZ$68,7,0))</f>
        <v>BA09</v>
      </c>
      <c r="Z56" s="26" t="str">
        <f>IF(HLOOKUP(W53,MaGv!$C$3:$AZ$68,12,0)=0," ",HLOOKUP(W53,MaGv!$C$3:$AZ$68,12,0))</f>
        <v>BA09</v>
      </c>
      <c r="AA56" s="26" t="str">
        <f>IF(HLOOKUP(W53,MaGv!$C$3:$AZ$68,17,0)=0," ",HLOOKUP(W53,MaGv!$C$3:$AZ$68,17,0))</f>
        <v>BD01</v>
      </c>
      <c r="AB56" s="26" t="str">
        <f>IF(HLOOKUP(W53,MaGv!$C$3:$AZ$68,22,0)=0," ",HLOOKUP(W53,MaGv!$C$3:$AZ$68,22,0))</f>
        <v>BC01</v>
      </c>
      <c r="AC56" s="26" t="str">
        <f>IF(HLOOKUP(W53,MaGv!$C$3:$AZ$68,27,0)=0," ",HLOOKUP(W53,MaGv!$C$3:$AZ$68,27,0))</f>
        <v/>
      </c>
      <c r="AD56" s="285"/>
      <c r="AE56" s="577" t="s">
        <v>25</v>
      </c>
      <c r="AF56" s="25">
        <v>1</v>
      </c>
      <c r="AG56" s="26" t="s">
        <v>314</v>
      </c>
      <c r="AH56" s="26" t="str">
        <f>IF(HLOOKUP(AF53,MaGv!$C$3:$AZ$68,7,0)=0," ",HLOOKUP(AF53,MaGv!$C$3:$AZ$68,7,0))</f>
        <v>BS03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BH08</v>
      </c>
      <c r="AK56" s="26" t="str">
        <f>IF(HLOOKUP(AF53,MaGv!$C$3:$AZ$68,22,0)=0," ",HLOOKUP(AF53,MaGv!$C$3:$AZ$68,22,0))</f>
        <v>BV02</v>
      </c>
      <c r="AL56" s="26" t="str">
        <f>IF(HLOOKUP(AF53,MaGv!$C$3:$AZ$68,27,0)=0," ",HLOOKUP(AF53,MaGv!$C$3:$AZ$68,27,0))</f>
        <v/>
      </c>
    </row>
    <row r="57" spans="1:41" ht="14.25" customHeight="1">
      <c r="A57" s="298"/>
      <c r="B57" s="578"/>
      <c r="C57" s="96">
        <v>2</v>
      </c>
      <c r="D57" s="97" t="str">
        <f t="shared" ref="D57:D65" si="46">IF(X57="","",IF(X57="cn","cn",VLOOKUP(MID(X57,2,1),$AN$4:$AO$21,2,0)))</f>
        <v>cn</v>
      </c>
      <c r="E57" s="97" t="str">
        <f t="shared" si="36"/>
        <v>anh</v>
      </c>
      <c r="F57" s="97" t="str">
        <f t="shared" si="37"/>
        <v>anh</v>
      </c>
      <c r="G57" s="97" t="str">
        <f t="shared" si="38"/>
        <v>lý</v>
      </c>
      <c r="H57" s="97" t="str">
        <f t="shared" si="39"/>
        <v>toán</v>
      </c>
      <c r="I57" s="97" t="str">
        <f t="shared" si="40"/>
        <v/>
      </c>
      <c r="J57" s="296"/>
      <c r="K57" s="578"/>
      <c r="L57" s="96">
        <v>2</v>
      </c>
      <c r="M57" s="97" t="str">
        <f t="shared" ref="M57:M65" si="47">IF(AG57="","",IF(AG57="cn","cn",VLOOKUP(MID(AG57,2,1),$AN$4:$AO$21,2,0)))</f>
        <v>cn</v>
      </c>
      <c r="N57" s="97" t="str">
        <f t="shared" si="41"/>
        <v>hóa</v>
      </c>
      <c r="O57" s="97" t="str">
        <f t="shared" si="42"/>
        <v>cd</v>
      </c>
      <c r="P57" s="97" t="str">
        <f t="shared" si="43"/>
        <v>tin</v>
      </c>
      <c r="Q57" s="97" t="str">
        <f t="shared" si="44"/>
        <v>lý</v>
      </c>
      <c r="R57" s="97" t="str">
        <f t="shared" si="45"/>
        <v/>
      </c>
      <c r="V57" s="577"/>
      <c r="W57" s="25">
        <v>2</v>
      </c>
      <c r="X57" s="26" t="s">
        <v>112</v>
      </c>
      <c r="Y57" s="26" t="str">
        <f>IF(HLOOKUP(W53,MaGv!$C$3:$AZ$68,8,0)=0," ",HLOOKUP(W53,MaGv!$C$3:$AZ$68,8,0))</f>
        <v>BA09</v>
      </c>
      <c r="Z57" s="26" t="str">
        <f>IF(HLOOKUP(W53,MaGv!$C$3:$AZ$68,13,0)=0," ",HLOOKUP(W53,MaGv!$C$3:$AZ$68,13,0))</f>
        <v>BA09</v>
      </c>
      <c r="AA57" s="26" t="str">
        <f>IF(HLOOKUP(W53,MaGv!$C$3:$AZ$68,18,0)=0," ",HLOOKUP(W53,MaGv!$C$3:$AZ$68,18,0))</f>
        <v>BL01</v>
      </c>
      <c r="AB57" s="26" t="str">
        <f>IF(HLOOKUP(W53,MaGv!$C$3:$AZ$68,23,0)=0," ",HLOOKUP(W53,MaGv!$C$3:$AZ$68,23,0))</f>
        <v>BT10</v>
      </c>
      <c r="AC57" s="26" t="str">
        <f>IF(HLOOKUP(W53,MaGv!$C$3:$AZ$68,28,0)=0," ",HLOOKUP(W53,MaGv!$C$3:$AZ$68,28,0))</f>
        <v/>
      </c>
      <c r="AD57" s="285"/>
      <c r="AE57" s="577"/>
      <c r="AF57" s="25">
        <v>2</v>
      </c>
      <c r="AG57" s="26" t="s">
        <v>112</v>
      </c>
      <c r="AH57" s="26" t="str">
        <f>IF(HLOOKUP(AF53,MaGv!$C$3:$AZ$68,8,0)=0," ",HLOOKUP(AF53,MaGv!$C$3:$AZ$68,8,0))</f>
        <v>BH08</v>
      </c>
      <c r="AI57" s="26" t="str">
        <f>IF(HLOOKUP(AF53,MaGv!$C$3:$AZ$68,13,0)=0," ",HLOOKUP(AF53,MaGv!$C$3:$AZ$68,13,0))</f>
        <v>BG02</v>
      </c>
      <c r="AJ57" s="26" t="str">
        <f>IF(HLOOKUP(AF53,MaGv!$C$3:$AZ$68,18,0)=0," ",HLOOKUP(AF53,MaGv!$C$3:$AZ$68,18,0))</f>
        <v>BI01</v>
      </c>
      <c r="AK57" s="26" t="str">
        <f>IF(HLOOKUP(AF53,MaGv!$C$3:$AZ$68,23,0)=0," ",HLOOKUP(AF53,MaGv!$C$3:$AZ$68,23,0))</f>
        <v>BL01</v>
      </c>
      <c r="AL57" s="26" t="str">
        <f>IF(HLOOKUP(AF53,MaGv!$C$3:$AZ$68,28,0)=0," ",HLOOKUP(AF53,MaGv!$C$3:$AZ$68,28,0))</f>
        <v/>
      </c>
    </row>
    <row r="58" spans="1:41" ht="14.25" customHeight="1">
      <c r="A58" s="298"/>
      <c r="B58" s="578"/>
      <c r="C58" s="96">
        <v>3</v>
      </c>
      <c r="D58" s="97" t="str">
        <f t="shared" si="46"/>
        <v>toán</v>
      </c>
      <c r="E58" s="97" t="str">
        <f t="shared" si="36"/>
        <v>văn</v>
      </c>
      <c r="F58" s="97" t="str">
        <f t="shared" si="37"/>
        <v>địa</v>
      </c>
      <c r="G58" s="97" t="str">
        <f t="shared" si="38"/>
        <v>lý</v>
      </c>
      <c r="H58" s="97" t="str">
        <f t="shared" si="39"/>
        <v>toán</v>
      </c>
      <c r="I58" s="97" t="str">
        <f t="shared" si="40"/>
        <v/>
      </c>
      <c r="J58" s="296"/>
      <c r="K58" s="578"/>
      <c r="L58" s="96">
        <v>3</v>
      </c>
      <c r="M58" s="97" t="str">
        <f t="shared" si="47"/>
        <v>anh</v>
      </c>
      <c r="N58" s="97" t="str">
        <f t="shared" si="41"/>
        <v>anh</v>
      </c>
      <c r="O58" s="97" t="str">
        <f t="shared" si="42"/>
        <v>tin</v>
      </c>
      <c r="P58" s="97" t="str">
        <f t="shared" si="43"/>
        <v>địa</v>
      </c>
      <c r="Q58" s="97" t="str">
        <f t="shared" si="44"/>
        <v>lý</v>
      </c>
      <c r="R58" s="97" t="str">
        <f t="shared" si="45"/>
        <v/>
      </c>
      <c r="V58" s="577"/>
      <c r="W58" s="25">
        <v>3</v>
      </c>
      <c r="X58" s="26" t="str">
        <f>IF(HLOOKUP(W53,MaGv!$C$3:$AZ$68,4,0)=0," ",HLOOKUP(W53,MaGv!$C$3:$AZ$68,4,0))</f>
        <v>BT10</v>
      </c>
      <c r="Y58" s="26" t="str">
        <f>IF(HLOOKUP(W53,MaGv!$C$3:$AZ$68,9,0)=0," ",HLOOKUP(W53,MaGv!$C$3:$AZ$68,9,0))</f>
        <v>BV04</v>
      </c>
      <c r="Z58" s="26" t="str">
        <f>IF(HLOOKUP(W53,MaGv!$C$3:$AZ$68,14,0)=0," ",HLOOKUP(W53,MaGv!$C$3:$AZ$68,14,0))</f>
        <v>BD01</v>
      </c>
      <c r="AA58" s="26" t="str">
        <f>IF(HLOOKUP(W53,MaGv!$C$3:$AZ$68,19,0)=0," ",HLOOKUP(W53,MaGv!$C$3:$AZ$68,19,0))</f>
        <v>BL01</v>
      </c>
      <c r="AB58" s="26" t="str">
        <f>IF(HLOOKUP(W53,MaGv!$C$3:$AZ$68,24,0)=0," ",HLOOKUP(W53,MaGv!$C$3:$AZ$68,24,0))</f>
        <v>BT10</v>
      </c>
      <c r="AC58" s="26" t="str">
        <f>IF(HLOOKUP(W53,MaGv!$C$3:$AZ$68,29,0)=0," ",HLOOKUP(W53,MaGv!$C$3:$AZ$68,29,0))</f>
        <v/>
      </c>
      <c r="AD58" s="285"/>
      <c r="AE58" s="577"/>
      <c r="AF58" s="25">
        <v>3</v>
      </c>
      <c r="AG58" s="26" t="str">
        <f>IF(HLOOKUP(AF53,MaGv!$C$3:$AZ$68,4,0)=0," ",HLOOKUP(AF53,MaGv!$C$3:$AZ$68,4,0))</f>
        <v>BA02</v>
      </c>
      <c r="AH58" s="26" t="str">
        <f>IF(HLOOKUP(AF53,MaGv!$C$3:$AZ$68,9,0)=0," ",HLOOKUP(AF53,MaGv!$C$3:$AZ$68,9,0))</f>
        <v>BA02</v>
      </c>
      <c r="AI58" s="26" t="str">
        <f>IF(HLOOKUP(AF53,MaGv!$C$3:$AZ$68,14,0)=0," ",HLOOKUP(AF53,MaGv!$C$3:$AZ$68,14,0))</f>
        <v>BI01</v>
      </c>
      <c r="AJ58" s="26" t="str">
        <f>IF(HLOOKUP(AF53,MaGv!$C$3:$AZ$68,19,0)=0," ",HLOOKUP(AF53,MaGv!$C$3:$AZ$68,19,0))</f>
        <v>BD01</v>
      </c>
      <c r="AK58" s="26" t="str">
        <f>IF(HLOOKUP(AF53,MaGv!$C$3:$AZ$68,24,0)=0," ",HLOOKUP(AF53,MaGv!$C$3:$AZ$68,24,0))</f>
        <v>BL01</v>
      </c>
      <c r="AL58" s="26" t="str">
        <f>IF(HLOOKUP(AF53,MaGv!$C$3:$AZ$68,29,0)=0," ",HLOOKUP(AF53,MaGv!$C$3:$AZ$68,29,0))</f>
        <v/>
      </c>
    </row>
    <row r="59" spans="1:41" ht="14.25" customHeight="1">
      <c r="A59" s="298"/>
      <c r="B59" s="578"/>
      <c r="C59" s="96">
        <v>4</v>
      </c>
      <c r="D59" s="97" t="str">
        <f t="shared" si="46"/>
        <v>toán</v>
      </c>
      <c r="E59" s="97" t="str">
        <f t="shared" si="36"/>
        <v>văn</v>
      </c>
      <c r="F59" s="97" t="str">
        <f t="shared" si="37"/>
        <v>cd</v>
      </c>
      <c r="G59" s="97" t="str">
        <f t="shared" si="38"/>
        <v>tin</v>
      </c>
      <c r="H59" s="97" t="str">
        <f t="shared" si="39"/>
        <v>sử</v>
      </c>
      <c r="I59" s="97" t="str">
        <f t="shared" si="40"/>
        <v/>
      </c>
      <c r="J59" s="296"/>
      <c r="K59" s="578"/>
      <c r="L59" s="96">
        <v>4</v>
      </c>
      <c r="M59" s="97" t="str">
        <f t="shared" si="47"/>
        <v>địa</v>
      </c>
      <c r="N59" s="97" t="str">
        <f t="shared" si="41"/>
        <v>văn</v>
      </c>
      <c r="O59" s="97" t="str">
        <f t="shared" si="42"/>
        <v>anh</v>
      </c>
      <c r="P59" s="97" t="str">
        <f t="shared" si="43"/>
        <v>toán</v>
      </c>
      <c r="Q59" s="97" t="str">
        <f t="shared" si="44"/>
        <v>toán</v>
      </c>
      <c r="R59" s="97" t="str">
        <f t="shared" si="45"/>
        <v/>
      </c>
      <c r="V59" s="577"/>
      <c r="W59" s="25">
        <v>4</v>
      </c>
      <c r="X59" s="26" t="str">
        <f>IF(HLOOKUP(W53,MaGv!$C$3:$AZ$68,5,0)=0," ",HLOOKUP(W53,MaGv!$C$3:$AZ$68,5,0))</f>
        <v>BT10</v>
      </c>
      <c r="Y59" s="26" t="str">
        <f>IF(HLOOKUP(W53,MaGv!$C$3:$AZ$68,10,0)=0," ",HLOOKUP(W53,MaGv!$C$3:$AZ$68,10,0))</f>
        <v>BV04</v>
      </c>
      <c r="Z59" s="26" t="str">
        <f>IF(HLOOKUP(W53,MaGv!$C$3:$AZ$68,15,0)=0," ",HLOOKUP(W53,MaGv!$C$3:$AZ$68,15,0))</f>
        <v>BG03</v>
      </c>
      <c r="AA59" s="26" t="str">
        <f>IF(HLOOKUP(W53,MaGv!$C$3:$AZ$68,20,0)=0," ",HLOOKUP(W53,MaGv!$C$3:$AZ$68,20,0))</f>
        <v>BI01</v>
      </c>
      <c r="AB59" s="26" t="str">
        <f>IF(HLOOKUP(W53,MaGv!$C$3:$AZ$68,25,0)=0," ",HLOOKUP(W53,MaGv!$C$3:$AZ$68,25,0))</f>
        <v>BU04</v>
      </c>
      <c r="AC59" s="26" t="str">
        <f>IF(HLOOKUP(W53,MaGv!$C$3:$AZ$68,30,0)=0," ",HLOOKUP(W53,MaGv!$C$3:$AZ$68,30,0))</f>
        <v/>
      </c>
      <c r="AD59" s="285"/>
      <c r="AE59" s="577"/>
      <c r="AF59" s="25">
        <v>4</v>
      </c>
      <c r="AG59" s="26" t="str">
        <f>IF(HLOOKUP(AF53,MaGv!$C$3:$AZ$68,5,0)=0," ",HLOOKUP(AF53,MaGv!$C$3:$AZ$68,5,0))</f>
        <v>BD01</v>
      </c>
      <c r="AH59" s="26" t="str">
        <f>IF(HLOOKUP(AF53,MaGv!$C$3:$AZ$68,10,0)=0," ",HLOOKUP(AF53,MaGv!$C$3:$AZ$68,10,0))</f>
        <v>BV02</v>
      </c>
      <c r="AI59" s="26" t="str">
        <f>IF(HLOOKUP(AF53,MaGv!$C$3:$AZ$68,15,0)=0," ",HLOOKUP(AF53,MaGv!$C$3:$AZ$68,15,0))</f>
        <v>BA02</v>
      </c>
      <c r="AJ59" s="26" t="str">
        <f>IF(HLOOKUP(AF53,MaGv!$C$3:$AZ$68,20,0)=0," ",HLOOKUP(AF53,MaGv!$C$3:$AZ$68,20,0))</f>
        <v>BT09</v>
      </c>
      <c r="AK59" s="26" t="str">
        <f>IF(HLOOKUP(AF53,MaGv!$C$3:$AZ$68,25,0)=0," ",HLOOKUP(AF53,MaGv!$C$3:$AZ$68,25,0))</f>
        <v>BT09</v>
      </c>
      <c r="AL59" s="26" t="str">
        <f>IF(HLOOKUP(AF53,MaGv!$C$3:$AZ$68,30,0)=0," ",HLOOKUP(AF53,MaGv!$C$3:$AZ$68,30,0))</f>
        <v/>
      </c>
    </row>
    <row r="60" spans="1:41" ht="14.25" customHeight="1">
      <c r="A60" s="298"/>
      <c r="B60" s="578"/>
      <c r="C60" s="96">
        <v>5</v>
      </c>
      <c r="D60" s="97" t="str">
        <f t="shared" si="46"/>
        <v>văn</v>
      </c>
      <c r="E60" s="97" t="str">
        <f t="shared" si="36"/>
        <v>hóa</v>
      </c>
      <c r="F60" s="97" t="str">
        <f t="shared" si="37"/>
        <v>sinh</v>
      </c>
      <c r="G60" s="97" t="str">
        <f t="shared" si="38"/>
        <v>tin</v>
      </c>
      <c r="H60" s="97" t="str">
        <f t="shared" si="39"/>
        <v>hóa</v>
      </c>
      <c r="I60" s="97" t="str">
        <f t="shared" si="40"/>
        <v/>
      </c>
      <c r="J60" s="296"/>
      <c r="K60" s="578"/>
      <c r="L60" s="96">
        <v>5</v>
      </c>
      <c r="M60" s="97" t="str">
        <f t="shared" si="47"/>
        <v>côngN</v>
      </c>
      <c r="N60" s="97" t="str">
        <f t="shared" si="41"/>
        <v>văn</v>
      </c>
      <c r="O60" s="97" t="str">
        <f t="shared" si="42"/>
        <v>anh</v>
      </c>
      <c r="P60" s="97" t="str">
        <f t="shared" si="43"/>
        <v>toán</v>
      </c>
      <c r="Q60" s="97" t="str">
        <f t="shared" si="44"/>
        <v>sử</v>
      </c>
      <c r="R60" s="97" t="str">
        <f t="shared" si="45"/>
        <v/>
      </c>
      <c r="V60" s="577"/>
      <c r="W60" s="25">
        <v>5</v>
      </c>
      <c r="X60" s="26" t="str">
        <f>IF(HLOOKUP(W53,MaGv!$C$3:$AZ$68,6,0)=0," ",HLOOKUP(W53,MaGv!$C$3:$AZ$68,6,0))</f>
        <v>BV04</v>
      </c>
      <c r="Y60" s="26" t="str">
        <f>IF(HLOOKUP(W53,MaGv!$C$3:$AZ$68,11,0)=0," ",HLOOKUP(W53,MaGv!$C$3:$AZ$68,11,0))</f>
        <v>BH02</v>
      </c>
      <c r="Z60" s="26" t="str">
        <f>IF(HLOOKUP(W53,MaGv!$C$3:$AZ$68,16,0)=0," ",HLOOKUP(W53,MaGv!$C$3:$AZ$68,16,0))</f>
        <v>BS03</v>
      </c>
      <c r="AA60" s="26" t="str">
        <f>IF(HLOOKUP(W53,MaGv!$C$3:$AZ$68,21,0)=0," ",HLOOKUP(W53,MaGv!$C$3:$AZ$68,21,0))</f>
        <v>BI01</v>
      </c>
      <c r="AB60" s="26" t="str">
        <f>IF(HLOOKUP(W53,MaGv!$C$3:$AZ$68,26,0)=0," ",HLOOKUP(W53,MaGv!$C$3:$AZ$68,26,0))</f>
        <v>BH02</v>
      </c>
      <c r="AC60" s="26" t="str">
        <f>IF(HLOOKUP(W53,MaGv!$C$3:$AZ$68,31,0)=0," ",HLOOKUP(W53,MaGv!$C$3:$AZ$68,31,0))</f>
        <v/>
      </c>
      <c r="AD60" s="285"/>
      <c r="AE60" s="577"/>
      <c r="AF60" s="25">
        <v>5</v>
      </c>
      <c r="AG60" s="26" t="str">
        <f>IF(HLOOKUP(AF53,MaGv!$C$3:$AZ$68,6,0)=0," ",HLOOKUP(AF53,MaGv!$C$3:$AZ$68,6,0))</f>
        <v>BC01</v>
      </c>
      <c r="AH60" s="26" t="str">
        <f>IF(HLOOKUP(AF53,MaGv!$C$3:$AZ$68,11,0)=0," ",HLOOKUP(AF53,MaGv!$C$3:$AZ$68,11,0))</f>
        <v>BV02</v>
      </c>
      <c r="AI60" s="26" t="str">
        <f>IF(HLOOKUP(AF53,MaGv!$C$3:$AZ$68,16,0)=0," ",HLOOKUP(AF53,MaGv!$C$3:$AZ$68,16,0))</f>
        <v>BA02</v>
      </c>
      <c r="AJ60" s="26" t="str">
        <f>IF(HLOOKUP(AF53,MaGv!$C$3:$AZ$68,21,0)=0," ",HLOOKUP(AF53,MaGv!$C$3:$AZ$68,21,0))</f>
        <v>BT09</v>
      </c>
      <c r="AK60" s="26" t="str">
        <f>IF(HLOOKUP(AF53,MaGv!$C$3:$AZ$68,26,0)=0," ",HLOOKUP(AF53,MaGv!$C$3:$AZ$68,26,0))</f>
        <v>BU04</v>
      </c>
      <c r="AL60" s="26" t="str">
        <f>IF(HLOOKUP(AF53,MaGv!$C$3:$AZ$68,31,0)=0," ",HLOOKUP(AF53,MaGv!$C$3:$AZ$68,31,0))</f>
        <v/>
      </c>
    </row>
    <row r="61" spans="1:41" ht="14.25" customHeight="1">
      <c r="A61" s="298"/>
      <c r="B61" s="578" t="s">
        <v>24</v>
      </c>
      <c r="C61" s="96">
        <v>1</v>
      </c>
      <c r="D61" s="584" t="e">
        <f t="shared" si="46"/>
        <v>#N/A</v>
      </c>
      <c r="E61" s="584" t="e">
        <f t="shared" si="36"/>
        <v>#N/A</v>
      </c>
      <c r="F61" s="584" t="e">
        <f t="shared" si="37"/>
        <v>#N/A</v>
      </c>
      <c r="G61" s="584" t="e">
        <f t="shared" si="38"/>
        <v>#N/A</v>
      </c>
      <c r="H61" s="584" t="e">
        <f t="shared" si="39"/>
        <v>#N/A</v>
      </c>
      <c r="I61" s="97" t="str">
        <f t="shared" si="40"/>
        <v/>
      </c>
      <c r="J61" s="296"/>
      <c r="K61" s="578" t="s">
        <v>24</v>
      </c>
      <c r="L61" s="96">
        <v>1</v>
      </c>
      <c r="M61" s="584" t="e">
        <f t="shared" si="47"/>
        <v>#N/A</v>
      </c>
      <c r="N61" s="584" t="e">
        <f t="shared" si="41"/>
        <v>#N/A</v>
      </c>
      <c r="O61" s="584" t="e">
        <f t="shared" si="42"/>
        <v>#N/A</v>
      </c>
      <c r="P61" s="584" t="e">
        <f t="shared" si="43"/>
        <v>#N/A</v>
      </c>
      <c r="Q61" s="584" t="e">
        <f t="shared" si="44"/>
        <v>#N/A</v>
      </c>
      <c r="R61" s="97" t="str">
        <f t="shared" si="45"/>
        <v/>
      </c>
      <c r="V61" s="577" t="s">
        <v>24</v>
      </c>
      <c r="W61" s="25">
        <v>1</v>
      </c>
      <c r="X61" s="26" t="str">
        <f>IF(HLOOKUP(W53,MaGv!$C$38:$AZ$68,2,0)=0," ",HLOOKUP(W53,MaGv!$C$38:$AZ$68,2,0))</f>
        <v xml:space="preserve"> </v>
      </c>
      <c r="Y61" s="26" t="str">
        <f>IF(HLOOKUP(W53,MaGv!$C$38:$AZ$68,7,0)=0," ",HLOOKUP(W53,MaGv!$C$38:$AZ$68,7,0))</f>
        <v xml:space="preserve"> </v>
      </c>
      <c r="Z61" s="26" t="str">
        <f>IF(HLOOKUP(W53,MaGv!$C$38:$AZ$68,12,0)=0," ",HLOOKUP(W53,MaGv!$C$38:$AZ$68,12,0))</f>
        <v xml:space="preserve"> </v>
      </c>
      <c r="AA61" s="26" t="str">
        <f>IF(HLOOKUP(W53,MaGv!$C$38:$AZ$68,17,0)=0," ",HLOOKUP(W53,MaGv!$C$38:$AZ$68,17,0))</f>
        <v xml:space="preserve"> </v>
      </c>
      <c r="AB61" s="26" t="str">
        <f>IF(HLOOKUP(W53,MaGv!$C$38:$AZ$68,22,0)=0," ",HLOOKUP(W53,MaGv!$C$38:$AZ$68,22,0))</f>
        <v xml:space="preserve"> </v>
      </c>
      <c r="AC61" s="26" t="str">
        <f>IF(HLOOKUP(W53,MaGv!$C$38:$AZ$68,27,0)=0," ",HLOOKUP(W53,MaGv!$C$38:$AZ$68,27,0))</f>
        <v/>
      </c>
      <c r="AD61" s="285"/>
      <c r="AE61" s="577" t="s">
        <v>24</v>
      </c>
      <c r="AF61" s="25">
        <v>1</v>
      </c>
      <c r="AG61" s="26" t="str">
        <f>IF(HLOOKUP(AF53,MaGv!$C$38:$AZ$68,2,0)=0," ",HLOOKUP(AF53,MaGv!$C$38:$AZ$68,2,0))</f>
        <v xml:space="preserve"> </v>
      </c>
      <c r="AH61" s="26" t="str">
        <f>IF(HLOOKUP(AF53,MaGv!$C$38:$AZ$68,7,0)=0," ",HLOOKUP(AF53,MaGv!$C$38:$AZ$68,7,0))</f>
        <v xml:space="preserve"> </v>
      </c>
      <c r="AI61" s="26" t="str">
        <f>IF(HLOOKUP(AF53,MaGv!$C$38:$AZ$68,12,0)=0," ",HLOOKUP(AF53,MaGv!$C$38:$AZ$68,12,0))</f>
        <v xml:space="preserve"> </v>
      </c>
      <c r="AJ61" s="26" t="str">
        <f>IF(HLOOKUP(AF53,MaGv!$C$38:$AZ$68,17,0)=0," ",HLOOKUP(AF53,MaGv!$C$38:$AZ$68,17,0))</f>
        <v xml:space="preserve"> </v>
      </c>
      <c r="AK61" s="26" t="str">
        <f>IF(HLOOKUP(AF53,MaGv!$C$38:$AZ$68,22,0)=0," ",HLOOKUP(AF53,MaGv!$C$38:$AZ$68,22,0))</f>
        <v xml:space="preserve"> </v>
      </c>
      <c r="AL61" s="26" t="str">
        <f>IF(HLOOKUP(AF53,MaGv!$C$38:$AZ$68,27,0)=0," ",HLOOKUP(AF53,MaGv!$C$38:$AZ$68,27,0))</f>
        <v/>
      </c>
    </row>
    <row r="62" spans="1:41" ht="14.25" customHeight="1">
      <c r="A62" s="298"/>
      <c r="B62" s="578"/>
      <c r="C62" s="96">
        <v>2</v>
      </c>
      <c r="D62" s="584" t="e">
        <f t="shared" si="46"/>
        <v>#N/A</v>
      </c>
      <c r="E62" s="584" t="e">
        <f t="shared" si="36"/>
        <v>#N/A</v>
      </c>
      <c r="F62" s="584" t="e">
        <f t="shared" si="37"/>
        <v>#N/A</v>
      </c>
      <c r="G62" s="584" t="e">
        <f t="shared" si="38"/>
        <v>#N/A</v>
      </c>
      <c r="H62" s="584" t="e">
        <f t="shared" si="39"/>
        <v>#N/A</v>
      </c>
      <c r="I62" s="97" t="str">
        <f t="shared" si="40"/>
        <v/>
      </c>
      <c r="J62" s="296"/>
      <c r="K62" s="578"/>
      <c r="L62" s="96">
        <v>2</v>
      </c>
      <c r="M62" s="584" t="e">
        <f t="shared" si="47"/>
        <v>#N/A</v>
      </c>
      <c r="N62" s="584" t="e">
        <f t="shared" si="41"/>
        <v>#N/A</v>
      </c>
      <c r="O62" s="584" t="e">
        <f t="shared" si="42"/>
        <v>#N/A</v>
      </c>
      <c r="P62" s="584" t="e">
        <f t="shared" si="43"/>
        <v>#N/A</v>
      </c>
      <c r="Q62" s="584" t="e">
        <f t="shared" si="44"/>
        <v>#N/A</v>
      </c>
      <c r="R62" s="97" t="str">
        <f t="shared" si="45"/>
        <v/>
      </c>
      <c r="V62" s="577"/>
      <c r="W62" s="25">
        <v>2</v>
      </c>
      <c r="X62" s="26" t="str">
        <f>IF(HLOOKUP(W53,MaGv!$C$38:$AZ$68,3,0)=0," ",HLOOKUP(W53,MaGv!$C$38:$AZ$68,3,0))</f>
        <v xml:space="preserve"> </v>
      </c>
      <c r="Y62" s="26" t="str">
        <f>IF(HLOOKUP(W53,MaGv!$C$38:$AZ$68,8,0)=0," ",HLOOKUP(W53,MaGv!$C$38:$AZ$68,8,0))</f>
        <v xml:space="preserve"> </v>
      </c>
      <c r="Z62" s="26" t="str">
        <f>IF(HLOOKUP(W53,MaGv!$C$38:$AZ$68,13,0)=0," ",HLOOKUP(W53,MaGv!$C$38:$AZ$68,13,0))</f>
        <v xml:space="preserve"> </v>
      </c>
      <c r="AA62" s="26" t="str">
        <f>IF(HLOOKUP(W53,MaGv!$C$38:$AZ$68,18,0)=0," ",HLOOKUP(W53,MaGv!$C$38:$AZ$68,18,0))</f>
        <v xml:space="preserve"> </v>
      </c>
      <c r="AB62" s="26" t="str">
        <f>IF(HLOOKUP(W53,MaGv!$C$38:$AZ$68,23,0)=0," ",HLOOKUP(W53,MaGv!$C$38:$AZ$68,23,0))</f>
        <v xml:space="preserve"> </v>
      </c>
      <c r="AC62" s="26" t="str">
        <f>IF(HLOOKUP(W53,MaGv!$C$38:$AZ$68,28,0)=0," ",HLOOKUP(W53,MaGv!$C$38:$AZ$68,28,0))</f>
        <v/>
      </c>
      <c r="AD62" s="285"/>
      <c r="AE62" s="577"/>
      <c r="AF62" s="25">
        <v>2</v>
      </c>
      <c r="AG62" s="26" t="str">
        <f>IF(HLOOKUP(AF53,MaGv!$C$38:$AZ$68,3,0)=0," ",HLOOKUP(AF53,MaGv!$C$38:$AZ$68,3,0))</f>
        <v xml:space="preserve"> </v>
      </c>
      <c r="AH62" s="26" t="str">
        <f>IF(HLOOKUP(AF53,MaGv!$C$38:$AZ$68,8,0)=0," ",HLOOKUP(AF53,MaGv!$C$38:$AZ$68,8,0))</f>
        <v xml:space="preserve"> </v>
      </c>
      <c r="AI62" s="26" t="str">
        <f>IF(HLOOKUP(AF53,MaGv!$C$38:$AZ$68,13,0)=0," ",HLOOKUP(AF53,MaGv!$C$38:$AZ$68,13,0))</f>
        <v xml:space="preserve"> </v>
      </c>
      <c r="AJ62" s="26" t="str">
        <f>IF(HLOOKUP(AF53,MaGv!$C$38:$AZ$68,18,0)=0," ",HLOOKUP(AF53,MaGv!$C$38:$AZ$68,18,0))</f>
        <v xml:space="preserve"> </v>
      </c>
      <c r="AK62" s="26" t="str">
        <f>IF(HLOOKUP(AF53,MaGv!$C$38:$AZ$68,23,0)=0," ",HLOOKUP(AF53,MaGv!$C$38:$AZ$68,23,0))</f>
        <v xml:space="preserve"> </v>
      </c>
      <c r="AL62" s="26" t="str">
        <f>IF(HLOOKUP(AF53,MaGv!$C$38:$AZ$68,28,0)=0," ",HLOOKUP(AF53,MaGv!$C$38:$AZ$68,28,0))</f>
        <v/>
      </c>
    </row>
    <row r="63" spans="1:41" ht="14.25" customHeight="1">
      <c r="A63" s="298"/>
      <c r="B63" s="578"/>
      <c r="C63" s="96">
        <v>3</v>
      </c>
      <c r="D63" s="584" t="e">
        <f t="shared" si="46"/>
        <v>#N/A</v>
      </c>
      <c r="E63" s="584" t="e">
        <f t="shared" si="36"/>
        <v>#N/A</v>
      </c>
      <c r="F63" s="584" t="e">
        <f t="shared" si="37"/>
        <v>#N/A</v>
      </c>
      <c r="G63" s="584" t="e">
        <f t="shared" si="38"/>
        <v>#N/A</v>
      </c>
      <c r="H63" s="584" t="e">
        <f t="shared" si="39"/>
        <v>#N/A</v>
      </c>
      <c r="I63" s="97" t="str">
        <f t="shared" si="40"/>
        <v/>
      </c>
      <c r="J63" s="296"/>
      <c r="K63" s="578"/>
      <c r="L63" s="96">
        <v>3</v>
      </c>
      <c r="M63" s="584" t="e">
        <f t="shared" si="47"/>
        <v>#N/A</v>
      </c>
      <c r="N63" s="584" t="e">
        <f t="shared" si="41"/>
        <v>#N/A</v>
      </c>
      <c r="O63" s="584" t="e">
        <f t="shared" si="42"/>
        <v>#N/A</v>
      </c>
      <c r="P63" s="584" t="e">
        <f t="shared" si="43"/>
        <v>#N/A</v>
      </c>
      <c r="Q63" s="584" t="e">
        <f t="shared" si="44"/>
        <v>#N/A</v>
      </c>
      <c r="R63" s="97" t="str">
        <f t="shared" si="45"/>
        <v/>
      </c>
      <c r="V63" s="577"/>
      <c r="W63" s="25">
        <v>3</v>
      </c>
      <c r="X63" s="26" t="str">
        <f>IF(HLOOKUP(W53,MaGv!$C$38:$AZ$68,4,0)=0," ",HLOOKUP(W53,MaGv!$C$38:$AZ$68,4,0))</f>
        <v xml:space="preserve"> </v>
      </c>
      <c r="Y63" s="26" t="str">
        <f>IF(HLOOKUP(W53,MaGv!$C$38:$AZ$68,9,0)=0," ",HLOOKUP(W53,MaGv!$C$38:$AZ$68,9,0))</f>
        <v xml:space="preserve"> </v>
      </c>
      <c r="Z63" s="26" t="str">
        <f>IF(HLOOKUP(W53,MaGv!$C$38:$AZ$68,14,0)=0," ",HLOOKUP(W53,MaGv!$C$38:$AZ$68,14,0))</f>
        <v xml:space="preserve"> </v>
      </c>
      <c r="AA63" s="26" t="str">
        <f>IF(HLOOKUP(W53,MaGv!$C$38:$AZ$68,19,0)=0," ",HLOOKUP(W53,MaGv!$C$38:$AZ$68,19,0))</f>
        <v xml:space="preserve"> </v>
      </c>
      <c r="AB63" s="26" t="str">
        <f>IF(HLOOKUP(W53,MaGv!$C$38:$AZ$68,24,0)=0," ",HLOOKUP(W53,MaGv!$C$38:$AZ$68,24,0))</f>
        <v xml:space="preserve"> </v>
      </c>
      <c r="AC63" s="26" t="str">
        <f>IF(HLOOKUP(W53,MaGv!$C$38:$AZ$68,29,0)=0," ",HLOOKUP(W53,MaGv!$C$38:$AZ$68,29,0))</f>
        <v/>
      </c>
      <c r="AD63" s="285"/>
      <c r="AE63" s="577"/>
      <c r="AF63" s="25">
        <v>3</v>
      </c>
      <c r="AG63" s="26" t="str">
        <f>IF(HLOOKUP(AF53,MaGv!$C$38:$AZ$68,4,0)=0," ",HLOOKUP(AF53,MaGv!$C$38:$AZ$68,4,0))</f>
        <v xml:space="preserve"> </v>
      </c>
      <c r="AH63" s="26" t="str">
        <f>IF(HLOOKUP(AF53,MaGv!$C$38:$AZ$68,9,0)=0," ",HLOOKUP(AF53,MaGv!$C$38:$AZ$68,9,0))</f>
        <v xml:space="preserve"> </v>
      </c>
      <c r="AI63" s="26" t="str">
        <f>IF(HLOOKUP(AF53,MaGv!$C$38:$AZ$68,14,0)=0," ",HLOOKUP(AF53,MaGv!$C$38:$AZ$68,14,0))</f>
        <v xml:space="preserve"> </v>
      </c>
      <c r="AJ63" s="26" t="str">
        <f>IF(HLOOKUP(AF53,MaGv!$C$38:$AZ$68,19,0)=0," ",HLOOKUP(AF53,MaGv!$C$38:$AZ$68,19,0))</f>
        <v xml:space="preserve"> </v>
      </c>
      <c r="AK63" s="26" t="str">
        <f>IF(HLOOKUP(AF53,MaGv!$C$38:$AZ$68,24,0)=0," ",HLOOKUP(AF53,MaGv!$C$38:$AZ$68,24,0))</f>
        <v xml:space="preserve"> </v>
      </c>
      <c r="AL63" s="26" t="str">
        <f>IF(HLOOKUP(AF53,MaGv!$C$38:$AZ$68,29,0)=0," ",HLOOKUP(AF53,MaGv!$C$38:$AZ$68,29,0))</f>
        <v/>
      </c>
    </row>
    <row r="64" spans="1:41" ht="14.25" customHeight="1">
      <c r="A64" s="298"/>
      <c r="B64" s="578"/>
      <c r="C64" s="96">
        <v>4</v>
      </c>
      <c r="D64" s="584" t="e">
        <f t="shared" si="46"/>
        <v>#N/A</v>
      </c>
      <c r="E64" s="584" t="e">
        <f t="shared" si="36"/>
        <v>#N/A</v>
      </c>
      <c r="F64" s="584" t="e">
        <f t="shared" si="37"/>
        <v>#N/A</v>
      </c>
      <c r="G64" s="584" t="e">
        <f t="shared" si="38"/>
        <v>#N/A</v>
      </c>
      <c r="H64" s="584" t="e">
        <f t="shared" si="39"/>
        <v>#N/A</v>
      </c>
      <c r="I64" s="97" t="str">
        <f t="shared" si="40"/>
        <v/>
      </c>
      <c r="J64" s="296"/>
      <c r="K64" s="578"/>
      <c r="L64" s="96">
        <v>4</v>
      </c>
      <c r="M64" s="584" t="e">
        <f t="shared" si="47"/>
        <v>#N/A</v>
      </c>
      <c r="N64" s="584" t="e">
        <f t="shared" si="41"/>
        <v>#N/A</v>
      </c>
      <c r="O64" s="584" t="e">
        <f t="shared" si="42"/>
        <v>#N/A</v>
      </c>
      <c r="P64" s="584" t="e">
        <f t="shared" si="43"/>
        <v>#N/A</v>
      </c>
      <c r="Q64" s="584" t="e">
        <f t="shared" si="44"/>
        <v>#N/A</v>
      </c>
      <c r="R64" s="97" t="str">
        <f t="shared" si="45"/>
        <v/>
      </c>
      <c r="V64" s="577"/>
      <c r="W64" s="25">
        <v>4</v>
      </c>
      <c r="X64" s="26" t="str">
        <f>IF(HLOOKUP(W53,MaGv!$C$38:$AZ$68,5,0)=0," ",HLOOKUP(W53,MaGv!$C$38:$AZ$68,5,0))</f>
        <v xml:space="preserve"> </v>
      </c>
      <c r="Y64" s="26" t="str">
        <f>IF(HLOOKUP(W53,MaGv!$C$38:$AZ$68,10,0)=0," ",HLOOKUP(W53,MaGv!$C$38:$AZ$68,10,0))</f>
        <v xml:space="preserve"> </v>
      </c>
      <c r="Z64" s="26" t="str">
        <f>IF(HLOOKUP(W53,MaGv!$C$38:$AZ$68,15,0)=0," ",HLOOKUP(W53,MaGv!$C$38:$AZ$68,15,0))</f>
        <v xml:space="preserve"> </v>
      </c>
      <c r="AA64" s="26" t="str">
        <f>IF(HLOOKUP(W53,MaGv!$C$38:$AZ$68,20,0)=0," ",HLOOKUP(W53,MaGv!$C$38:$AZ$68,20,0))</f>
        <v xml:space="preserve"> </v>
      </c>
      <c r="AB64" s="26" t="str">
        <f>IF(HLOOKUP(W53,MaGv!$C$38:$AZ$68,25,0)=0," ",HLOOKUP(W53,MaGv!$C$38:$AZ$68,25,0))</f>
        <v xml:space="preserve"> </v>
      </c>
      <c r="AC64" s="26" t="str">
        <f>IF(HLOOKUP(W53,MaGv!$C$38:$AZ$68,30,0)=0," ",HLOOKUP(W53,MaGv!$C$38:$AZ$68,30,0))</f>
        <v/>
      </c>
      <c r="AD64" s="285"/>
      <c r="AE64" s="577"/>
      <c r="AF64" s="25">
        <v>4</v>
      </c>
      <c r="AG64" s="26" t="str">
        <f>IF(HLOOKUP(AF53,MaGv!$C$38:$AZ$68,5,0)=0," ",HLOOKUP(AF53,MaGv!$C$38:$AZ$68,5,0))</f>
        <v xml:space="preserve"> </v>
      </c>
      <c r="AH64" s="26" t="str">
        <f>IF(HLOOKUP(AF53,MaGv!$C$38:$AZ$68,10,0)=0," ",HLOOKUP(AF53,MaGv!$C$38:$AZ$68,10,0))</f>
        <v xml:space="preserve"> </v>
      </c>
      <c r="AI64" s="26" t="str">
        <f>IF(HLOOKUP(AF53,MaGv!$C$38:$AZ$68,15,0)=0," ",HLOOKUP(AF53,MaGv!$C$38:$AZ$68,15,0))</f>
        <v xml:space="preserve"> </v>
      </c>
      <c r="AJ64" s="26" t="str">
        <f>IF(HLOOKUP(AF53,MaGv!$C$38:$AZ$68,20,0)=0," ",HLOOKUP(AF53,MaGv!$C$38:$AZ$68,20,0))</f>
        <v xml:space="preserve"> </v>
      </c>
      <c r="AK64" s="26" t="str">
        <f>IF(HLOOKUP(AF53,MaGv!$C$38:$AZ$68,25,0)=0," ",HLOOKUP(AF53,MaGv!$C$38:$AZ$68,25,0))</f>
        <v xml:space="preserve"> </v>
      </c>
      <c r="AL64" s="26" t="str">
        <f>IF(HLOOKUP(AF53,MaGv!$C$38:$AZ$68,30,0)=0," ",HLOOKUP(AF53,MaGv!$C$38:$AZ$68,30,0))</f>
        <v/>
      </c>
    </row>
    <row r="65" spans="1:41" ht="14.25" customHeight="1">
      <c r="A65" s="298"/>
      <c r="B65" s="578"/>
      <c r="C65" s="96">
        <v>5</v>
      </c>
      <c r="D65" s="584" t="e">
        <f t="shared" si="46"/>
        <v>#N/A</v>
      </c>
      <c r="E65" s="584" t="e">
        <f t="shared" si="36"/>
        <v>#N/A</v>
      </c>
      <c r="F65" s="584" t="e">
        <f t="shared" si="37"/>
        <v>#N/A</v>
      </c>
      <c r="G65" s="584" t="e">
        <f t="shared" si="38"/>
        <v>#N/A</v>
      </c>
      <c r="H65" s="584" t="e">
        <f t="shared" si="39"/>
        <v>#N/A</v>
      </c>
      <c r="I65" s="97" t="str">
        <f t="shared" si="40"/>
        <v/>
      </c>
      <c r="J65" s="296"/>
      <c r="K65" s="578"/>
      <c r="L65" s="96">
        <v>5</v>
      </c>
      <c r="M65" s="584" t="e">
        <f t="shared" si="47"/>
        <v>#N/A</v>
      </c>
      <c r="N65" s="584" t="e">
        <f t="shared" si="41"/>
        <v>#N/A</v>
      </c>
      <c r="O65" s="584" t="e">
        <f t="shared" si="42"/>
        <v>#N/A</v>
      </c>
      <c r="P65" s="584" t="e">
        <f t="shared" si="43"/>
        <v>#N/A</v>
      </c>
      <c r="Q65" s="584" t="e">
        <f t="shared" si="44"/>
        <v>#N/A</v>
      </c>
      <c r="R65" s="97" t="str">
        <f t="shared" si="45"/>
        <v/>
      </c>
      <c r="V65" s="577"/>
      <c r="W65" s="25">
        <v>5</v>
      </c>
      <c r="X65" s="26" t="str">
        <f>IF(HLOOKUP(W53,MaGv!$C$38:$AZ$68,6,0)=0," ",HLOOKUP(W53,MaGv!$C$38:$AZ$68,6,0))</f>
        <v xml:space="preserve"> </v>
      </c>
      <c r="Y65" s="26" t="str">
        <f>IF(HLOOKUP(W53,MaGv!$C$38:$AZ$68,11,0)=0," ",HLOOKUP(W53,MaGv!$C$38:$AZ$68,11,0))</f>
        <v xml:space="preserve"> </v>
      </c>
      <c r="Z65" s="26" t="str">
        <f>IF(HLOOKUP(W53,MaGv!$C$38:$AZ$68,16,0)=0," ",HLOOKUP(W53,MaGv!$C$38:$AZ$68,16,0))</f>
        <v xml:space="preserve"> </v>
      </c>
      <c r="AA65" s="26" t="str">
        <f>IF(HLOOKUP(W53,MaGv!$C$38:$AZ$68,21,0)=0," ",HLOOKUP(W53,MaGv!$C$38:$AZ$68,21,0))</f>
        <v xml:space="preserve"> </v>
      </c>
      <c r="AB65" s="26" t="str">
        <f>IF(HLOOKUP(W53,MaGv!$C$38:$AZ$68,26,0)=0," ",HLOOKUP(W53,MaGv!$C$38:$AZ$68,26,0))</f>
        <v xml:space="preserve"> </v>
      </c>
      <c r="AC65" s="26" t="str">
        <f>IF(HLOOKUP(W53,MaGv!$C$38:$AZ$68,31,0)=0," ",HLOOKUP(W53,MaGv!$C$38:$AZ$68,31,0))</f>
        <v/>
      </c>
      <c r="AD65" s="285"/>
      <c r="AE65" s="577"/>
      <c r="AF65" s="25">
        <v>5</v>
      </c>
      <c r="AG65" s="26" t="str">
        <f>IF(HLOOKUP(AF53,MaGv!$C$38:$AZ$68,6,0)=0," ",HLOOKUP(AF53,MaGv!$C$38:$AZ$68,6,0))</f>
        <v xml:space="preserve"> </v>
      </c>
      <c r="AH65" s="26" t="str">
        <f>IF(HLOOKUP(AF53,MaGv!$C$38:$AZ$68,11,0)=0," ",HLOOKUP(AF53,MaGv!$C$38:$AZ$68,11,0))</f>
        <v xml:space="preserve"> </v>
      </c>
      <c r="AI65" s="26" t="str">
        <f>IF(HLOOKUP(AF53,MaGv!$C$38:$AZ$68,16,0)=0," ",HLOOKUP(AF53,MaGv!$C$38:$AZ$68,16,0))</f>
        <v xml:space="preserve"> </v>
      </c>
      <c r="AJ65" s="26" t="str">
        <f>IF(HLOOKUP(AF53,MaGv!$C$38:$AZ$68,21,0)=0," ",HLOOKUP(AF53,MaGv!$C$38:$AZ$68,21,0))</f>
        <v xml:space="preserve"> </v>
      </c>
      <c r="AK65" s="26" t="str">
        <f>IF(HLOOKUP(AF53,MaGv!$C$38:$AZ$68,26,0)=0," ",HLOOKUP(AF53,MaGv!$C$38:$AZ$68,26,0))</f>
        <v xml:space="preserve"> </v>
      </c>
      <c r="AL65" s="26" t="str">
        <f>IF(HLOOKUP(AF53,MaGv!$C$38:$AZ$68,31,0)=0," ",HLOOKUP(AF53,MaGv!$C$38:$AZ$68,31,0))</f>
        <v/>
      </c>
      <c r="AN65" s="27"/>
      <c r="AO65" s="27"/>
    </row>
    <row r="66" spans="1:41" s="27" customFormat="1" ht="14.25" customHeight="1">
      <c r="A66" s="298"/>
      <c r="B66" s="98"/>
      <c r="C66" s="98"/>
      <c r="D66" s="98"/>
      <c r="E66" s="98"/>
      <c r="F66" s="98"/>
      <c r="G66" s="100"/>
      <c r="H66" s="100"/>
      <c r="I66" s="100"/>
      <c r="J66" s="296"/>
      <c r="K66" s="100"/>
      <c r="L66" s="100"/>
      <c r="M66" s="100"/>
      <c r="N66" s="100"/>
      <c r="O66" s="100"/>
      <c r="P66" s="100"/>
      <c r="Q66" s="100"/>
      <c r="R66" s="100"/>
      <c r="V66" s="11"/>
      <c r="W66" s="8"/>
      <c r="X66" s="6"/>
      <c r="Y66" s="6"/>
      <c r="Z66" s="6"/>
      <c r="AA66" s="6"/>
      <c r="AB66" s="6"/>
      <c r="AC66" s="6"/>
      <c r="AD66" s="285"/>
      <c r="AE66" s="7"/>
      <c r="AF66" s="8"/>
      <c r="AG66" s="6"/>
      <c r="AH66" s="6"/>
      <c r="AI66" s="6"/>
      <c r="AJ66" s="6"/>
      <c r="AK66" s="6"/>
      <c r="AL66" s="6"/>
    </row>
    <row r="67" spans="1:41" s="27" customFormat="1" ht="14.25" customHeight="1">
      <c r="A67" s="298"/>
      <c r="B67" s="98"/>
      <c r="C67" s="98"/>
      <c r="D67" s="98"/>
      <c r="E67" s="98"/>
      <c r="F67" s="98"/>
      <c r="G67" s="100"/>
      <c r="H67" s="100"/>
      <c r="I67" s="100"/>
      <c r="J67" s="296"/>
      <c r="K67" s="100"/>
      <c r="L67" s="100"/>
      <c r="M67" s="100"/>
      <c r="N67" s="100"/>
      <c r="O67" s="100"/>
      <c r="P67" s="100"/>
      <c r="Q67" s="100"/>
      <c r="R67" s="100"/>
      <c r="V67" s="12"/>
      <c r="W67" s="8"/>
      <c r="X67" s="6"/>
      <c r="Y67" s="6"/>
      <c r="Z67" s="6"/>
      <c r="AA67" s="6"/>
      <c r="AB67" s="6"/>
      <c r="AC67" s="6"/>
      <c r="AD67" s="285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>
      <c r="A68" s="300"/>
      <c r="J68" s="296"/>
      <c r="V68" s="2"/>
      <c r="W68" s="29"/>
      <c r="X68" s="2"/>
      <c r="Y68" s="2"/>
      <c r="Z68" s="2"/>
      <c r="AA68" s="2"/>
      <c r="AB68" s="2"/>
      <c r="AC68" s="2"/>
      <c r="AD68" s="285"/>
      <c r="AE68" s="2"/>
      <c r="AF68" s="29"/>
      <c r="AG68" s="2"/>
      <c r="AH68" s="2"/>
      <c r="AI68" s="2"/>
      <c r="AJ68" s="2"/>
      <c r="AK68" s="2"/>
      <c r="AL68" s="2"/>
    </row>
    <row r="69" spans="1:41" ht="14.25" customHeight="1">
      <c r="A69" s="288"/>
      <c r="B69" s="473" t="str">
        <f ca="1">MaGv!$N$1</f>
        <v>tkb_khoi12_hk2_ngay04-05-2020</v>
      </c>
      <c r="C69" s="85"/>
      <c r="D69" s="86"/>
      <c r="E69" s="86"/>
      <c r="F69" s="86"/>
      <c r="G69" s="86"/>
      <c r="I69" s="86"/>
      <c r="J69" s="292"/>
      <c r="K69" s="473" t="str">
        <f ca="1">MaGv!$N$1</f>
        <v>tkb_khoi12_hk2_ngay04-05-2020</v>
      </c>
      <c r="M69" s="86"/>
      <c r="N69" s="86"/>
      <c r="O69" s="86"/>
      <c r="P69" s="86"/>
      <c r="Q69" s="87"/>
      <c r="R69" s="86"/>
      <c r="V69" s="15"/>
      <c r="X69" s="17"/>
      <c r="Y69" s="17"/>
      <c r="Z69" s="17"/>
      <c r="AA69" s="17"/>
      <c r="AB69" s="18"/>
      <c r="AC69" s="17"/>
      <c r="AD69" s="285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>
      <c r="A70" s="288"/>
      <c r="B70" s="88" t="str">
        <f>V70</f>
        <v>LỚP:</v>
      </c>
      <c r="C70" s="215" t="str">
        <f>VLOOKUP(A72,DS!$R$1:$T$48,2,0)</f>
        <v>A9</v>
      </c>
      <c r="D70" s="88" t="str">
        <f>Y70</f>
        <v>GVCN:</v>
      </c>
      <c r="E70" s="89" t="str">
        <f>Z70</f>
        <v>Phạm Quốc Vinh-AVăn</v>
      </c>
      <c r="G70" s="91"/>
      <c r="H70" s="91"/>
      <c r="I70" s="91"/>
      <c r="J70" s="292"/>
      <c r="K70" s="92" t="str">
        <f>AE70</f>
        <v>LỚP:</v>
      </c>
      <c r="L70" s="215" t="str">
        <f>VLOOKUP(J72,DS!$R$3:$T$48,2,0)</f>
        <v>A10</v>
      </c>
      <c r="M70" s="88" t="str">
        <f>AH70</f>
        <v>GVCN:</v>
      </c>
      <c r="N70" s="93" t="str">
        <f>AI70</f>
        <v>Nguyễn Thị Cẩm Thanh-Toán</v>
      </c>
      <c r="P70" s="91"/>
      <c r="Q70" s="91"/>
      <c r="R70" s="91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Phạm Quốc Vinh-AVăn</v>
      </c>
      <c r="AA70" s="4"/>
      <c r="AB70" s="4"/>
      <c r="AC70" s="4"/>
      <c r="AD70" s="285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Nguyễn Thị Cẩm Thanh-Toán</v>
      </c>
      <c r="AJ70" s="4"/>
      <c r="AK70" s="4"/>
      <c r="AL70" s="4"/>
    </row>
    <row r="71" spans="1:41" ht="14.25" customHeight="1">
      <c r="A71" s="289"/>
      <c r="J71" s="293"/>
      <c r="V71" s="2"/>
      <c r="W71" s="2"/>
      <c r="X71" s="1"/>
      <c r="Y71" s="2"/>
      <c r="Z71" s="2"/>
      <c r="AA71" s="2"/>
      <c r="AB71" s="2"/>
      <c r="AC71" s="2"/>
      <c r="AD71" s="285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>
      <c r="A72" s="290">
        <v>9</v>
      </c>
      <c r="B72" s="94"/>
      <c r="C72" s="95" t="s">
        <v>43</v>
      </c>
      <c r="D72" s="95" t="s">
        <v>15</v>
      </c>
      <c r="E72" s="95" t="s">
        <v>16</v>
      </c>
      <c r="F72" s="95" t="s">
        <v>37</v>
      </c>
      <c r="G72" s="95" t="s">
        <v>38</v>
      </c>
      <c r="H72" s="95" t="s">
        <v>39</v>
      </c>
      <c r="I72" s="95" t="s">
        <v>40</v>
      </c>
      <c r="J72" s="294">
        <v>10</v>
      </c>
      <c r="K72" s="94"/>
      <c r="L72" s="95" t="s">
        <v>43</v>
      </c>
      <c r="M72" s="95" t="s">
        <v>15</v>
      </c>
      <c r="N72" s="95" t="s">
        <v>16</v>
      </c>
      <c r="O72" s="95" t="s">
        <v>37</v>
      </c>
      <c r="P72" s="95" t="s">
        <v>38</v>
      </c>
      <c r="Q72" s="95" t="s">
        <v>39</v>
      </c>
      <c r="R72" s="95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6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>
      <c r="A73" s="298"/>
      <c r="B73" s="578" t="s">
        <v>25</v>
      </c>
      <c r="C73" s="96">
        <v>1</v>
      </c>
      <c r="D73" s="97" t="str">
        <f>IF(X73="","",IF(X73="cc","cc",VLOOKUP(MID(X73,2,1),$AN$4:$AO$21,2,0)))</f>
        <v>cc</v>
      </c>
      <c r="E73" s="97" t="str">
        <f t="shared" ref="E73:E82" si="48">IF(Y73="","",IF(Y73="cn","cn",VLOOKUP(MID(Y73,2,1),$AN$4:$AO$21,2,0)))</f>
        <v>văn</v>
      </c>
      <c r="F73" s="97" t="str">
        <f t="shared" ref="F73:F82" si="49">IF(Z73="","",IF(Z73="cn","cn",VLOOKUP(MID(Z73,2,1),$AN$4:$AO$21,2,0)))</f>
        <v>địa</v>
      </c>
      <c r="G73" s="97" t="str">
        <f t="shared" ref="G73:G82" si="50">IF(AA73="","",IF(AA73="cn","cn",VLOOKUP(MID(AA73,2,1),$AN$4:$AO$21,2,0)))</f>
        <v>văn</v>
      </c>
      <c r="H73" s="97" t="str">
        <f t="shared" ref="H73:H82" si="51">IF(AB73="","",IF(AB73="cn","cn",VLOOKUP(MID(AB73,2,1),$AN$4:$AO$21,2,0)))</f>
        <v>hóa</v>
      </c>
      <c r="I73" s="97" t="str">
        <f t="shared" ref="I73:I82" si="52">IF(AC73="","",IF(AC73="cn","cn",VLOOKUP(MID(AC73,2,1),$AN$4:$AO$21,2,0)))</f>
        <v/>
      </c>
      <c r="J73" s="296"/>
      <c r="K73" s="578" t="s">
        <v>25</v>
      </c>
      <c r="L73" s="96">
        <v>1</v>
      </c>
      <c r="M73" s="97" t="str">
        <f>IF(AG73="","",IF(AG73="cc","cc",VLOOKUP(MID(AG73,2,1),$AN$4:$AO$21,2,0)))</f>
        <v>cc</v>
      </c>
      <c r="N73" s="97" t="str">
        <f t="shared" ref="N73:N82" si="53">IF(AH73="","",IF(AH73="cn","cn",VLOOKUP(MID(AH73,2,1),$AN$4:$AO$21,2,0)))</f>
        <v>lý</v>
      </c>
      <c r="O73" s="97" t="str">
        <f t="shared" ref="O73:O82" si="54">IF(AI73="","",IF(AI73="cn","cn",VLOOKUP(MID(AI73,2,1),$AN$4:$AO$21,2,0)))</f>
        <v>toán</v>
      </c>
      <c r="P73" s="97" t="str">
        <f t="shared" ref="P73:P82" si="55">IF(AJ73="","",IF(AJ73="cn","cn",VLOOKUP(MID(AJ73,2,1),$AN$4:$AO$21,2,0)))</f>
        <v>địa</v>
      </c>
      <c r="Q73" s="97" t="str">
        <f t="shared" ref="Q73:Q82" si="56">IF(AK73="","",IF(AK73="cn","cn",VLOOKUP(MID(AK73,2,1),$AN$4:$AO$21,2,0)))</f>
        <v>văn</v>
      </c>
      <c r="R73" s="97" t="str">
        <f t="shared" ref="R73:R82" si="57">IF(AL73="","",IF(AL73="cn","cn",VLOOKUP(MID(AL73,2,1),$AN$4:$AO$21,2,0)))</f>
        <v/>
      </c>
      <c r="V73" s="577" t="s">
        <v>25</v>
      </c>
      <c r="W73" s="25">
        <v>1</v>
      </c>
      <c r="X73" s="26" t="s">
        <v>314</v>
      </c>
      <c r="Y73" s="26" t="str">
        <f>IF(HLOOKUP(W70,MaGv!$C$3:$AZ$68,7,0)=0," ",HLOOKUP(W70,MaGv!$C$3:$AZ$68,7,0))</f>
        <v>BV07</v>
      </c>
      <c r="Z73" s="26" t="str">
        <f>IF(HLOOKUP(W70,MaGv!$C$3:$AZ$68,12,0)=0," ",HLOOKUP(W70,MaGv!$C$3:$AZ$68,12,0))</f>
        <v>BD01</v>
      </c>
      <c r="AA73" s="26" t="str">
        <f>IF(HLOOKUP(W70,MaGv!$C$3:$AZ$68,17,0)=0," ",HLOOKUP(W70,MaGv!$C$3:$AZ$68,17,0))</f>
        <v>BV07</v>
      </c>
      <c r="AB73" s="26" t="str">
        <f>IF(HLOOKUP(W70,MaGv!$C$3:$AZ$68,22,0)=0," ",HLOOKUP(W70,MaGv!$C$3:$AZ$68,22,0))</f>
        <v>BH02</v>
      </c>
      <c r="AC73" s="26" t="str">
        <f>IF(HLOOKUP(W70,MaGv!$C$3:$AZ$68,27,0)=0," ",HLOOKUP(W70,MaGv!$C$3:$AZ$68,27,0))</f>
        <v/>
      </c>
      <c r="AD73" s="285"/>
      <c r="AE73" s="577" t="s">
        <v>25</v>
      </c>
      <c r="AF73" s="25">
        <v>1</v>
      </c>
      <c r="AG73" s="26" t="s">
        <v>314</v>
      </c>
      <c r="AH73" s="26" t="str">
        <f>IF(HLOOKUP(AF70,MaGv!$C$3:$AZ$68,7,0)=0," ",HLOOKUP(AF70,MaGv!$C$3:$AZ$68,7,0))</f>
        <v>BL08</v>
      </c>
      <c r="AI73" s="26" t="str">
        <f>IF(HLOOKUP(AF70,MaGv!$C$3:$AZ$68,12,0)=0," ",HLOOKUP(AF70,MaGv!$C$3:$AZ$68,12,0))</f>
        <v>BT07</v>
      </c>
      <c r="AJ73" s="26" t="str">
        <f>IF(HLOOKUP(AF70,MaGv!$C$3:$AZ$68,17,0)=0," ",HLOOKUP(AF70,MaGv!$C$3:$AZ$68,17,0))</f>
        <v>BD04</v>
      </c>
      <c r="AK73" s="26" t="str">
        <f>IF(HLOOKUP(AF70,MaGv!$C$3:$AZ$68,22,0)=0," ",HLOOKUP(AF70,MaGv!$C$3:$AZ$68,22,0))</f>
        <v>BV01</v>
      </c>
      <c r="AL73" s="26" t="str">
        <f>IF(HLOOKUP(AF70,MaGv!$C$3:$AZ$68,27,0)=0," ",HLOOKUP(AF70,MaGv!$C$3:$AZ$68,27,0))</f>
        <v/>
      </c>
    </row>
    <row r="74" spans="1:41" ht="14.25" customHeight="1">
      <c r="A74" s="298"/>
      <c r="B74" s="578"/>
      <c r="C74" s="96">
        <v>2</v>
      </c>
      <c r="D74" s="97" t="str">
        <f t="shared" ref="D74:D82" si="58">IF(X74="","",IF(X74="cn","cn",VLOOKUP(MID(X74,2,1),$AN$4:$AO$21,2,0)))</f>
        <v>cn</v>
      </c>
      <c r="E74" s="97" t="str">
        <f t="shared" si="48"/>
        <v>côngN</v>
      </c>
      <c r="F74" s="97" t="str">
        <f t="shared" si="49"/>
        <v>cd</v>
      </c>
      <c r="G74" s="97" t="str">
        <f t="shared" si="50"/>
        <v>văn</v>
      </c>
      <c r="H74" s="97" t="str">
        <f t="shared" si="51"/>
        <v>hóa</v>
      </c>
      <c r="I74" s="97" t="str">
        <f t="shared" si="52"/>
        <v/>
      </c>
      <c r="J74" s="296"/>
      <c r="K74" s="578"/>
      <c r="L74" s="96">
        <v>2</v>
      </c>
      <c r="M74" s="97" t="str">
        <f t="shared" ref="M74:M82" si="59">IF(AG74="","",IF(AG74="cn","cn",VLOOKUP(MID(AG74,2,1),$AN$4:$AO$21,2,0)))</f>
        <v>cn</v>
      </c>
      <c r="N74" s="97" t="str">
        <f t="shared" si="53"/>
        <v>lý</v>
      </c>
      <c r="O74" s="97" t="str">
        <f t="shared" si="54"/>
        <v>toán</v>
      </c>
      <c r="P74" s="97" t="str">
        <f t="shared" si="55"/>
        <v>sinh</v>
      </c>
      <c r="Q74" s="97" t="str">
        <f t="shared" si="56"/>
        <v>văn</v>
      </c>
      <c r="R74" s="97" t="str">
        <f t="shared" si="57"/>
        <v/>
      </c>
      <c r="V74" s="577"/>
      <c r="W74" s="25">
        <v>2</v>
      </c>
      <c r="X74" s="26" t="s">
        <v>112</v>
      </c>
      <c r="Y74" s="26" t="str">
        <f>IF(HLOOKUP(W70,MaGv!$C$3:$AZ$68,8,0)=0," ",HLOOKUP(W70,MaGv!$C$3:$AZ$68,8,0))</f>
        <v>BC03</v>
      </c>
      <c r="Z74" s="26" t="str">
        <f>IF(HLOOKUP(W70,MaGv!$C$3:$AZ$68,13,0)=0," ",HLOOKUP(W70,MaGv!$C$3:$AZ$68,13,0))</f>
        <v>BG03</v>
      </c>
      <c r="AA74" s="26" t="str">
        <f>IF(HLOOKUP(W70,MaGv!$C$3:$AZ$68,18,0)=0," ",HLOOKUP(W70,MaGv!$C$3:$AZ$68,18,0))</f>
        <v>BV07</v>
      </c>
      <c r="AB74" s="26" t="str">
        <f>IF(HLOOKUP(W70,MaGv!$C$3:$AZ$68,23,0)=0," ",HLOOKUP(W70,MaGv!$C$3:$AZ$68,23,0))</f>
        <v>BH02</v>
      </c>
      <c r="AC74" s="26" t="str">
        <f>IF(HLOOKUP(W70,MaGv!$C$3:$AZ$68,28,0)=0," ",HLOOKUP(W70,MaGv!$C$3:$AZ$68,28,0))</f>
        <v/>
      </c>
      <c r="AD74" s="285"/>
      <c r="AE74" s="577"/>
      <c r="AF74" s="25">
        <v>2</v>
      </c>
      <c r="AG74" s="26" t="s">
        <v>112</v>
      </c>
      <c r="AH74" s="26" t="str">
        <f>IF(HLOOKUP(AF70,MaGv!$C$3:$AZ$68,8,0)=0," ",HLOOKUP(AF70,MaGv!$C$3:$AZ$68,8,0))</f>
        <v>BL08</v>
      </c>
      <c r="AI74" s="26" t="str">
        <f>IF(HLOOKUP(AF70,MaGv!$C$3:$AZ$68,13,0)=0," ",HLOOKUP(AF70,MaGv!$C$3:$AZ$68,13,0))</f>
        <v>BT07</v>
      </c>
      <c r="AJ74" s="26" t="str">
        <f>IF(HLOOKUP(AF70,MaGv!$C$3:$AZ$68,18,0)=0," ",HLOOKUP(AF70,MaGv!$C$3:$AZ$68,18,0))</f>
        <v>BS01</v>
      </c>
      <c r="AK74" s="26" t="str">
        <f>IF(HLOOKUP(AF70,MaGv!$C$3:$AZ$68,23,0)=0," ",HLOOKUP(AF70,MaGv!$C$3:$AZ$68,23,0))</f>
        <v>BV01</v>
      </c>
      <c r="AL74" s="26" t="str">
        <f>IF(HLOOKUP(AF70,MaGv!$C$3:$AZ$68,28,0)=0," ",HLOOKUP(AF70,MaGv!$C$3:$AZ$68,28,0))</f>
        <v/>
      </c>
    </row>
    <row r="75" spans="1:41" ht="14.25" customHeight="1">
      <c r="A75" s="298"/>
      <c r="B75" s="578"/>
      <c r="C75" s="96">
        <v>3</v>
      </c>
      <c r="D75" s="97" t="str">
        <f t="shared" si="58"/>
        <v>anh</v>
      </c>
      <c r="E75" s="97" t="str">
        <f t="shared" si="48"/>
        <v>anh</v>
      </c>
      <c r="F75" s="97" t="str">
        <f t="shared" si="49"/>
        <v>tin</v>
      </c>
      <c r="G75" s="97" t="str">
        <f t="shared" si="50"/>
        <v>toán</v>
      </c>
      <c r="H75" s="97" t="str">
        <f t="shared" si="51"/>
        <v>sử</v>
      </c>
      <c r="I75" s="97" t="str">
        <f t="shared" si="52"/>
        <v/>
      </c>
      <c r="J75" s="296"/>
      <c r="K75" s="578"/>
      <c r="L75" s="96">
        <v>3</v>
      </c>
      <c r="M75" s="97" t="str">
        <f t="shared" si="59"/>
        <v>tin</v>
      </c>
      <c r="N75" s="97" t="str">
        <f t="shared" si="53"/>
        <v>văn</v>
      </c>
      <c r="O75" s="97" t="str">
        <f t="shared" si="54"/>
        <v>sử</v>
      </c>
      <c r="P75" s="97" t="str">
        <f t="shared" si="55"/>
        <v>anh</v>
      </c>
      <c r="Q75" s="97" t="str">
        <f t="shared" si="56"/>
        <v>hóa</v>
      </c>
      <c r="R75" s="97" t="str">
        <f t="shared" si="57"/>
        <v/>
      </c>
      <c r="V75" s="577"/>
      <c r="W75" s="25">
        <v>3</v>
      </c>
      <c r="X75" s="26" t="str">
        <f>IF(HLOOKUP(W70,MaGv!$C$3:$AZ$68,4,0)=0," ",HLOOKUP(W70,MaGv!$C$3:$AZ$68,4,0))</f>
        <v>BA09</v>
      </c>
      <c r="Y75" s="26" t="str">
        <f>IF(HLOOKUP(W70,MaGv!$C$3:$AZ$68,9,0)=0," ",HLOOKUP(W70,MaGv!$C$3:$AZ$68,9,0))</f>
        <v>BA09</v>
      </c>
      <c r="Z75" s="26" t="str">
        <f>IF(HLOOKUP(W70,MaGv!$C$3:$AZ$68,14,0)=0," ",HLOOKUP(W70,MaGv!$C$3:$AZ$68,14,0))</f>
        <v>BI03</v>
      </c>
      <c r="AA75" s="26" t="str">
        <f>IF(HLOOKUP(W70,MaGv!$C$3:$AZ$68,19,0)=0," ",HLOOKUP(W70,MaGv!$C$3:$AZ$68,19,0))</f>
        <v>BT05</v>
      </c>
      <c r="AB75" s="26" t="str">
        <f>IF(HLOOKUP(W70,MaGv!$C$3:$AZ$68,24,0)=0," ",HLOOKUP(W70,MaGv!$C$3:$AZ$68,24,0))</f>
        <v>BU02</v>
      </c>
      <c r="AC75" s="26" t="str">
        <f>IF(HLOOKUP(W70,MaGv!$C$3:$AZ$68,29,0)=0," ",HLOOKUP(W70,MaGv!$C$3:$AZ$68,29,0))</f>
        <v/>
      </c>
      <c r="AD75" s="285"/>
      <c r="AE75" s="577"/>
      <c r="AF75" s="25">
        <v>3</v>
      </c>
      <c r="AG75" s="26" t="str">
        <f>IF(HLOOKUP(AF70,MaGv!$C$3:$AZ$68,4,0)=0," ",HLOOKUP(AF70,MaGv!$C$3:$AZ$68,4,0))</f>
        <v>BI03</v>
      </c>
      <c r="AH75" s="26" t="str">
        <f>IF(HLOOKUP(AF70,MaGv!$C$3:$AZ$68,9,0)=0," ",HLOOKUP(AF70,MaGv!$C$3:$AZ$68,9,0))</f>
        <v>BV01</v>
      </c>
      <c r="AI75" s="26" t="str">
        <f>IF(HLOOKUP(AF70,MaGv!$C$3:$AZ$68,14,0)=0," ",HLOOKUP(AF70,MaGv!$C$3:$AZ$68,14,0))</f>
        <v>BU05</v>
      </c>
      <c r="AJ75" s="26" t="str">
        <f>IF(HLOOKUP(AF70,MaGv!$C$3:$AZ$68,19,0)=0," ",HLOOKUP(AF70,MaGv!$C$3:$AZ$68,19,0))</f>
        <v>BA04</v>
      </c>
      <c r="AK75" s="26" t="str">
        <f>IF(HLOOKUP(AF70,MaGv!$C$3:$AZ$68,24,0)=0," ",HLOOKUP(AF70,MaGv!$C$3:$AZ$68,24,0))</f>
        <v>BH05</v>
      </c>
      <c r="AL75" s="26" t="str">
        <f>IF(HLOOKUP(AF70,MaGv!$C$3:$AZ$68,29,0)=0," ",HLOOKUP(AF70,MaGv!$C$3:$AZ$68,29,0))</f>
        <v/>
      </c>
    </row>
    <row r="76" spans="1:41" ht="14.25" customHeight="1">
      <c r="A76" s="298"/>
      <c r="B76" s="578"/>
      <c r="C76" s="96">
        <v>4</v>
      </c>
      <c r="D76" s="97" t="str">
        <f t="shared" si="58"/>
        <v>toán</v>
      </c>
      <c r="E76" s="97" t="str">
        <f t="shared" si="48"/>
        <v>anh</v>
      </c>
      <c r="F76" s="97" t="str">
        <f t="shared" si="49"/>
        <v>tin</v>
      </c>
      <c r="G76" s="97" t="str">
        <f t="shared" si="50"/>
        <v>toán</v>
      </c>
      <c r="H76" s="97" t="str">
        <f t="shared" si="51"/>
        <v>lý</v>
      </c>
      <c r="I76" s="97" t="str">
        <f t="shared" si="52"/>
        <v/>
      </c>
      <c r="J76" s="296"/>
      <c r="K76" s="578"/>
      <c r="L76" s="96">
        <v>4</v>
      </c>
      <c r="M76" s="97" t="str">
        <f t="shared" si="59"/>
        <v>côngN</v>
      </c>
      <c r="N76" s="97" t="str">
        <f t="shared" si="53"/>
        <v>anh</v>
      </c>
      <c r="O76" s="97" t="str">
        <f t="shared" si="54"/>
        <v>địa</v>
      </c>
      <c r="P76" s="97" t="str">
        <f t="shared" si="55"/>
        <v>toán</v>
      </c>
      <c r="Q76" s="97" t="str">
        <f t="shared" si="56"/>
        <v>hóa</v>
      </c>
      <c r="R76" s="97" t="str">
        <f t="shared" si="57"/>
        <v/>
      </c>
      <c r="V76" s="577"/>
      <c r="W76" s="25">
        <v>4</v>
      </c>
      <c r="X76" s="26" t="str">
        <f>IF(HLOOKUP(W70,MaGv!$C$3:$AZ$68,5,0)=0," ",HLOOKUP(W70,MaGv!$C$3:$AZ$68,5,0))</f>
        <v>BT05</v>
      </c>
      <c r="Y76" s="26" t="str">
        <f>IF(HLOOKUP(W70,MaGv!$C$3:$AZ$68,10,0)=0," ",HLOOKUP(W70,MaGv!$C$3:$AZ$68,10,0))</f>
        <v>BA09</v>
      </c>
      <c r="Z76" s="26" t="str">
        <f>IF(HLOOKUP(W70,MaGv!$C$3:$AZ$68,15,0)=0," ",HLOOKUP(W70,MaGv!$C$3:$AZ$68,15,0))</f>
        <v>BI03</v>
      </c>
      <c r="AA76" s="26" t="str">
        <f>IF(HLOOKUP(W70,MaGv!$C$3:$AZ$68,20,0)=0," ",HLOOKUP(W70,MaGv!$C$3:$AZ$68,20,0))</f>
        <v>BT05</v>
      </c>
      <c r="AB76" s="26" t="str">
        <f>IF(HLOOKUP(W70,MaGv!$C$3:$AZ$68,25,0)=0," ",HLOOKUP(W70,MaGv!$C$3:$AZ$68,25,0))</f>
        <v>BL03</v>
      </c>
      <c r="AC76" s="26" t="str">
        <f>IF(HLOOKUP(W70,MaGv!$C$3:$AZ$68,30,0)=0," ",HLOOKUP(W70,MaGv!$C$3:$AZ$68,30,0))</f>
        <v/>
      </c>
      <c r="AD76" s="285"/>
      <c r="AE76" s="577"/>
      <c r="AF76" s="25">
        <v>4</v>
      </c>
      <c r="AG76" s="26" t="str">
        <f>IF(HLOOKUP(AF70,MaGv!$C$3:$AZ$68,5,0)=0," ",HLOOKUP(AF70,MaGv!$C$3:$AZ$68,5,0))</f>
        <v>BC08</v>
      </c>
      <c r="AH76" s="26" t="str">
        <f>IF(HLOOKUP(AF70,MaGv!$C$3:$AZ$68,10,0)=0," ",HLOOKUP(AF70,MaGv!$C$3:$AZ$68,10,0))</f>
        <v>BA04</v>
      </c>
      <c r="AI76" s="26" t="str">
        <f>IF(HLOOKUP(AF70,MaGv!$C$3:$AZ$68,15,0)=0," ",HLOOKUP(AF70,MaGv!$C$3:$AZ$68,15,0))</f>
        <v>BD04</v>
      </c>
      <c r="AJ76" s="26" t="str">
        <f>IF(HLOOKUP(AF70,MaGv!$C$3:$AZ$68,20,0)=0," ",HLOOKUP(AF70,MaGv!$C$3:$AZ$68,20,0))</f>
        <v>BT07</v>
      </c>
      <c r="AK76" s="26" t="str">
        <f>IF(HLOOKUP(AF70,MaGv!$C$3:$AZ$68,25,0)=0," ",HLOOKUP(AF70,MaGv!$C$3:$AZ$68,25,0))</f>
        <v>BH05</v>
      </c>
      <c r="AL76" s="26" t="str">
        <f>IF(HLOOKUP(AF70,MaGv!$C$3:$AZ$68,30,0)=0," ",HLOOKUP(AF70,MaGv!$C$3:$AZ$68,30,0))</f>
        <v/>
      </c>
    </row>
    <row r="77" spans="1:41" ht="14.25" customHeight="1">
      <c r="A77" s="298"/>
      <c r="B77" s="578"/>
      <c r="C77" s="96">
        <v>5</v>
      </c>
      <c r="D77" s="97" t="str">
        <f t="shared" si="58"/>
        <v>toán</v>
      </c>
      <c r="E77" s="97" t="str">
        <f t="shared" si="48"/>
        <v>sinh</v>
      </c>
      <c r="F77" s="97" t="str">
        <f t="shared" si="49"/>
        <v>anh</v>
      </c>
      <c r="G77" s="97" t="str">
        <f t="shared" si="50"/>
        <v>địa</v>
      </c>
      <c r="H77" s="97" t="str">
        <f t="shared" si="51"/>
        <v>lý</v>
      </c>
      <c r="I77" s="97" t="str">
        <f t="shared" si="52"/>
        <v/>
      </c>
      <c r="J77" s="296"/>
      <c r="K77" s="578"/>
      <c r="L77" s="96">
        <v>5</v>
      </c>
      <c r="M77" s="97" t="str">
        <f t="shared" si="59"/>
        <v>anh</v>
      </c>
      <c r="N77" s="97" t="str">
        <f t="shared" si="53"/>
        <v>anh</v>
      </c>
      <c r="O77" s="97" t="str">
        <f t="shared" si="54"/>
        <v>cd</v>
      </c>
      <c r="P77" s="97" t="str">
        <f t="shared" si="55"/>
        <v>toán</v>
      </c>
      <c r="Q77" s="97" t="str">
        <f t="shared" si="56"/>
        <v>tin</v>
      </c>
      <c r="R77" s="97" t="str">
        <f t="shared" si="57"/>
        <v/>
      </c>
      <c r="V77" s="577"/>
      <c r="W77" s="25">
        <v>5</v>
      </c>
      <c r="X77" s="26" t="str">
        <f>IF(HLOOKUP(W70,MaGv!$C$3:$AZ$68,6,0)=0," ",HLOOKUP(W70,MaGv!$C$3:$AZ$68,6,0))</f>
        <v>BT05</v>
      </c>
      <c r="Y77" s="26" t="str">
        <f>IF(HLOOKUP(W70,MaGv!$C$3:$AZ$68,11,0)=0," ",HLOOKUP(W70,MaGv!$C$3:$AZ$68,11,0))</f>
        <v>BS03</v>
      </c>
      <c r="Z77" s="26" t="str">
        <f>IF(HLOOKUP(W70,MaGv!$C$3:$AZ$68,16,0)=0," ",HLOOKUP(W70,MaGv!$C$3:$AZ$68,16,0))</f>
        <v>BA09</v>
      </c>
      <c r="AA77" s="26" t="str">
        <f>IF(HLOOKUP(W70,MaGv!$C$3:$AZ$68,21,0)=0," ",HLOOKUP(W70,MaGv!$C$3:$AZ$68,21,0))</f>
        <v>BD01</v>
      </c>
      <c r="AB77" s="26" t="str">
        <f>IF(HLOOKUP(W70,MaGv!$C$3:$AZ$68,26,0)=0," ",HLOOKUP(W70,MaGv!$C$3:$AZ$68,26,0))</f>
        <v>BL03</v>
      </c>
      <c r="AC77" s="26" t="str">
        <f>IF(HLOOKUP(W70,MaGv!$C$3:$AZ$68,31,0)=0," ",HLOOKUP(W70,MaGv!$C$3:$AZ$68,31,0))</f>
        <v/>
      </c>
      <c r="AD77" s="285"/>
      <c r="AE77" s="577"/>
      <c r="AF77" s="25">
        <v>5</v>
      </c>
      <c r="AG77" s="26" t="str">
        <f>IF(HLOOKUP(AF70,MaGv!$C$3:$AZ$68,6,0)=0," ",HLOOKUP(AF70,MaGv!$C$3:$AZ$68,6,0))</f>
        <v>BA04</v>
      </c>
      <c r="AH77" s="26" t="str">
        <f>IF(HLOOKUP(AF70,MaGv!$C$3:$AZ$68,11,0)=0," ",HLOOKUP(AF70,MaGv!$C$3:$AZ$68,11,0))</f>
        <v>BA04</v>
      </c>
      <c r="AI77" s="26" t="str">
        <f>IF(HLOOKUP(AF70,MaGv!$C$3:$AZ$68,16,0)=0," ",HLOOKUP(AF70,MaGv!$C$3:$AZ$68,16,0))</f>
        <v>BG03</v>
      </c>
      <c r="AJ77" s="26" t="str">
        <f>IF(HLOOKUP(AF70,MaGv!$C$3:$AZ$68,21,0)=0," ",HLOOKUP(AF70,MaGv!$C$3:$AZ$68,21,0))</f>
        <v>BT07</v>
      </c>
      <c r="AK77" s="26" t="str">
        <f>IF(HLOOKUP(AF70,MaGv!$C$3:$AZ$68,26,0)=0," ",HLOOKUP(AF70,MaGv!$C$3:$AZ$68,26,0))</f>
        <v>BI03</v>
      </c>
      <c r="AL77" s="26" t="str">
        <f>IF(HLOOKUP(AF70,MaGv!$C$3:$AZ$68,31,0)=0," ",HLOOKUP(AF70,MaGv!$C$3:$AZ$68,31,0))</f>
        <v/>
      </c>
    </row>
    <row r="78" spans="1:41" ht="14.25" customHeight="1">
      <c r="A78" s="298"/>
      <c r="B78" s="578" t="s">
        <v>24</v>
      </c>
      <c r="C78" s="96">
        <v>1</v>
      </c>
      <c r="D78" s="584" t="e">
        <f t="shared" si="58"/>
        <v>#N/A</v>
      </c>
      <c r="E78" s="584" t="e">
        <f t="shared" si="48"/>
        <v>#N/A</v>
      </c>
      <c r="F78" s="584" t="e">
        <f t="shared" si="49"/>
        <v>#N/A</v>
      </c>
      <c r="G78" s="584" t="e">
        <f t="shared" si="50"/>
        <v>#N/A</v>
      </c>
      <c r="H78" s="584" t="e">
        <f t="shared" si="51"/>
        <v>#N/A</v>
      </c>
      <c r="I78" s="97" t="str">
        <f t="shared" si="52"/>
        <v/>
      </c>
      <c r="J78" s="296"/>
      <c r="K78" s="578" t="s">
        <v>24</v>
      </c>
      <c r="L78" s="96">
        <v>1</v>
      </c>
      <c r="M78" s="584" t="e">
        <f t="shared" si="59"/>
        <v>#N/A</v>
      </c>
      <c r="N78" s="584" t="e">
        <f t="shared" si="53"/>
        <v>#N/A</v>
      </c>
      <c r="O78" s="584" t="e">
        <f t="shared" si="54"/>
        <v>#N/A</v>
      </c>
      <c r="P78" s="584" t="e">
        <f t="shared" si="55"/>
        <v>#N/A</v>
      </c>
      <c r="Q78" s="584" t="e">
        <f t="shared" si="56"/>
        <v>#N/A</v>
      </c>
      <c r="R78" s="97" t="str">
        <f t="shared" si="57"/>
        <v/>
      </c>
      <c r="V78" s="577" t="s">
        <v>24</v>
      </c>
      <c r="W78" s="25">
        <v>1</v>
      </c>
      <c r="X78" s="26" t="str">
        <f>IF(HLOOKUP(W70,MaGv!$C$38:$AZ$68,2,0)=0," ",HLOOKUP(W70,MaGv!$C$38:$AZ$68,2,0))</f>
        <v xml:space="preserve"> </v>
      </c>
      <c r="Y78" s="26" t="str">
        <f>IF(HLOOKUP(W70,MaGv!$C$38:$AZ$68,7,0)=0," ",HLOOKUP(W70,MaGv!$C$38:$AZ$68,7,0))</f>
        <v xml:space="preserve"> </v>
      </c>
      <c r="Z78" s="26" t="str">
        <f>IF(HLOOKUP(W70,MaGv!$C$38:$AZ$68,12,0)=0," ",HLOOKUP(W70,MaGv!$C$38:$AZ$68,12,0))</f>
        <v xml:space="preserve"> </v>
      </c>
      <c r="AA78" s="26" t="str">
        <f>IF(HLOOKUP(W70,MaGv!$C$38:$AZ$68,17,0)=0," ",HLOOKUP(W70,MaGv!$C$38:$AZ$68,17,0))</f>
        <v xml:space="preserve"> </v>
      </c>
      <c r="AB78" s="26" t="str">
        <f>IF(HLOOKUP(W70,MaGv!$C$38:$AZ$68,22,0)=0," ",HLOOKUP(W70,MaGv!$C$38:$AZ$68,22,0))</f>
        <v xml:space="preserve"> </v>
      </c>
      <c r="AC78" s="26" t="str">
        <f>IF(HLOOKUP(W70,MaGv!$C$38:$AZ$68,27,0)=0," ",HLOOKUP(W70,MaGv!$C$38:$AZ$68,27,0))</f>
        <v/>
      </c>
      <c r="AD78" s="285"/>
      <c r="AE78" s="577" t="s">
        <v>24</v>
      </c>
      <c r="AF78" s="25">
        <v>1</v>
      </c>
      <c r="AG78" s="26" t="str">
        <f>IF(HLOOKUP(AF70,MaGv!$C$38:$AZ$68,2,0)=0," ",HLOOKUP(AF70,MaGv!$C$38:$AZ$68,2,0))</f>
        <v xml:space="preserve"> </v>
      </c>
      <c r="AH78" s="26" t="str">
        <f>IF(HLOOKUP(AF70,MaGv!$C$38:$AZ$68,7,0)=0," ",HLOOKUP(AF70,MaGv!$C$38:$AZ$68,7,0))</f>
        <v xml:space="preserve"> </v>
      </c>
      <c r="AI78" s="26" t="str">
        <f>IF(HLOOKUP(AF70,MaGv!$C$38:$AZ$68,12,0)=0," ",HLOOKUP(AF70,MaGv!$C$38:$AZ$68,12,0))</f>
        <v xml:space="preserve"> </v>
      </c>
      <c r="AJ78" s="26" t="str">
        <f>IF(HLOOKUP(AF70,MaGv!$C$38:$AZ$68,17,0)=0," ",HLOOKUP(AF70,MaGv!$C$38:$AZ$68,17,0))</f>
        <v xml:space="preserve"> </v>
      </c>
      <c r="AK78" s="26" t="str">
        <f>IF(HLOOKUP(AF70,MaGv!$C$38:$AZ$68,22,0)=0," ",HLOOKUP(AF70,MaGv!$C$38:$AZ$68,22,0))</f>
        <v xml:space="preserve"> </v>
      </c>
      <c r="AL78" s="26" t="str">
        <f>IF(HLOOKUP(AF70,MaGv!$C$38:$AZ$68,27,0)=0," ",HLOOKUP(AF70,MaGv!$C$38:$AZ$68,27,0))</f>
        <v/>
      </c>
    </row>
    <row r="79" spans="1:41" ht="14.25" customHeight="1">
      <c r="A79" s="298"/>
      <c r="B79" s="578"/>
      <c r="C79" s="96">
        <v>2</v>
      </c>
      <c r="D79" s="584" t="e">
        <f t="shared" si="58"/>
        <v>#N/A</v>
      </c>
      <c r="E79" s="584" t="e">
        <f t="shared" si="48"/>
        <v>#N/A</v>
      </c>
      <c r="F79" s="584" t="e">
        <f t="shared" si="49"/>
        <v>#N/A</v>
      </c>
      <c r="G79" s="584" t="e">
        <f t="shared" si="50"/>
        <v>#N/A</v>
      </c>
      <c r="H79" s="584" t="e">
        <f t="shared" si="51"/>
        <v>#N/A</v>
      </c>
      <c r="I79" s="97" t="str">
        <f t="shared" si="52"/>
        <v/>
      </c>
      <c r="J79" s="296"/>
      <c r="K79" s="578"/>
      <c r="L79" s="96">
        <v>2</v>
      </c>
      <c r="M79" s="584" t="e">
        <f t="shared" si="59"/>
        <v>#N/A</v>
      </c>
      <c r="N79" s="584" t="e">
        <f t="shared" si="53"/>
        <v>#N/A</v>
      </c>
      <c r="O79" s="584" t="e">
        <f t="shared" si="54"/>
        <v>#N/A</v>
      </c>
      <c r="P79" s="584" t="e">
        <f t="shared" si="55"/>
        <v>#N/A</v>
      </c>
      <c r="Q79" s="584" t="e">
        <f t="shared" si="56"/>
        <v>#N/A</v>
      </c>
      <c r="R79" s="97" t="str">
        <f t="shared" si="57"/>
        <v/>
      </c>
      <c r="V79" s="577"/>
      <c r="W79" s="25">
        <v>2</v>
      </c>
      <c r="X79" s="26" t="str">
        <f>IF(HLOOKUP(W70,MaGv!$C$38:$AZ$68,3,0)=0," ",HLOOKUP(W70,MaGv!$C$38:$AZ$68,3,0))</f>
        <v xml:space="preserve"> </v>
      </c>
      <c r="Y79" s="26" t="str">
        <f>IF(HLOOKUP(W70,MaGv!$C$38:$AZ$68,8,0)=0," ",HLOOKUP(W70,MaGv!$C$38:$AZ$68,8,0))</f>
        <v xml:space="preserve"> </v>
      </c>
      <c r="Z79" s="26" t="str">
        <f>IF(HLOOKUP(W70,MaGv!$C$38:$AZ$68,13,0)=0," ",HLOOKUP(W70,MaGv!$C$38:$AZ$68,13,0))</f>
        <v xml:space="preserve"> </v>
      </c>
      <c r="AA79" s="26" t="str">
        <f>IF(HLOOKUP(W70,MaGv!$C$38:$AZ$68,18,0)=0," ",HLOOKUP(W70,MaGv!$C$38:$AZ$68,18,0))</f>
        <v xml:space="preserve"> </v>
      </c>
      <c r="AB79" s="26" t="str">
        <f>IF(HLOOKUP(W70,MaGv!$C$38:$AZ$68,23,0)=0," ",HLOOKUP(W70,MaGv!$C$38:$AZ$68,23,0))</f>
        <v xml:space="preserve"> </v>
      </c>
      <c r="AC79" s="26" t="str">
        <f>IF(HLOOKUP(W70,MaGv!$C$38:$AZ$68,28,0)=0," ",HLOOKUP(W70,MaGv!$C$38:$AZ$68,28,0))</f>
        <v/>
      </c>
      <c r="AD79" s="285"/>
      <c r="AE79" s="577"/>
      <c r="AF79" s="25">
        <v>2</v>
      </c>
      <c r="AG79" s="26" t="str">
        <f>IF(HLOOKUP(AF70,MaGv!$C$38:$AZ$68,3,0)=0," ",HLOOKUP(AF70,MaGv!$C$38:$AZ$68,3,0))</f>
        <v xml:space="preserve"> </v>
      </c>
      <c r="AH79" s="26" t="str">
        <f>IF(HLOOKUP(AF70,MaGv!$C$38:$AZ$68,8,0)=0," ",HLOOKUP(AF70,MaGv!$C$38:$AZ$68,8,0))</f>
        <v xml:space="preserve"> </v>
      </c>
      <c r="AI79" s="26" t="str">
        <f>IF(HLOOKUP(AF70,MaGv!$C$38:$AZ$68,13,0)=0," ",HLOOKUP(AF70,MaGv!$C$38:$AZ$68,13,0))</f>
        <v xml:space="preserve"> </v>
      </c>
      <c r="AJ79" s="26" t="str">
        <f>IF(HLOOKUP(AF70,MaGv!$C$38:$AZ$68,18,0)=0," ",HLOOKUP(AF70,MaGv!$C$38:$AZ$68,18,0))</f>
        <v xml:space="preserve"> </v>
      </c>
      <c r="AK79" s="26" t="str">
        <f>IF(HLOOKUP(AF70,MaGv!$C$38:$AZ$68,23,0)=0," ",HLOOKUP(AF70,MaGv!$C$38:$AZ$68,23,0))</f>
        <v xml:space="preserve"> </v>
      </c>
      <c r="AL79" s="26" t="str">
        <f>IF(HLOOKUP(AF70,MaGv!$C$38:$AZ$68,28,0)=0," ",HLOOKUP(AF70,MaGv!$C$38:$AZ$68,28,0))</f>
        <v/>
      </c>
    </row>
    <row r="80" spans="1:41" ht="14.25" customHeight="1">
      <c r="A80" s="298"/>
      <c r="B80" s="578"/>
      <c r="C80" s="96">
        <v>3</v>
      </c>
      <c r="D80" s="584" t="e">
        <f t="shared" si="58"/>
        <v>#N/A</v>
      </c>
      <c r="E80" s="584" t="e">
        <f t="shared" si="48"/>
        <v>#N/A</v>
      </c>
      <c r="F80" s="584" t="e">
        <f t="shared" si="49"/>
        <v>#N/A</v>
      </c>
      <c r="G80" s="584" t="e">
        <f t="shared" si="50"/>
        <v>#N/A</v>
      </c>
      <c r="H80" s="584" t="e">
        <f t="shared" si="51"/>
        <v>#N/A</v>
      </c>
      <c r="I80" s="97" t="str">
        <f t="shared" si="52"/>
        <v/>
      </c>
      <c r="J80" s="296"/>
      <c r="K80" s="578"/>
      <c r="L80" s="96">
        <v>3</v>
      </c>
      <c r="M80" s="584" t="e">
        <f t="shared" si="59"/>
        <v>#N/A</v>
      </c>
      <c r="N80" s="584" t="e">
        <f t="shared" si="53"/>
        <v>#N/A</v>
      </c>
      <c r="O80" s="584" t="e">
        <f t="shared" si="54"/>
        <v>#N/A</v>
      </c>
      <c r="P80" s="584" t="e">
        <f t="shared" si="55"/>
        <v>#N/A</v>
      </c>
      <c r="Q80" s="584" t="e">
        <f t="shared" si="56"/>
        <v>#N/A</v>
      </c>
      <c r="R80" s="97" t="str">
        <f t="shared" si="57"/>
        <v/>
      </c>
      <c r="V80" s="577"/>
      <c r="W80" s="25">
        <v>3</v>
      </c>
      <c r="X80" s="26" t="str">
        <f>IF(HLOOKUP(W70,MaGv!$C$38:$AZ$68,4,0)=0," ",HLOOKUP(W70,MaGv!$C$38:$AZ$68,4,0))</f>
        <v xml:space="preserve"> </v>
      </c>
      <c r="Y80" s="26" t="str">
        <f>IF(HLOOKUP(W70,MaGv!$C$38:$AZ$68,9,0)=0," ",HLOOKUP(W70,MaGv!$C$38:$AZ$68,9,0))</f>
        <v xml:space="preserve"> </v>
      </c>
      <c r="Z80" s="26" t="str">
        <f>IF(HLOOKUP(W70,MaGv!$C$38:$AZ$68,14,0)=0," ",HLOOKUP(W70,MaGv!$C$38:$AZ$68,14,0))</f>
        <v xml:space="preserve"> </v>
      </c>
      <c r="AA80" s="26" t="str">
        <f>IF(HLOOKUP(W70,MaGv!$C$38:$AZ$68,19,0)=0," ",HLOOKUP(W70,MaGv!$C$38:$AZ$68,19,0))</f>
        <v xml:space="preserve"> </v>
      </c>
      <c r="AB80" s="26" t="str">
        <f>IF(HLOOKUP(W70,MaGv!$C$38:$AZ$68,24,0)=0," ",HLOOKUP(W70,MaGv!$C$38:$AZ$68,24,0))</f>
        <v xml:space="preserve"> </v>
      </c>
      <c r="AC80" s="26" t="str">
        <f>IF(HLOOKUP(W70,MaGv!$C$38:$AZ$68,29,0)=0," ",HLOOKUP(W70,MaGv!$C$38:$AZ$68,29,0))</f>
        <v/>
      </c>
      <c r="AD80" s="285"/>
      <c r="AE80" s="577"/>
      <c r="AF80" s="25">
        <v>3</v>
      </c>
      <c r="AG80" s="26" t="str">
        <f>IF(HLOOKUP(AF70,MaGv!$C$38:$AZ$68,4,0)=0," ",HLOOKUP(AF70,MaGv!$C$38:$AZ$68,4,0))</f>
        <v xml:space="preserve"> </v>
      </c>
      <c r="AH80" s="26" t="str">
        <f>IF(HLOOKUP(AF70,MaGv!$C$38:$AZ$68,9,0)=0," ",HLOOKUP(AF70,MaGv!$C$38:$AZ$68,9,0))</f>
        <v xml:space="preserve"> </v>
      </c>
      <c r="AI80" s="26" t="str">
        <f>IF(HLOOKUP(AF70,MaGv!$C$38:$AZ$68,14,0)=0," ",HLOOKUP(AF70,MaGv!$C$38:$AZ$68,14,0))</f>
        <v xml:space="preserve"> </v>
      </c>
      <c r="AJ80" s="26" t="str">
        <f>IF(HLOOKUP(AF70,MaGv!$C$38:$AZ$68,19,0)=0," ",HLOOKUP(AF70,MaGv!$C$38:$AZ$68,19,0))</f>
        <v xml:space="preserve"> </v>
      </c>
      <c r="AK80" s="26" t="str">
        <f>IF(HLOOKUP(AF70,MaGv!$C$38:$AZ$68,24,0)=0," ",HLOOKUP(AF70,MaGv!$C$38:$AZ$68,24,0))</f>
        <v xml:space="preserve"> </v>
      </c>
      <c r="AL80" s="26" t="str">
        <f>IF(HLOOKUP(AF70,MaGv!$C$38:$AZ$68,29,0)=0," ",HLOOKUP(AF70,MaGv!$C$38:$AZ$68,29,0))</f>
        <v/>
      </c>
    </row>
    <row r="81" spans="1:41" ht="14.25" customHeight="1">
      <c r="A81" s="298"/>
      <c r="B81" s="578"/>
      <c r="C81" s="96">
        <v>4</v>
      </c>
      <c r="D81" s="584" t="e">
        <f t="shared" si="58"/>
        <v>#N/A</v>
      </c>
      <c r="E81" s="584" t="e">
        <f t="shared" si="48"/>
        <v>#N/A</v>
      </c>
      <c r="F81" s="584" t="e">
        <f t="shared" si="49"/>
        <v>#N/A</v>
      </c>
      <c r="G81" s="584" t="e">
        <f t="shared" si="50"/>
        <v>#N/A</v>
      </c>
      <c r="H81" s="584" t="e">
        <f t="shared" si="51"/>
        <v>#N/A</v>
      </c>
      <c r="I81" s="97" t="str">
        <f t="shared" si="52"/>
        <v/>
      </c>
      <c r="J81" s="296"/>
      <c r="K81" s="578"/>
      <c r="L81" s="96">
        <v>4</v>
      </c>
      <c r="M81" s="584" t="e">
        <f t="shared" si="59"/>
        <v>#N/A</v>
      </c>
      <c r="N81" s="584" t="e">
        <f t="shared" si="53"/>
        <v>#N/A</v>
      </c>
      <c r="O81" s="584" t="e">
        <f t="shared" si="54"/>
        <v>#N/A</v>
      </c>
      <c r="P81" s="584" t="e">
        <f t="shared" si="55"/>
        <v>#N/A</v>
      </c>
      <c r="Q81" s="584" t="e">
        <f t="shared" si="56"/>
        <v>#N/A</v>
      </c>
      <c r="R81" s="97" t="str">
        <f t="shared" si="57"/>
        <v/>
      </c>
      <c r="V81" s="577"/>
      <c r="W81" s="25">
        <v>4</v>
      </c>
      <c r="X81" s="26" t="str">
        <f>IF(HLOOKUP(W70,MaGv!$C$38:$AZ$68,5,0)=0," ",HLOOKUP(W70,MaGv!$C$38:$AZ$68,5,0))</f>
        <v xml:space="preserve"> </v>
      </c>
      <c r="Y81" s="26" t="str">
        <f>IF(HLOOKUP(W70,MaGv!$C$38:$AZ$68,10,0)=0," ",HLOOKUP(W70,MaGv!$C$38:$AZ$68,10,0))</f>
        <v xml:space="preserve"> </v>
      </c>
      <c r="Z81" s="26" t="str">
        <f>IF(HLOOKUP(W70,MaGv!$C$38:$AZ$68,15,0)=0," ",HLOOKUP(W70,MaGv!$C$38:$AZ$68,15,0))</f>
        <v xml:space="preserve"> </v>
      </c>
      <c r="AA81" s="26" t="str">
        <f>IF(HLOOKUP(W70,MaGv!$C$38:$AZ$68,20,0)=0," ",HLOOKUP(W70,MaGv!$C$38:$AZ$68,20,0))</f>
        <v xml:space="preserve"> </v>
      </c>
      <c r="AB81" s="26" t="str">
        <f>IF(HLOOKUP(W70,MaGv!$C$38:$AZ$68,25,0)=0," ",HLOOKUP(W70,MaGv!$C$38:$AZ$68,25,0))</f>
        <v xml:space="preserve"> </v>
      </c>
      <c r="AC81" s="26" t="str">
        <f>IF(HLOOKUP(W70,MaGv!$C$38:$AZ$68,30,0)=0," ",HLOOKUP(W70,MaGv!$C$38:$AZ$68,30,0))</f>
        <v/>
      </c>
      <c r="AD81" s="285"/>
      <c r="AE81" s="577"/>
      <c r="AF81" s="25">
        <v>4</v>
      </c>
      <c r="AG81" s="26" t="str">
        <f>IF(HLOOKUP(AF70,MaGv!$C$38:$AZ$68,5,0)=0," ",HLOOKUP(AF70,MaGv!$C$38:$AZ$68,5,0))</f>
        <v xml:space="preserve"> </v>
      </c>
      <c r="AH81" s="26" t="str">
        <f>IF(HLOOKUP(AF70,MaGv!$C$38:$AZ$68,10,0)=0," ",HLOOKUP(AF70,MaGv!$C$38:$AZ$68,10,0))</f>
        <v xml:space="preserve"> </v>
      </c>
      <c r="AI81" s="26" t="str">
        <f>IF(HLOOKUP(AF70,MaGv!$C$38:$AZ$68,15,0)=0," ",HLOOKUP(AF70,MaGv!$C$38:$AZ$68,15,0))</f>
        <v xml:space="preserve"> </v>
      </c>
      <c r="AJ81" s="26" t="str">
        <f>IF(HLOOKUP(AF70,MaGv!$C$38:$AZ$68,20,0)=0," ",HLOOKUP(AF70,MaGv!$C$38:$AZ$68,20,0))</f>
        <v xml:space="preserve"> </v>
      </c>
      <c r="AK81" s="26" t="str">
        <f>IF(HLOOKUP(AF70,MaGv!$C$38:$AZ$68,25,0)=0," ",HLOOKUP(AF70,MaGv!$C$38:$AZ$68,25,0))</f>
        <v xml:space="preserve"> </v>
      </c>
      <c r="AL81" s="26" t="str">
        <f>IF(HLOOKUP(AF70,MaGv!$C$38:$AZ$68,30,0)=0," ",HLOOKUP(AF70,MaGv!$C$38:$AZ$68,30,0))</f>
        <v/>
      </c>
    </row>
    <row r="82" spans="1:41" ht="14.25" customHeight="1">
      <c r="A82" s="298"/>
      <c r="B82" s="578"/>
      <c r="C82" s="96">
        <v>5</v>
      </c>
      <c r="D82" s="584" t="e">
        <f t="shared" si="58"/>
        <v>#N/A</v>
      </c>
      <c r="E82" s="584" t="e">
        <f t="shared" si="48"/>
        <v>#N/A</v>
      </c>
      <c r="F82" s="584" t="e">
        <f t="shared" si="49"/>
        <v>#N/A</v>
      </c>
      <c r="G82" s="584" t="e">
        <f t="shared" si="50"/>
        <v>#N/A</v>
      </c>
      <c r="H82" s="584" t="e">
        <f t="shared" si="51"/>
        <v>#N/A</v>
      </c>
      <c r="I82" s="97" t="str">
        <f t="shared" si="52"/>
        <v/>
      </c>
      <c r="J82" s="296"/>
      <c r="K82" s="578"/>
      <c r="L82" s="96">
        <v>5</v>
      </c>
      <c r="M82" s="584" t="e">
        <f t="shared" si="59"/>
        <v>#N/A</v>
      </c>
      <c r="N82" s="584" t="e">
        <f t="shared" si="53"/>
        <v>#N/A</v>
      </c>
      <c r="O82" s="584" t="e">
        <f t="shared" si="54"/>
        <v>#N/A</v>
      </c>
      <c r="P82" s="584" t="e">
        <f t="shared" si="55"/>
        <v>#N/A</v>
      </c>
      <c r="Q82" s="584" t="e">
        <f t="shared" si="56"/>
        <v>#N/A</v>
      </c>
      <c r="R82" s="97" t="str">
        <f t="shared" si="57"/>
        <v/>
      </c>
      <c r="V82" s="577"/>
      <c r="W82" s="25">
        <v>5</v>
      </c>
      <c r="X82" s="26" t="str">
        <f>IF(HLOOKUP(W70,MaGv!$C$38:$AZ$68,6,0)=0," ",HLOOKUP(W70,MaGv!$C$38:$AZ$68,6,0))</f>
        <v xml:space="preserve"> </v>
      </c>
      <c r="Y82" s="26" t="str">
        <f>IF(HLOOKUP(W70,MaGv!$C$38:$AZ$68,11,0)=0," ",HLOOKUP(W70,MaGv!$C$38:$AZ$68,11,0))</f>
        <v xml:space="preserve"> </v>
      </c>
      <c r="Z82" s="26" t="str">
        <f>IF(HLOOKUP(W70,MaGv!$C$38:$AZ$68,16,0)=0," ",HLOOKUP(W70,MaGv!$C$38:$AZ$68,16,0))</f>
        <v xml:space="preserve"> </v>
      </c>
      <c r="AA82" s="26" t="str">
        <f>IF(HLOOKUP(W70,MaGv!$C$38:$AZ$68,21,0)=0," ",HLOOKUP(W70,MaGv!$C$38:$AZ$68,21,0))</f>
        <v xml:space="preserve"> </v>
      </c>
      <c r="AB82" s="26" t="str">
        <f>IF(HLOOKUP(W70,MaGv!$C$38:$AZ$68,26,0)=0," ",HLOOKUP(W70,MaGv!$C$38:$AZ$68,26,0))</f>
        <v xml:space="preserve"> </v>
      </c>
      <c r="AC82" s="26" t="str">
        <f>IF(HLOOKUP(W70,MaGv!$C$38:$AZ$68,31,0)=0," ",HLOOKUP(W70,MaGv!$C$38:$AZ$68,31,0))</f>
        <v/>
      </c>
      <c r="AD82" s="285"/>
      <c r="AE82" s="577"/>
      <c r="AF82" s="25">
        <v>5</v>
      </c>
      <c r="AG82" s="26" t="str">
        <f>IF(HLOOKUP(AF70,MaGv!$C$38:$AZ$68,6,0)=0," ",HLOOKUP(AF70,MaGv!$C$38:$AZ$68,6,0))</f>
        <v xml:space="preserve"> </v>
      </c>
      <c r="AH82" s="26" t="str">
        <f>IF(HLOOKUP(AF70,MaGv!$C$38:$AZ$68,11,0)=0," ",HLOOKUP(AF70,MaGv!$C$38:$AZ$68,11,0))</f>
        <v xml:space="preserve"> </v>
      </c>
      <c r="AI82" s="26" t="str">
        <f>IF(HLOOKUP(AF70,MaGv!$C$38:$AZ$68,16,0)=0," ",HLOOKUP(AF70,MaGv!$C$38:$AZ$68,16,0))</f>
        <v xml:space="preserve"> </v>
      </c>
      <c r="AJ82" s="26" t="str">
        <f>IF(HLOOKUP(AF70,MaGv!$C$38:$AZ$68,21,0)=0," ",HLOOKUP(AF70,MaGv!$C$38:$AZ$68,21,0))</f>
        <v xml:space="preserve"> </v>
      </c>
      <c r="AK82" s="26" t="str">
        <f>IF(HLOOKUP(AF70,MaGv!$C$38:$AZ$68,26,0)=0," ",HLOOKUP(AF70,MaGv!$C$38:$AZ$68,26,0))</f>
        <v xml:space="preserve"> </v>
      </c>
      <c r="AL82" s="26" t="str">
        <f>IF(HLOOKUP(AF70,MaGv!$C$38:$AZ$68,31,0)=0," ",HLOOKUP(AF70,MaGv!$C$38:$AZ$68,31,0))</f>
        <v/>
      </c>
      <c r="AN82" s="27"/>
      <c r="AO82" s="27"/>
    </row>
    <row r="83" spans="1:41" s="27" customFormat="1" ht="14.25" customHeight="1">
      <c r="A83" s="298"/>
      <c r="B83" s="98"/>
      <c r="C83" s="98"/>
      <c r="D83" s="98"/>
      <c r="E83" s="98"/>
      <c r="F83" s="98"/>
      <c r="G83" s="100"/>
      <c r="H83" s="100"/>
      <c r="I83" s="100"/>
      <c r="J83" s="296"/>
      <c r="K83" s="100"/>
      <c r="L83" s="100"/>
      <c r="M83" s="100"/>
      <c r="N83" s="100"/>
      <c r="O83" s="100"/>
      <c r="P83" s="100"/>
      <c r="Q83" s="100"/>
      <c r="R83" s="100"/>
      <c r="V83" s="11"/>
      <c r="W83" s="8"/>
      <c r="X83" s="6"/>
      <c r="Y83" s="6"/>
      <c r="Z83" s="6"/>
      <c r="AA83" s="6"/>
      <c r="AB83" s="6"/>
      <c r="AC83" s="6"/>
      <c r="AD83" s="285"/>
      <c r="AE83" s="7"/>
      <c r="AF83" s="8"/>
      <c r="AG83" s="6"/>
      <c r="AH83" s="6"/>
      <c r="AI83" s="6"/>
      <c r="AJ83" s="6"/>
      <c r="AK83" s="6"/>
      <c r="AL83" s="6"/>
    </row>
    <row r="84" spans="1:41" s="27" customFormat="1" ht="14.25" customHeight="1">
      <c r="A84" s="299"/>
      <c r="B84" s="101"/>
      <c r="C84" s="101"/>
      <c r="D84" s="101"/>
      <c r="E84" s="101"/>
      <c r="F84" s="101"/>
      <c r="G84" s="102"/>
      <c r="H84" s="102"/>
      <c r="I84" s="102"/>
      <c r="J84" s="297"/>
      <c r="K84" s="102"/>
      <c r="L84" s="102"/>
      <c r="M84" s="102"/>
      <c r="N84" s="102"/>
      <c r="O84" s="102"/>
      <c r="P84" s="102"/>
      <c r="Q84" s="102"/>
      <c r="R84" s="102"/>
      <c r="V84" s="12"/>
      <c r="W84" s="8"/>
      <c r="X84" s="6"/>
      <c r="Y84" s="6"/>
      <c r="Z84" s="6"/>
      <c r="AA84" s="6"/>
      <c r="AB84" s="6"/>
      <c r="AC84" s="6"/>
      <c r="AD84" s="285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>
      <c r="A85" s="300"/>
      <c r="J85" s="296"/>
      <c r="V85" s="2"/>
      <c r="W85" s="29"/>
      <c r="X85" s="2"/>
      <c r="Y85" s="2"/>
      <c r="Z85" s="2"/>
      <c r="AA85" s="2"/>
      <c r="AB85" s="2"/>
      <c r="AC85" s="2"/>
      <c r="AD85" s="285"/>
      <c r="AE85" s="2"/>
      <c r="AF85" s="29"/>
      <c r="AG85" s="2"/>
      <c r="AH85" s="2"/>
      <c r="AI85" s="2"/>
      <c r="AJ85" s="2"/>
      <c r="AK85" s="2"/>
      <c r="AL85" s="2"/>
    </row>
    <row r="86" spans="1:41" ht="14.25" customHeight="1">
      <c r="A86" s="288"/>
      <c r="B86" s="473" t="str">
        <f ca="1">MaGv!$N$1</f>
        <v>tkb_khoi12_hk2_ngay04-05-2020</v>
      </c>
      <c r="C86" s="85"/>
      <c r="D86" s="86"/>
      <c r="E86" s="86"/>
      <c r="F86" s="86"/>
      <c r="G86" s="86"/>
      <c r="I86" s="86"/>
      <c r="J86" s="292"/>
      <c r="K86" s="473" t="str">
        <f ca="1">MaGv!$N$1</f>
        <v>tkb_khoi12_hk2_ngay04-05-2020</v>
      </c>
      <c r="M86" s="86"/>
      <c r="N86" s="86"/>
      <c r="O86" s="86"/>
      <c r="P86" s="86"/>
      <c r="Q86" s="87"/>
      <c r="R86" s="86"/>
      <c r="V86" s="15"/>
      <c r="W86" s="17"/>
      <c r="X86" s="17"/>
      <c r="Y86" s="17"/>
      <c r="Z86" s="17"/>
      <c r="AA86" s="17"/>
      <c r="AB86" s="18"/>
      <c r="AC86" s="17"/>
      <c r="AD86" s="285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>
      <c r="A87" s="288"/>
      <c r="B87" s="88" t="str">
        <f>V87</f>
        <v>LỚP:</v>
      </c>
      <c r="C87" s="215" t="str">
        <f>VLOOKUP(A89,DS!$R$1:$T$48,2,0)</f>
        <v>A11</v>
      </c>
      <c r="D87" s="88" t="str">
        <f>Y87</f>
        <v>GVCN:</v>
      </c>
      <c r="E87" s="89" t="str">
        <f>Z87</f>
        <v>Nguyễn Thanh Hà-Lý</v>
      </c>
      <c r="G87" s="91"/>
      <c r="H87" s="91"/>
      <c r="I87" s="91"/>
      <c r="J87" s="292"/>
      <c r="K87" s="92" t="str">
        <f>AE87</f>
        <v>LỚP:</v>
      </c>
      <c r="L87" s="215" t="str">
        <f>VLOOKUP(J89,DS!$R$3:$T$48,2,0)</f>
        <v>A12</v>
      </c>
      <c r="M87" s="88" t="str">
        <f>AH87</f>
        <v>GVCN:</v>
      </c>
      <c r="N87" s="93" t="str">
        <f>AI87</f>
        <v xml:space="preserve">Lê Thị Trang-Văn </v>
      </c>
      <c r="P87" s="91"/>
      <c r="Q87" s="91"/>
      <c r="R87" s="91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Nguyễn Thanh Hà-Lý</v>
      </c>
      <c r="AA87" s="4"/>
      <c r="AB87" s="4"/>
      <c r="AC87" s="4"/>
      <c r="AD87" s="285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Trang-Văn </v>
      </c>
      <c r="AJ87" s="4"/>
      <c r="AK87" s="4"/>
      <c r="AL87" s="4"/>
    </row>
    <row r="88" spans="1:41" ht="14.25" customHeight="1">
      <c r="A88" s="289"/>
      <c r="J88" s="293"/>
      <c r="V88" s="2"/>
      <c r="W88" s="2"/>
      <c r="X88" s="1"/>
      <c r="Y88" s="2"/>
      <c r="Z88" s="2"/>
      <c r="AA88" s="2"/>
      <c r="AB88" s="2"/>
      <c r="AC88" s="2"/>
      <c r="AD88" s="285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>
      <c r="A89" s="290">
        <v>11</v>
      </c>
      <c r="B89" s="94"/>
      <c r="C89" s="95" t="s">
        <v>43</v>
      </c>
      <c r="D89" s="95" t="s">
        <v>15</v>
      </c>
      <c r="E89" s="95" t="s">
        <v>16</v>
      </c>
      <c r="F89" s="95" t="s">
        <v>37</v>
      </c>
      <c r="G89" s="95" t="s">
        <v>38</v>
      </c>
      <c r="H89" s="95" t="s">
        <v>39</v>
      </c>
      <c r="I89" s="95" t="s">
        <v>40</v>
      </c>
      <c r="J89" s="294">
        <v>12</v>
      </c>
      <c r="K89" s="94"/>
      <c r="L89" s="95" t="s">
        <v>43</v>
      </c>
      <c r="M89" s="95" t="s">
        <v>15</v>
      </c>
      <c r="N89" s="95" t="s">
        <v>16</v>
      </c>
      <c r="O89" s="95" t="s">
        <v>37</v>
      </c>
      <c r="P89" s="95" t="s">
        <v>38</v>
      </c>
      <c r="Q89" s="95" t="s">
        <v>39</v>
      </c>
      <c r="R89" s="95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6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>
      <c r="A90" s="298"/>
      <c r="B90" s="578" t="s">
        <v>25</v>
      </c>
      <c r="C90" s="96">
        <v>1</v>
      </c>
      <c r="D90" s="97" t="str">
        <f>IF(X90="","",IF(X90="cc","cc",VLOOKUP(MID(X90,2,1),$AN$4:$AO$21,2,0)))</f>
        <v>cc</v>
      </c>
      <c r="E90" s="97" t="str">
        <f t="shared" ref="E90:E99" si="60">IF(Y90="","",IF(Y90="cn","cn",VLOOKUP(MID(Y90,2,1),$AN$4:$AO$21,2,0)))</f>
        <v>văn</v>
      </c>
      <c r="F90" s="97" t="str">
        <f t="shared" ref="F90:F99" si="61">IF(Z90="","",IF(Z90="cn","cn",VLOOKUP(MID(Z90,2,1),$AN$4:$AO$21,2,0)))</f>
        <v>tin</v>
      </c>
      <c r="G90" s="97" t="str">
        <f t="shared" ref="G90:G99" si="62">IF(AA90="","",IF(AA90="cn","cn",VLOOKUP(MID(AA90,2,1),$AN$4:$AO$21,2,0)))</f>
        <v>anh</v>
      </c>
      <c r="H90" s="97" t="str">
        <f t="shared" ref="H90:H99" si="63">IF(AB90="","",IF(AB90="cn","cn",VLOOKUP(MID(AB90,2,1),$AN$4:$AO$21,2,0)))</f>
        <v>hóa</v>
      </c>
      <c r="I90" s="97" t="str">
        <f t="shared" ref="I90:I99" si="64">IF(AC90="","",IF(AC90="cn","cn",VLOOKUP(MID(AC90,2,1),$AN$4:$AO$21,2,0)))</f>
        <v/>
      </c>
      <c r="J90" s="296"/>
      <c r="K90" s="578" t="s">
        <v>25</v>
      </c>
      <c r="L90" s="96">
        <v>1</v>
      </c>
      <c r="M90" s="97" t="str">
        <f>IF(AG90="","",IF(AG90="cc","cc",VLOOKUP(MID(AG90,2,1),$AN$4:$AO$21,2,0)))</f>
        <v>cc</v>
      </c>
      <c r="N90" s="97" t="str">
        <f t="shared" ref="N90:N99" si="65">IF(AH90="","",IF(AH90="cn","cn",VLOOKUP(MID(AH90,2,1),$AN$4:$AO$21,2,0)))</f>
        <v>anh</v>
      </c>
      <c r="O90" s="97" t="str">
        <f t="shared" ref="O90:O99" si="66">IF(AI90="","",IF(AI90="cn","cn",VLOOKUP(MID(AI90,2,1),$AN$4:$AO$21,2,0)))</f>
        <v>toán</v>
      </c>
      <c r="P90" s="97" t="str">
        <f t="shared" ref="P90:P99" si="67">IF(AJ90="","",IF(AJ90="cn","cn",VLOOKUP(MID(AJ90,2,1),$AN$4:$AO$21,2,0)))</f>
        <v>anh</v>
      </c>
      <c r="Q90" s="97" t="str">
        <f t="shared" ref="Q90:Q99" si="68">IF(AK90="","",IF(AK90="cn","cn",VLOOKUP(MID(AK90,2,1),$AN$4:$AO$21,2,0)))</f>
        <v>tin</v>
      </c>
      <c r="R90" s="97" t="str">
        <f t="shared" ref="R90:R99" si="69">IF(AL90="","",IF(AL90="cn","cn",VLOOKUP(MID(AL90,2,1),$AN$4:$AO$21,2,0)))</f>
        <v/>
      </c>
      <c r="V90" s="577" t="s">
        <v>25</v>
      </c>
      <c r="W90" s="25">
        <v>1</v>
      </c>
      <c r="X90" s="26" t="s">
        <v>314</v>
      </c>
      <c r="Y90" s="26" t="str">
        <f>IF(HLOOKUP(W87,MaGv!$C$3:$AZ$68,7,0)=0," ",HLOOKUP(W87,MaGv!$C$3:$AZ$68,7,0))</f>
        <v>BV01</v>
      </c>
      <c r="Z90" s="26" t="str">
        <f>IF(HLOOKUP(W87,MaGv!$C$3:$AZ$68,12,0)=0," ",HLOOKUP(W87,MaGv!$C$3:$AZ$68,12,0))</f>
        <v>BI01</v>
      </c>
      <c r="AA90" s="26" t="str">
        <f>IF(HLOOKUP(W87,MaGv!$C$3:$AZ$68,17,0)=0," ",HLOOKUP(W87,MaGv!$C$3:$AZ$68,17,0))</f>
        <v>BA06</v>
      </c>
      <c r="AB90" s="26" t="str">
        <f>IF(HLOOKUP(W87,MaGv!$C$3:$AZ$68,22,0)=0," ",HLOOKUP(W87,MaGv!$C$3:$AZ$68,22,0))</f>
        <v>BH05</v>
      </c>
      <c r="AC90" s="26" t="str">
        <f>IF(HLOOKUP(W87,MaGv!$C$3:$AZ$68,27,0)=0," ",HLOOKUP(W87,MaGv!$C$3:$AZ$68,27,0))</f>
        <v/>
      </c>
      <c r="AD90" s="285"/>
      <c r="AE90" s="577" t="s">
        <v>25</v>
      </c>
      <c r="AF90" s="25">
        <v>1</v>
      </c>
      <c r="AG90" s="26" t="s">
        <v>314</v>
      </c>
      <c r="AH90" s="26" t="str">
        <f>IF(HLOOKUP(AF87,MaGv!$C$3:$AZ$68,7,0)=0," ",HLOOKUP(AF87,MaGv!$C$3:$AZ$68,7,0))</f>
        <v>BA01</v>
      </c>
      <c r="AI90" s="26" t="str">
        <f>IF(HLOOKUP(AF87,MaGv!$C$3:$AZ$68,12,0)=0," ",HLOOKUP(AF87,MaGv!$C$3:$AZ$68,12,0))</f>
        <v>BT02</v>
      </c>
      <c r="AJ90" s="26" t="str">
        <f>IF(HLOOKUP(AF87,MaGv!$C$3:$AZ$68,17,0)=0," ",HLOOKUP(AF87,MaGv!$C$3:$AZ$68,17,0))</f>
        <v>BA01</v>
      </c>
      <c r="AK90" s="26" t="str">
        <f>IF(HLOOKUP(AF87,MaGv!$C$3:$AZ$68,22,0)=0," ",HLOOKUP(AF87,MaGv!$C$3:$AZ$68,22,0))</f>
        <v>BI01</v>
      </c>
      <c r="AL90" s="26" t="str">
        <f>IF(HLOOKUP(AF87,MaGv!$C$3:$AZ$68,27,0)=0," ",HLOOKUP(AF87,MaGv!$C$3:$AZ$68,27,0))</f>
        <v/>
      </c>
    </row>
    <row r="91" spans="1:41" ht="14.25" customHeight="1">
      <c r="A91" s="298"/>
      <c r="B91" s="578"/>
      <c r="C91" s="96">
        <v>2</v>
      </c>
      <c r="D91" s="97" t="str">
        <f t="shared" ref="D91:D99" si="70">IF(X91="","",IF(X91="cn","cn",VLOOKUP(MID(X91,2,1),$AN$4:$AO$21,2,0)))</f>
        <v>cn</v>
      </c>
      <c r="E91" s="97" t="str">
        <f t="shared" si="60"/>
        <v>văn</v>
      </c>
      <c r="F91" s="97" t="str">
        <f t="shared" si="61"/>
        <v>tin</v>
      </c>
      <c r="G91" s="97" t="str">
        <f t="shared" si="62"/>
        <v>anh</v>
      </c>
      <c r="H91" s="97" t="str">
        <f t="shared" si="63"/>
        <v>toán</v>
      </c>
      <c r="I91" s="97" t="str">
        <f t="shared" si="64"/>
        <v/>
      </c>
      <c r="J91" s="296"/>
      <c r="K91" s="578"/>
      <c r="L91" s="96">
        <v>2</v>
      </c>
      <c r="M91" s="97" t="str">
        <f t="shared" ref="M91:M99" si="71">IF(AG91="","",IF(AG91="cn","cn",VLOOKUP(MID(AG91,2,1),$AN$4:$AO$21,2,0)))</f>
        <v>cn</v>
      </c>
      <c r="N91" s="97" t="str">
        <f t="shared" si="65"/>
        <v>anh</v>
      </c>
      <c r="O91" s="97" t="str">
        <f t="shared" si="66"/>
        <v>địa</v>
      </c>
      <c r="P91" s="97" t="str">
        <f t="shared" si="67"/>
        <v>anh</v>
      </c>
      <c r="Q91" s="97" t="str">
        <f t="shared" si="68"/>
        <v>côngN</v>
      </c>
      <c r="R91" s="97" t="str">
        <f t="shared" si="69"/>
        <v/>
      </c>
      <c r="V91" s="577"/>
      <c r="W91" s="25">
        <v>2</v>
      </c>
      <c r="X91" s="26" t="s">
        <v>112</v>
      </c>
      <c r="Y91" s="26" t="str">
        <f>IF(HLOOKUP(W87,MaGv!$C$3:$AZ$68,8,0)=0," ",HLOOKUP(W87,MaGv!$C$3:$AZ$68,8,0))</f>
        <v>BV01</v>
      </c>
      <c r="Z91" s="26" t="str">
        <f>IF(HLOOKUP(W87,MaGv!$C$3:$AZ$68,13,0)=0," ",HLOOKUP(W87,MaGv!$C$3:$AZ$68,13,0))</f>
        <v>BI01</v>
      </c>
      <c r="AA91" s="26" t="str">
        <f>IF(HLOOKUP(W87,MaGv!$C$3:$AZ$68,18,0)=0," ",HLOOKUP(W87,MaGv!$C$3:$AZ$68,18,0))</f>
        <v>BA06</v>
      </c>
      <c r="AB91" s="26" t="str">
        <f>IF(HLOOKUP(W87,MaGv!$C$3:$AZ$68,23,0)=0," ",HLOOKUP(W87,MaGv!$C$3:$AZ$68,23,0))</f>
        <v>BT01</v>
      </c>
      <c r="AC91" s="26" t="str">
        <f>IF(HLOOKUP(W87,MaGv!$C$3:$AZ$68,28,0)=0," ",HLOOKUP(W87,MaGv!$C$3:$AZ$68,28,0))</f>
        <v/>
      </c>
      <c r="AD91" s="285"/>
      <c r="AE91" s="577"/>
      <c r="AF91" s="25">
        <v>2</v>
      </c>
      <c r="AG91" s="26" t="s">
        <v>112</v>
      </c>
      <c r="AH91" s="26" t="str">
        <f>IF(HLOOKUP(AF87,MaGv!$C$3:$AZ$68,8,0)=0," ",HLOOKUP(AF87,MaGv!$C$3:$AZ$68,8,0))</f>
        <v>BA01</v>
      </c>
      <c r="AI91" s="26" t="str">
        <f>IF(HLOOKUP(AF87,MaGv!$C$3:$AZ$68,13,0)=0," ",HLOOKUP(AF87,MaGv!$C$3:$AZ$68,13,0))</f>
        <v>BD02</v>
      </c>
      <c r="AJ91" s="26" t="str">
        <f>IF(HLOOKUP(AF87,MaGv!$C$3:$AZ$68,18,0)=0," ",HLOOKUP(AF87,MaGv!$C$3:$AZ$68,18,0))</f>
        <v>BA01</v>
      </c>
      <c r="AK91" s="26" t="str">
        <f>IF(HLOOKUP(AF87,MaGv!$C$3:$AZ$68,23,0)=0," ",HLOOKUP(AF87,MaGv!$C$3:$AZ$68,23,0))</f>
        <v>BC09</v>
      </c>
      <c r="AL91" s="26" t="str">
        <f>IF(HLOOKUP(AF87,MaGv!$C$3:$AZ$68,28,0)=0," ",HLOOKUP(AF87,MaGv!$C$3:$AZ$68,28,0))</f>
        <v/>
      </c>
    </row>
    <row r="92" spans="1:41" ht="14.25" customHeight="1">
      <c r="A92" s="298"/>
      <c r="B92" s="578"/>
      <c r="C92" s="96">
        <v>3</v>
      </c>
      <c r="D92" s="97" t="str">
        <f t="shared" si="70"/>
        <v>địa</v>
      </c>
      <c r="E92" s="97" t="str">
        <f t="shared" si="60"/>
        <v>anh</v>
      </c>
      <c r="F92" s="97" t="str">
        <f t="shared" si="61"/>
        <v>sử</v>
      </c>
      <c r="G92" s="97" t="str">
        <f t="shared" si="62"/>
        <v>văn</v>
      </c>
      <c r="H92" s="97" t="str">
        <f t="shared" si="63"/>
        <v>toán</v>
      </c>
      <c r="I92" s="97" t="str">
        <f t="shared" si="64"/>
        <v/>
      </c>
      <c r="J92" s="296"/>
      <c r="K92" s="578"/>
      <c r="L92" s="96">
        <v>3</v>
      </c>
      <c r="M92" s="97" t="str">
        <f t="shared" si="71"/>
        <v>văn</v>
      </c>
      <c r="N92" s="97" t="str">
        <f t="shared" si="65"/>
        <v>lý</v>
      </c>
      <c r="O92" s="97" t="str">
        <f t="shared" si="66"/>
        <v>cd</v>
      </c>
      <c r="P92" s="97" t="str">
        <f t="shared" si="67"/>
        <v>tin</v>
      </c>
      <c r="Q92" s="97" t="str">
        <f t="shared" si="68"/>
        <v>lý</v>
      </c>
      <c r="R92" s="97" t="str">
        <f t="shared" si="69"/>
        <v/>
      </c>
      <c r="V92" s="577"/>
      <c r="W92" s="25">
        <v>3</v>
      </c>
      <c r="X92" s="26" t="str">
        <f>IF(HLOOKUP(W87,MaGv!$C$3:$AZ$68,4,0)=0," ",HLOOKUP(W87,MaGv!$C$3:$AZ$68,4,0))</f>
        <v>BD02</v>
      </c>
      <c r="Y92" s="26" t="str">
        <f>IF(HLOOKUP(W87,MaGv!$C$3:$AZ$68,9,0)=0," ",HLOOKUP(W87,MaGv!$C$3:$AZ$68,9,0))</f>
        <v>BA06</v>
      </c>
      <c r="Z92" s="26" t="str">
        <f>IF(HLOOKUP(W87,MaGv!$C$3:$AZ$68,14,0)=0," ",HLOOKUP(W87,MaGv!$C$3:$AZ$68,14,0))</f>
        <v>BU03</v>
      </c>
      <c r="AA92" s="26" t="str">
        <f>IF(HLOOKUP(W87,MaGv!$C$3:$AZ$68,19,0)=0," ",HLOOKUP(W87,MaGv!$C$3:$AZ$68,19,0))</f>
        <v>BV01</v>
      </c>
      <c r="AB92" s="26" t="str">
        <f>IF(HLOOKUP(W87,MaGv!$C$3:$AZ$68,24,0)=0," ",HLOOKUP(W87,MaGv!$C$3:$AZ$68,24,0))</f>
        <v>BT01</v>
      </c>
      <c r="AC92" s="26" t="str">
        <f>IF(HLOOKUP(W87,MaGv!$C$3:$AZ$68,29,0)=0," ",HLOOKUP(W87,MaGv!$C$3:$AZ$68,29,0))</f>
        <v/>
      </c>
      <c r="AD92" s="285"/>
      <c r="AE92" s="577"/>
      <c r="AF92" s="25">
        <v>3</v>
      </c>
      <c r="AG92" s="26" t="str">
        <f>IF(HLOOKUP(AF87,MaGv!$C$3:$AZ$68,4,0)=0," ",HLOOKUP(AF87,MaGv!$C$3:$AZ$68,4,0))</f>
        <v>BV05</v>
      </c>
      <c r="AH92" s="26" t="str">
        <f>IF(HLOOKUP(AF87,MaGv!$C$3:$AZ$68,9,0)=0," ",HLOOKUP(AF87,MaGv!$C$3:$AZ$68,9,0))</f>
        <v>BL09</v>
      </c>
      <c r="AI92" s="26" t="str">
        <f>IF(HLOOKUP(AF87,MaGv!$C$3:$AZ$68,14,0)=0," ",HLOOKUP(AF87,MaGv!$C$3:$AZ$68,14,0))</f>
        <v>BG02</v>
      </c>
      <c r="AJ92" s="26" t="str">
        <f>IF(HLOOKUP(AF87,MaGv!$C$3:$AZ$68,19,0)=0," ",HLOOKUP(AF87,MaGv!$C$3:$AZ$68,19,0))</f>
        <v>BI01</v>
      </c>
      <c r="AK92" s="26" t="str">
        <f>IF(HLOOKUP(AF87,MaGv!$C$3:$AZ$68,24,0)=0," ",HLOOKUP(AF87,MaGv!$C$3:$AZ$68,24,0))</f>
        <v>BL09</v>
      </c>
      <c r="AL92" s="26" t="str">
        <f>IF(HLOOKUP(AF87,MaGv!$C$3:$AZ$68,29,0)=0," ",HLOOKUP(AF87,MaGv!$C$3:$AZ$68,29,0))</f>
        <v/>
      </c>
    </row>
    <row r="93" spans="1:41" ht="14.25" customHeight="1">
      <c r="A93" s="298"/>
      <c r="B93" s="578"/>
      <c r="C93" s="96">
        <v>4</v>
      </c>
      <c r="D93" s="97" t="str">
        <f t="shared" si="70"/>
        <v>địa</v>
      </c>
      <c r="E93" s="97" t="str">
        <f t="shared" si="60"/>
        <v>anh</v>
      </c>
      <c r="F93" s="97" t="str">
        <f t="shared" si="61"/>
        <v>sinh</v>
      </c>
      <c r="G93" s="97" t="str">
        <f t="shared" si="62"/>
        <v>toán</v>
      </c>
      <c r="H93" s="97" t="str">
        <f t="shared" si="63"/>
        <v>lý</v>
      </c>
      <c r="I93" s="97" t="str">
        <f t="shared" si="64"/>
        <v/>
      </c>
      <c r="J93" s="296"/>
      <c r="K93" s="578"/>
      <c r="L93" s="96">
        <v>4</v>
      </c>
      <c r="M93" s="97" t="str">
        <f t="shared" si="71"/>
        <v>toán</v>
      </c>
      <c r="N93" s="97" t="str">
        <f t="shared" si="65"/>
        <v>văn</v>
      </c>
      <c r="O93" s="97" t="str">
        <f t="shared" si="66"/>
        <v>sử</v>
      </c>
      <c r="P93" s="97" t="str">
        <f t="shared" si="67"/>
        <v>toán</v>
      </c>
      <c r="Q93" s="97" t="str">
        <f t="shared" si="68"/>
        <v>hóa</v>
      </c>
      <c r="R93" s="97" t="str">
        <f t="shared" si="69"/>
        <v/>
      </c>
      <c r="V93" s="577"/>
      <c r="W93" s="25">
        <v>4</v>
      </c>
      <c r="X93" s="26" t="str">
        <f>IF(HLOOKUP(W87,MaGv!$C$3:$AZ$68,5,0)=0," ",HLOOKUP(W87,MaGv!$C$3:$AZ$68,5,0))</f>
        <v>BD02</v>
      </c>
      <c r="Y93" s="26" t="str">
        <f>IF(HLOOKUP(W87,MaGv!$C$3:$AZ$68,10,0)=0," ",HLOOKUP(W87,MaGv!$C$3:$AZ$68,10,0))</f>
        <v>BA06</v>
      </c>
      <c r="Z93" s="26" t="str">
        <f>IF(HLOOKUP(W87,MaGv!$C$3:$AZ$68,15,0)=0," ",HLOOKUP(W87,MaGv!$C$3:$AZ$68,15,0))</f>
        <v>BS01</v>
      </c>
      <c r="AA93" s="26" t="str">
        <f>IF(HLOOKUP(W87,MaGv!$C$3:$AZ$68,20,0)=0," ",HLOOKUP(W87,MaGv!$C$3:$AZ$68,20,0))</f>
        <v>BT01</v>
      </c>
      <c r="AB93" s="26" t="str">
        <f>IF(HLOOKUP(W87,MaGv!$C$3:$AZ$68,25,0)=0," ",HLOOKUP(W87,MaGv!$C$3:$AZ$68,25,0))</f>
        <v>BL08</v>
      </c>
      <c r="AC93" s="26" t="str">
        <f>IF(HLOOKUP(W87,MaGv!$C$3:$AZ$68,30,0)=0," ",HLOOKUP(W87,MaGv!$C$3:$AZ$68,30,0))</f>
        <v/>
      </c>
      <c r="AD93" s="285"/>
      <c r="AE93" s="577"/>
      <c r="AF93" s="25">
        <v>4</v>
      </c>
      <c r="AG93" s="26" t="str">
        <f>IF(HLOOKUP(AF87,MaGv!$C$3:$AZ$68,5,0)=0," ",HLOOKUP(AF87,MaGv!$C$3:$AZ$68,5,0))</f>
        <v>BT02</v>
      </c>
      <c r="AH93" s="26" t="str">
        <f>IF(HLOOKUP(AF87,MaGv!$C$3:$AZ$68,10,0)=0," ",HLOOKUP(AF87,MaGv!$C$3:$AZ$68,10,0))</f>
        <v>BV05</v>
      </c>
      <c r="AI93" s="26" t="str">
        <f>IF(HLOOKUP(AF87,MaGv!$C$3:$AZ$68,15,0)=0," ",HLOOKUP(AF87,MaGv!$C$3:$AZ$68,15,0))</f>
        <v>BU03</v>
      </c>
      <c r="AJ93" s="26" t="str">
        <f>IF(HLOOKUP(AF87,MaGv!$C$3:$AZ$68,20,0)=0," ",HLOOKUP(AF87,MaGv!$C$3:$AZ$68,20,0))</f>
        <v>BT02</v>
      </c>
      <c r="AK93" s="26" t="str">
        <f>IF(HLOOKUP(AF87,MaGv!$C$3:$AZ$68,25,0)=0," ",HLOOKUP(AF87,MaGv!$C$3:$AZ$68,25,0))</f>
        <v>BH08</v>
      </c>
      <c r="AL93" s="26" t="str">
        <f>IF(HLOOKUP(AF87,MaGv!$C$3:$AZ$68,30,0)=0," ",HLOOKUP(AF87,MaGv!$C$3:$AZ$68,30,0))</f>
        <v/>
      </c>
    </row>
    <row r="94" spans="1:41" ht="14.25" customHeight="1">
      <c r="A94" s="298"/>
      <c r="B94" s="578"/>
      <c r="C94" s="96">
        <v>5</v>
      </c>
      <c r="D94" s="97" t="str">
        <f t="shared" si="70"/>
        <v>côngN</v>
      </c>
      <c r="E94" s="97" t="str">
        <f t="shared" si="60"/>
        <v>hóa</v>
      </c>
      <c r="F94" s="97" t="str">
        <f t="shared" si="61"/>
        <v>cd</v>
      </c>
      <c r="G94" s="97" t="str">
        <f t="shared" si="62"/>
        <v>toán</v>
      </c>
      <c r="H94" s="97" t="str">
        <f t="shared" si="63"/>
        <v>lý</v>
      </c>
      <c r="I94" s="97" t="str">
        <f t="shared" si="64"/>
        <v/>
      </c>
      <c r="J94" s="296"/>
      <c r="K94" s="578"/>
      <c r="L94" s="96">
        <v>5</v>
      </c>
      <c r="M94" s="97" t="str">
        <f t="shared" si="71"/>
        <v>địa</v>
      </c>
      <c r="N94" s="97" t="str">
        <f t="shared" si="65"/>
        <v>văn</v>
      </c>
      <c r="O94" s="97" t="str">
        <f t="shared" si="66"/>
        <v>sinh</v>
      </c>
      <c r="P94" s="97" t="str">
        <f t="shared" si="67"/>
        <v>toán</v>
      </c>
      <c r="Q94" s="97" t="str">
        <f t="shared" si="68"/>
        <v>hóa</v>
      </c>
      <c r="R94" s="97" t="str">
        <f t="shared" si="69"/>
        <v/>
      </c>
      <c r="V94" s="577"/>
      <c r="W94" s="25">
        <v>5</v>
      </c>
      <c r="X94" s="26" t="str">
        <f>IF(HLOOKUP(W87,MaGv!$C$3:$AZ$68,6,0)=0," ",HLOOKUP(W87,MaGv!$C$3:$AZ$68,6,0))</f>
        <v>BC08</v>
      </c>
      <c r="Y94" s="26" t="str">
        <f>IF(HLOOKUP(W87,MaGv!$C$3:$AZ$68,11,0)=0," ",HLOOKUP(W87,MaGv!$C$3:$AZ$68,11,0))</f>
        <v>BH05</v>
      </c>
      <c r="Z94" s="26" t="str">
        <f>IF(HLOOKUP(W87,MaGv!$C$3:$AZ$68,16,0)=0," ",HLOOKUP(W87,MaGv!$C$3:$AZ$68,16,0))</f>
        <v>BG02</v>
      </c>
      <c r="AA94" s="26" t="str">
        <f>IF(HLOOKUP(W87,MaGv!$C$3:$AZ$68,21,0)=0," ",HLOOKUP(W87,MaGv!$C$3:$AZ$68,21,0))</f>
        <v>BT01</v>
      </c>
      <c r="AB94" s="26" t="str">
        <f>IF(HLOOKUP(W87,MaGv!$C$3:$AZ$68,26,0)=0," ",HLOOKUP(W87,MaGv!$C$3:$AZ$68,26,0))</f>
        <v>BL08</v>
      </c>
      <c r="AC94" s="26" t="str">
        <f>IF(HLOOKUP(W87,MaGv!$C$3:$AZ$68,31,0)=0," ",HLOOKUP(W87,MaGv!$C$3:$AZ$68,31,0))</f>
        <v/>
      </c>
      <c r="AD94" s="285"/>
      <c r="AE94" s="577"/>
      <c r="AF94" s="25">
        <v>5</v>
      </c>
      <c r="AG94" s="26" t="str">
        <f>IF(HLOOKUP(AF87,MaGv!$C$3:$AZ$68,6,0)=0," ",HLOOKUP(AF87,MaGv!$C$3:$AZ$68,6,0))</f>
        <v>BD02</v>
      </c>
      <c r="AH94" s="26" t="str">
        <f>IF(HLOOKUP(AF87,MaGv!$C$3:$AZ$68,11,0)=0," ",HLOOKUP(AF87,MaGv!$C$3:$AZ$68,11,0))</f>
        <v>BV05</v>
      </c>
      <c r="AI94" s="26" t="str">
        <f>IF(HLOOKUP(AF87,MaGv!$C$3:$AZ$68,16,0)=0," ",HLOOKUP(AF87,MaGv!$C$3:$AZ$68,16,0))</f>
        <v>BS01</v>
      </c>
      <c r="AJ94" s="26" t="str">
        <f>IF(HLOOKUP(AF87,MaGv!$C$3:$AZ$68,21,0)=0," ",HLOOKUP(AF87,MaGv!$C$3:$AZ$68,21,0))</f>
        <v>BT02</v>
      </c>
      <c r="AK94" s="26" t="str">
        <f>IF(HLOOKUP(AF87,MaGv!$C$3:$AZ$68,26,0)=0," ",HLOOKUP(AF87,MaGv!$C$3:$AZ$68,26,0))</f>
        <v>BH08</v>
      </c>
      <c r="AL94" s="26" t="str">
        <f>IF(HLOOKUP(AF87,MaGv!$C$3:$AZ$68,31,0)=0," ",HLOOKUP(AF87,MaGv!$C$3:$AZ$68,31,0))</f>
        <v/>
      </c>
    </row>
    <row r="95" spans="1:41" ht="14.25" customHeight="1">
      <c r="A95" s="298"/>
      <c r="B95" s="578" t="s">
        <v>24</v>
      </c>
      <c r="C95" s="96">
        <v>1</v>
      </c>
      <c r="D95" s="584" t="e">
        <f t="shared" si="70"/>
        <v>#N/A</v>
      </c>
      <c r="E95" s="584" t="e">
        <f t="shared" si="60"/>
        <v>#N/A</v>
      </c>
      <c r="F95" s="584" t="e">
        <f t="shared" si="61"/>
        <v>#N/A</v>
      </c>
      <c r="G95" s="584" t="e">
        <f t="shared" si="62"/>
        <v>#N/A</v>
      </c>
      <c r="H95" s="584" t="e">
        <f t="shared" si="63"/>
        <v>#N/A</v>
      </c>
      <c r="I95" s="97" t="str">
        <f t="shared" si="64"/>
        <v/>
      </c>
      <c r="J95" s="296"/>
      <c r="K95" s="578" t="s">
        <v>24</v>
      </c>
      <c r="L95" s="96">
        <v>1</v>
      </c>
      <c r="M95" s="584" t="e">
        <f t="shared" si="71"/>
        <v>#N/A</v>
      </c>
      <c r="N95" s="584" t="e">
        <f t="shared" si="65"/>
        <v>#N/A</v>
      </c>
      <c r="O95" s="584" t="e">
        <f t="shared" si="66"/>
        <v>#N/A</v>
      </c>
      <c r="P95" s="584" t="e">
        <f t="shared" si="67"/>
        <v>#N/A</v>
      </c>
      <c r="Q95" s="584" t="e">
        <f t="shared" si="68"/>
        <v>#N/A</v>
      </c>
      <c r="R95" s="97" t="str">
        <f t="shared" si="69"/>
        <v/>
      </c>
      <c r="V95" s="577" t="s">
        <v>24</v>
      </c>
      <c r="W95" s="25">
        <v>1</v>
      </c>
      <c r="X95" s="26" t="str">
        <f>IF(HLOOKUP(W87,MaGv!$C$38:$AZ$68,2,0)=0," ",HLOOKUP(W87,MaGv!$C$38:$AZ$68,2,0))</f>
        <v xml:space="preserve"> </v>
      </c>
      <c r="Y95" s="26" t="str">
        <f>IF(HLOOKUP(W87,MaGv!$C$38:$AZ$68,7,0)=0," ",HLOOKUP(W87,MaGv!$C$38:$AZ$68,7,0))</f>
        <v xml:space="preserve"> </v>
      </c>
      <c r="Z95" s="26" t="str">
        <f>IF(HLOOKUP(W87,MaGv!$C$38:$AZ$68,12,0)=0," ",HLOOKUP(W87,MaGv!$C$38:$AZ$68,12,0))</f>
        <v xml:space="preserve"> </v>
      </c>
      <c r="AA95" s="26" t="str">
        <f>IF(HLOOKUP(W87,MaGv!$C$38:$AZ$68,17,0)=0," ",HLOOKUP(W87,MaGv!$C$38:$AZ$68,17,0))</f>
        <v xml:space="preserve"> </v>
      </c>
      <c r="AB95" s="26" t="str">
        <f>IF(HLOOKUP(W87,MaGv!$C$38:$AZ$68,22,0)=0," ",HLOOKUP(W87,MaGv!$C$38:$AZ$68,22,0))</f>
        <v xml:space="preserve"> </v>
      </c>
      <c r="AC95" s="26" t="str">
        <f>IF(HLOOKUP(W87,MaGv!$C$38:$AZ$68,27,0)=0," ",HLOOKUP(W87,MaGv!$C$38:$AZ$68,27,0))</f>
        <v/>
      </c>
      <c r="AD95" s="285"/>
      <c r="AE95" s="577" t="s">
        <v>24</v>
      </c>
      <c r="AF95" s="25">
        <v>1</v>
      </c>
      <c r="AG95" s="26" t="str">
        <f>IF(HLOOKUP(AF87,MaGv!$C$38:$AZ$68,2,0)=0," ",HLOOKUP(AF87,MaGv!$C$38:$AZ$68,2,0))</f>
        <v xml:space="preserve"> </v>
      </c>
      <c r="AH95" s="26" t="str">
        <f>IF(HLOOKUP(AF87,MaGv!$C$38:$AZ$68,7,0)=0," ",HLOOKUP(AF87,MaGv!$C$38:$AZ$68,7,0))</f>
        <v xml:space="preserve"> </v>
      </c>
      <c r="AI95" s="26" t="str">
        <f>IF(HLOOKUP(AF87,MaGv!$C$38:$AZ$68,12,0)=0," ",HLOOKUP(AF87,MaGv!$C$38:$AZ$68,12,0))</f>
        <v xml:space="preserve"> </v>
      </c>
      <c r="AJ95" s="26" t="str">
        <f>IF(HLOOKUP(AF87,MaGv!$C$38:$AZ$68,17,0)=0," ",HLOOKUP(AF87,MaGv!$C$38:$AZ$68,17,0))</f>
        <v xml:space="preserve"> </v>
      </c>
      <c r="AK95" s="26" t="str">
        <f>IF(HLOOKUP(AF87,MaGv!$C$38:$AZ$68,22,0)=0," ",HLOOKUP(AF87,MaGv!$C$38:$AZ$68,22,0))</f>
        <v xml:space="preserve"> </v>
      </c>
      <c r="AL95" s="26" t="str">
        <f>IF(HLOOKUP(AF87,MaGv!$C$38:$AZ$68,27,0)=0," ",HLOOKUP(AF87,MaGv!$C$38:$AZ$68,27,0))</f>
        <v/>
      </c>
    </row>
    <row r="96" spans="1:41" ht="14.25" customHeight="1">
      <c r="A96" s="298"/>
      <c r="B96" s="578"/>
      <c r="C96" s="96">
        <v>2</v>
      </c>
      <c r="D96" s="584" t="e">
        <f t="shared" si="70"/>
        <v>#N/A</v>
      </c>
      <c r="E96" s="584" t="e">
        <f t="shared" si="60"/>
        <v>#N/A</v>
      </c>
      <c r="F96" s="584" t="e">
        <f t="shared" si="61"/>
        <v>#N/A</v>
      </c>
      <c r="G96" s="584" t="e">
        <f t="shared" si="62"/>
        <v>#N/A</v>
      </c>
      <c r="H96" s="584" t="e">
        <f t="shared" si="63"/>
        <v>#N/A</v>
      </c>
      <c r="I96" s="97" t="str">
        <f t="shared" si="64"/>
        <v/>
      </c>
      <c r="J96" s="296"/>
      <c r="K96" s="578"/>
      <c r="L96" s="96">
        <v>2</v>
      </c>
      <c r="M96" s="584" t="e">
        <f t="shared" si="71"/>
        <v>#N/A</v>
      </c>
      <c r="N96" s="584" t="e">
        <f t="shared" si="65"/>
        <v>#N/A</v>
      </c>
      <c r="O96" s="584" t="e">
        <f t="shared" si="66"/>
        <v>#N/A</v>
      </c>
      <c r="P96" s="584" t="e">
        <f t="shared" si="67"/>
        <v>#N/A</v>
      </c>
      <c r="Q96" s="584" t="e">
        <f t="shared" si="68"/>
        <v>#N/A</v>
      </c>
      <c r="R96" s="97" t="str">
        <f t="shared" si="69"/>
        <v/>
      </c>
      <c r="V96" s="577"/>
      <c r="W96" s="25">
        <v>2</v>
      </c>
      <c r="X96" s="26" t="str">
        <f>IF(HLOOKUP(W87,MaGv!$C$38:$AZ$68,3,0)=0," ",HLOOKUP(W87,MaGv!$C$38:$AZ$68,3,0))</f>
        <v xml:space="preserve"> </v>
      </c>
      <c r="Y96" s="26" t="str">
        <f>IF(HLOOKUP(W87,MaGv!$C$38:$AZ$68,8,0)=0," ",HLOOKUP(W87,MaGv!$C$38:$AZ$68,8,0))</f>
        <v xml:space="preserve"> </v>
      </c>
      <c r="Z96" s="26" t="str">
        <f>IF(HLOOKUP(W87,MaGv!$C$38:$AZ$68,13,0)=0," ",HLOOKUP(W87,MaGv!$C$38:$AZ$68,13,0))</f>
        <v xml:space="preserve"> </v>
      </c>
      <c r="AA96" s="26" t="str">
        <f>IF(HLOOKUP(W87,MaGv!$C$38:$AZ$68,18,0)=0," ",HLOOKUP(W87,MaGv!$C$38:$AZ$68,18,0))</f>
        <v xml:space="preserve"> </v>
      </c>
      <c r="AB96" s="26" t="str">
        <f>IF(HLOOKUP(W87,MaGv!$C$38:$AZ$68,23,0)=0," ",HLOOKUP(W87,MaGv!$C$38:$AZ$68,23,0))</f>
        <v xml:space="preserve"> </v>
      </c>
      <c r="AC96" s="26" t="str">
        <f>IF(HLOOKUP(W87,MaGv!$C$38:$AZ$68,28,0)=0," ",HLOOKUP(W87,MaGv!$C$38:$AZ$68,28,0))</f>
        <v/>
      </c>
      <c r="AD96" s="285"/>
      <c r="AE96" s="577"/>
      <c r="AF96" s="25">
        <v>2</v>
      </c>
      <c r="AG96" s="26" t="str">
        <f>IF(HLOOKUP(AF87,MaGv!$C$38:$AZ$68,3,0)=0," ",HLOOKUP(AF87,MaGv!$C$38:$AZ$68,3,0))</f>
        <v xml:space="preserve"> </v>
      </c>
      <c r="AH96" s="26" t="str">
        <f>IF(HLOOKUP(AF87,MaGv!$C$38:$AZ$68,8,0)=0," ",HLOOKUP(AF87,MaGv!$C$38:$AZ$68,8,0))</f>
        <v xml:space="preserve"> </v>
      </c>
      <c r="AI96" s="26" t="str">
        <f>IF(HLOOKUP(AF87,MaGv!$C$38:$AZ$68,13,0)=0," ",HLOOKUP(AF87,MaGv!$C$38:$AZ$68,13,0))</f>
        <v xml:space="preserve"> </v>
      </c>
      <c r="AJ96" s="26" t="str">
        <f>IF(HLOOKUP(AF87,MaGv!$C$38:$AZ$68,18,0)=0," ",HLOOKUP(AF87,MaGv!$C$38:$AZ$68,18,0))</f>
        <v xml:space="preserve"> </v>
      </c>
      <c r="AK96" s="26" t="str">
        <f>IF(HLOOKUP(AF87,MaGv!$C$38:$AZ$68,23,0)=0," ",HLOOKUP(AF87,MaGv!$C$38:$AZ$68,23,0))</f>
        <v xml:space="preserve"> </v>
      </c>
      <c r="AL96" s="26" t="str">
        <f>IF(HLOOKUP(AF87,MaGv!$C$38:$AZ$68,28,0)=0," ",HLOOKUP(AF87,MaGv!$C$38:$AZ$68,28,0))</f>
        <v/>
      </c>
    </row>
    <row r="97" spans="1:41" ht="14.25" customHeight="1">
      <c r="A97" s="298"/>
      <c r="B97" s="578"/>
      <c r="C97" s="96">
        <v>3</v>
      </c>
      <c r="D97" s="584" t="e">
        <f t="shared" si="70"/>
        <v>#N/A</v>
      </c>
      <c r="E97" s="584" t="e">
        <f t="shared" si="60"/>
        <v>#N/A</v>
      </c>
      <c r="F97" s="584" t="e">
        <f t="shared" si="61"/>
        <v>#N/A</v>
      </c>
      <c r="G97" s="584" t="e">
        <f t="shared" si="62"/>
        <v>#N/A</v>
      </c>
      <c r="H97" s="584" t="e">
        <f t="shared" si="63"/>
        <v>#N/A</v>
      </c>
      <c r="I97" s="97" t="str">
        <f t="shared" si="64"/>
        <v/>
      </c>
      <c r="J97" s="296"/>
      <c r="K97" s="578"/>
      <c r="L97" s="96">
        <v>3</v>
      </c>
      <c r="M97" s="584" t="e">
        <f t="shared" si="71"/>
        <v>#N/A</v>
      </c>
      <c r="N97" s="584" t="e">
        <f t="shared" si="65"/>
        <v>#N/A</v>
      </c>
      <c r="O97" s="584" t="e">
        <f t="shared" si="66"/>
        <v>#N/A</v>
      </c>
      <c r="P97" s="584" t="e">
        <f t="shared" si="67"/>
        <v>#N/A</v>
      </c>
      <c r="Q97" s="584" t="e">
        <f t="shared" si="68"/>
        <v>#N/A</v>
      </c>
      <c r="R97" s="97" t="str">
        <f t="shared" si="69"/>
        <v/>
      </c>
      <c r="V97" s="577"/>
      <c r="W97" s="25">
        <v>3</v>
      </c>
      <c r="X97" s="26" t="str">
        <f>IF(HLOOKUP(W87,MaGv!$C$38:$AZ$68,4,0)=0," ",HLOOKUP(W87,MaGv!$C$38:$AZ$68,4,0))</f>
        <v xml:space="preserve"> </v>
      </c>
      <c r="Y97" s="26" t="str">
        <f>IF(HLOOKUP(W87,MaGv!$C$38:$AZ$68,9,0)=0," ",HLOOKUP(W87,MaGv!$C$38:$AZ$68,9,0))</f>
        <v xml:space="preserve"> </v>
      </c>
      <c r="Z97" s="26" t="str">
        <f>IF(HLOOKUP(W87,MaGv!$C$38:$AZ$68,14,0)=0," ",HLOOKUP(W87,MaGv!$C$38:$AZ$68,14,0))</f>
        <v xml:space="preserve"> </v>
      </c>
      <c r="AA97" s="26" t="str">
        <f>IF(HLOOKUP(W87,MaGv!$C$38:$AZ$68,19,0)=0," ",HLOOKUP(W87,MaGv!$C$38:$AZ$68,19,0))</f>
        <v xml:space="preserve"> </v>
      </c>
      <c r="AB97" s="26" t="str">
        <f>IF(HLOOKUP(W87,MaGv!$C$38:$AZ$68,24,0)=0," ",HLOOKUP(W87,MaGv!$C$38:$AZ$68,24,0))</f>
        <v xml:space="preserve"> </v>
      </c>
      <c r="AC97" s="26" t="str">
        <f>IF(HLOOKUP(W87,MaGv!$C$38:$AZ$68,29,0)=0," ",HLOOKUP(W87,MaGv!$C$38:$AZ$68,29,0))</f>
        <v/>
      </c>
      <c r="AD97" s="285"/>
      <c r="AE97" s="577"/>
      <c r="AF97" s="25">
        <v>3</v>
      </c>
      <c r="AG97" s="26" t="str">
        <f>IF(HLOOKUP(AF87,MaGv!$C$38:$AZ$68,4,0)=0," ",HLOOKUP(AF87,MaGv!$C$38:$AZ$68,4,0))</f>
        <v xml:space="preserve"> </v>
      </c>
      <c r="AH97" s="26" t="str">
        <f>IF(HLOOKUP(AF87,MaGv!$C$38:$AZ$68,9,0)=0," ",HLOOKUP(AF87,MaGv!$C$38:$AZ$68,9,0))</f>
        <v xml:space="preserve"> </v>
      </c>
      <c r="AI97" s="26" t="str">
        <f>IF(HLOOKUP(AF87,MaGv!$C$38:$AZ$68,14,0)=0," ",HLOOKUP(AF87,MaGv!$C$38:$AZ$68,14,0))</f>
        <v xml:space="preserve"> </v>
      </c>
      <c r="AJ97" s="26" t="str">
        <f>IF(HLOOKUP(AF87,MaGv!$C$38:$AZ$68,19,0)=0," ",HLOOKUP(AF87,MaGv!$C$38:$AZ$68,19,0))</f>
        <v xml:space="preserve"> </v>
      </c>
      <c r="AK97" s="26" t="str">
        <f>IF(HLOOKUP(AF87,MaGv!$C$38:$AZ$68,24,0)=0," ",HLOOKUP(AF87,MaGv!$C$38:$AZ$68,24,0))</f>
        <v xml:space="preserve"> </v>
      </c>
      <c r="AL97" s="26" t="str">
        <f>IF(HLOOKUP(AF87,MaGv!$C$38:$AZ$68,29,0)=0," ",HLOOKUP(AF87,MaGv!$C$38:$AZ$68,29,0))</f>
        <v/>
      </c>
    </row>
    <row r="98" spans="1:41" ht="14.25" customHeight="1">
      <c r="A98" s="298"/>
      <c r="B98" s="578"/>
      <c r="C98" s="96">
        <v>4</v>
      </c>
      <c r="D98" s="584" t="e">
        <f t="shared" si="70"/>
        <v>#N/A</v>
      </c>
      <c r="E98" s="584" t="e">
        <f t="shared" si="60"/>
        <v>#N/A</v>
      </c>
      <c r="F98" s="584" t="e">
        <f t="shared" si="61"/>
        <v>#N/A</v>
      </c>
      <c r="G98" s="584" t="e">
        <f t="shared" si="62"/>
        <v>#N/A</v>
      </c>
      <c r="H98" s="584" t="e">
        <f t="shared" si="63"/>
        <v>#N/A</v>
      </c>
      <c r="I98" s="97" t="str">
        <f t="shared" si="64"/>
        <v/>
      </c>
      <c r="J98" s="296"/>
      <c r="K98" s="578"/>
      <c r="L98" s="96">
        <v>4</v>
      </c>
      <c r="M98" s="584" t="e">
        <f t="shared" si="71"/>
        <v>#N/A</v>
      </c>
      <c r="N98" s="584" t="e">
        <f t="shared" si="65"/>
        <v>#N/A</v>
      </c>
      <c r="O98" s="584" t="e">
        <f t="shared" si="66"/>
        <v>#N/A</v>
      </c>
      <c r="P98" s="584" t="e">
        <f t="shared" si="67"/>
        <v>#N/A</v>
      </c>
      <c r="Q98" s="584" t="e">
        <f t="shared" si="68"/>
        <v>#N/A</v>
      </c>
      <c r="R98" s="97" t="str">
        <f t="shared" si="69"/>
        <v/>
      </c>
      <c r="V98" s="577"/>
      <c r="W98" s="25">
        <v>4</v>
      </c>
      <c r="X98" s="26" t="str">
        <f>IF(HLOOKUP(W87,MaGv!$C$38:$AZ$68,5,0)=0," ",HLOOKUP(W87,MaGv!$C$38:$AZ$68,5,0))</f>
        <v xml:space="preserve"> </v>
      </c>
      <c r="Y98" s="26" t="str">
        <f>IF(HLOOKUP(W87,MaGv!$C$38:$AZ$68,10,0)=0," ",HLOOKUP(W87,MaGv!$C$38:$AZ$68,10,0))</f>
        <v xml:space="preserve"> </v>
      </c>
      <c r="Z98" s="26" t="str">
        <f>IF(HLOOKUP(W87,MaGv!$C$38:$AZ$68,15,0)=0," ",HLOOKUP(W87,MaGv!$C$38:$AZ$68,15,0))</f>
        <v xml:space="preserve"> </v>
      </c>
      <c r="AA98" s="26" t="str">
        <f>IF(HLOOKUP(W87,MaGv!$C$38:$AZ$68,20,0)=0," ",HLOOKUP(W87,MaGv!$C$38:$AZ$68,20,0))</f>
        <v xml:space="preserve"> </v>
      </c>
      <c r="AB98" s="26" t="str">
        <f>IF(HLOOKUP(W87,MaGv!$C$38:$AZ$68,25,0)=0," ",HLOOKUP(W87,MaGv!$C$38:$AZ$68,25,0))</f>
        <v xml:space="preserve"> </v>
      </c>
      <c r="AC98" s="26" t="str">
        <f>IF(HLOOKUP(W87,MaGv!$C$38:$AZ$68,30,0)=0," ",HLOOKUP(W87,MaGv!$C$38:$AZ$68,30,0))</f>
        <v/>
      </c>
      <c r="AD98" s="285"/>
      <c r="AE98" s="577"/>
      <c r="AF98" s="25">
        <v>4</v>
      </c>
      <c r="AG98" s="26" t="str">
        <f>IF(HLOOKUP(AF87,MaGv!$C$38:$AZ$68,5,0)=0," ",HLOOKUP(AF87,MaGv!$C$38:$AZ$68,5,0))</f>
        <v xml:space="preserve"> </v>
      </c>
      <c r="AH98" s="26" t="str">
        <f>IF(HLOOKUP(AF87,MaGv!$C$38:$AZ$68,10,0)=0," ",HLOOKUP(AF87,MaGv!$C$38:$AZ$68,10,0))</f>
        <v xml:space="preserve"> </v>
      </c>
      <c r="AI98" s="26" t="str">
        <f>IF(HLOOKUP(AF87,MaGv!$C$38:$AZ$68,15,0)=0," ",HLOOKUP(AF87,MaGv!$C$38:$AZ$68,15,0))</f>
        <v xml:space="preserve"> </v>
      </c>
      <c r="AJ98" s="26" t="str">
        <f>IF(HLOOKUP(AF87,MaGv!$C$38:$AZ$68,20,0)=0," ",HLOOKUP(AF87,MaGv!$C$38:$AZ$68,20,0))</f>
        <v xml:space="preserve"> </v>
      </c>
      <c r="AK98" s="26" t="str">
        <f>IF(HLOOKUP(AF87,MaGv!$C$38:$AZ$68,25,0)=0," ",HLOOKUP(AF87,MaGv!$C$38:$AZ$68,25,0))</f>
        <v xml:space="preserve"> </v>
      </c>
      <c r="AL98" s="26" t="str">
        <f>IF(HLOOKUP(AF87,MaGv!$C$38:$AZ$68,30,0)=0," ",HLOOKUP(AF87,MaGv!$C$38:$AZ$68,30,0))</f>
        <v/>
      </c>
    </row>
    <row r="99" spans="1:41" ht="14.25" customHeight="1">
      <c r="A99" s="298"/>
      <c r="B99" s="578"/>
      <c r="C99" s="96">
        <v>5</v>
      </c>
      <c r="D99" s="584" t="e">
        <f t="shared" si="70"/>
        <v>#N/A</v>
      </c>
      <c r="E99" s="584" t="e">
        <f t="shared" si="60"/>
        <v>#N/A</v>
      </c>
      <c r="F99" s="584" t="e">
        <f t="shared" si="61"/>
        <v>#N/A</v>
      </c>
      <c r="G99" s="584" t="e">
        <f t="shared" si="62"/>
        <v>#N/A</v>
      </c>
      <c r="H99" s="584" t="e">
        <f t="shared" si="63"/>
        <v>#N/A</v>
      </c>
      <c r="I99" s="97" t="str">
        <f t="shared" si="64"/>
        <v/>
      </c>
      <c r="J99" s="296"/>
      <c r="K99" s="578"/>
      <c r="L99" s="96">
        <v>5</v>
      </c>
      <c r="M99" s="584" t="e">
        <f t="shared" si="71"/>
        <v>#N/A</v>
      </c>
      <c r="N99" s="584" t="e">
        <f t="shared" si="65"/>
        <v>#N/A</v>
      </c>
      <c r="O99" s="584" t="e">
        <f t="shared" si="66"/>
        <v>#N/A</v>
      </c>
      <c r="P99" s="584" t="e">
        <f t="shared" si="67"/>
        <v>#N/A</v>
      </c>
      <c r="Q99" s="584" t="e">
        <f t="shared" si="68"/>
        <v>#N/A</v>
      </c>
      <c r="R99" s="97" t="str">
        <f t="shared" si="69"/>
        <v/>
      </c>
      <c r="V99" s="577"/>
      <c r="W99" s="25">
        <v>5</v>
      </c>
      <c r="X99" s="26" t="str">
        <f>IF(HLOOKUP(W87,MaGv!$C$38:$AZ$68,6,0)=0," ",HLOOKUP(W87,MaGv!$C$38:$AZ$68,6,0))</f>
        <v xml:space="preserve"> </v>
      </c>
      <c r="Y99" s="26" t="str">
        <f>IF(HLOOKUP(W87,MaGv!$C$38:$AZ$68,11,0)=0," ",HLOOKUP(W87,MaGv!$C$38:$AZ$68,11,0))</f>
        <v xml:space="preserve"> </v>
      </c>
      <c r="Z99" s="26" t="str">
        <f>IF(HLOOKUP(W87,MaGv!$C$38:$AZ$68,16,0)=0," ",HLOOKUP(W87,MaGv!$C$38:$AZ$68,16,0))</f>
        <v xml:space="preserve"> </v>
      </c>
      <c r="AA99" s="26" t="str">
        <f>IF(HLOOKUP(W87,MaGv!$C$38:$AZ$68,21,0)=0," ",HLOOKUP(W87,MaGv!$C$38:$AZ$68,21,0))</f>
        <v xml:space="preserve"> </v>
      </c>
      <c r="AB99" s="26" t="str">
        <f>IF(HLOOKUP(W87,MaGv!$C$38:$AZ$68,26,0)=0," ",HLOOKUP(W87,MaGv!$C$38:$AZ$68,26,0))</f>
        <v xml:space="preserve"> </v>
      </c>
      <c r="AC99" s="26" t="str">
        <f>IF(HLOOKUP(W87,MaGv!$C$38:$AZ$68,31,0)=0," ",HLOOKUP(W87,MaGv!$C$38:$AZ$68,31,0))</f>
        <v/>
      </c>
      <c r="AD99" s="285"/>
      <c r="AE99" s="577"/>
      <c r="AF99" s="25">
        <v>5</v>
      </c>
      <c r="AG99" s="26" t="str">
        <f>IF(HLOOKUP(AF87,MaGv!$C$38:$AZ$68,6,0)=0," ",HLOOKUP(AF87,MaGv!$C$38:$AZ$68,6,0))</f>
        <v xml:space="preserve"> </v>
      </c>
      <c r="AH99" s="26" t="str">
        <f>IF(HLOOKUP(AF87,MaGv!$C$38:$AZ$68,11,0)=0," ",HLOOKUP(AF87,MaGv!$C$38:$AZ$68,11,0))</f>
        <v xml:space="preserve"> </v>
      </c>
      <c r="AI99" s="26" t="str">
        <f>IF(HLOOKUP(AF87,MaGv!$C$38:$AZ$68,16,0)=0," ",HLOOKUP(AF87,MaGv!$C$38:$AZ$68,16,0))</f>
        <v xml:space="preserve"> </v>
      </c>
      <c r="AJ99" s="26" t="str">
        <f>IF(HLOOKUP(AF87,MaGv!$C$38:$AZ$68,21,0)=0," ",HLOOKUP(AF87,MaGv!$C$38:$AZ$68,21,0))</f>
        <v xml:space="preserve"> </v>
      </c>
      <c r="AK99" s="26" t="str">
        <f>IF(HLOOKUP(AF87,MaGv!$C$38:$AZ$68,26,0)=0," ",HLOOKUP(AF87,MaGv!$C$38:$AZ$68,26,0))</f>
        <v xml:space="preserve"> </v>
      </c>
      <c r="AL99" s="26" t="str">
        <f>IF(HLOOKUP(AF87,MaGv!$C$38:$AZ$68,31,0)=0," ",HLOOKUP(AF87,MaGv!$C$38:$AZ$68,31,0))</f>
        <v/>
      </c>
      <c r="AN99" s="27"/>
      <c r="AO99" s="27"/>
    </row>
    <row r="100" spans="1:41" s="27" customFormat="1" ht="14.25" customHeight="1">
      <c r="A100" s="298"/>
      <c r="B100" s="98"/>
      <c r="C100" s="98"/>
      <c r="D100" s="98"/>
      <c r="E100" s="98"/>
      <c r="F100" s="98"/>
      <c r="G100" s="100"/>
      <c r="H100" s="100"/>
      <c r="I100" s="100"/>
      <c r="J100" s="296"/>
      <c r="K100" s="100"/>
      <c r="L100" s="100"/>
      <c r="M100" s="100"/>
      <c r="N100" s="100"/>
      <c r="O100" s="100"/>
      <c r="P100" s="100"/>
      <c r="Q100" s="100"/>
      <c r="R100" s="100"/>
      <c r="V100" s="11"/>
      <c r="W100" s="8"/>
      <c r="X100" s="6"/>
      <c r="Y100" s="6"/>
      <c r="Z100" s="6"/>
      <c r="AA100" s="6"/>
      <c r="AB100" s="6"/>
      <c r="AC100" s="6"/>
      <c r="AD100" s="285"/>
      <c r="AE100" s="7"/>
      <c r="AF100" s="8"/>
      <c r="AG100" s="6"/>
      <c r="AH100" s="6"/>
      <c r="AI100" s="6"/>
      <c r="AJ100" s="6"/>
      <c r="AK100" s="6"/>
      <c r="AL100" s="6"/>
    </row>
    <row r="101" spans="1:41" s="27" customFormat="1" ht="12.75" customHeight="1">
      <c r="A101" s="298"/>
      <c r="B101" s="98"/>
      <c r="C101" s="98"/>
      <c r="D101" s="98"/>
      <c r="E101" s="98"/>
      <c r="F101" s="98"/>
      <c r="G101" s="100"/>
      <c r="H101" s="100"/>
      <c r="I101" s="100"/>
      <c r="J101" s="296"/>
      <c r="K101" s="100"/>
      <c r="L101" s="100"/>
      <c r="M101" s="100"/>
      <c r="N101" s="100"/>
      <c r="O101" s="100"/>
      <c r="P101" s="100"/>
      <c r="Q101" s="100"/>
      <c r="R101" s="100"/>
      <c r="V101" s="12"/>
      <c r="W101" s="8"/>
      <c r="X101" s="6"/>
      <c r="Y101" s="6"/>
      <c r="Z101" s="6"/>
      <c r="AA101" s="6"/>
      <c r="AB101" s="6"/>
      <c r="AC101" s="6"/>
      <c r="AD101" s="285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2.75" customHeight="1">
      <c r="A102" s="300"/>
      <c r="J102" s="296"/>
      <c r="V102" s="2"/>
      <c r="W102" s="29"/>
      <c r="X102" s="2"/>
      <c r="Y102" s="2"/>
      <c r="Z102" s="2"/>
      <c r="AA102" s="2"/>
      <c r="AB102" s="2"/>
      <c r="AC102" s="2"/>
      <c r="AD102" s="285"/>
      <c r="AE102" s="2"/>
      <c r="AF102" s="29"/>
      <c r="AG102" s="2"/>
      <c r="AH102" s="2"/>
      <c r="AI102" s="2"/>
      <c r="AJ102" s="2"/>
      <c r="AK102" s="2"/>
      <c r="AL102" s="2"/>
    </row>
    <row r="103" spans="1:41" ht="12.75" customHeight="1"/>
  </sheetData>
  <sheetProtection insertColumns="0" insertRows="0" deleteColumns="0" deleteRows="0"/>
  <mergeCells count="48">
    <mergeCell ref="V56:V60"/>
    <mergeCell ref="V61:V65"/>
    <mergeCell ref="V73:V77"/>
    <mergeCell ref="AE56:AE60"/>
    <mergeCell ref="V95:V99"/>
    <mergeCell ref="AE95:AE99"/>
    <mergeCell ref="AE61:AE65"/>
    <mergeCell ref="AE73:AE77"/>
    <mergeCell ref="AE90:AE94"/>
    <mergeCell ref="B61:B65"/>
    <mergeCell ref="K61:K65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V90:V94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95:B99"/>
    <mergeCell ref="K95:K99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1" manualBreakCount="1">
    <brk id="65" max="16383" man="1"/>
  </rowBreaks>
  <colBreaks count="1" manualBreakCount="1">
    <brk id="18" max="404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152"/>
  <sheetViews>
    <sheetView view="pageBreakPreview" zoomScale="87" zoomScaleNormal="100" zoomScaleSheetLayoutView="87" workbookViewId="0">
      <pane xSplit="2" ySplit="1" topLeftCell="AW2" activePane="bottomRight" state="frozen"/>
      <selection pane="topRight" activeCell="C1" sqref="C1"/>
      <selection pane="bottomLeft" activeCell="A5" sqref="A5"/>
      <selection pane="bottomRight" activeCell="CK11" sqref="CK11"/>
    </sheetView>
  </sheetViews>
  <sheetFormatPr defaultRowHeight="14.25"/>
  <cols>
    <col min="1" max="1" width="2.875" style="249" customWidth="1"/>
    <col min="2" max="2" width="2.75" style="260" customWidth="1"/>
    <col min="3" max="3" width="5.75" style="261" bestFit="1" customWidth="1"/>
    <col min="4" max="4" width="5.5" style="261" customWidth="1"/>
    <col min="5" max="5" width="7" style="261" bestFit="1" customWidth="1"/>
    <col min="6" max="6" width="5.125" style="261" bestFit="1" customWidth="1"/>
    <col min="7" max="7" width="6.875" style="261" bestFit="1" customWidth="1"/>
    <col min="8" max="8" width="5.125" style="261" bestFit="1" customWidth="1"/>
    <col min="9" max="9" width="6.875" style="261" bestFit="1" customWidth="1"/>
    <col min="10" max="10" width="6.625" style="261" bestFit="1" customWidth="1"/>
    <col min="11" max="11" width="5.125" style="261" bestFit="1" customWidth="1"/>
    <col min="12" max="12" width="8.125" style="261" bestFit="1" customWidth="1"/>
    <col min="13" max="15" width="5.125" style="261" bestFit="1" customWidth="1"/>
    <col min="16" max="16" width="7.625" style="261" bestFit="1" customWidth="1"/>
    <col min="17" max="17" width="6.625" style="261" bestFit="1" customWidth="1"/>
    <col min="18" max="18" width="5.5" style="261" bestFit="1" customWidth="1"/>
    <col min="19" max="19" width="5.125" style="261" bestFit="1" customWidth="1"/>
    <col min="20" max="20" width="7" style="261" bestFit="1" customWidth="1"/>
    <col min="21" max="21" width="6.875" style="261" bestFit="1" customWidth="1"/>
    <col min="22" max="22" width="5.5" style="261" bestFit="1" customWidth="1"/>
    <col min="23" max="23" width="5.625" style="261" bestFit="1" customWidth="1"/>
    <col min="24" max="24" width="5.125" style="261" bestFit="1" customWidth="1"/>
    <col min="25" max="25" width="6.75" style="261" bestFit="1" customWidth="1"/>
    <col min="26" max="26" width="5.75" style="261" bestFit="1" customWidth="1"/>
    <col min="27" max="27" width="5.625" style="261" bestFit="1" customWidth="1"/>
    <col min="28" max="29" width="5.25" style="261" bestFit="1" customWidth="1"/>
    <col min="30" max="30" width="5.5" style="261" bestFit="1" customWidth="1"/>
    <col min="31" max="31" width="5.75" style="261" bestFit="1" customWidth="1"/>
    <col min="32" max="34" width="5.25" style="261" bestFit="1" customWidth="1"/>
    <col min="35" max="35" width="6.5" style="261" bestFit="1" customWidth="1"/>
    <col min="36" max="36" width="6.25" style="261" bestFit="1" customWidth="1"/>
    <col min="37" max="37" width="7.5" style="261" bestFit="1" customWidth="1"/>
    <col min="38" max="38" width="9" style="261" bestFit="1" customWidth="1"/>
    <col min="39" max="40" width="5.25" style="261" bestFit="1" customWidth="1"/>
    <col min="41" max="41" width="4.625" style="261" customWidth="1"/>
    <col min="42" max="42" width="6.5" style="261" bestFit="1" customWidth="1"/>
    <col min="43" max="43" width="5.5" style="261" bestFit="1" customWidth="1"/>
    <col min="44" max="44" width="4.625" style="261" customWidth="1"/>
    <col min="45" max="45" width="4.875" style="261" bestFit="1" customWidth="1"/>
    <col min="46" max="46" width="5.5" style="261" bestFit="1" customWidth="1"/>
    <col min="47" max="49" width="5.25" style="261" bestFit="1" customWidth="1"/>
    <col min="50" max="50" width="6.875" style="261" bestFit="1" customWidth="1"/>
    <col min="51" max="51" width="5.25" style="261" bestFit="1" customWidth="1"/>
    <col min="52" max="52" width="5.875" style="261" bestFit="1" customWidth="1"/>
    <col min="53" max="53" width="5.75" style="261" bestFit="1" customWidth="1"/>
    <col min="54" max="54" width="8.5" style="261" bestFit="1" customWidth="1"/>
    <col min="55" max="55" width="5.25" style="261" bestFit="1" customWidth="1"/>
    <col min="56" max="56" width="6.25" style="261" bestFit="1" customWidth="1"/>
    <col min="57" max="59" width="5.25" style="261" bestFit="1" customWidth="1"/>
    <col min="60" max="60" width="7.75" style="261" bestFit="1" customWidth="1"/>
    <col min="61" max="61" width="5.25" style="261" bestFit="1" customWidth="1"/>
    <col min="62" max="62" width="6.875" style="261" bestFit="1" customWidth="1"/>
    <col min="63" max="63" width="6.5" style="261" bestFit="1" customWidth="1"/>
    <col min="64" max="64" width="5.25" style="261" bestFit="1" customWidth="1"/>
    <col min="65" max="65" width="6.875" style="261" bestFit="1" customWidth="1"/>
    <col min="66" max="66" width="7.75" style="261" bestFit="1" customWidth="1"/>
    <col min="67" max="67" width="5.25" style="261" bestFit="1" customWidth="1"/>
    <col min="68" max="68" width="5.5" style="261" bestFit="1" customWidth="1"/>
    <col min="69" max="69" width="5.25" style="261" bestFit="1" customWidth="1"/>
    <col min="70" max="70" width="6" style="261" bestFit="1" customWidth="1"/>
    <col min="71" max="71" width="5.25" style="261" bestFit="1" customWidth="1"/>
    <col min="72" max="72" width="5.5" style="261" bestFit="1" customWidth="1"/>
    <col min="73" max="73" width="7.75" style="261" bestFit="1" customWidth="1"/>
    <col min="74" max="74" width="5.25" style="261" bestFit="1" customWidth="1"/>
    <col min="75" max="75" width="6.875" style="261" bestFit="1" customWidth="1"/>
    <col min="76" max="76" width="5.25" style="261" bestFit="1" customWidth="1"/>
    <col min="77" max="77" width="6.875" style="261" bestFit="1" customWidth="1"/>
    <col min="78" max="79" width="5.25" style="261" bestFit="1" customWidth="1"/>
    <col min="80" max="80" width="6.625" style="261" bestFit="1" customWidth="1"/>
    <col min="81" max="81" width="5.5" style="261" bestFit="1" customWidth="1"/>
    <col min="82" max="82" width="5.25" style="261" bestFit="1" customWidth="1"/>
    <col min="83" max="83" width="7" style="261" bestFit="1" customWidth="1"/>
    <col min="84" max="84" width="6.875" style="261" bestFit="1" customWidth="1"/>
    <col min="85" max="85" width="5.5" style="261" bestFit="1" customWidth="1"/>
    <col min="86" max="86" width="5.625" style="261" bestFit="1" customWidth="1"/>
    <col min="87" max="87" width="5.25" style="261" bestFit="1" customWidth="1"/>
    <col min="88" max="88" width="6.75" style="261" bestFit="1" customWidth="1"/>
    <col min="89" max="89" width="5.25" style="261" bestFit="1" customWidth="1"/>
    <col min="90" max="90" width="5.125" style="261" bestFit="1" customWidth="1"/>
    <col min="91" max="91" width="6.5" style="261" bestFit="1" customWidth="1"/>
    <col min="92" max="95" width="5.125" style="261" bestFit="1" customWidth="1"/>
    <col min="96" max="96" width="7" style="261" bestFit="1" customWidth="1"/>
    <col min="97" max="97" width="5.625" style="261" bestFit="1" customWidth="1"/>
    <col min="98" max="98" width="5.75" style="261" bestFit="1" customWidth="1"/>
    <col min="99" max="99" width="5.5" style="261" bestFit="1" customWidth="1"/>
    <col min="100" max="100" width="6.5" style="261" bestFit="1" customWidth="1"/>
    <col min="101" max="101" width="5.25" style="249" bestFit="1" customWidth="1"/>
    <col min="102" max="102" width="5.625" style="249" bestFit="1" customWidth="1"/>
    <col min="103" max="103" width="5.25" style="249" bestFit="1" customWidth="1"/>
    <col min="104" max="16384" width="9" style="249"/>
  </cols>
  <sheetData>
    <row r="1" spans="1:103" s="245" customFormat="1" ht="9.9499999999999993" customHeight="1">
      <c r="A1" s="575" t="s">
        <v>82</v>
      </c>
      <c r="B1" s="575"/>
      <c r="C1" s="426" t="str">
        <f>VLOOKUP(to!C2,DS!$C:$F,4,0)</f>
        <v>T.MAI</v>
      </c>
      <c r="D1" s="426" t="str">
        <f>VLOOKUP(to!D2,DS!$C:$F,4,0)</f>
        <v>MINH</v>
      </c>
      <c r="E1" s="426" t="str">
        <f>VLOOKUP(to!E2,DS!$C:$F,4,0)</f>
        <v>PHONG</v>
      </c>
      <c r="F1" s="426" t="str">
        <f>VLOOKUP(to!F2,DS!$C:$F,4,0)</f>
        <v>THẾ</v>
      </c>
      <c r="G1" s="426" t="str">
        <f>VLOOKUP(to!G2,DS!$C:$F,4,0)</f>
        <v>TRANG</v>
      </c>
      <c r="H1" s="426" t="str">
        <f>VLOOKUP(to!H2,DS!$C:$F,4,0)</f>
        <v>HOA</v>
      </c>
      <c r="I1" s="426" t="str">
        <f>VLOOKUP(to!I2,DS!$C:$F,4,0)</f>
        <v>THANH</v>
      </c>
      <c r="J1" s="426" t="str">
        <f>VLOOKUP(to!J2,DS!$C:$F,4,0)</f>
        <v>HƯƠNG</v>
      </c>
      <c r="K1" s="426" t="str">
        <f>VLOOKUP(to!K2,DS!$C:$F,4,0)</f>
        <v>ĐIỆP</v>
      </c>
      <c r="L1" s="426" t="str">
        <f>VLOOKUP(to!L2,DS!$C:$F,4,0)</f>
        <v>L.TRANG</v>
      </c>
      <c r="M1" s="426" t="str">
        <f>VLOOKUP(to!M2,DS!$C:$F,4,0)</f>
        <v>Yến</v>
      </c>
      <c r="N1" s="426" t="str">
        <f>VLOOKUP(to!N2,DS!$C:$F,4,0)</f>
        <v>VIỆT</v>
      </c>
      <c r="O1" s="426" t="str">
        <f>VLOOKUP(to!O2,DS!$C:$F,4,0)</f>
        <v>LỢI</v>
      </c>
      <c r="P1" s="426" t="str">
        <f>VLOOKUP(to!P2,DS!$C:$F,4,0)</f>
        <v>PHƯỢNG</v>
      </c>
      <c r="Q1" s="426" t="str">
        <f>VLOOKUP(to!Q2,DS!$C:$F,4,0)</f>
        <v>HƯƠNG</v>
      </c>
      <c r="R1" s="426" t="str">
        <f>VLOOKUP(to!R2,DS!$C:$F,4,0)</f>
        <v>DŨNG</v>
      </c>
      <c r="S1" s="426" t="str">
        <f>VLOOKUP(to!S2,DS!$C:$F,4,0)</f>
        <v>MIÊN</v>
      </c>
      <c r="T1" s="426" t="str">
        <f>VLOOKUP(to!T2,DS!$C:$F,4,0)</f>
        <v>NGUYỆT</v>
      </c>
      <c r="U1" s="426" t="str">
        <f>VLOOKUP(to!U2,DS!$C:$F,4,0)</f>
        <v>NHUNG</v>
      </c>
      <c r="V1" s="426" t="str">
        <f>VLOOKUP(to!V2,DS!$C:$F,4,0)</f>
        <v>MINH</v>
      </c>
      <c r="W1" s="426" t="str">
        <f>VLOOKUP(to!W2,DS!$C:$F,4,0)</f>
        <v>TOÀN</v>
      </c>
      <c r="X1" s="426" t="str">
        <f>VLOOKUP(to!X2,DS!$C:$F,4,0)</f>
        <v>HÀ</v>
      </c>
      <c r="Y1" s="426" t="str">
        <f>VLOOKUP(to!Y2,DS!$C:$F,4,0)</f>
        <v>THÔNG</v>
      </c>
      <c r="Z1" s="426" t="str">
        <f>VLOOKUP(to!Z2,DS!$C:$F,4,0)</f>
        <v>T.SƠN</v>
      </c>
      <c r="AA1" s="426" t="str">
        <f>VLOOKUP(to!AA2,DS!$C:$F,4,0)</f>
        <v>CHÂU</v>
      </c>
      <c r="AB1" s="426" t="str">
        <f>VLOOKUP(to!AB2,DS!$C:$F,4,0)</f>
        <v>NGHI</v>
      </c>
      <c r="AC1" s="426" t="str">
        <f>VLOOKUP(to!AC2,DS!$C:$F,4,0)</f>
        <v>THI</v>
      </c>
      <c r="AD1" s="426" t="str">
        <f>VLOOKUP(to!AD2,DS!$C:$F,4,0)</f>
        <v>THIỆN</v>
      </c>
      <c r="AE1" s="426" t="str">
        <f>VLOOKUP(to!AE2,DS!$C:$F,4,0)</f>
        <v>SONG</v>
      </c>
      <c r="AF1" s="426" t="str">
        <f>VLOOKUP(to!AF2,DS!$C:$F,4,0)</f>
        <v>THÁI</v>
      </c>
      <c r="AG1" s="426" t="str">
        <f>VLOOKUP(to!AG2,DS!$C:$F,4,0)</f>
        <v>SA</v>
      </c>
      <c r="AH1" s="426" t="str">
        <f>VLOOKUP(to!AH2,DS!$C:$F,4,0)</f>
        <v>NGA</v>
      </c>
      <c r="AI1" s="426" t="str">
        <f>VLOOKUP(to!AI2,DS!$C:$F,4,0)</f>
        <v>PHƯỚC</v>
      </c>
      <c r="AJ1" s="426" t="str">
        <f>VLOOKUP(to!AJ2,DS!$C:$F,4,0)</f>
        <v>H.Ngọc</v>
      </c>
      <c r="AK1" s="426" t="str">
        <f>VLOOKUP(to!AK2,DS!$C:$F,4,0)</f>
        <v>B. NGỌC</v>
      </c>
      <c r="AL1" s="426" t="str">
        <f>VLOOKUP(to!AL2,DS!$C:$F,4,0)</f>
        <v>T.PHƯỢNG</v>
      </c>
      <c r="AM1" s="426" t="str">
        <f>VLOOKUP(to!AM2,DS!$C:$F,4,0)</f>
        <v>YẾN</v>
      </c>
      <c r="AN1" s="426" t="str">
        <f>VLOOKUP(to!AN2,DS!$C:$F,4,0)</f>
        <v>Vân</v>
      </c>
      <c r="AO1" s="426" t="str">
        <f>VLOOKUP(to!AO2,DS!$C:$F,4,0)</f>
        <v>MAI</v>
      </c>
      <c r="AP1" s="426" t="str">
        <f>VLOOKUP(to!AP2,DS!$C:$F,4,0)</f>
        <v>NGUỒN</v>
      </c>
      <c r="AQ1" s="426" t="str">
        <f>VLOOKUP(to!AQ2,DS!$C:$F,4,0)</f>
        <v>NGỌC</v>
      </c>
      <c r="AR1" s="426" t="str">
        <f>VLOOKUP(to!AR2,DS!$C:$F,4,0)</f>
        <v>TÚ</v>
      </c>
      <c r="AS1" s="426" t="str">
        <f>VLOOKUP(to!AS2,DS!$C:$F,4,0)</f>
        <v>Minh</v>
      </c>
      <c r="AT1" s="426" t="str">
        <f>VLOOKUP(to!AT2,DS!$C:$F,4,0)</f>
        <v>HỒNG</v>
      </c>
      <c r="AU1" s="426" t="str">
        <f>VLOOKUP(to!AU2,DS!$C:$F,4,0)</f>
        <v xml:space="preserve">VÂN </v>
      </c>
      <c r="AV1" s="426" t="str">
        <f>VLOOKUP(to!AV2,DS!$C:$F,4,0)</f>
        <v>CHI</v>
      </c>
      <c r="AW1" s="426" t="str">
        <f>VLOOKUP(to!AW2,DS!$C:$F,4,0)</f>
        <v>MAI</v>
      </c>
      <c r="AX1" s="426" t="str">
        <f>VLOOKUP(to!AX2,DS!$C:$F,4,0)</f>
        <v>TRANG</v>
      </c>
      <c r="AY1" s="426" t="str">
        <f>VLOOKUP(to!AY2,DS!$C:$F,4,0)</f>
        <v>UYÊN</v>
      </c>
      <c r="AZ1" s="426" t="str">
        <f>VLOOKUP(to!AZ2,DS!$C:$F,4,0)</f>
        <v>XUYẾN</v>
      </c>
      <c r="BA1" s="426" t="str">
        <f>VLOOKUP(to!BA2,DS!$C:$F,4,0)</f>
        <v>DUNG</v>
      </c>
      <c r="BB1" s="426" t="str">
        <f>VLOOKUP(to!BB2,DS!$C:$F,4,0)</f>
        <v>Q.TRANG</v>
      </c>
      <c r="BC1" s="426" t="str">
        <f>VLOOKUP(to!BC2,DS!$C:$F,4,0)</f>
        <v>LÝ</v>
      </c>
      <c r="BD1" s="426" t="str">
        <f>VLOOKUP(to!BD2,DS!$C:$F,4,0)</f>
        <v>DUYÊN</v>
      </c>
      <c r="BE1" s="426" t="str">
        <f>VLOOKUP(to!BE2,DS!$C:$F,4,0)</f>
        <v>VY</v>
      </c>
      <c r="BF1" s="426" t="str">
        <f>VLOOKUP(to!BF2,DS!$C:$F,4,0)</f>
        <v>TUẤN</v>
      </c>
      <c r="BG1" s="426" t="str">
        <f>VLOOKUP(to!BG2,DS!$C:$F,4,0)</f>
        <v>THÚY</v>
      </c>
      <c r="BH1" s="426" t="str">
        <f>VLOOKUP(to!BH2,DS!$C:$F,4,0)</f>
        <v>PHƯƠNG</v>
      </c>
      <c r="BI1" s="426" t="str">
        <f>VLOOKUP(to!BI2,DS!$C:$F,4,0)</f>
        <v>NINH</v>
      </c>
      <c r="BJ1" s="426" t="str">
        <f>VLOOKUP(to!BJ2,DS!$C:$F,4,0)</f>
        <v>THANH</v>
      </c>
      <c r="BK1" s="426" t="str">
        <f>VLOOKUP(to!BK2,DS!$C:$F,4,0)</f>
        <v>HƯỜNG</v>
      </c>
      <c r="BL1" s="426" t="str">
        <f>VLOOKUP(to!BL2,DS!$C:$F,4,0)</f>
        <v>THỦY</v>
      </c>
      <c r="BM1" s="426" t="str">
        <f>VLOOKUP(to!BM2,DS!$C:$F,4,0)</f>
        <v>NHUNG</v>
      </c>
      <c r="BN1" s="426" t="str">
        <f>VLOOKUP(to!BN2,DS!$C:$F,4,0)</f>
        <v>L.HƯỜNG</v>
      </c>
      <c r="BO1" s="426" t="str">
        <f>VLOOKUP(to!BO2,DS!$C:$F,4,0)</f>
        <v>HƠN</v>
      </c>
      <c r="BP1" s="426" t="str">
        <f>VLOOKUP(to!BP2,DS!$C:$F,4,0)</f>
        <v>MINH</v>
      </c>
      <c r="BQ1" s="426" t="str">
        <f>VLOOKUP(to!BQ2,DS!$C:$F,4,0)</f>
        <v>HẠNH</v>
      </c>
      <c r="BR1" s="426" t="str">
        <f>VLOOKUP(to!BR2,DS!$C:$F,4,0)</f>
        <v>MÀNG</v>
      </c>
      <c r="BS1" s="426" t="str">
        <f>VLOOKUP(to!BS2,DS!$C:$F,4,0)</f>
        <v>NGA</v>
      </c>
      <c r="BT1" s="426" t="str">
        <f>VLOOKUP(to!BT2,DS!$C:$F,4,0)</f>
        <v>NGỌC</v>
      </c>
      <c r="BU1" s="426" t="str">
        <f>VLOOKUP(to!BU2,DS!$C:$F,4,0)</f>
        <v>PHƯƠNG</v>
      </c>
      <c r="BV1" s="426" t="str">
        <f>VLOOKUP(to!BV2,DS!$C:$F,4,0)</f>
        <v>THỦY</v>
      </c>
      <c r="BW1" s="426" t="str">
        <f>VLOOKUP(to!BW2,DS!$C:$F,4,0)</f>
        <v>TRANG</v>
      </c>
      <c r="BX1" s="426" t="str">
        <f>VLOOKUP(to!BX2,DS!$C:$F,4,0)</f>
        <v>VINH</v>
      </c>
      <c r="BY1" s="426" t="str">
        <f>VLOOKUP(to!BY2,DS!$C:$F,4,0)</f>
        <v>KHANH</v>
      </c>
      <c r="BZ1" s="426" t="str">
        <f>VLOOKUP(to!BZ2,DS!$C:$F,4,0)</f>
        <v>HÀ</v>
      </c>
      <c r="CA1" s="426" t="str">
        <f>VLOOKUP(to!CA2,DS!$C:$F,4,0)</f>
        <v>LAM</v>
      </c>
      <c r="CB1" s="426" t="str">
        <f>VLOOKUP(to!CB2,DS!$C:$F,4,0)</f>
        <v>HƯƠNG</v>
      </c>
      <c r="CC1" s="426" t="str">
        <f>VLOOKUP(to!CC2,DS!$C:$F,4,0)</f>
        <v>DŨNG</v>
      </c>
      <c r="CD1" s="426" t="str">
        <f>VLOOKUP(to!CD2,DS!$C:$F,4,0)</f>
        <v>MIÊN</v>
      </c>
      <c r="CE1" s="426" t="str">
        <f>VLOOKUP(to!CE2,DS!$C:$F,4,0)</f>
        <v>NGUYỆT</v>
      </c>
      <c r="CF1" s="426" t="str">
        <f>VLOOKUP(to!CF2,DS!$C:$F,4,0)</f>
        <v>NHUNG</v>
      </c>
      <c r="CG1" s="426" t="str">
        <f>VLOOKUP(to!CG2,DS!$C:$F,4,0)</f>
        <v>MINH</v>
      </c>
      <c r="CH1" s="426" t="str">
        <f>VLOOKUP(to!CH2,DS!$C:$F,4,0)</f>
        <v>TOÀN</v>
      </c>
      <c r="CI1" s="426" t="str">
        <f>VLOOKUP(to!CI2,DS!$C:$F,4,0)</f>
        <v>HÀ</v>
      </c>
      <c r="CJ1" s="426" t="str">
        <f>VLOOKUP(to!CJ2,DS!$C:$F,4,0)</f>
        <v>THÔNG</v>
      </c>
      <c r="CK1" s="426" t="str">
        <f>VLOOKUP(to!CK2,DS!$C:$F,4,0)</f>
        <v>LAN</v>
      </c>
      <c r="CL1" s="426" t="str">
        <f>VLOOKUP(to!CL2,DS!$C:$F,4,0)</f>
        <v>ANH</v>
      </c>
      <c r="CM1" s="426" t="str">
        <f>VLOOKUP(to!CM2,DS!$C:$F,4,0)</f>
        <v>CƯỜNG</v>
      </c>
      <c r="CN1" s="426" t="str">
        <f>VLOOKUP(to!CN2,DS!$C:$F,4,0)</f>
        <v>TRÍ</v>
      </c>
      <c r="CO1" s="426" t="str">
        <f>VLOOKUP(to!CO2,DS!$C:$F,4,0)</f>
        <v>HÂN</v>
      </c>
      <c r="CP1" s="426" t="str">
        <f>VLOOKUP(to!CP2,DS!$C:$F,4,0)</f>
        <v xml:space="preserve">TÚ </v>
      </c>
      <c r="CQ1" s="426" t="str">
        <f>VLOOKUP(to!CQ2,DS!$C:$F,4,0)</f>
        <v>THU</v>
      </c>
      <c r="CR1" s="426" t="str">
        <f>VLOOKUP(to!CR2,DS!$C:$F,4,0)</f>
        <v>DOANH</v>
      </c>
      <c r="CS1" s="426" t="str">
        <f>VLOOKUP(to!CS2,DS!$C:$F,4,0)</f>
        <v>CHÂU</v>
      </c>
      <c r="CT1" s="426" t="str">
        <f>VLOOKUP(to!CT2,DS!$C:$F,4,0)</f>
        <v>NGÂN</v>
      </c>
      <c r="CU1" s="426" t="str">
        <f>VLOOKUP(to!CU2,DS!$C:$F,4,0)</f>
        <v>LINH</v>
      </c>
      <c r="CV1" s="426" t="str">
        <f>VLOOKUP(to!CV2,DS!$C:$F,4,0)</f>
        <v>NGUỒN</v>
      </c>
      <c r="CW1" s="426" t="str">
        <f>VLOOKUP(to!CW2,DS!$C:$F,4,0)</f>
        <v>Minh</v>
      </c>
      <c r="CX1" s="426" t="str">
        <f>VLOOKUP(to!CX2,DS!$C:$F,4,0)</f>
        <v>TOÀN</v>
      </c>
      <c r="CY1" s="426" t="str">
        <f>VLOOKUP(to!CY2,DS!$C:$F,4,0)</f>
        <v>THÊU</v>
      </c>
    </row>
    <row r="2" spans="1:103" s="246" customFormat="1" ht="17.25" customHeight="1">
      <c r="A2" s="576" t="s">
        <v>81</v>
      </c>
      <c r="B2" s="576"/>
      <c r="C2" s="427" t="s">
        <v>179</v>
      </c>
      <c r="D2" s="427" t="s">
        <v>398</v>
      </c>
      <c r="E2" s="427" t="s">
        <v>180</v>
      </c>
      <c r="F2" s="427" t="s">
        <v>181</v>
      </c>
      <c r="G2" s="427" t="s">
        <v>182</v>
      </c>
      <c r="H2" s="427" t="s">
        <v>183</v>
      </c>
      <c r="I2" s="427" t="s">
        <v>184</v>
      </c>
      <c r="J2" s="427" t="s">
        <v>185</v>
      </c>
      <c r="K2" s="427" t="s">
        <v>186</v>
      </c>
      <c r="L2" s="427" t="s">
        <v>187</v>
      </c>
      <c r="M2" s="427" t="s">
        <v>188</v>
      </c>
      <c r="N2" s="427" t="s">
        <v>189</v>
      </c>
      <c r="O2" s="427" t="s">
        <v>284</v>
      </c>
      <c r="P2" s="427" t="s">
        <v>285</v>
      </c>
      <c r="Q2" s="427" t="s">
        <v>190</v>
      </c>
      <c r="R2" s="427" t="s">
        <v>191</v>
      </c>
      <c r="S2" s="427" t="s">
        <v>192</v>
      </c>
      <c r="T2" s="427" t="s">
        <v>193</v>
      </c>
      <c r="U2" s="427" t="s">
        <v>194</v>
      </c>
      <c r="V2" s="427" t="s">
        <v>195</v>
      </c>
      <c r="W2" s="427" t="s">
        <v>196</v>
      </c>
      <c r="X2" s="427" t="s">
        <v>197</v>
      </c>
      <c r="Y2" s="427" t="s">
        <v>198</v>
      </c>
      <c r="Z2" s="427" t="s">
        <v>199</v>
      </c>
      <c r="AA2" s="427" t="s">
        <v>208</v>
      </c>
      <c r="AB2" s="427" t="s">
        <v>209</v>
      </c>
      <c r="AC2" s="427" t="s">
        <v>210</v>
      </c>
      <c r="AD2" s="427" t="s">
        <v>211</v>
      </c>
      <c r="AE2" s="427" t="s">
        <v>212</v>
      </c>
      <c r="AF2" s="427" t="s">
        <v>213</v>
      </c>
      <c r="AG2" s="427" t="s">
        <v>214</v>
      </c>
      <c r="AH2" s="427" t="s">
        <v>215</v>
      </c>
      <c r="AI2" s="427" t="s">
        <v>216</v>
      </c>
      <c r="AJ2" s="427" t="s">
        <v>217</v>
      </c>
      <c r="AK2" s="427" t="s">
        <v>520</v>
      </c>
      <c r="AL2" s="427" t="s">
        <v>218</v>
      </c>
      <c r="AM2" s="427" t="s">
        <v>219</v>
      </c>
      <c r="AN2" s="425" t="s">
        <v>203</v>
      </c>
      <c r="AO2" s="427" t="s">
        <v>289</v>
      </c>
      <c r="AP2" s="427" t="s">
        <v>292</v>
      </c>
      <c r="AQ2" s="427" t="s">
        <v>220</v>
      </c>
      <c r="AR2" s="427" t="s">
        <v>294</v>
      </c>
      <c r="AS2" s="427" t="s">
        <v>221</v>
      </c>
      <c r="AT2" s="427" t="s">
        <v>227</v>
      </c>
      <c r="AU2" s="427" t="s">
        <v>228</v>
      </c>
      <c r="AV2" s="427" t="s">
        <v>229</v>
      </c>
      <c r="AW2" s="427" t="s">
        <v>230</v>
      </c>
      <c r="AX2" s="427" t="s">
        <v>231</v>
      </c>
      <c r="AY2" s="427" t="s">
        <v>232</v>
      </c>
      <c r="AZ2" s="427" t="s">
        <v>233</v>
      </c>
      <c r="BA2" s="427" t="s">
        <v>234</v>
      </c>
      <c r="BB2" s="427" t="s">
        <v>235</v>
      </c>
      <c r="BC2" s="427" t="s">
        <v>236</v>
      </c>
      <c r="BD2" s="427" t="s">
        <v>411</v>
      </c>
      <c r="BE2" s="427" t="s">
        <v>300</v>
      </c>
      <c r="BF2" s="427" t="s">
        <v>237</v>
      </c>
      <c r="BG2" s="427" t="s">
        <v>238</v>
      </c>
      <c r="BH2" s="427" t="s">
        <v>239</v>
      </c>
      <c r="BI2" s="427" t="s">
        <v>240</v>
      </c>
      <c r="BJ2" s="427" t="s">
        <v>303</v>
      </c>
      <c r="BK2" s="427" t="s">
        <v>241</v>
      </c>
      <c r="BL2" s="427" t="s">
        <v>242</v>
      </c>
      <c r="BM2" s="427" t="s">
        <v>243</v>
      </c>
      <c r="BN2" s="427" t="s">
        <v>305</v>
      </c>
      <c r="BO2" s="427" t="s">
        <v>417</v>
      </c>
      <c r="BP2" s="427" t="s">
        <v>244</v>
      </c>
      <c r="BQ2" s="427" t="s">
        <v>245</v>
      </c>
      <c r="BR2" s="427" t="s">
        <v>246</v>
      </c>
      <c r="BS2" s="427" t="s">
        <v>247</v>
      </c>
      <c r="BT2" s="427" t="s">
        <v>248</v>
      </c>
      <c r="BU2" s="427" t="s">
        <v>249</v>
      </c>
      <c r="BV2" s="427" t="s">
        <v>250</v>
      </c>
      <c r="BW2" s="427" t="s">
        <v>251</v>
      </c>
      <c r="BX2" s="427" t="s">
        <v>252</v>
      </c>
      <c r="BY2" s="427" t="s">
        <v>253</v>
      </c>
      <c r="BZ2" s="427" t="s">
        <v>254</v>
      </c>
      <c r="CA2" s="427" t="s">
        <v>255</v>
      </c>
      <c r="CB2" s="425" t="s">
        <v>200</v>
      </c>
      <c r="CC2" s="425" t="s">
        <v>259</v>
      </c>
      <c r="CD2" s="425" t="s">
        <v>260</v>
      </c>
      <c r="CE2" s="425" t="s">
        <v>261</v>
      </c>
      <c r="CF2" s="425" t="s">
        <v>262</v>
      </c>
      <c r="CG2" s="425" t="s">
        <v>263</v>
      </c>
      <c r="CH2" s="425" t="s">
        <v>266</v>
      </c>
      <c r="CI2" s="425" t="s">
        <v>264</v>
      </c>
      <c r="CJ2" s="425" t="s">
        <v>265</v>
      </c>
      <c r="CK2" s="425" t="s">
        <v>419</v>
      </c>
      <c r="CL2" s="427" t="s">
        <v>222</v>
      </c>
      <c r="CM2" s="427" t="s">
        <v>223</v>
      </c>
      <c r="CN2" s="427" t="s">
        <v>224</v>
      </c>
      <c r="CO2" s="427" t="s">
        <v>225</v>
      </c>
      <c r="CP2" s="427" t="s">
        <v>226</v>
      </c>
      <c r="CQ2" s="427" t="s">
        <v>296</v>
      </c>
      <c r="CR2" s="427" t="s">
        <v>297</v>
      </c>
      <c r="CS2" s="431" t="s">
        <v>267</v>
      </c>
      <c r="CT2" s="431" t="s">
        <v>405</v>
      </c>
      <c r="CU2" s="431" t="s">
        <v>546</v>
      </c>
      <c r="CV2" s="428" t="s">
        <v>311</v>
      </c>
      <c r="CW2" s="428" t="s">
        <v>205</v>
      </c>
      <c r="CX2" s="428" t="s">
        <v>204</v>
      </c>
      <c r="CY2" s="428" t="s">
        <v>277</v>
      </c>
    </row>
    <row r="3" spans="1:103" s="246" customFormat="1" ht="9.9499999999999993" customHeight="1">
      <c r="A3" s="429"/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430"/>
      <c r="CK3" s="430"/>
      <c r="CL3" s="430"/>
      <c r="CM3" s="430"/>
      <c r="CN3" s="430"/>
      <c r="CO3" s="430"/>
      <c r="CP3" s="430"/>
      <c r="CQ3" s="430"/>
      <c r="CR3" s="430"/>
      <c r="CS3" s="430"/>
      <c r="CT3" s="430"/>
      <c r="CU3" s="430"/>
      <c r="CV3" s="430"/>
      <c r="CW3" s="430"/>
      <c r="CX3" s="430"/>
      <c r="CY3" s="430"/>
    </row>
    <row r="4" spans="1:103" ht="12" customHeight="1">
      <c r="A4" s="573" t="s">
        <v>75</v>
      </c>
      <c r="B4" s="247">
        <v>1</v>
      </c>
      <c r="C4" s="248" t="str">
        <f t="shared" ref="C4:AS4" si="0">IF(COUNTIF(_sh1,C$2)&gt;1,"sai",IF(COUNTIF(_sh1,C$2)=1,INDEX(tkbs,1,MATCH(C$2,_sh1,0)),""))</f>
        <v/>
      </c>
      <c r="D4" s="248" t="str">
        <f t="shared" si="0"/>
        <v>A1</v>
      </c>
      <c r="E4" s="248" t="str">
        <f t="shared" si="0"/>
        <v/>
      </c>
      <c r="F4" s="248" t="str">
        <f t="shared" si="0"/>
        <v/>
      </c>
      <c r="G4" s="248" t="str">
        <f>IF(COUNTIF(_sh1,G$2)&gt;1,"sai",IF(COUNTIF(_sh1,G$2)=1,INDEX(tkbs,1,MATCH(G$2,_sh1,0)),""))</f>
        <v>A6</v>
      </c>
      <c r="H4" s="248" t="str">
        <f t="shared" si="0"/>
        <v/>
      </c>
      <c r="I4" s="248" t="str">
        <f t="shared" si="0"/>
        <v>A10</v>
      </c>
      <c r="J4" s="248" t="str">
        <f t="shared" si="0"/>
        <v/>
      </c>
      <c r="K4" s="248" t="str">
        <f t="shared" si="0"/>
        <v/>
      </c>
      <c r="L4" s="248" t="str">
        <f t="shared" si="0"/>
        <v>A7</v>
      </c>
      <c r="M4" s="248" t="str">
        <f t="shared" si="0"/>
        <v/>
      </c>
      <c r="N4" s="248" t="str">
        <f t="shared" si="0"/>
        <v/>
      </c>
      <c r="O4" s="248" t="str">
        <f t="shared" si="0"/>
        <v/>
      </c>
      <c r="P4" s="248" t="str">
        <f t="shared" si="0"/>
        <v/>
      </c>
      <c r="Q4" s="248" t="str">
        <f t="shared" si="0"/>
        <v/>
      </c>
      <c r="R4" s="248" t="str">
        <f t="shared" si="0"/>
        <v/>
      </c>
      <c r="S4" s="248" t="str">
        <f t="shared" si="0"/>
        <v/>
      </c>
      <c r="T4" s="248" t="str">
        <f t="shared" si="0"/>
        <v/>
      </c>
      <c r="U4" s="248" t="str">
        <f t="shared" si="0"/>
        <v/>
      </c>
      <c r="V4" s="248" t="str">
        <f t="shared" si="0"/>
        <v/>
      </c>
      <c r="W4" s="248" t="str">
        <f t="shared" si="0"/>
        <v/>
      </c>
      <c r="X4" s="248" t="str">
        <f t="shared" si="0"/>
        <v>A11</v>
      </c>
      <c r="Y4" s="248" t="str">
        <f t="shared" si="0"/>
        <v/>
      </c>
      <c r="Z4" s="248" t="str">
        <f t="shared" si="0"/>
        <v/>
      </c>
      <c r="AA4" s="248" t="str">
        <f t="shared" si="0"/>
        <v/>
      </c>
      <c r="AB4" s="248" t="str">
        <f t="shared" si="0"/>
        <v/>
      </c>
      <c r="AC4" s="248" t="str">
        <f t="shared" si="0"/>
        <v/>
      </c>
      <c r="AD4" s="248" t="str">
        <f t="shared" si="0"/>
        <v/>
      </c>
      <c r="AE4" s="248" t="str">
        <f t="shared" si="0"/>
        <v>A2</v>
      </c>
      <c r="AF4" s="248" t="str">
        <f t="shared" si="0"/>
        <v/>
      </c>
      <c r="AG4" s="248" t="str">
        <f t="shared" si="0"/>
        <v/>
      </c>
      <c r="AH4" s="248" t="str">
        <f t="shared" si="0"/>
        <v/>
      </c>
      <c r="AI4" s="248" t="str">
        <f t="shared" si="0"/>
        <v/>
      </c>
      <c r="AJ4" s="248" t="str">
        <f t="shared" si="0"/>
        <v/>
      </c>
      <c r="AK4" s="248" t="str">
        <f t="shared" si="0"/>
        <v/>
      </c>
      <c r="AL4" s="248" t="str">
        <f t="shared" si="0"/>
        <v/>
      </c>
      <c r="AM4" s="248" t="str">
        <f t="shared" si="0"/>
        <v/>
      </c>
      <c r="AN4" s="248" t="str">
        <f t="shared" si="0"/>
        <v/>
      </c>
      <c r="AO4" s="248" t="str">
        <f t="shared" si="0"/>
        <v/>
      </c>
      <c r="AP4" s="248" t="str">
        <f t="shared" si="0"/>
        <v/>
      </c>
      <c r="AQ4" s="248" t="str">
        <f t="shared" si="0"/>
        <v/>
      </c>
      <c r="AR4" s="248" t="str">
        <f t="shared" si="0"/>
        <v/>
      </c>
      <c r="AS4" s="248" t="str">
        <f t="shared" si="0"/>
        <v/>
      </c>
      <c r="AT4" s="248" t="str">
        <f t="shared" ref="AT4:BQ4" si="1">IF(COUNTIF(_sh1,AT$2)&gt;1,"sai",IF(COUNTIF(_sh1,AT$2)=1,INDEX(tkbs,1,MATCH(AT$2,_sh1,0)),""))</f>
        <v/>
      </c>
      <c r="AU4" s="248" t="str">
        <f t="shared" si="1"/>
        <v/>
      </c>
      <c r="AV4" s="248" t="str">
        <f t="shared" si="1"/>
        <v/>
      </c>
      <c r="AW4" s="248" t="str">
        <f t="shared" si="1"/>
        <v>A5</v>
      </c>
      <c r="AX4" s="248" t="str">
        <f t="shared" si="1"/>
        <v>A12</v>
      </c>
      <c r="AY4" s="248" t="str">
        <f t="shared" si="1"/>
        <v/>
      </c>
      <c r="AZ4" s="248" t="str">
        <f t="shared" si="1"/>
        <v>A3</v>
      </c>
      <c r="BA4" s="248" t="str">
        <f t="shared" si="1"/>
        <v/>
      </c>
      <c r="BB4" s="248" t="str">
        <f t="shared" si="1"/>
        <v/>
      </c>
      <c r="BC4" s="248" t="str">
        <f t="shared" si="1"/>
        <v/>
      </c>
      <c r="BD4" s="248" t="str">
        <f t="shared" si="1"/>
        <v/>
      </c>
      <c r="BE4" s="248" t="str">
        <f t="shared" si="1"/>
        <v/>
      </c>
      <c r="BF4" s="248" t="str">
        <f t="shared" si="1"/>
        <v/>
      </c>
      <c r="BG4" s="248" t="str">
        <f t="shared" si="1"/>
        <v/>
      </c>
      <c r="BH4" s="248" t="str">
        <f t="shared" si="1"/>
        <v/>
      </c>
      <c r="BI4" s="248" t="str">
        <f t="shared" si="1"/>
        <v/>
      </c>
      <c r="BJ4" s="248" t="str">
        <f t="shared" si="1"/>
        <v/>
      </c>
      <c r="BK4" s="248" t="str">
        <f t="shared" si="1"/>
        <v/>
      </c>
      <c r="BL4" s="248" t="str">
        <f t="shared" si="1"/>
        <v/>
      </c>
      <c r="BM4" s="248" t="str">
        <f t="shared" si="1"/>
        <v/>
      </c>
      <c r="BN4" s="248" t="str">
        <f t="shared" si="1"/>
        <v/>
      </c>
      <c r="BO4" s="248" t="str">
        <f t="shared" si="1"/>
        <v/>
      </c>
      <c r="BP4" s="248" t="str">
        <f t="shared" si="1"/>
        <v/>
      </c>
      <c r="BQ4" s="248" t="str">
        <f t="shared" si="1"/>
        <v>A8</v>
      </c>
      <c r="BR4" s="248" t="str">
        <f t="shared" ref="BR4:CQ4" si="2">IF(COUNTIF(_sh1,BR$2)&gt;1,"sai",IF(COUNTIF(_sh1,BR$2)=1,INDEX(tkbs,1,MATCH(BR$2,_sh1,0)),""))</f>
        <v/>
      </c>
      <c r="BS4" s="248" t="str">
        <f t="shared" si="2"/>
        <v>A4</v>
      </c>
      <c r="BT4" s="248" t="str">
        <f t="shared" si="2"/>
        <v/>
      </c>
      <c r="BU4" s="248" t="str">
        <f t="shared" si="2"/>
        <v/>
      </c>
      <c r="BV4" s="248" t="str">
        <f t="shared" si="2"/>
        <v/>
      </c>
      <c r="BW4" s="248" t="str">
        <f t="shared" si="2"/>
        <v/>
      </c>
      <c r="BX4" s="248" t="str">
        <f t="shared" si="2"/>
        <v>A9</v>
      </c>
      <c r="BY4" s="248" t="str">
        <f t="shared" si="2"/>
        <v/>
      </c>
      <c r="BZ4" s="248" t="str">
        <f t="shared" si="2"/>
        <v/>
      </c>
      <c r="CA4" s="248" t="str">
        <f t="shared" si="2"/>
        <v/>
      </c>
      <c r="CB4" s="248" t="str">
        <f t="shared" si="2"/>
        <v/>
      </c>
      <c r="CC4" s="248" t="str">
        <f t="shared" si="2"/>
        <v/>
      </c>
      <c r="CD4" s="248" t="str">
        <f t="shared" si="2"/>
        <v/>
      </c>
      <c r="CE4" s="248" t="str">
        <f t="shared" si="2"/>
        <v/>
      </c>
      <c r="CF4" s="248" t="str">
        <f t="shared" si="2"/>
        <v/>
      </c>
      <c r="CG4" s="248" t="str">
        <f t="shared" si="2"/>
        <v/>
      </c>
      <c r="CH4" s="248" t="str">
        <f t="shared" si="2"/>
        <v/>
      </c>
      <c r="CI4" s="248" t="str">
        <f t="shared" si="2"/>
        <v/>
      </c>
      <c r="CJ4" s="248" t="str">
        <f t="shared" si="2"/>
        <v/>
      </c>
      <c r="CK4" s="248" t="str">
        <f t="shared" si="2"/>
        <v/>
      </c>
      <c r="CL4" s="248" t="str">
        <f t="shared" si="2"/>
        <v/>
      </c>
      <c r="CM4" s="248" t="str">
        <f t="shared" si="2"/>
        <v/>
      </c>
      <c r="CN4" s="248" t="str">
        <f t="shared" si="2"/>
        <v/>
      </c>
      <c r="CO4" s="248" t="str">
        <f t="shared" si="2"/>
        <v/>
      </c>
      <c r="CP4" s="248" t="str">
        <f t="shared" si="2"/>
        <v/>
      </c>
      <c r="CQ4" s="248" t="str">
        <f t="shared" si="2"/>
        <v/>
      </c>
      <c r="CR4" s="248" t="str">
        <f t="shared" ref="CR4:CY4" si="3">IF(COUNTIF(_sh1,CR$2)&gt;1,"sai",IF(COUNTIF(_sh1,CR$2)=1,INDEX(tkbs,1,MATCH(CR$2,_sh1,0)),""))</f>
        <v/>
      </c>
      <c r="CS4" s="248" t="str">
        <f t="shared" si="3"/>
        <v/>
      </c>
      <c r="CT4" s="248" t="str">
        <f t="shared" si="3"/>
        <v/>
      </c>
      <c r="CU4" s="248" t="str">
        <f t="shared" si="3"/>
        <v/>
      </c>
      <c r="CV4" s="248" t="str">
        <f t="shared" si="3"/>
        <v/>
      </c>
      <c r="CW4" s="248" t="str">
        <f t="shared" si="3"/>
        <v/>
      </c>
      <c r="CX4" s="248" t="str">
        <f t="shared" si="3"/>
        <v/>
      </c>
      <c r="CY4" s="248" t="str">
        <f t="shared" si="3"/>
        <v/>
      </c>
    </row>
    <row r="5" spans="1:103" ht="12" customHeight="1">
      <c r="A5" s="571"/>
      <c r="B5" s="250">
        <v>2</v>
      </c>
      <c r="C5" s="248" t="str">
        <f t="shared" ref="C5:BQ5" si="4">IF(COUNTIF(_sh2,C$2)&gt;1,"sai",IF(COUNTIF(_sh2,C$2)=1,INDEX(tkbs,1,MATCH(C$2,_sh2,0)),""))</f>
        <v/>
      </c>
      <c r="D5" s="248" t="str">
        <f t="shared" si="4"/>
        <v>A1</v>
      </c>
      <c r="E5" s="248" t="str">
        <f t="shared" si="4"/>
        <v/>
      </c>
      <c r="F5" s="248" t="str">
        <f t="shared" si="4"/>
        <v/>
      </c>
      <c r="G5" s="248" t="str">
        <f t="shared" si="4"/>
        <v>A6</v>
      </c>
      <c r="H5" s="248" t="str">
        <f t="shared" si="4"/>
        <v/>
      </c>
      <c r="I5" s="248" t="str">
        <f t="shared" si="4"/>
        <v>A10</v>
      </c>
      <c r="J5" s="248" t="str">
        <f t="shared" si="4"/>
        <v/>
      </c>
      <c r="K5" s="248" t="str">
        <f t="shared" si="4"/>
        <v/>
      </c>
      <c r="L5" s="248" t="str">
        <f t="shared" si="4"/>
        <v>A7</v>
      </c>
      <c r="M5" s="248" t="str">
        <f t="shared" si="4"/>
        <v/>
      </c>
      <c r="N5" s="248" t="str">
        <f t="shared" si="4"/>
        <v/>
      </c>
      <c r="O5" s="248" t="str">
        <f t="shared" si="4"/>
        <v/>
      </c>
      <c r="P5" s="248" t="str">
        <f t="shared" si="4"/>
        <v/>
      </c>
      <c r="Q5" s="248" t="str">
        <f t="shared" si="4"/>
        <v/>
      </c>
      <c r="R5" s="248" t="str">
        <f t="shared" si="4"/>
        <v/>
      </c>
      <c r="S5" s="248" t="str">
        <f t="shared" si="4"/>
        <v/>
      </c>
      <c r="T5" s="248" t="str">
        <f t="shared" si="4"/>
        <v/>
      </c>
      <c r="U5" s="248" t="str">
        <f t="shared" si="4"/>
        <v/>
      </c>
      <c r="V5" s="248" t="str">
        <f t="shared" si="4"/>
        <v/>
      </c>
      <c r="W5" s="248" t="str">
        <f t="shared" si="4"/>
        <v/>
      </c>
      <c r="X5" s="248" t="str">
        <f t="shared" si="4"/>
        <v>A11</v>
      </c>
      <c r="Y5" s="248" t="str">
        <f t="shared" si="4"/>
        <v/>
      </c>
      <c r="Z5" s="248" t="str">
        <f t="shared" si="4"/>
        <v/>
      </c>
      <c r="AA5" s="248" t="str">
        <f t="shared" si="4"/>
        <v/>
      </c>
      <c r="AB5" s="248" t="str">
        <f t="shared" si="4"/>
        <v/>
      </c>
      <c r="AC5" s="248" t="str">
        <f t="shared" si="4"/>
        <v/>
      </c>
      <c r="AD5" s="248" t="str">
        <f t="shared" si="4"/>
        <v/>
      </c>
      <c r="AE5" s="248" t="str">
        <f t="shared" si="4"/>
        <v>A2</v>
      </c>
      <c r="AF5" s="248" t="str">
        <f t="shared" si="4"/>
        <v/>
      </c>
      <c r="AG5" s="248" t="str">
        <f t="shared" si="4"/>
        <v/>
      </c>
      <c r="AH5" s="248" t="str">
        <f t="shared" si="4"/>
        <v/>
      </c>
      <c r="AI5" s="248" t="str">
        <f t="shared" si="4"/>
        <v/>
      </c>
      <c r="AJ5" s="248" t="str">
        <f t="shared" si="4"/>
        <v/>
      </c>
      <c r="AK5" s="248" t="str">
        <f t="shared" si="4"/>
        <v/>
      </c>
      <c r="AL5" s="248" t="str">
        <f t="shared" si="4"/>
        <v/>
      </c>
      <c r="AM5" s="248" t="str">
        <f t="shared" si="4"/>
        <v/>
      </c>
      <c r="AN5" s="248" t="str">
        <f t="shared" si="4"/>
        <v/>
      </c>
      <c r="AO5" s="248" t="str">
        <f t="shared" si="4"/>
        <v/>
      </c>
      <c r="AP5" s="248" t="str">
        <f t="shared" si="4"/>
        <v/>
      </c>
      <c r="AQ5" s="248" t="str">
        <f t="shared" si="4"/>
        <v/>
      </c>
      <c r="AR5" s="248" t="str">
        <f t="shared" si="4"/>
        <v/>
      </c>
      <c r="AS5" s="248" t="str">
        <f t="shared" si="4"/>
        <v/>
      </c>
      <c r="AT5" s="248" t="str">
        <f t="shared" si="4"/>
        <v/>
      </c>
      <c r="AU5" s="248" t="str">
        <f t="shared" si="4"/>
        <v/>
      </c>
      <c r="AV5" s="248" t="str">
        <f t="shared" si="4"/>
        <v/>
      </c>
      <c r="AW5" s="248" t="str">
        <f t="shared" si="4"/>
        <v>A5</v>
      </c>
      <c r="AX5" s="248" t="str">
        <f t="shared" si="4"/>
        <v>A12</v>
      </c>
      <c r="AY5" s="248" t="str">
        <f t="shared" si="4"/>
        <v/>
      </c>
      <c r="AZ5" s="248" t="str">
        <f t="shared" si="4"/>
        <v>A3</v>
      </c>
      <c r="BA5" s="248" t="str">
        <f t="shared" si="4"/>
        <v/>
      </c>
      <c r="BB5" s="248" t="str">
        <f t="shared" si="4"/>
        <v/>
      </c>
      <c r="BC5" s="248" t="str">
        <f t="shared" si="4"/>
        <v/>
      </c>
      <c r="BD5" s="248" t="str">
        <f t="shared" si="4"/>
        <v/>
      </c>
      <c r="BE5" s="248" t="str">
        <f t="shared" si="4"/>
        <v/>
      </c>
      <c r="BF5" s="248" t="str">
        <f t="shared" si="4"/>
        <v/>
      </c>
      <c r="BG5" s="248" t="str">
        <f t="shared" si="4"/>
        <v/>
      </c>
      <c r="BH5" s="248" t="str">
        <f t="shared" si="4"/>
        <v/>
      </c>
      <c r="BI5" s="248" t="str">
        <f t="shared" si="4"/>
        <v/>
      </c>
      <c r="BJ5" s="248" t="str">
        <f t="shared" si="4"/>
        <v/>
      </c>
      <c r="BK5" s="248" t="str">
        <f t="shared" si="4"/>
        <v/>
      </c>
      <c r="BL5" s="248" t="str">
        <f t="shared" si="4"/>
        <v/>
      </c>
      <c r="BM5" s="248" t="str">
        <f t="shared" si="4"/>
        <v/>
      </c>
      <c r="BN5" s="248" t="str">
        <f t="shared" si="4"/>
        <v/>
      </c>
      <c r="BO5" s="248" t="str">
        <f t="shared" si="4"/>
        <v/>
      </c>
      <c r="BP5" s="248" t="str">
        <f t="shared" si="4"/>
        <v/>
      </c>
      <c r="BQ5" s="248" t="str">
        <f t="shared" si="4"/>
        <v>A8</v>
      </c>
      <c r="BR5" s="248" t="str">
        <f t="shared" ref="BR5:CY5" si="5">IF(COUNTIF(_sh2,BR$2)&gt;1,"sai",IF(COUNTIF(_sh2,BR$2)=1,INDEX(tkbs,1,MATCH(BR$2,_sh2,0)),""))</f>
        <v/>
      </c>
      <c r="BS5" s="248" t="str">
        <f t="shared" si="5"/>
        <v>A4</v>
      </c>
      <c r="BT5" s="248" t="str">
        <f t="shared" si="5"/>
        <v/>
      </c>
      <c r="BU5" s="248" t="str">
        <f t="shared" si="5"/>
        <v/>
      </c>
      <c r="BV5" s="248" t="str">
        <f t="shared" si="5"/>
        <v/>
      </c>
      <c r="BW5" s="248" t="str">
        <f t="shared" si="5"/>
        <v/>
      </c>
      <c r="BX5" s="248" t="str">
        <f t="shared" si="5"/>
        <v>A9</v>
      </c>
      <c r="BY5" s="248" t="str">
        <f t="shared" si="5"/>
        <v/>
      </c>
      <c r="BZ5" s="248" t="str">
        <f t="shared" si="5"/>
        <v/>
      </c>
      <c r="CA5" s="248" t="str">
        <f t="shared" si="5"/>
        <v/>
      </c>
      <c r="CB5" s="248" t="str">
        <f t="shared" si="5"/>
        <v/>
      </c>
      <c r="CC5" s="248" t="str">
        <f t="shared" si="5"/>
        <v/>
      </c>
      <c r="CD5" s="248" t="str">
        <f t="shared" si="5"/>
        <v/>
      </c>
      <c r="CE5" s="248" t="str">
        <f t="shared" si="5"/>
        <v/>
      </c>
      <c r="CF5" s="248" t="str">
        <f t="shared" si="5"/>
        <v/>
      </c>
      <c r="CG5" s="248" t="str">
        <f t="shared" si="5"/>
        <v/>
      </c>
      <c r="CH5" s="248" t="str">
        <f t="shared" si="5"/>
        <v/>
      </c>
      <c r="CI5" s="248" t="str">
        <f t="shared" si="5"/>
        <v/>
      </c>
      <c r="CJ5" s="248" t="str">
        <f t="shared" si="5"/>
        <v/>
      </c>
      <c r="CK5" s="248" t="str">
        <f t="shared" si="5"/>
        <v/>
      </c>
      <c r="CL5" s="248" t="str">
        <f t="shared" si="5"/>
        <v/>
      </c>
      <c r="CM5" s="248" t="str">
        <f t="shared" si="5"/>
        <v/>
      </c>
      <c r="CN5" s="248" t="str">
        <f t="shared" si="5"/>
        <v/>
      </c>
      <c r="CO5" s="248" t="str">
        <f t="shared" si="5"/>
        <v/>
      </c>
      <c r="CP5" s="248" t="str">
        <f t="shared" si="5"/>
        <v/>
      </c>
      <c r="CQ5" s="248" t="str">
        <f t="shared" si="5"/>
        <v/>
      </c>
      <c r="CR5" s="248" t="str">
        <f t="shared" si="5"/>
        <v/>
      </c>
      <c r="CS5" s="248" t="str">
        <f t="shared" si="5"/>
        <v/>
      </c>
      <c r="CT5" s="248" t="str">
        <f t="shared" si="5"/>
        <v/>
      </c>
      <c r="CU5" s="248" t="str">
        <f t="shared" si="5"/>
        <v/>
      </c>
      <c r="CV5" s="248" t="str">
        <f t="shared" si="5"/>
        <v/>
      </c>
      <c r="CW5" s="248" t="str">
        <f t="shared" si="5"/>
        <v/>
      </c>
      <c r="CX5" s="248" t="str">
        <f t="shared" si="5"/>
        <v/>
      </c>
      <c r="CY5" s="248" t="str">
        <f t="shared" si="5"/>
        <v/>
      </c>
    </row>
    <row r="6" spans="1:103" ht="12" customHeight="1">
      <c r="A6" s="571"/>
      <c r="B6" s="250">
        <v>3</v>
      </c>
      <c r="C6" s="248" t="str">
        <f t="shared" ref="C6:BQ6" si="6">IF(COUNTIF(_sh3,C$2)&gt;1,"sai",IF(COUNTIF(_sh3,C$2)=1,INDEX(tkbs,1,MATCH(C$2,_sh3,0)),""))</f>
        <v/>
      </c>
      <c r="D6" s="248" t="str">
        <f t="shared" si="6"/>
        <v>A1</v>
      </c>
      <c r="E6" s="248" t="str">
        <f t="shared" si="6"/>
        <v/>
      </c>
      <c r="F6" s="248" t="str">
        <f t="shared" si="6"/>
        <v/>
      </c>
      <c r="G6" s="248" t="str">
        <f t="shared" si="6"/>
        <v/>
      </c>
      <c r="H6" s="248" t="str">
        <f t="shared" si="6"/>
        <v/>
      </c>
      <c r="I6" s="248" t="str">
        <f t="shared" si="6"/>
        <v/>
      </c>
      <c r="J6" s="248" t="str">
        <f t="shared" si="6"/>
        <v/>
      </c>
      <c r="K6" s="248" t="str">
        <f t="shared" si="6"/>
        <v/>
      </c>
      <c r="L6" s="248" t="str">
        <f t="shared" si="6"/>
        <v>A7</v>
      </c>
      <c r="M6" s="248" t="str">
        <f t="shared" si="6"/>
        <v/>
      </c>
      <c r="N6" s="248" t="str">
        <f t="shared" si="6"/>
        <v/>
      </c>
      <c r="O6" s="248" t="str">
        <f t="shared" si="6"/>
        <v/>
      </c>
      <c r="P6" s="248" t="str">
        <f t="shared" si="6"/>
        <v/>
      </c>
      <c r="Q6" s="248" t="str">
        <f t="shared" si="6"/>
        <v/>
      </c>
      <c r="R6" s="248" t="str">
        <f t="shared" si="6"/>
        <v/>
      </c>
      <c r="S6" s="248" t="str">
        <f t="shared" si="6"/>
        <v/>
      </c>
      <c r="T6" s="248" t="str">
        <f t="shared" si="6"/>
        <v/>
      </c>
      <c r="U6" s="248" t="str">
        <f t="shared" si="6"/>
        <v/>
      </c>
      <c r="V6" s="248" t="str">
        <f t="shared" si="6"/>
        <v/>
      </c>
      <c r="W6" s="248" t="str">
        <f t="shared" si="6"/>
        <v/>
      </c>
      <c r="X6" s="248" t="str">
        <f t="shared" si="6"/>
        <v/>
      </c>
      <c r="Y6" s="248" t="str">
        <f t="shared" si="6"/>
        <v/>
      </c>
      <c r="Z6" s="248" t="str">
        <f t="shared" si="6"/>
        <v/>
      </c>
      <c r="AA6" s="248" t="str">
        <f t="shared" si="6"/>
        <v/>
      </c>
      <c r="AB6" s="248" t="str">
        <f t="shared" si="6"/>
        <v>A3</v>
      </c>
      <c r="AC6" s="248" t="str">
        <f t="shared" si="6"/>
        <v/>
      </c>
      <c r="AD6" s="248" t="str">
        <f t="shared" si="6"/>
        <v/>
      </c>
      <c r="AE6" s="248" t="str">
        <f t="shared" si="6"/>
        <v/>
      </c>
      <c r="AF6" s="248" t="str">
        <f t="shared" si="6"/>
        <v/>
      </c>
      <c r="AG6" s="248" t="str">
        <f t="shared" si="6"/>
        <v/>
      </c>
      <c r="AH6" s="248" t="str">
        <f t="shared" si="6"/>
        <v/>
      </c>
      <c r="AI6" s="248" t="str">
        <f t="shared" si="6"/>
        <v>A6</v>
      </c>
      <c r="AJ6" s="248" t="str">
        <f t="shared" si="6"/>
        <v/>
      </c>
      <c r="AK6" s="248" t="str">
        <f t="shared" si="6"/>
        <v/>
      </c>
      <c r="AL6" s="248" t="str">
        <f t="shared" si="6"/>
        <v/>
      </c>
      <c r="AM6" s="248" t="str">
        <f t="shared" si="6"/>
        <v/>
      </c>
      <c r="AN6" s="248" t="str">
        <f t="shared" si="6"/>
        <v/>
      </c>
      <c r="AO6" s="248" t="str">
        <f t="shared" si="6"/>
        <v/>
      </c>
      <c r="AP6" s="248" t="str">
        <f t="shared" si="6"/>
        <v/>
      </c>
      <c r="AQ6" s="248" t="str">
        <f t="shared" si="6"/>
        <v>A10</v>
      </c>
      <c r="AR6" s="248" t="str">
        <f t="shared" si="6"/>
        <v/>
      </c>
      <c r="AS6" s="248" t="str">
        <f t="shared" si="6"/>
        <v/>
      </c>
      <c r="AT6" s="248" t="str">
        <f t="shared" si="6"/>
        <v/>
      </c>
      <c r="AU6" s="248" t="str">
        <f t="shared" si="6"/>
        <v/>
      </c>
      <c r="AV6" s="248" t="str">
        <f t="shared" si="6"/>
        <v/>
      </c>
      <c r="AW6" s="248" t="str">
        <f t="shared" si="6"/>
        <v/>
      </c>
      <c r="AX6" s="248" t="str">
        <f t="shared" si="6"/>
        <v>A12</v>
      </c>
      <c r="AY6" s="248" t="str">
        <f t="shared" si="6"/>
        <v/>
      </c>
      <c r="AZ6" s="248" t="str">
        <f t="shared" si="6"/>
        <v/>
      </c>
      <c r="BA6" s="248" t="str">
        <f t="shared" si="6"/>
        <v/>
      </c>
      <c r="BB6" s="248" t="str">
        <f t="shared" si="6"/>
        <v/>
      </c>
      <c r="BC6" s="248" t="str">
        <f t="shared" si="6"/>
        <v/>
      </c>
      <c r="BD6" s="248" t="str">
        <f t="shared" si="6"/>
        <v/>
      </c>
      <c r="BE6" s="248" t="str">
        <f t="shared" si="6"/>
        <v/>
      </c>
      <c r="BF6" s="248" t="str">
        <f t="shared" si="6"/>
        <v/>
      </c>
      <c r="BG6" s="248" t="str">
        <f t="shared" si="6"/>
        <v/>
      </c>
      <c r="BH6" s="248" t="str">
        <f t="shared" si="6"/>
        <v/>
      </c>
      <c r="BI6" s="248" t="str">
        <f t="shared" si="6"/>
        <v/>
      </c>
      <c r="BJ6" s="248" t="str">
        <f t="shared" si="6"/>
        <v/>
      </c>
      <c r="BK6" s="248" t="str">
        <f t="shared" si="6"/>
        <v>A5</v>
      </c>
      <c r="BL6" s="248" t="str">
        <f t="shared" si="6"/>
        <v>A11</v>
      </c>
      <c r="BM6" s="248" t="str">
        <f t="shared" si="6"/>
        <v/>
      </c>
      <c r="BN6" s="248" t="str">
        <f t="shared" si="6"/>
        <v/>
      </c>
      <c r="BO6" s="248" t="str">
        <f t="shared" si="6"/>
        <v/>
      </c>
      <c r="BP6" s="248" t="str">
        <f t="shared" si="6"/>
        <v/>
      </c>
      <c r="BQ6" s="248" t="str">
        <f t="shared" si="6"/>
        <v>A8</v>
      </c>
      <c r="BR6" s="248" t="str">
        <f t="shared" ref="BR6:CY6" si="7">IF(COUNTIF(_sh3,BR$2)&gt;1,"sai",IF(COUNTIF(_sh3,BR$2)=1,INDEX(tkbs,1,MATCH(BR$2,_sh3,0)),""))</f>
        <v/>
      </c>
      <c r="BS6" s="248" t="str">
        <f t="shared" si="7"/>
        <v>A4</v>
      </c>
      <c r="BT6" s="248" t="str">
        <f t="shared" si="7"/>
        <v/>
      </c>
      <c r="BU6" s="248" t="str">
        <f t="shared" si="7"/>
        <v/>
      </c>
      <c r="BV6" s="248" t="str">
        <f t="shared" si="7"/>
        <v/>
      </c>
      <c r="BW6" s="248" t="str">
        <f t="shared" si="7"/>
        <v/>
      </c>
      <c r="BX6" s="248" t="str">
        <f t="shared" si="7"/>
        <v>A9</v>
      </c>
      <c r="BY6" s="248" t="str">
        <f t="shared" si="7"/>
        <v/>
      </c>
      <c r="BZ6" s="248" t="str">
        <f t="shared" si="7"/>
        <v/>
      </c>
      <c r="CA6" s="248" t="str">
        <f t="shared" si="7"/>
        <v/>
      </c>
      <c r="CB6" s="248" t="str">
        <f t="shared" si="7"/>
        <v/>
      </c>
      <c r="CC6" s="248" t="str">
        <f t="shared" si="7"/>
        <v/>
      </c>
      <c r="CD6" s="248" t="str">
        <f t="shared" si="7"/>
        <v/>
      </c>
      <c r="CE6" s="248" t="str">
        <f t="shared" si="7"/>
        <v/>
      </c>
      <c r="CF6" s="248" t="str">
        <f t="shared" si="7"/>
        <v/>
      </c>
      <c r="CG6" s="248" t="str">
        <f t="shared" si="7"/>
        <v/>
      </c>
      <c r="CH6" s="248" t="str">
        <f t="shared" si="7"/>
        <v/>
      </c>
      <c r="CI6" s="248" t="str">
        <f t="shared" si="7"/>
        <v/>
      </c>
      <c r="CJ6" s="248" t="str">
        <f t="shared" si="7"/>
        <v/>
      </c>
      <c r="CK6" s="248" t="str">
        <f t="shared" si="7"/>
        <v/>
      </c>
      <c r="CL6" s="248" t="str">
        <f t="shared" si="7"/>
        <v/>
      </c>
      <c r="CM6" s="248" t="str">
        <f t="shared" si="7"/>
        <v/>
      </c>
      <c r="CN6" s="248" t="str">
        <f t="shared" si="7"/>
        <v/>
      </c>
      <c r="CO6" s="248" t="str">
        <f t="shared" si="7"/>
        <v/>
      </c>
      <c r="CP6" s="248" t="str">
        <f t="shared" si="7"/>
        <v/>
      </c>
      <c r="CQ6" s="248" t="str">
        <f t="shared" si="7"/>
        <v/>
      </c>
      <c r="CR6" s="248" t="str">
        <f t="shared" si="7"/>
        <v/>
      </c>
      <c r="CS6" s="248" t="str">
        <f t="shared" si="7"/>
        <v/>
      </c>
      <c r="CT6" s="248" t="str">
        <f t="shared" si="7"/>
        <v/>
      </c>
      <c r="CU6" s="248" t="str">
        <f t="shared" si="7"/>
        <v/>
      </c>
      <c r="CV6" s="248" t="str">
        <f t="shared" si="7"/>
        <v/>
      </c>
      <c r="CW6" s="248" t="str">
        <f t="shared" si="7"/>
        <v/>
      </c>
      <c r="CX6" s="248" t="str">
        <f t="shared" si="7"/>
        <v/>
      </c>
      <c r="CY6" s="248" t="str">
        <f t="shared" si="7"/>
        <v/>
      </c>
    </row>
    <row r="7" spans="1:103" ht="12" customHeight="1">
      <c r="A7" s="571"/>
      <c r="B7" s="250">
        <v>4</v>
      </c>
      <c r="C7" s="248" t="str">
        <f t="shared" ref="C7:BQ7" si="8">IF(COUNTIF(_sh4,C$2)&gt;1,"sai",IF(COUNTIF(_sh4,C$2)=1,INDEX(tkbs,1,MATCH(C$2,_sh4,0)),""))</f>
        <v/>
      </c>
      <c r="D7" s="248" t="str">
        <f t="shared" si="8"/>
        <v>A12</v>
      </c>
      <c r="E7" s="248" t="str">
        <f t="shared" si="8"/>
        <v/>
      </c>
      <c r="F7" s="248" t="str">
        <f t="shared" si="8"/>
        <v/>
      </c>
      <c r="G7" s="248" t="str">
        <f t="shared" si="8"/>
        <v>A9</v>
      </c>
      <c r="H7" s="248" t="str">
        <f t="shared" si="8"/>
        <v/>
      </c>
      <c r="I7" s="248" t="str">
        <f t="shared" si="8"/>
        <v/>
      </c>
      <c r="J7" s="248" t="str">
        <f t="shared" si="8"/>
        <v/>
      </c>
      <c r="K7" s="248" t="str">
        <f t="shared" si="8"/>
        <v/>
      </c>
      <c r="L7" s="248" t="str">
        <f t="shared" si="8"/>
        <v>A7</v>
      </c>
      <c r="M7" s="248" t="str">
        <f t="shared" si="8"/>
        <v/>
      </c>
      <c r="N7" s="248" t="str">
        <f t="shared" si="8"/>
        <v/>
      </c>
      <c r="O7" s="248" t="str">
        <f t="shared" si="8"/>
        <v/>
      </c>
      <c r="P7" s="248" t="str">
        <f t="shared" si="8"/>
        <v/>
      </c>
      <c r="Q7" s="248" t="str">
        <f t="shared" si="8"/>
        <v/>
      </c>
      <c r="R7" s="248" t="str">
        <f t="shared" si="8"/>
        <v/>
      </c>
      <c r="S7" s="248" t="str">
        <f t="shared" si="8"/>
        <v/>
      </c>
      <c r="T7" s="248" t="str">
        <f t="shared" si="8"/>
        <v/>
      </c>
      <c r="U7" s="248" t="str">
        <f t="shared" si="8"/>
        <v/>
      </c>
      <c r="V7" s="248" t="str">
        <f t="shared" si="8"/>
        <v/>
      </c>
      <c r="W7" s="248" t="str">
        <f t="shared" si="8"/>
        <v/>
      </c>
      <c r="X7" s="248" t="str">
        <f t="shared" si="8"/>
        <v/>
      </c>
      <c r="Y7" s="248" t="str">
        <f t="shared" si="8"/>
        <v/>
      </c>
      <c r="Z7" s="248" t="str">
        <f t="shared" si="8"/>
        <v/>
      </c>
      <c r="AA7" s="248" t="str">
        <f t="shared" si="8"/>
        <v/>
      </c>
      <c r="AB7" s="248" t="str">
        <f t="shared" si="8"/>
        <v/>
      </c>
      <c r="AC7" s="248" t="str">
        <f t="shared" si="8"/>
        <v/>
      </c>
      <c r="AD7" s="248" t="str">
        <f t="shared" si="8"/>
        <v/>
      </c>
      <c r="AE7" s="248" t="str">
        <f t="shared" si="8"/>
        <v/>
      </c>
      <c r="AF7" s="248" t="str">
        <f t="shared" si="8"/>
        <v/>
      </c>
      <c r="AG7" s="248" t="str">
        <f t="shared" si="8"/>
        <v/>
      </c>
      <c r="AH7" s="248" t="str">
        <f t="shared" si="8"/>
        <v/>
      </c>
      <c r="AI7" s="248" t="str">
        <f t="shared" si="8"/>
        <v/>
      </c>
      <c r="AJ7" s="248" t="str">
        <f t="shared" si="8"/>
        <v/>
      </c>
      <c r="AK7" s="248" t="str">
        <f t="shared" si="8"/>
        <v/>
      </c>
      <c r="AL7" s="248" t="str">
        <f t="shared" si="8"/>
        <v/>
      </c>
      <c r="AM7" s="248" t="str">
        <f t="shared" si="8"/>
        <v/>
      </c>
      <c r="AN7" s="248" t="str">
        <f t="shared" si="8"/>
        <v/>
      </c>
      <c r="AO7" s="248" t="str">
        <f t="shared" si="8"/>
        <v/>
      </c>
      <c r="AP7" s="248" t="str">
        <f t="shared" si="8"/>
        <v/>
      </c>
      <c r="AQ7" s="248" t="str">
        <f t="shared" si="8"/>
        <v>A5</v>
      </c>
      <c r="AR7" s="248" t="str">
        <f t="shared" si="8"/>
        <v/>
      </c>
      <c r="AS7" s="248" t="str">
        <f t="shared" si="8"/>
        <v/>
      </c>
      <c r="AT7" s="248" t="str">
        <f t="shared" si="8"/>
        <v/>
      </c>
      <c r="AU7" s="248" t="str">
        <f t="shared" si="8"/>
        <v/>
      </c>
      <c r="AV7" s="248" t="str">
        <f t="shared" si="8"/>
        <v/>
      </c>
      <c r="AW7" s="248" t="str">
        <f t="shared" si="8"/>
        <v/>
      </c>
      <c r="AX7" s="248" t="str">
        <f t="shared" si="8"/>
        <v>A2</v>
      </c>
      <c r="AY7" s="248" t="str">
        <f t="shared" si="8"/>
        <v/>
      </c>
      <c r="AZ7" s="248" t="str">
        <f t="shared" si="8"/>
        <v>A3</v>
      </c>
      <c r="BA7" s="248" t="str">
        <f t="shared" si="8"/>
        <v/>
      </c>
      <c r="BB7" s="248" t="str">
        <f t="shared" si="8"/>
        <v/>
      </c>
      <c r="BC7" s="248" t="str">
        <f t="shared" si="8"/>
        <v/>
      </c>
      <c r="BD7" s="248" t="str">
        <f t="shared" si="8"/>
        <v/>
      </c>
      <c r="BE7" s="248" t="str">
        <f t="shared" si="8"/>
        <v/>
      </c>
      <c r="BF7" s="248" t="str">
        <f t="shared" si="8"/>
        <v/>
      </c>
      <c r="BG7" s="248" t="str">
        <f t="shared" si="8"/>
        <v/>
      </c>
      <c r="BH7" s="248" t="str">
        <f t="shared" si="8"/>
        <v/>
      </c>
      <c r="BI7" s="248" t="str">
        <f t="shared" si="8"/>
        <v/>
      </c>
      <c r="BJ7" s="248" t="str">
        <f t="shared" si="8"/>
        <v/>
      </c>
      <c r="BK7" s="248" t="str">
        <f t="shared" si="8"/>
        <v>A8</v>
      </c>
      <c r="BL7" s="248" t="str">
        <f t="shared" si="8"/>
        <v>A11</v>
      </c>
      <c r="BM7" s="248" t="str">
        <f t="shared" si="8"/>
        <v/>
      </c>
      <c r="BN7" s="248" t="str">
        <f t="shared" si="8"/>
        <v/>
      </c>
      <c r="BO7" s="248" t="str">
        <f t="shared" si="8"/>
        <v/>
      </c>
      <c r="BP7" s="248" t="str">
        <f t="shared" si="8"/>
        <v/>
      </c>
      <c r="BQ7" s="248" t="str">
        <f t="shared" si="8"/>
        <v>A6</v>
      </c>
      <c r="BR7" s="248" t="str">
        <f t="shared" ref="BR7:CY7" si="9">IF(COUNTIF(_sh4,BR$2)&gt;1,"sai",IF(COUNTIF(_sh4,BR$2)=1,INDEX(tkbs,1,MATCH(BR$2,_sh4,0)),""))</f>
        <v/>
      </c>
      <c r="BS7" s="248" t="str">
        <f t="shared" si="9"/>
        <v>A4</v>
      </c>
      <c r="BT7" s="248" t="str">
        <f t="shared" si="9"/>
        <v/>
      </c>
      <c r="BU7" s="248" t="str">
        <f t="shared" si="9"/>
        <v/>
      </c>
      <c r="BV7" s="248" t="str">
        <f t="shared" si="9"/>
        <v/>
      </c>
      <c r="BW7" s="248" t="str">
        <f t="shared" si="9"/>
        <v/>
      </c>
      <c r="BX7" s="248" t="str">
        <f t="shared" si="9"/>
        <v/>
      </c>
      <c r="BY7" s="248" t="str">
        <f t="shared" si="9"/>
        <v/>
      </c>
      <c r="BZ7" s="248" t="str">
        <f t="shared" si="9"/>
        <v/>
      </c>
      <c r="CA7" s="248" t="str">
        <f t="shared" si="9"/>
        <v/>
      </c>
      <c r="CB7" s="248" t="str">
        <f t="shared" si="9"/>
        <v/>
      </c>
      <c r="CC7" s="248" t="str">
        <f t="shared" si="9"/>
        <v/>
      </c>
      <c r="CD7" s="248" t="str">
        <f t="shared" si="9"/>
        <v>A1</v>
      </c>
      <c r="CE7" s="248" t="str">
        <f t="shared" si="9"/>
        <v/>
      </c>
      <c r="CF7" s="248" t="str">
        <f t="shared" si="9"/>
        <v/>
      </c>
      <c r="CG7" s="248" t="str">
        <f t="shared" si="9"/>
        <v/>
      </c>
      <c r="CH7" s="248" t="str">
        <f t="shared" si="9"/>
        <v/>
      </c>
      <c r="CI7" s="248" t="str">
        <f t="shared" si="9"/>
        <v>A10</v>
      </c>
      <c r="CJ7" s="248" t="str">
        <f t="shared" si="9"/>
        <v/>
      </c>
      <c r="CK7" s="248" t="str">
        <f t="shared" si="9"/>
        <v/>
      </c>
      <c r="CL7" s="248" t="str">
        <f t="shared" si="9"/>
        <v/>
      </c>
      <c r="CM7" s="248" t="str">
        <f t="shared" si="9"/>
        <v/>
      </c>
      <c r="CN7" s="248" t="str">
        <f t="shared" si="9"/>
        <v/>
      </c>
      <c r="CO7" s="248" t="str">
        <f t="shared" si="9"/>
        <v/>
      </c>
      <c r="CP7" s="248" t="str">
        <f t="shared" si="9"/>
        <v/>
      </c>
      <c r="CQ7" s="248" t="str">
        <f t="shared" si="9"/>
        <v/>
      </c>
      <c r="CR7" s="248" t="str">
        <f t="shared" si="9"/>
        <v/>
      </c>
      <c r="CS7" s="248" t="str">
        <f t="shared" si="9"/>
        <v/>
      </c>
      <c r="CT7" s="248" t="str">
        <f t="shared" si="9"/>
        <v/>
      </c>
      <c r="CU7" s="248" t="str">
        <f t="shared" si="9"/>
        <v/>
      </c>
      <c r="CV7" s="248" t="str">
        <f t="shared" si="9"/>
        <v/>
      </c>
      <c r="CW7" s="248" t="str">
        <f t="shared" si="9"/>
        <v/>
      </c>
      <c r="CX7" s="248" t="str">
        <f t="shared" si="9"/>
        <v/>
      </c>
      <c r="CY7" s="248" t="str">
        <f t="shared" si="9"/>
        <v/>
      </c>
    </row>
    <row r="8" spans="1:103" ht="12" customHeight="1">
      <c r="A8" s="572"/>
      <c r="B8" s="251">
        <v>5</v>
      </c>
      <c r="C8" s="252" t="str">
        <f t="shared" ref="C8:BQ8" si="10">IF(COUNTIF(_sh5,C$2)&gt;1,"sai",IF(COUNTIF(_sh5,C$2)=1,INDEX(tkbs,1,MATCH(C$2,_sh5,0)),""))</f>
        <v/>
      </c>
      <c r="D8" s="252" t="str">
        <f t="shared" si="10"/>
        <v/>
      </c>
      <c r="E8" s="252" t="str">
        <f t="shared" si="10"/>
        <v/>
      </c>
      <c r="F8" s="252" t="str">
        <f t="shared" si="10"/>
        <v/>
      </c>
      <c r="G8" s="252" t="str">
        <f t="shared" si="10"/>
        <v>A9</v>
      </c>
      <c r="H8" s="252" t="str">
        <f t="shared" si="10"/>
        <v/>
      </c>
      <c r="I8" s="252" t="str">
        <f t="shared" si="10"/>
        <v/>
      </c>
      <c r="J8" s="252" t="str">
        <f t="shared" si="10"/>
        <v/>
      </c>
      <c r="K8" s="252" t="str">
        <f t="shared" si="10"/>
        <v/>
      </c>
      <c r="L8" s="252" t="str">
        <f t="shared" si="10"/>
        <v/>
      </c>
      <c r="M8" s="252" t="str">
        <f t="shared" si="10"/>
        <v/>
      </c>
      <c r="N8" s="252" t="str">
        <f t="shared" si="10"/>
        <v/>
      </c>
      <c r="O8" s="252" t="str">
        <f t="shared" si="10"/>
        <v/>
      </c>
      <c r="P8" s="252" t="str">
        <f t="shared" si="10"/>
        <v/>
      </c>
      <c r="Q8" s="252" t="str">
        <f t="shared" si="10"/>
        <v/>
      </c>
      <c r="R8" s="252" t="str">
        <f t="shared" si="10"/>
        <v/>
      </c>
      <c r="S8" s="252" t="str">
        <f t="shared" si="10"/>
        <v/>
      </c>
      <c r="T8" s="252" t="str">
        <f t="shared" si="10"/>
        <v/>
      </c>
      <c r="U8" s="252" t="str">
        <f t="shared" si="10"/>
        <v/>
      </c>
      <c r="V8" s="252" t="str">
        <f t="shared" si="10"/>
        <v/>
      </c>
      <c r="W8" s="252" t="str">
        <f t="shared" si="10"/>
        <v/>
      </c>
      <c r="X8" s="252" t="str">
        <f t="shared" si="10"/>
        <v/>
      </c>
      <c r="Y8" s="252" t="str">
        <f t="shared" si="10"/>
        <v/>
      </c>
      <c r="Z8" s="252" t="str">
        <f t="shared" si="10"/>
        <v/>
      </c>
      <c r="AA8" s="252" t="str">
        <f t="shared" si="10"/>
        <v/>
      </c>
      <c r="AB8" s="252" t="str">
        <f t="shared" si="10"/>
        <v/>
      </c>
      <c r="AC8" s="252" t="str">
        <f t="shared" si="10"/>
        <v/>
      </c>
      <c r="AD8" s="252" t="str">
        <f t="shared" si="10"/>
        <v/>
      </c>
      <c r="AE8" s="252" t="str">
        <f t="shared" si="10"/>
        <v/>
      </c>
      <c r="AF8" s="252" t="str">
        <f t="shared" si="10"/>
        <v/>
      </c>
      <c r="AG8" s="252" t="str">
        <f t="shared" si="10"/>
        <v/>
      </c>
      <c r="AH8" s="252" t="str">
        <f t="shared" si="10"/>
        <v/>
      </c>
      <c r="AI8" s="252" t="str">
        <f t="shared" si="10"/>
        <v/>
      </c>
      <c r="AJ8" s="252" t="str">
        <f t="shared" si="10"/>
        <v/>
      </c>
      <c r="AK8" s="252" t="str">
        <f t="shared" si="10"/>
        <v/>
      </c>
      <c r="AL8" s="252" t="str">
        <f t="shared" si="10"/>
        <v/>
      </c>
      <c r="AM8" s="252" t="str">
        <f t="shared" si="10"/>
        <v/>
      </c>
      <c r="AN8" s="252" t="str">
        <f t="shared" si="10"/>
        <v/>
      </c>
      <c r="AO8" s="252" t="str">
        <f t="shared" si="10"/>
        <v/>
      </c>
      <c r="AP8" s="252" t="str">
        <f t="shared" si="10"/>
        <v/>
      </c>
      <c r="AQ8" s="252" t="str">
        <f t="shared" si="10"/>
        <v>A1</v>
      </c>
      <c r="AR8" s="252" t="str">
        <f t="shared" si="10"/>
        <v/>
      </c>
      <c r="AS8" s="252" t="str">
        <f t="shared" si="10"/>
        <v/>
      </c>
      <c r="AT8" s="252" t="str">
        <f t="shared" si="10"/>
        <v/>
      </c>
      <c r="AU8" s="252" t="str">
        <f t="shared" si="10"/>
        <v/>
      </c>
      <c r="AV8" s="252" t="str">
        <f t="shared" si="10"/>
        <v/>
      </c>
      <c r="AW8" s="252" t="str">
        <f t="shared" si="10"/>
        <v>A7</v>
      </c>
      <c r="AX8" s="252" t="str">
        <f t="shared" si="10"/>
        <v/>
      </c>
      <c r="AY8" s="252" t="str">
        <f t="shared" si="10"/>
        <v/>
      </c>
      <c r="AZ8" s="252" t="str">
        <f t="shared" si="10"/>
        <v>A3</v>
      </c>
      <c r="BA8" s="252" t="str">
        <f t="shared" si="10"/>
        <v/>
      </c>
      <c r="BB8" s="252" t="str">
        <f t="shared" si="10"/>
        <v/>
      </c>
      <c r="BC8" s="252" t="str">
        <f t="shared" si="10"/>
        <v/>
      </c>
      <c r="BD8" s="252" t="str">
        <f t="shared" si="10"/>
        <v/>
      </c>
      <c r="BE8" s="252" t="str">
        <f t="shared" si="10"/>
        <v/>
      </c>
      <c r="BF8" s="252" t="str">
        <f t="shared" si="10"/>
        <v/>
      </c>
      <c r="BG8" s="252" t="str">
        <f t="shared" si="10"/>
        <v/>
      </c>
      <c r="BH8" s="252" t="str">
        <f t="shared" si="10"/>
        <v>A6</v>
      </c>
      <c r="BI8" s="252" t="str">
        <f t="shared" si="10"/>
        <v>A2</v>
      </c>
      <c r="BJ8" s="252" t="str">
        <f t="shared" si="10"/>
        <v/>
      </c>
      <c r="BK8" s="252" t="str">
        <f t="shared" si="10"/>
        <v>A4</v>
      </c>
      <c r="BL8" s="252" t="str">
        <f t="shared" si="10"/>
        <v>A12</v>
      </c>
      <c r="BM8" s="252" t="str">
        <f t="shared" si="10"/>
        <v/>
      </c>
      <c r="BN8" s="252" t="str">
        <f t="shared" si="10"/>
        <v/>
      </c>
      <c r="BO8" s="252" t="str">
        <f t="shared" si="10"/>
        <v/>
      </c>
      <c r="BP8" s="252" t="str">
        <f t="shared" si="10"/>
        <v/>
      </c>
      <c r="BQ8" s="252" t="str">
        <f t="shared" si="10"/>
        <v/>
      </c>
      <c r="BR8" s="252" t="str">
        <f t="shared" ref="BR8:CY8" si="11">IF(COUNTIF(_sh5,BR$2)&gt;1,"sai",IF(COUNTIF(_sh5,BR$2)=1,INDEX(tkbs,1,MATCH(BR$2,_sh5,0)),""))</f>
        <v/>
      </c>
      <c r="BS8" s="252" t="str">
        <f t="shared" si="11"/>
        <v>A10</v>
      </c>
      <c r="BT8" s="252" t="str">
        <f t="shared" si="11"/>
        <v/>
      </c>
      <c r="BU8" s="252" t="str">
        <f t="shared" si="11"/>
        <v/>
      </c>
      <c r="BV8" s="252" t="str">
        <f t="shared" si="11"/>
        <v/>
      </c>
      <c r="BW8" s="252" t="str">
        <f t="shared" si="11"/>
        <v/>
      </c>
      <c r="BX8" s="252" t="str">
        <f t="shared" si="11"/>
        <v/>
      </c>
      <c r="BY8" s="252" t="str">
        <f t="shared" si="11"/>
        <v/>
      </c>
      <c r="BZ8" s="252" t="str">
        <f t="shared" si="11"/>
        <v/>
      </c>
      <c r="CA8" s="252" t="str">
        <f t="shared" si="11"/>
        <v/>
      </c>
      <c r="CB8" s="252" t="str">
        <f t="shared" si="11"/>
        <v>A8</v>
      </c>
      <c r="CC8" s="252" t="str">
        <f t="shared" si="11"/>
        <v/>
      </c>
      <c r="CD8" s="252" t="str">
        <f t="shared" si="11"/>
        <v>A5</v>
      </c>
      <c r="CE8" s="252" t="str">
        <f t="shared" si="11"/>
        <v/>
      </c>
      <c r="CF8" s="252" t="str">
        <f t="shared" si="11"/>
        <v/>
      </c>
      <c r="CG8" s="252" t="str">
        <f t="shared" si="11"/>
        <v/>
      </c>
      <c r="CH8" s="252" t="str">
        <f t="shared" si="11"/>
        <v/>
      </c>
      <c r="CI8" s="252" t="str">
        <f t="shared" si="11"/>
        <v>A11</v>
      </c>
      <c r="CJ8" s="252" t="str">
        <f t="shared" si="11"/>
        <v/>
      </c>
      <c r="CK8" s="252" t="str">
        <f t="shared" si="11"/>
        <v/>
      </c>
      <c r="CL8" s="252" t="str">
        <f t="shared" si="11"/>
        <v/>
      </c>
      <c r="CM8" s="252" t="str">
        <f t="shared" si="11"/>
        <v/>
      </c>
      <c r="CN8" s="252" t="str">
        <f t="shared" si="11"/>
        <v/>
      </c>
      <c r="CO8" s="252" t="str">
        <f t="shared" si="11"/>
        <v/>
      </c>
      <c r="CP8" s="252" t="str">
        <f t="shared" si="11"/>
        <v/>
      </c>
      <c r="CQ8" s="252" t="str">
        <f t="shared" si="11"/>
        <v/>
      </c>
      <c r="CR8" s="252" t="str">
        <f t="shared" si="11"/>
        <v/>
      </c>
      <c r="CS8" s="252" t="str">
        <f t="shared" si="11"/>
        <v/>
      </c>
      <c r="CT8" s="252" t="str">
        <f t="shared" si="11"/>
        <v/>
      </c>
      <c r="CU8" s="252" t="str">
        <f t="shared" si="11"/>
        <v/>
      </c>
      <c r="CV8" s="252" t="str">
        <f t="shared" si="11"/>
        <v/>
      </c>
      <c r="CW8" s="252" t="str">
        <f t="shared" si="11"/>
        <v/>
      </c>
      <c r="CX8" s="252" t="str">
        <f t="shared" si="11"/>
        <v/>
      </c>
      <c r="CY8" s="252" t="str">
        <f t="shared" si="11"/>
        <v/>
      </c>
    </row>
    <row r="9" spans="1:103" ht="12" customHeight="1">
      <c r="A9" s="573" t="s">
        <v>76</v>
      </c>
      <c r="B9" s="247">
        <v>1</v>
      </c>
      <c r="C9" s="253" t="str">
        <f t="shared" ref="C9:BQ9" si="12">IF(COUNTIF(_sb1,C$2)&gt;1,"sai",IF(COUNTIF(_sb1,C$2)=1,INDEX(tkbs,1,MATCH(C$2,_sb1,0)),""))</f>
        <v/>
      </c>
      <c r="D9" s="253" t="str">
        <f t="shared" si="12"/>
        <v/>
      </c>
      <c r="E9" s="253" t="str">
        <f t="shared" si="12"/>
        <v/>
      </c>
      <c r="F9" s="253" t="str">
        <f t="shared" si="12"/>
        <v/>
      </c>
      <c r="G9" s="253" t="str">
        <f t="shared" si="12"/>
        <v/>
      </c>
      <c r="H9" s="253" t="str">
        <f t="shared" si="12"/>
        <v/>
      </c>
      <c r="I9" s="253" t="str">
        <f t="shared" si="12"/>
        <v/>
      </c>
      <c r="J9" s="253" t="str">
        <f t="shared" si="12"/>
        <v/>
      </c>
      <c r="K9" s="253" t="str">
        <f t="shared" si="12"/>
        <v/>
      </c>
      <c r="L9" s="253" t="str">
        <f t="shared" si="12"/>
        <v/>
      </c>
      <c r="M9" s="253" t="str">
        <f t="shared" si="12"/>
        <v/>
      </c>
      <c r="N9" s="253" t="str">
        <f t="shared" si="12"/>
        <v/>
      </c>
      <c r="O9" s="253" t="str">
        <f t="shared" si="12"/>
        <v/>
      </c>
      <c r="P9" s="253" t="str">
        <f t="shared" si="12"/>
        <v/>
      </c>
      <c r="Q9" s="253" t="str">
        <f t="shared" si="12"/>
        <v/>
      </c>
      <c r="R9" s="253" t="str">
        <f t="shared" si="12"/>
        <v/>
      </c>
      <c r="S9" s="253" t="str">
        <f t="shared" si="12"/>
        <v>A1</v>
      </c>
      <c r="T9" s="253" t="str">
        <f t="shared" si="12"/>
        <v/>
      </c>
      <c r="U9" s="253" t="str">
        <f t="shared" si="12"/>
        <v/>
      </c>
      <c r="V9" s="253" t="str">
        <f t="shared" si="12"/>
        <v/>
      </c>
      <c r="W9" s="253" t="str">
        <f t="shared" si="12"/>
        <v/>
      </c>
      <c r="X9" s="253" t="str">
        <f t="shared" si="12"/>
        <v>A10</v>
      </c>
      <c r="Y9" s="253" t="str">
        <f t="shared" si="12"/>
        <v/>
      </c>
      <c r="Z9" s="253" t="str">
        <f t="shared" si="12"/>
        <v/>
      </c>
      <c r="AA9" s="253" t="str">
        <f t="shared" si="12"/>
        <v/>
      </c>
      <c r="AB9" s="253" t="str">
        <f t="shared" si="12"/>
        <v>A3</v>
      </c>
      <c r="AC9" s="253" t="str">
        <f t="shared" si="12"/>
        <v/>
      </c>
      <c r="AD9" s="253" t="str">
        <f t="shared" si="12"/>
        <v/>
      </c>
      <c r="AE9" s="253" t="str">
        <f t="shared" si="12"/>
        <v/>
      </c>
      <c r="AF9" s="253" t="str">
        <f t="shared" si="12"/>
        <v/>
      </c>
      <c r="AG9" s="253" t="str">
        <f t="shared" si="12"/>
        <v/>
      </c>
      <c r="AH9" s="253" t="str">
        <f t="shared" si="12"/>
        <v/>
      </c>
      <c r="AI9" s="253" t="str">
        <f t="shared" si="12"/>
        <v/>
      </c>
      <c r="AJ9" s="253" t="str">
        <f t="shared" si="12"/>
        <v/>
      </c>
      <c r="AK9" s="253" t="str">
        <f t="shared" si="12"/>
        <v>A8</v>
      </c>
      <c r="AL9" s="253" t="str">
        <f t="shared" si="12"/>
        <v/>
      </c>
      <c r="AM9" s="253" t="str">
        <f t="shared" si="12"/>
        <v/>
      </c>
      <c r="AN9" s="253" t="str">
        <f t="shared" si="12"/>
        <v/>
      </c>
      <c r="AO9" s="253" t="str">
        <f t="shared" si="12"/>
        <v/>
      </c>
      <c r="AP9" s="253" t="str">
        <f t="shared" si="12"/>
        <v/>
      </c>
      <c r="AQ9" s="253" t="str">
        <f t="shared" si="12"/>
        <v/>
      </c>
      <c r="AR9" s="253" t="str">
        <f t="shared" si="12"/>
        <v/>
      </c>
      <c r="AS9" s="253" t="str">
        <f t="shared" si="12"/>
        <v/>
      </c>
      <c r="AT9" s="253" t="str">
        <f t="shared" si="12"/>
        <v>A11</v>
      </c>
      <c r="AU9" s="253" t="str">
        <f t="shared" si="12"/>
        <v>A4</v>
      </c>
      <c r="AV9" s="253" t="str">
        <f t="shared" si="12"/>
        <v/>
      </c>
      <c r="AW9" s="253" t="str">
        <f t="shared" si="12"/>
        <v/>
      </c>
      <c r="AX9" s="253" t="str">
        <f t="shared" si="12"/>
        <v>A2</v>
      </c>
      <c r="AY9" s="253" t="str">
        <f t="shared" si="12"/>
        <v/>
      </c>
      <c r="AZ9" s="253" t="str">
        <f t="shared" si="12"/>
        <v>A9</v>
      </c>
      <c r="BA9" s="253" t="str">
        <f t="shared" si="12"/>
        <v/>
      </c>
      <c r="BB9" s="253" t="str">
        <f t="shared" si="12"/>
        <v/>
      </c>
      <c r="BC9" s="253" t="str">
        <f t="shared" si="12"/>
        <v/>
      </c>
      <c r="BD9" s="253" t="str">
        <f t="shared" si="12"/>
        <v/>
      </c>
      <c r="BE9" s="253" t="str">
        <f t="shared" si="12"/>
        <v/>
      </c>
      <c r="BF9" s="253" t="str">
        <f t="shared" si="12"/>
        <v/>
      </c>
      <c r="BG9" s="253" t="str">
        <f t="shared" si="12"/>
        <v/>
      </c>
      <c r="BH9" s="253" t="str">
        <f t="shared" si="12"/>
        <v/>
      </c>
      <c r="BI9" s="253" t="str">
        <f t="shared" si="12"/>
        <v/>
      </c>
      <c r="BJ9" s="253" t="str">
        <f t="shared" si="12"/>
        <v/>
      </c>
      <c r="BK9" s="253" t="str">
        <f t="shared" si="12"/>
        <v/>
      </c>
      <c r="BL9" s="253" t="str">
        <f t="shared" si="12"/>
        <v/>
      </c>
      <c r="BM9" s="253" t="str">
        <f t="shared" si="12"/>
        <v/>
      </c>
      <c r="BN9" s="253" t="str">
        <f t="shared" si="12"/>
        <v/>
      </c>
      <c r="BO9" s="253" t="str">
        <f t="shared" si="12"/>
        <v/>
      </c>
      <c r="BP9" s="253" t="str">
        <f t="shared" si="12"/>
        <v>A12</v>
      </c>
      <c r="BQ9" s="253" t="str">
        <f t="shared" si="12"/>
        <v/>
      </c>
      <c r="BR9" s="253" t="str">
        <f t="shared" ref="BR9:CY9" si="13">IF(COUNTIF(_sb1,BR$2)&gt;1,"sai",IF(COUNTIF(_sb1,BR$2)=1,INDEX(tkbs,1,MATCH(BR$2,_sb1,0)),""))</f>
        <v/>
      </c>
      <c r="BS9" s="253" t="str">
        <f t="shared" si="13"/>
        <v/>
      </c>
      <c r="BT9" s="253" t="str">
        <f t="shared" si="13"/>
        <v/>
      </c>
      <c r="BU9" s="253" t="str">
        <f t="shared" si="13"/>
        <v>A5</v>
      </c>
      <c r="BV9" s="253" t="str">
        <f t="shared" si="13"/>
        <v/>
      </c>
      <c r="BW9" s="253" t="str">
        <f t="shared" si="13"/>
        <v/>
      </c>
      <c r="BX9" s="253" t="str">
        <f t="shared" si="13"/>
        <v>A7</v>
      </c>
      <c r="BY9" s="253" t="str">
        <f t="shared" si="13"/>
        <v/>
      </c>
      <c r="BZ9" s="253" t="str">
        <f t="shared" si="13"/>
        <v/>
      </c>
      <c r="CA9" s="253" t="str">
        <f t="shared" si="13"/>
        <v/>
      </c>
      <c r="CB9" s="253" t="str">
        <f t="shared" si="13"/>
        <v/>
      </c>
      <c r="CC9" s="253" t="str">
        <f t="shared" si="13"/>
        <v/>
      </c>
      <c r="CD9" s="253" t="str">
        <f t="shared" si="13"/>
        <v/>
      </c>
      <c r="CE9" s="253" t="str">
        <f t="shared" si="13"/>
        <v/>
      </c>
      <c r="CF9" s="253" t="str">
        <f t="shared" si="13"/>
        <v/>
      </c>
      <c r="CG9" s="253" t="str">
        <f t="shared" si="13"/>
        <v>A6</v>
      </c>
      <c r="CH9" s="253" t="str">
        <f t="shared" si="13"/>
        <v/>
      </c>
      <c r="CI9" s="253" t="str">
        <f t="shared" si="13"/>
        <v/>
      </c>
      <c r="CJ9" s="253" t="str">
        <f t="shared" si="13"/>
        <v/>
      </c>
      <c r="CK9" s="253" t="str">
        <f t="shared" si="13"/>
        <v/>
      </c>
      <c r="CL9" s="253" t="str">
        <f t="shared" si="13"/>
        <v/>
      </c>
      <c r="CM9" s="253" t="str">
        <f t="shared" si="13"/>
        <v/>
      </c>
      <c r="CN9" s="253" t="str">
        <f t="shared" si="13"/>
        <v/>
      </c>
      <c r="CO9" s="253" t="str">
        <f t="shared" si="13"/>
        <v/>
      </c>
      <c r="CP9" s="253" t="str">
        <f t="shared" si="13"/>
        <v/>
      </c>
      <c r="CQ9" s="253" t="str">
        <f t="shared" si="13"/>
        <v/>
      </c>
      <c r="CR9" s="253" t="str">
        <f t="shared" si="13"/>
        <v/>
      </c>
      <c r="CS9" s="253" t="str">
        <f t="shared" si="13"/>
        <v/>
      </c>
      <c r="CT9" s="253" t="str">
        <f t="shared" si="13"/>
        <v/>
      </c>
      <c r="CU9" s="253" t="str">
        <f t="shared" si="13"/>
        <v/>
      </c>
      <c r="CV9" s="253" t="str">
        <f t="shared" si="13"/>
        <v/>
      </c>
      <c r="CW9" s="253" t="str">
        <f t="shared" si="13"/>
        <v/>
      </c>
      <c r="CX9" s="253" t="str">
        <f t="shared" si="13"/>
        <v/>
      </c>
      <c r="CY9" s="253" t="str">
        <f t="shared" si="13"/>
        <v/>
      </c>
    </row>
    <row r="10" spans="1:103" ht="12" customHeight="1">
      <c r="A10" s="571"/>
      <c r="B10" s="250">
        <v>2</v>
      </c>
      <c r="C10" s="254" t="str">
        <f t="shared" ref="C10:BQ10" si="14">IF(COUNTIF(_sb2,C$2)&gt;1,"sai",IF(COUNTIF(_sb2,C$2)=1,INDEX(tkbs,1,MATCH(C$2,_sb2,0)),""))</f>
        <v/>
      </c>
      <c r="D10" s="254" t="str">
        <f t="shared" si="14"/>
        <v/>
      </c>
      <c r="E10" s="254" t="str">
        <f t="shared" si="14"/>
        <v/>
      </c>
      <c r="F10" s="254" t="str">
        <f t="shared" si="14"/>
        <v/>
      </c>
      <c r="G10" s="254" t="str">
        <f t="shared" si="14"/>
        <v/>
      </c>
      <c r="H10" s="254" t="str">
        <f t="shared" si="14"/>
        <v/>
      </c>
      <c r="I10" s="254" t="str">
        <f t="shared" si="14"/>
        <v/>
      </c>
      <c r="J10" s="254" t="str">
        <f t="shared" si="14"/>
        <v/>
      </c>
      <c r="K10" s="254" t="str">
        <f t="shared" si="14"/>
        <v/>
      </c>
      <c r="L10" s="254" t="str">
        <f t="shared" si="14"/>
        <v/>
      </c>
      <c r="M10" s="254" t="str">
        <f t="shared" si="14"/>
        <v/>
      </c>
      <c r="N10" s="254" t="str">
        <f t="shared" si="14"/>
        <v/>
      </c>
      <c r="O10" s="254" t="str">
        <f t="shared" si="14"/>
        <v/>
      </c>
      <c r="P10" s="254" t="str">
        <f t="shared" si="14"/>
        <v/>
      </c>
      <c r="Q10" s="254" t="str">
        <f t="shared" si="14"/>
        <v/>
      </c>
      <c r="R10" s="254" t="str">
        <f t="shared" si="14"/>
        <v/>
      </c>
      <c r="S10" s="254" t="str">
        <f t="shared" si="14"/>
        <v/>
      </c>
      <c r="T10" s="254" t="str">
        <f t="shared" si="14"/>
        <v/>
      </c>
      <c r="U10" s="254" t="str">
        <f t="shared" si="14"/>
        <v/>
      </c>
      <c r="V10" s="254" t="str">
        <f t="shared" si="14"/>
        <v/>
      </c>
      <c r="W10" s="254" t="str">
        <f t="shared" si="14"/>
        <v/>
      </c>
      <c r="X10" s="254" t="str">
        <f t="shared" si="14"/>
        <v>A10</v>
      </c>
      <c r="Y10" s="254" t="str">
        <f t="shared" si="14"/>
        <v/>
      </c>
      <c r="Z10" s="254" t="str">
        <f t="shared" si="14"/>
        <v/>
      </c>
      <c r="AA10" s="254" t="str">
        <f t="shared" si="14"/>
        <v/>
      </c>
      <c r="AB10" s="254" t="str">
        <f t="shared" si="14"/>
        <v/>
      </c>
      <c r="AC10" s="254" t="str">
        <f t="shared" si="14"/>
        <v/>
      </c>
      <c r="AD10" s="254" t="str">
        <f t="shared" si="14"/>
        <v/>
      </c>
      <c r="AE10" s="254" t="str">
        <f t="shared" si="14"/>
        <v/>
      </c>
      <c r="AF10" s="254" t="str">
        <f t="shared" si="14"/>
        <v/>
      </c>
      <c r="AG10" s="254" t="str">
        <f t="shared" si="14"/>
        <v/>
      </c>
      <c r="AH10" s="254" t="str">
        <f t="shared" si="14"/>
        <v>A8</v>
      </c>
      <c r="AI10" s="254" t="str">
        <f t="shared" si="14"/>
        <v/>
      </c>
      <c r="AJ10" s="254" t="str">
        <f t="shared" si="14"/>
        <v/>
      </c>
      <c r="AK10" s="254" t="str">
        <f t="shared" si="14"/>
        <v>A1</v>
      </c>
      <c r="AL10" s="254" t="str">
        <f t="shared" si="14"/>
        <v/>
      </c>
      <c r="AM10" s="254" t="str">
        <f t="shared" si="14"/>
        <v/>
      </c>
      <c r="AN10" s="254" t="str">
        <f t="shared" si="14"/>
        <v/>
      </c>
      <c r="AO10" s="254" t="str">
        <f t="shared" si="14"/>
        <v/>
      </c>
      <c r="AP10" s="254" t="str">
        <f t="shared" si="14"/>
        <v/>
      </c>
      <c r="AQ10" s="254" t="str">
        <f t="shared" si="14"/>
        <v/>
      </c>
      <c r="AR10" s="254" t="str">
        <f t="shared" si="14"/>
        <v/>
      </c>
      <c r="AS10" s="254" t="str">
        <f t="shared" si="14"/>
        <v/>
      </c>
      <c r="AT10" s="254" t="str">
        <f t="shared" si="14"/>
        <v>A11</v>
      </c>
      <c r="AU10" s="254" t="str">
        <f t="shared" si="14"/>
        <v>A6</v>
      </c>
      <c r="AV10" s="254" t="str">
        <f t="shared" si="14"/>
        <v/>
      </c>
      <c r="AW10" s="254" t="str">
        <f t="shared" si="14"/>
        <v/>
      </c>
      <c r="AX10" s="254" t="str">
        <f t="shared" si="14"/>
        <v>A2</v>
      </c>
      <c r="AY10" s="254" t="str">
        <f t="shared" si="14"/>
        <v/>
      </c>
      <c r="AZ10" s="254" t="str">
        <f t="shared" si="14"/>
        <v>A3</v>
      </c>
      <c r="BA10" s="254" t="str">
        <f t="shared" si="14"/>
        <v/>
      </c>
      <c r="BB10" s="254" t="str">
        <f t="shared" si="14"/>
        <v/>
      </c>
      <c r="BC10" s="254" t="str">
        <f t="shared" si="14"/>
        <v/>
      </c>
      <c r="BD10" s="254" t="str">
        <f t="shared" si="14"/>
        <v/>
      </c>
      <c r="BE10" s="254" t="str">
        <f t="shared" si="14"/>
        <v/>
      </c>
      <c r="BF10" s="254" t="str">
        <f t="shared" si="14"/>
        <v/>
      </c>
      <c r="BG10" s="254" t="str">
        <f t="shared" si="14"/>
        <v/>
      </c>
      <c r="BH10" s="254" t="str">
        <f t="shared" si="14"/>
        <v/>
      </c>
      <c r="BI10" s="254" t="str">
        <f t="shared" si="14"/>
        <v/>
      </c>
      <c r="BJ10" s="254" t="str">
        <f t="shared" si="14"/>
        <v/>
      </c>
      <c r="BK10" s="254" t="str">
        <f t="shared" si="14"/>
        <v/>
      </c>
      <c r="BL10" s="254" t="str">
        <f t="shared" si="14"/>
        <v/>
      </c>
      <c r="BM10" s="254" t="str">
        <f t="shared" si="14"/>
        <v/>
      </c>
      <c r="BN10" s="254" t="str">
        <f t="shared" si="14"/>
        <v/>
      </c>
      <c r="BO10" s="254" t="str">
        <f t="shared" si="14"/>
        <v/>
      </c>
      <c r="BP10" s="254" t="str">
        <f t="shared" si="14"/>
        <v>A12</v>
      </c>
      <c r="BQ10" s="254" t="str">
        <f t="shared" si="14"/>
        <v/>
      </c>
      <c r="BR10" s="254" t="str">
        <f t="shared" ref="BR10:CY10" si="15">IF(COUNTIF(_sb2,BR$2)&gt;1,"sai",IF(COUNTIF(_sb2,BR$2)=1,INDEX(tkbs,1,MATCH(BR$2,_sb2,0)),""))</f>
        <v/>
      </c>
      <c r="BS10" s="254" t="str">
        <f t="shared" si="15"/>
        <v>A4</v>
      </c>
      <c r="BT10" s="254" t="str">
        <f t="shared" si="15"/>
        <v/>
      </c>
      <c r="BU10" s="254" t="str">
        <f t="shared" si="15"/>
        <v>A5</v>
      </c>
      <c r="BV10" s="254" t="str">
        <f t="shared" si="15"/>
        <v/>
      </c>
      <c r="BW10" s="254" t="str">
        <f t="shared" si="15"/>
        <v/>
      </c>
      <c r="BX10" s="254" t="str">
        <f t="shared" si="15"/>
        <v>A7</v>
      </c>
      <c r="BY10" s="254" t="str">
        <f t="shared" si="15"/>
        <v/>
      </c>
      <c r="BZ10" s="254" t="str">
        <f t="shared" si="15"/>
        <v/>
      </c>
      <c r="CA10" s="254" t="str">
        <f t="shared" si="15"/>
        <v/>
      </c>
      <c r="CB10" s="254" t="str">
        <f t="shared" si="15"/>
        <v/>
      </c>
      <c r="CC10" s="254" t="str">
        <f t="shared" si="15"/>
        <v/>
      </c>
      <c r="CD10" s="254" t="str">
        <f t="shared" si="15"/>
        <v>A9</v>
      </c>
      <c r="CE10" s="254" t="str">
        <f t="shared" si="15"/>
        <v/>
      </c>
      <c r="CF10" s="254" t="str">
        <f t="shared" si="15"/>
        <v/>
      </c>
      <c r="CG10" s="254" t="str">
        <f t="shared" si="15"/>
        <v/>
      </c>
      <c r="CH10" s="254" t="str">
        <f t="shared" si="15"/>
        <v/>
      </c>
      <c r="CI10" s="254" t="str">
        <f t="shared" si="15"/>
        <v/>
      </c>
      <c r="CJ10" s="254" t="str">
        <f t="shared" si="15"/>
        <v/>
      </c>
      <c r="CK10" s="254" t="str">
        <f t="shared" si="15"/>
        <v/>
      </c>
      <c r="CL10" s="254" t="str">
        <f t="shared" si="15"/>
        <v/>
      </c>
      <c r="CM10" s="254" t="str">
        <f t="shared" si="15"/>
        <v/>
      </c>
      <c r="CN10" s="254" t="str">
        <f t="shared" si="15"/>
        <v/>
      </c>
      <c r="CO10" s="254" t="str">
        <f t="shared" si="15"/>
        <v/>
      </c>
      <c r="CP10" s="254" t="str">
        <f t="shared" si="15"/>
        <v/>
      </c>
      <c r="CQ10" s="254" t="str">
        <f t="shared" si="15"/>
        <v/>
      </c>
      <c r="CR10" s="254" t="str">
        <f t="shared" si="15"/>
        <v/>
      </c>
      <c r="CS10" s="254" t="str">
        <f t="shared" si="15"/>
        <v/>
      </c>
      <c r="CT10" s="254" t="str">
        <f t="shared" si="15"/>
        <v/>
      </c>
      <c r="CU10" s="254" t="str">
        <f t="shared" si="15"/>
        <v/>
      </c>
      <c r="CV10" s="254" t="str">
        <f t="shared" si="15"/>
        <v/>
      </c>
      <c r="CW10" s="254" t="str">
        <f t="shared" si="15"/>
        <v/>
      </c>
      <c r="CX10" s="254" t="str">
        <f t="shared" si="15"/>
        <v/>
      </c>
      <c r="CY10" s="254" t="str">
        <f t="shared" si="15"/>
        <v/>
      </c>
    </row>
    <row r="11" spans="1:103" ht="12" customHeight="1">
      <c r="A11" s="571"/>
      <c r="B11" s="250">
        <v>3</v>
      </c>
      <c r="C11" s="254" t="str">
        <f t="shared" ref="C11:BQ11" si="16">IF(COUNTIF(_sb3,C$2)&gt;1,"sai",IF(COUNTIF(_sb3,C$2)=1,INDEX(tkbs,1,MATCH(C$2,_sb3,0)),""))</f>
        <v/>
      </c>
      <c r="D11" s="254" t="str">
        <f t="shared" si="16"/>
        <v/>
      </c>
      <c r="E11" s="254" t="str">
        <f t="shared" si="16"/>
        <v/>
      </c>
      <c r="F11" s="254" t="str">
        <f t="shared" si="16"/>
        <v/>
      </c>
      <c r="G11" s="254" t="str">
        <f t="shared" si="16"/>
        <v/>
      </c>
      <c r="H11" s="254" t="str">
        <f t="shared" si="16"/>
        <v/>
      </c>
      <c r="I11" s="254" t="str">
        <f t="shared" si="16"/>
        <v/>
      </c>
      <c r="J11" s="254" t="str">
        <f t="shared" si="16"/>
        <v/>
      </c>
      <c r="K11" s="254" t="str">
        <f t="shared" si="16"/>
        <v/>
      </c>
      <c r="L11" s="254" t="str">
        <f t="shared" si="16"/>
        <v/>
      </c>
      <c r="M11" s="254" t="str">
        <f t="shared" si="16"/>
        <v/>
      </c>
      <c r="N11" s="254" t="str">
        <f t="shared" si="16"/>
        <v/>
      </c>
      <c r="O11" s="254" t="str">
        <f t="shared" si="16"/>
        <v/>
      </c>
      <c r="P11" s="254" t="str">
        <f t="shared" si="16"/>
        <v/>
      </c>
      <c r="Q11" s="254" t="str">
        <f t="shared" si="16"/>
        <v/>
      </c>
      <c r="R11" s="254" t="str">
        <f t="shared" si="16"/>
        <v/>
      </c>
      <c r="S11" s="254" t="str">
        <f t="shared" si="16"/>
        <v>A5</v>
      </c>
      <c r="T11" s="254" t="str">
        <f t="shared" si="16"/>
        <v/>
      </c>
      <c r="U11" s="254" t="str">
        <f t="shared" si="16"/>
        <v/>
      </c>
      <c r="V11" s="254" t="str">
        <f t="shared" si="16"/>
        <v/>
      </c>
      <c r="W11" s="254" t="str">
        <f t="shared" si="16"/>
        <v/>
      </c>
      <c r="X11" s="254" t="str">
        <f t="shared" si="16"/>
        <v>A4</v>
      </c>
      <c r="Y11" s="254" t="str">
        <f t="shared" si="16"/>
        <v>A12</v>
      </c>
      <c r="Z11" s="254" t="str">
        <f t="shared" si="16"/>
        <v/>
      </c>
      <c r="AA11" s="254" t="str">
        <f t="shared" si="16"/>
        <v/>
      </c>
      <c r="AB11" s="254" t="str">
        <f t="shared" si="16"/>
        <v/>
      </c>
      <c r="AC11" s="254" t="str">
        <f t="shared" si="16"/>
        <v/>
      </c>
      <c r="AD11" s="254" t="str">
        <f t="shared" si="16"/>
        <v/>
      </c>
      <c r="AE11" s="254" t="str">
        <f t="shared" si="16"/>
        <v>A2</v>
      </c>
      <c r="AF11" s="254" t="str">
        <f t="shared" si="16"/>
        <v/>
      </c>
      <c r="AG11" s="254" t="str">
        <f t="shared" si="16"/>
        <v/>
      </c>
      <c r="AH11" s="254" t="str">
        <f t="shared" si="16"/>
        <v/>
      </c>
      <c r="AI11" s="254" t="str">
        <f t="shared" si="16"/>
        <v/>
      </c>
      <c r="AJ11" s="254" t="str">
        <f t="shared" si="16"/>
        <v/>
      </c>
      <c r="AK11" s="254" t="str">
        <f t="shared" si="16"/>
        <v>A3</v>
      </c>
      <c r="AL11" s="254" t="str">
        <f t="shared" si="16"/>
        <v/>
      </c>
      <c r="AM11" s="254" t="str">
        <f t="shared" si="16"/>
        <v/>
      </c>
      <c r="AN11" s="254" t="str">
        <f t="shared" si="16"/>
        <v/>
      </c>
      <c r="AO11" s="254" t="str">
        <f t="shared" si="16"/>
        <v/>
      </c>
      <c r="AP11" s="254" t="str">
        <f t="shared" si="16"/>
        <v/>
      </c>
      <c r="AQ11" s="254" t="str">
        <f t="shared" si="16"/>
        <v/>
      </c>
      <c r="AR11" s="254" t="str">
        <f t="shared" si="16"/>
        <v/>
      </c>
      <c r="AS11" s="254" t="str">
        <f t="shared" si="16"/>
        <v/>
      </c>
      <c r="AT11" s="254" t="str">
        <f t="shared" si="16"/>
        <v>A10</v>
      </c>
      <c r="AU11" s="254" t="str">
        <f t="shared" si="16"/>
        <v>A6</v>
      </c>
      <c r="AV11" s="254" t="str">
        <f t="shared" si="16"/>
        <v/>
      </c>
      <c r="AW11" s="254" t="str">
        <f t="shared" si="16"/>
        <v>A7</v>
      </c>
      <c r="AX11" s="254" t="str">
        <f t="shared" si="16"/>
        <v/>
      </c>
      <c r="AY11" s="254" t="str">
        <f t="shared" si="16"/>
        <v/>
      </c>
      <c r="AZ11" s="254" t="str">
        <f t="shared" si="16"/>
        <v/>
      </c>
      <c r="BA11" s="254" t="str">
        <f t="shared" si="16"/>
        <v/>
      </c>
      <c r="BB11" s="254" t="str">
        <f t="shared" si="16"/>
        <v/>
      </c>
      <c r="BC11" s="254" t="str">
        <f t="shared" si="16"/>
        <v/>
      </c>
      <c r="BD11" s="254" t="str">
        <f t="shared" si="16"/>
        <v/>
      </c>
      <c r="BE11" s="254" t="str">
        <f t="shared" si="16"/>
        <v/>
      </c>
      <c r="BF11" s="254" t="str">
        <f t="shared" si="16"/>
        <v/>
      </c>
      <c r="BG11" s="254" t="str">
        <f t="shared" si="16"/>
        <v/>
      </c>
      <c r="BH11" s="254" t="str">
        <f t="shared" si="16"/>
        <v/>
      </c>
      <c r="BI11" s="254" t="str">
        <f t="shared" si="16"/>
        <v/>
      </c>
      <c r="BJ11" s="254" t="str">
        <f t="shared" si="16"/>
        <v/>
      </c>
      <c r="BK11" s="254" t="str">
        <f t="shared" si="16"/>
        <v/>
      </c>
      <c r="BL11" s="254" t="str">
        <f t="shared" si="16"/>
        <v/>
      </c>
      <c r="BM11" s="254" t="str">
        <f t="shared" si="16"/>
        <v/>
      </c>
      <c r="BN11" s="254" t="str">
        <f t="shared" si="16"/>
        <v/>
      </c>
      <c r="BO11" s="254" t="str">
        <f t="shared" si="16"/>
        <v/>
      </c>
      <c r="BP11" s="254" t="str">
        <f t="shared" si="16"/>
        <v>A1</v>
      </c>
      <c r="BQ11" s="254" t="str">
        <f t="shared" si="16"/>
        <v>A8</v>
      </c>
      <c r="BR11" s="254" t="str">
        <f t="shared" ref="BR11:CY11" si="17">IF(COUNTIF(_sb3,BR$2)&gt;1,"sai",IF(COUNTIF(_sb3,BR$2)=1,INDEX(tkbs,1,MATCH(BR$2,_sb3,0)),""))</f>
        <v/>
      </c>
      <c r="BS11" s="254" t="str">
        <f t="shared" si="17"/>
        <v/>
      </c>
      <c r="BT11" s="254" t="str">
        <f t="shared" si="17"/>
        <v/>
      </c>
      <c r="BU11" s="254" t="str">
        <f t="shared" si="17"/>
        <v>A11</v>
      </c>
      <c r="BV11" s="254" t="str">
        <f t="shared" si="17"/>
        <v/>
      </c>
      <c r="BW11" s="254" t="str">
        <f t="shared" si="17"/>
        <v/>
      </c>
      <c r="BX11" s="254" t="str">
        <f t="shared" si="17"/>
        <v>A9</v>
      </c>
      <c r="BY11" s="254" t="str">
        <f t="shared" si="17"/>
        <v/>
      </c>
      <c r="BZ11" s="254" t="str">
        <f t="shared" si="17"/>
        <v/>
      </c>
      <c r="CA11" s="254" t="str">
        <f t="shared" si="17"/>
        <v/>
      </c>
      <c r="CB11" s="254" t="str">
        <f t="shared" si="17"/>
        <v/>
      </c>
      <c r="CC11" s="254" t="str">
        <f t="shared" si="17"/>
        <v/>
      </c>
      <c r="CD11" s="254" t="str">
        <f t="shared" si="17"/>
        <v/>
      </c>
      <c r="CE11" s="254" t="str">
        <f t="shared" si="17"/>
        <v/>
      </c>
      <c r="CF11" s="254" t="str">
        <f t="shared" si="17"/>
        <v/>
      </c>
      <c r="CG11" s="254" t="str">
        <f t="shared" si="17"/>
        <v/>
      </c>
      <c r="CH11" s="254" t="str">
        <f t="shared" si="17"/>
        <v/>
      </c>
      <c r="CI11" s="254" t="str">
        <f t="shared" si="17"/>
        <v/>
      </c>
      <c r="CJ11" s="254" t="str">
        <f t="shared" si="17"/>
        <v/>
      </c>
      <c r="CK11" s="254" t="str">
        <f t="shared" si="17"/>
        <v/>
      </c>
      <c r="CL11" s="254" t="str">
        <f t="shared" si="17"/>
        <v/>
      </c>
      <c r="CM11" s="254" t="str">
        <f t="shared" si="17"/>
        <v/>
      </c>
      <c r="CN11" s="254" t="str">
        <f t="shared" si="17"/>
        <v/>
      </c>
      <c r="CO11" s="254" t="str">
        <f t="shared" si="17"/>
        <v/>
      </c>
      <c r="CP11" s="254" t="str">
        <f t="shared" si="17"/>
        <v/>
      </c>
      <c r="CQ11" s="254" t="str">
        <f t="shared" si="17"/>
        <v/>
      </c>
      <c r="CR11" s="254" t="str">
        <f t="shared" si="17"/>
        <v/>
      </c>
      <c r="CS11" s="254" t="str">
        <f t="shared" si="17"/>
        <v/>
      </c>
      <c r="CT11" s="254" t="str">
        <f t="shared" si="17"/>
        <v/>
      </c>
      <c r="CU11" s="254" t="str">
        <f t="shared" si="17"/>
        <v/>
      </c>
      <c r="CV11" s="254" t="str">
        <f t="shared" si="17"/>
        <v/>
      </c>
      <c r="CW11" s="254" t="str">
        <f t="shared" si="17"/>
        <v/>
      </c>
      <c r="CX11" s="254" t="str">
        <f t="shared" si="17"/>
        <v/>
      </c>
      <c r="CY11" s="254" t="str">
        <f t="shared" si="17"/>
        <v/>
      </c>
    </row>
    <row r="12" spans="1:103" ht="12" customHeight="1">
      <c r="A12" s="571"/>
      <c r="B12" s="250">
        <v>4</v>
      </c>
      <c r="C12" s="254" t="str">
        <f t="shared" ref="C12:BQ12" si="18">IF(COUNTIF(_sb4,C$2)&gt;1,"sai",IF(COUNTIF(_sb4,C$2)=1,INDEX(tkbs,1,MATCH(C$2,_sb4,0)),""))</f>
        <v/>
      </c>
      <c r="D12" s="254" t="str">
        <f t="shared" si="18"/>
        <v/>
      </c>
      <c r="E12" s="254" t="str">
        <f t="shared" si="18"/>
        <v/>
      </c>
      <c r="F12" s="254" t="str">
        <f t="shared" si="18"/>
        <v/>
      </c>
      <c r="G12" s="254" t="str">
        <f t="shared" si="18"/>
        <v/>
      </c>
      <c r="H12" s="254" t="str">
        <f t="shared" si="18"/>
        <v/>
      </c>
      <c r="I12" s="254" t="str">
        <f t="shared" si="18"/>
        <v/>
      </c>
      <c r="J12" s="254" t="str">
        <f t="shared" si="18"/>
        <v/>
      </c>
      <c r="K12" s="254" t="str">
        <f t="shared" si="18"/>
        <v/>
      </c>
      <c r="L12" s="254" t="str">
        <f t="shared" si="18"/>
        <v/>
      </c>
      <c r="M12" s="254" t="str">
        <f t="shared" si="18"/>
        <v/>
      </c>
      <c r="N12" s="254" t="str">
        <f t="shared" si="18"/>
        <v/>
      </c>
      <c r="O12" s="254" t="str">
        <f t="shared" si="18"/>
        <v/>
      </c>
      <c r="P12" s="254" t="str">
        <f t="shared" si="18"/>
        <v/>
      </c>
      <c r="Q12" s="254" t="str">
        <f t="shared" si="18"/>
        <v/>
      </c>
      <c r="R12" s="254" t="str">
        <f t="shared" si="18"/>
        <v/>
      </c>
      <c r="S12" s="254" t="str">
        <f t="shared" si="18"/>
        <v/>
      </c>
      <c r="T12" s="254" t="str">
        <f t="shared" si="18"/>
        <v/>
      </c>
      <c r="U12" s="254" t="str">
        <f t="shared" si="18"/>
        <v/>
      </c>
      <c r="V12" s="254" t="str">
        <f t="shared" si="18"/>
        <v/>
      </c>
      <c r="W12" s="254" t="str">
        <f t="shared" si="18"/>
        <v/>
      </c>
      <c r="X12" s="254" t="str">
        <f t="shared" si="18"/>
        <v>A4</v>
      </c>
      <c r="Y12" s="254" t="str">
        <f t="shared" si="18"/>
        <v/>
      </c>
      <c r="Z12" s="254" t="str">
        <f t="shared" si="18"/>
        <v/>
      </c>
      <c r="AA12" s="254" t="str">
        <f t="shared" si="18"/>
        <v/>
      </c>
      <c r="AB12" s="254" t="str">
        <f t="shared" si="18"/>
        <v/>
      </c>
      <c r="AC12" s="254" t="str">
        <f t="shared" si="18"/>
        <v>A5</v>
      </c>
      <c r="AD12" s="254" t="str">
        <f t="shared" si="18"/>
        <v/>
      </c>
      <c r="AE12" s="254" t="str">
        <f t="shared" si="18"/>
        <v/>
      </c>
      <c r="AF12" s="254" t="str">
        <f t="shared" si="18"/>
        <v/>
      </c>
      <c r="AG12" s="254" t="str">
        <f t="shared" si="18"/>
        <v/>
      </c>
      <c r="AH12" s="254" t="str">
        <f t="shared" si="18"/>
        <v/>
      </c>
      <c r="AI12" s="254" t="str">
        <f t="shared" si="18"/>
        <v/>
      </c>
      <c r="AJ12" s="254" t="str">
        <f t="shared" si="18"/>
        <v/>
      </c>
      <c r="AK12" s="254" t="str">
        <f t="shared" si="18"/>
        <v/>
      </c>
      <c r="AL12" s="254" t="str">
        <f t="shared" si="18"/>
        <v/>
      </c>
      <c r="AM12" s="254" t="str">
        <f t="shared" si="18"/>
        <v/>
      </c>
      <c r="AN12" s="254" t="str">
        <f t="shared" si="18"/>
        <v/>
      </c>
      <c r="AO12" s="254" t="str">
        <f t="shared" si="18"/>
        <v/>
      </c>
      <c r="AP12" s="254" t="str">
        <f t="shared" si="18"/>
        <v/>
      </c>
      <c r="AQ12" s="254" t="str">
        <f t="shared" si="18"/>
        <v/>
      </c>
      <c r="AR12" s="254" t="str">
        <f t="shared" si="18"/>
        <v/>
      </c>
      <c r="AS12" s="254" t="str">
        <f t="shared" si="18"/>
        <v/>
      </c>
      <c r="AT12" s="254" t="str">
        <f t="shared" si="18"/>
        <v>A1</v>
      </c>
      <c r="AU12" s="254" t="str">
        <f t="shared" si="18"/>
        <v>A8</v>
      </c>
      <c r="AV12" s="254" t="str">
        <f t="shared" si="18"/>
        <v/>
      </c>
      <c r="AW12" s="254" t="str">
        <f t="shared" si="18"/>
        <v>A7</v>
      </c>
      <c r="AX12" s="254" t="str">
        <f t="shared" si="18"/>
        <v>A12</v>
      </c>
      <c r="AY12" s="254" t="str">
        <f t="shared" si="18"/>
        <v/>
      </c>
      <c r="AZ12" s="254" t="str">
        <f t="shared" si="18"/>
        <v/>
      </c>
      <c r="BA12" s="254" t="str">
        <f t="shared" si="18"/>
        <v/>
      </c>
      <c r="BB12" s="254" t="str">
        <f t="shared" si="18"/>
        <v/>
      </c>
      <c r="BC12" s="254" t="str">
        <f t="shared" si="18"/>
        <v/>
      </c>
      <c r="BD12" s="254" t="str">
        <f t="shared" si="18"/>
        <v/>
      </c>
      <c r="BE12" s="254" t="str">
        <f t="shared" si="18"/>
        <v/>
      </c>
      <c r="BF12" s="254" t="str">
        <f t="shared" si="18"/>
        <v/>
      </c>
      <c r="BG12" s="254" t="str">
        <f t="shared" si="18"/>
        <v/>
      </c>
      <c r="BH12" s="254" t="str">
        <f t="shared" si="18"/>
        <v/>
      </c>
      <c r="BI12" s="254" t="str">
        <f t="shared" si="18"/>
        <v/>
      </c>
      <c r="BJ12" s="254" t="str">
        <f t="shared" si="18"/>
        <v/>
      </c>
      <c r="BK12" s="254" t="str">
        <f t="shared" si="18"/>
        <v/>
      </c>
      <c r="BL12" s="254" t="str">
        <f t="shared" si="18"/>
        <v/>
      </c>
      <c r="BM12" s="254" t="str">
        <f t="shared" si="18"/>
        <v/>
      </c>
      <c r="BN12" s="254" t="str">
        <f t="shared" si="18"/>
        <v/>
      </c>
      <c r="BO12" s="254" t="str">
        <f t="shared" si="18"/>
        <v/>
      </c>
      <c r="BP12" s="254" t="str">
        <f t="shared" si="18"/>
        <v>A3</v>
      </c>
      <c r="BQ12" s="254" t="str">
        <f t="shared" si="18"/>
        <v>A6</v>
      </c>
      <c r="BR12" s="254" t="str">
        <f t="shared" ref="BR12:CY12" si="19">IF(COUNTIF(_sb4,BR$2)&gt;1,"sai",IF(COUNTIF(_sb4,BR$2)=1,INDEX(tkbs,1,MATCH(BR$2,_sb4,0)),""))</f>
        <v/>
      </c>
      <c r="BS12" s="254" t="str">
        <f t="shared" si="19"/>
        <v>A10</v>
      </c>
      <c r="BT12" s="254" t="str">
        <f t="shared" si="19"/>
        <v/>
      </c>
      <c r="BU12" s="254" t="str">
        <f t="shared" si="19"/>
        <v>A11</v>
      </c>
      <c r="BV12" s="254" t="str">
        <f t="shared" si="19"/>
        <v/>
      </c>
      <c r="BW12" s="254" t="str">
        <f t="shared" si="19"/>
        <v/>
      </c>
      <c r="BX12" s="254" t="str">
        <f t="shared" si="19"/>
        <v>A9</v>
      </c>
      <c r="BY12" s="254" t="str">
        <f t="shared" si="19"/>
        <v/>
      </c>
      <c r="BZ12" s="254" t="str">
        <f t="shared" si="19"/>
        <v/>
      </c>
      <c r="CA12" s="254" t="str">
        <f t="shared" si="19"/>
        <v/>
      </c>
      <c r="CB12" s="254" t="str">
        <f t="shared" si="19"/>
        <v/>
      </c>
      <c r="CC12" s="254" t="str">
        <f t="shared" si="19"/>
        <v/>
      </c>
      <c r="CD12" s="254" t="str">
        <f t="shared" si="19"/>
        <v/>
      </c>
      <c r="CE12" s="254" t="str">
        <f t="shared" si="19"/>
        <v/>
      </c>
      <c r="CF12" s="254" t="str">
        <f t="shared" si="19"/>
        <v/>
      </c>
      <c r="CG12" s="254" t="str">
        <f t="shared" si="19"/>
        <v/>
      </c>
      <c r="CH12" s="254" t="str">
        <f t="shared" si="19"/>
        <v/>
      </c>
      <c r="CI12" s="254" t="str">
        <f t="shared" si="19"/>
        <v/>
      </c>
      <c r="CJ12" s="254" t="str">
        <f t="shared" si="19"/>
        <v>A2</v>
      </c>
      <c r="CK12" s="254" t="str">
        <f t="shared" si="19"/>
        <v/>
      </c>
      <c r="CL12" s="254" t="str">
        <f t="shared" si="19"/>
        <v/>
      </c>
      <c r="CM12" s="254" t="str">
        <f t="shared" si="19"/>
        <v/>
      </c>
      <c r="CN12" s="254" t="str">
        <f t="shared" si="19"/>
        <v/>
      </c>
      <c r="CO12" s="254" t="str">
        <f t="shared" si="19"/>
        <v/>
      </c>
      <c r="CP12" s="254" t="str">
        <f t="shared" si="19"/>
        <v/>
      </c>
      <c r="CQ12" s="254" t="str">
        <f t="shared" si="19"/>
        <v/>
      </c>
      <c r="CR12" s="254" t="str">
        <f t="shared" si="19"/>
        <v/>
      </c>
      <c r="CS12" s="254" t="str">
        <f t="shared" si="19"/>
        <v/>
      </c>
      <c r="CT12" s="254" t="str">
        <f t="shared" si="19"/>
        <v/>
      </c>
      <c r="CU12" s="254" t="str">
        <f t="shared" si="19"/>
        <v/>
      </c>
      <c r="CV12" s="254" t="str">
        <f t="shared" si="19"/>
        <v/>
      </c>
      <c r="CW12" s="254" t="str">
        <f t="shared" si="19"/>
        <v/>
      </c>
      <c r="CX12" s="254" t="str">
        <f t="shared" si="19"/>
        <v/>
      </c>
      <c r="CY12" s="254" t="str">
        <f t="shared" si="19"/>
        <v/>
      </c>
    </row>
    <row r="13" spans="1:103" ht="12" customHeight="1">
      <c r="A13" s="574"/>
      <c r="B13" s="251">
        <v>5</v>
      </c>
      <c r="C13" s="255" t="str">
        <f t="shared" ref="C13:BQ13" si="20">IF(COUNTIF(_sb5,C$2)&gt;1,"sai",IF(COUNTIF(_sb5,C$2)=1,INDEX(tkbs,1,MATCH(C$2,_sb5,0)),""))</f>
        <v/>
      </c>
      <c r="D13" s="255" t="str">
        <f t="shared" si="20"/>
        <v/>
      </c>
      <c r="E13" s="255" t="str">
        <f t="shared" si="20"/>
        <v/>
      </c>
      <c r="F13" s="255" t="str">
        <f t="shared" si="20"/>
        <v/>
      </c>
      <c r="G13" s="255" t="str">
        <f t="shared" si="20"/>
        <v/>
      </c>
      <c r="H13" s="255" t="str">
        <f t="shared" si="20"/>
        <v/>
      </c>
      <c r="I13" s="255" t="str">
        <f t="shared" si="20"/>
        <v/>
      </c>
      <c r="J13" s="255" t="str">
        <f t="shared" si="20"/>
        <v/>
      </c>
      <c r="K13" s="255" t="str">
        <f t="shared" si="20"/>
        <v/>
      </c>
      <c r="L13" s="255" t="str">
        <f t="shared" si="20"/>
        <v/>
      </c>
      <c r="M13" s="255" t="str">
        <f t="shared" si="20"/>
        <v/>
      </c>
      <c r="N13" s="255" t="str">
        <f t="shared" si="20"/>
        <v/>
      </c>
      <c r="O13" s="255" t="str">
        <f t="shared" si="20"/>
        <v/>
      </c>
      <c r="P13" s="255" t="str">
        <f t="shared" si="20"/>
        <v/>
      </c>
      <c r="Q13" s="255" t="str">
        <f t="shared" si="20"/>
        <v/>
      </c>
      <c r="R13" s="255" t="str">
        <f t="shared" si="20"/>
        <v/>
      </c>
      <c r="S13" s="255" t="str">
        <f t="shared" si="20"/>
        <v/>
      </c>
      <c r="T13" s="255" t="str">
        <f t="shared" si="20"/>
        <v/>
      </c>
      <c r="U13" s="255" t="str">
        <f t="shared" si="20"/>
        <v/>
      </c>
      <c r="V13" s="255" t="str">
        <f t="shared" si="20"/>
        <v/>
      </c>
      <c r="W13" s="255" t="str">
        <f t="shared" si="20"/>
        <v/>
      </c>
      <c r="X13" s="255" t="str">
        <f t="shared" si="20"/>
        <v/>
      </c>
      <c r="Y13" s="255" t="str">
        <f t="shared" si="20"/>
        <v/>
      </c>
      <c r="Z13" s="255" t="str">
        <f t="shared" si="20"/>
        <v/>
      </c>
      <c r="AA13" s="255" t="str">
        <f t="shared" si="20"/>
        <v/>
      </c>
      <c r="AB13" s="255" t="str">
        <f t="shared" si="20"/>
        <v>A7</v>
      </c>
      <c r="AC13" s="255" t="str">
        <f t="shared" si="20"/>
        <v>A6</v>
      </c>
      <c r="AD13" s="255" t="str">
        <f t="shared" si="20"/>
        <v/>
      </c>
      <c r="AE13" s="255" t="str">
        <f t="shared" si="20"/>
        <v>A11</v>
      </c>
      <c r="AF13" s="255" t="str">
        <f t="shared" si="20"/>
        <v/>
      </c>
      <c r="AG13" s="255" t="str">
        <f t="shared" si="20"/>
        <v/>
      </c>
      <c r="AH13" s="255" t="str">
        <f t="shared" si="20"/>
        <v>A4</v>
      </c>
      <c r="AI13" s="255" t="str">
        <f t="shared" si="20"/>
        <v/>
      </c>
      <c r="AJ13" s="255" t="str">
        <f t="shared" si="20"/>
        <v/>
      </c>
      <c r="AK13" s="255" t="str">
        <f t="shared" si="20"/>
        <v>A9</v>
      </c>
      <c r="AL13" s="255" t="str">
        <f t="shared" si="20"/>
        <v/>
      </c>
      <c r="AM13" s="255" t="str">
        <f t="shared" si="20"/>
        <v/>
      </c>
      <c r="AN13" s="255" t="str">
        <f t="shared" si="20"/>
        <v/>
      </c>
      <c r="AO13" s="255" t="str">
        <f t="shared" si="20"/>
        <v/>
      </c>
      <c r="AP13" s="255" t="str">
        <f t="shared" si="20"/>
        <v/>
      </c>
      <c r="AQ13" s="255" t="str">
        <f t="shared" si="20"/>
        <v/>
      </c>
      <c r="AR13" s="255" t="str">
        <f t="shared" si="20"/>
        <v/>
      </c>
      <c r="AS13" s="255" t="str">
        <f t="shared" si="20"/>
        <v/>
      </c>
      <c r="AT13" s="255" t="str">
        <f t="shared" si="20"/>
        <v>A1</v>
      </c>
      <c r="AU13" s="255" t="str">
        <f t="shared" si="20"/>
        <v>A8</v>
      </c>
      <c r="AV13" s="255" t="str">
        <f t="shared" si="20"/>
        <v/>
      </c>
      <c r="AW13" s="255" t="str">
        <f t="shared" si="20"/>
        <v>A5</v>
      </c>
      <c r="AX13" s="255" t="str">
        <f t="shared" si="20"/>
        <v>A12</v>
      </c>
      <c r="AY13" s="255" t="str">
        <f t="shared" si="20"/>
        <v/>
      </c>
      <c r="AZ13" s="255" t="str">
        <f t="shared" si="20"/>
        <v/>
      </c>
      <c r="BA13" s="255" t="str">
        <f t="shared" si="20"/>
        <v/>
      </c>
      <c r="BB13" s="255" t="str">
        <f t="shared" si="20"/>
        <v/>
      </c>
      <c r="BC13" s="255" t="str">
        <f t="shared" si="20"/>
        <v/>
      </c>
      <c r="BD13" s="255" t="str">
        <f t="shared" si="20"/>
        <v/>
      </c>
      <c r="BE13" s="255" t="str">
        <f t="shared" si="20"/>
        <v/>
      </c>
      <c r="BF13" s="255" t="str">
        <f t="shared" si="20"/>
        <v/>
      </c>
      <c r="BG13" s="255" t="str">
        <f t="shared" si="20"/>
        <v/>
      </c>
      <c r="BH13" s="255" t="str">
        <f t="shared" si="20"/>
        <v/>
      </c>
      <c r="BI13" s="255" t="str">
        <f t="shared" si="20"/>
        <v/>
      </c>
      <c r="BJ13" s="255" t="str">
        <f t="shared" si="20"/>
        <v/>
      </c>
      <c r="BK13" s="255" t="str">
        <f t="shared" si="20"/>
        <v/>
      </c>
      <c r="BL13" s="255" t="str">
        <f t="shared" si="20"/>
        <v/>
      </c>
      <c r="BM13" s="255" t="str">
        <f t="shared" si="20"/>
        <v/>
      </c>
      <c r="BN13" s="255" t="str">
        <f t="shared" si="20"/>
        <v/>
      </c>
      <c r="BO13" s="255" t="str">
        <f t="shared" si="20"/>
        <v/>
      </c>
      <c r="BP13" s="255" t="str">
        <f t="shared" si="20"/>
        <v>A3</v>
      </c>
      <c r="BQ13" s="255" t="str">
        <f t="shared" si="20"/>
        <v>A2</v>
      </c>
      <c r="BR13" s="255" t="str">
        <f t="shared" ref="BR13:CY13" si="21">IF(COUNTIF(_sb5,BR$2)&gt;1,"sai",IF(COUNTIF(_sb5,BR$2)=1,INDEX(tkbs,1,MATCH(BR$2,_sb5,0)),""))</f>
        <v/>
      </c>
      <c r="BS13" s="255" t="str">
        <f t="shared" si="21"/>
        <v>A10</v>
      </c>
      <c r="BT13" s="255" t="str">
        <f t="shared" si="21"/>
        <v/>
      </c>
      <c r="BU13" s="255" t="str">
        <f t="shared" si="21"/>
        <v/>
      </c>
      <c r="BV13" s="255" t="str">
        <f t="shared" si="21"/>
        <v/>
      </c>
      <c r="BW13" s="255" t="str">
        <f t="shared" si="21"/>
        <v/>
      </c>
      <c r="BX13" s="255" t="str">
        <f t="shared" si="21"/>
        <v/>
      </c>
      <c r="BY13" s="255" t="str">
        <f t="shared" si="21"/>
        <v/>
      </c>
      <c r="BZ13" s="255" t="str">
        <f t="shared" si="21"/>
        <v/>
      </c>
      <c r="CA13" s="255" t="str">
        <f t="shared" si="21"/>
        <v/>
      </c>
      <c r="CB13" s="255" t="str">
        <f t="shared" si="21"/>
        <v/>
      </c>
      <c r="CC13" s="255" t="str">
        <f t="shared" si="21"/>
        <v/>
      </c>
      <c r="CD13" s="255" t="str">
        <f t="shared" si="21"/>
        <v/>
      </c>
      <c r="CE13" s="255" t="str">
        <f t="shared" si="21"/>
        <v/>
      </c>
      <c r="CF13" s="255" t="str">
        <f t="shared" si="21"/>
        <v/>
      </c>
      <c r="CG13" s="255" t="str">
        <f t="shared" si="21"/>
        <v/>
      </c>
      <c r="CH13" s="255" t="str">
        <f t="shared" si="21"/>
        <v/>
      </c>
      <c r="CI13" s="255" t="str">
        <f t="shared" si="21"/>
        <v/>
      </c>
      <c r="CJ13" s="255" t="str">
        <f t="shared" si="21"/>
        <v/>
      </c>
      <c r="CK13" s="255" t="str">
        <f t="shared" si="21"/>
        <v/>
      </c>
      <c r="CL13" s="255" t="str">
        <f t="shared" si="21"/>
        <v/>
      </c>
      <c r="CM13" s="255" t="str">
        <f t="shared" si="21"/>
        <v/>
      </c>
      <c r="CN13" s="255" t="str">
        <f t="shared" si="21"/>
        <v/>
      </c>
      <c r="CO13" s="255" t="str">
        <f t="shared" si="21"/>
        <v/>
      </c>
      <c r="CP13" s="255" t="str">
        <f t="shared" si="21"/>
        <v/>
      </c>
      <c r="CQ13" s="255" t="str">
        <f t="shared" si="21"/>
        <v/>
      </c>
      <c r="CR13" s="255" t="str">
        <f t="shared" si="21"/>
        <v/>
      </c>
      <c r="CS13" s="255" t="str">
        <f t="shared" si="21"/>
        <v/>
      </c>
      <c r="CT13" s="255" t="str">
        <f t="shared" si="21"/>
        <v/>
      </c>
      <c r="CU13" s="255" t="str">
        <f t="shared" si="21"/>
        <v/>
      </c>
      <c r="CV13" s="255" t="str">
        <f t="shared" si="21"/>
        <v/>
      </c>
      <c r="CW13" s="255" t="str">
        <f t="shared" si="21"/>
        <v/>
      </c>
      <c r="CX13" s="255" t="str">
        <f t="shared" si="21"/>
        <v/>
      </c>
      <c r="CY13" s="255" t="str">
        <f t="shared" si="21"/>
        <v/>
      </c>
    </row>
    <row r="14" spans="1:103" ht="12" customHeight="1">
      <c r="A14" s="570" t="s">
        <v>77</v>
      </c>
      <c r="B14" s="247">
        <v>1</v>
      </c>
      <c r="C14" s="253" t="str">
        <f t="shared" ref="C14:BQ14" si="22">IF(COUNTIF(_st1,C$2)&gt;1,"sai",IF(COUNTIF(_st1,C$2)=1,INDEX(tkbs,1,MATCH(C$2,_st1,0)),""))</f>
        <v>A2</v>
      </c>
      <c r="D14" s="253" t="str">
        <f t="shared" si="22"/>
        <v>A12</v>
      </c>
      <c r="E14" s="253" t="str">
        <f t="shared" si="22"/>
        <v/>
      </c>
      <c r="F14" s="253" t="str">
        <f t="shared" si="22"/>
        <v/>
      </c>
      <c r="G14" s="253" t="str">
        <f t="shared" si="22"/>
        <v/>
      </c>
      <c r="H14" s="253" t="str">
        <f t="shared" si="22"/>
        <v/>
      </c>
      <c r="I14" s="253" t="str">
        <f t="shared" si="22"/>
        <v>A10</v>
      </c>
      <c r="J14" s="253" t="str">
        <f t="shared" si="22"/>
        <v/>
      </c>
      <c r="K14" s="253" t="str">
        <f t="shared" si="22"/>
        <v>A8</v>
      </c>
      <c r="L14" s="253" t="str">
        <f t="shared" si="22"/>
        <v>A4</v>
      </c>
      <c r="M14" s="253" t="str">
        <f t="shared" si="22"/>
        <v/>
      </c>
      <c r="N14" s="253" t="str">
        <f t="shared" si="22"/>
        <v/>
      </c>
      <c r="O14" s="253" t="str">
        <f t="shared" si="22"/>
        <v/>
      </c>
      <c r="P14" s="253" t="str">
        <f t="shared" si="22"/>
        <v/>
      </c>
      <c r="Q14" s="253" t="str">
        <f t="shared" si="22"/>
        <v/>
      </c>
      <c r="R14" s="253" t="str">
        <f t="shared" si="22"/>
        <v/>
      </c>
      <c r="S14" s="253" t="str">
        <f t="shared" si="22"/>
        <v/>
      </c>
      <c r="T14" s="253" t="str">
        <f t="shared" si="22"/>
        <v/>
      </c>
      <c r="U14" s="253" t="str">
        <f t="shared" si="22"/>
        <v/>
      </c>
      <c r="V14" s="253" t="str">
        <f t="shared" si="22"/>
        <v/>
      </c>
      <c r="W14" s="253" t="str">
        <f t="shared" si="22"/>
        <v/>
      </c>
      <c r="X14" s="253" t="str">
        <f t="shared" si="22"/>
        <v/>
      </c>
      <c r="Y14" s="253" t="str">
        <f t="shared" si="22"/>
        <v/>
      </c>
      <c r="Z14" s="253" t="str">
        <f t="shared" si="22"/>
        <v/>
      </c>
      <c r="AA14" s="253" t="str">
        <f t="shared" si="22"/>
        <v/>
      </c>
      <c r="AB14" s="253" t="str">
        <f t="shared" si="22"/>
        <v/>
      </c>
      <c r="AC14" s="253" t="str">
        <f t="shared" si="22"/>
        <v/>
      </c>
      <c r="AD14" s="253" t="str">
        <f t="shared" si="22"/>
        <v/>
      </c>
      <c r="AE14" s="253" t="str">
        <f t="shared" si="22"/>
        <v/>
      </c>
      <c r="AF14" s="253" t="str">
        <f t="shared" si="22"/>
        <v/>
      </c>
      <c r="AG14" s="253" t="str">
        <f t="shared" si="22"/>
        <v/>
      </c>
      <c r="AH14" s="253" t="str">
        <f t="shared" si="22"/>
        <v/>
      </c>
      <c r="AI14" s="253" t="str">
        <f t="shared" si="22"/>
        <v>A5</v>
      </c>
      <c r="AJ14" s="253" t="str">
        <f t="shared" si="22"/>
        <v/>
      </c>
      <c r="AK14" s="253" t="str">
        <f t="shared" si="22"/>
        <v/>
      </c>
      <c r="AL14" s="253" t="str">
        <f t="shared" si="22"/>
        <v/>
      </c>
      <c r="AM14" s="253" t="str">
        <f t="shared" si="22"/>
        <v/>
      </c>
      <c r="AN14" s="253" t="str">
        <f t="shared" si="22"/>
        <v/>
      </c>
      <c r="AO14" s="253" t="str">
        <f t="shared" si="22"/>
        <v>A11</v>
      </c>
      <c r="AP14" s="253" t="str">
        <f t="shared" si="22"/>
        <v/>
      </c>
      <c r="AQ14" s="253" t="str">
        <f t="shared" si="22"/>
        <v>A6</v>
      </c>
      <c r="AR14" s="253" t="str">
        <f t="shared" si="22"/>
        <v/>
      </c>
      <c r="AS14" s="253" t="str">
        <f t="shared" si="22"/>
        <v/>
      </c>
      <c r="AT14" s="253" t="str">
        <f t="shared" si="22"/>
        <v/>
      </c>
      <c r="AU14" s="253" t="str">
        <f t="shared" si="22"/>
        <v/>
      </c>
      <c r="AV14" s="253" t="str">
        <f t="shared" si="22"/>
        <v/>
      </c>
      <c r="AW14" s="253" t="str">
        <f t="shared" si="22"/>
        <v/>
      </c>
      <c r="AX14" s="253" t="str">
        <f t="shared" si="22"/>
        <v/>
      </c>
      <c r="AY14" s="253" t="str">
        <f t="shared" si="22"/>
        <v/>
      </c>
      <c r="AZ14" s="253" t="str">
        <f t="shared" si="22"/>
        <v/>
      </c>
      <c r="BA14" s="253" t="str">
        <f t="shared" si="22"/>
        <v/>
      </c>
      <c r="BB14" s="253" t="str">
        <f t="shared" si="22"/>
        <v/>
      </c>
      <c r="BC14" s="253" t="str">
        <f t="shared" si="22"/>
        <v/>
      </c>
      <c r="BD14" s="253" t="str">
        <f t="shared" si="22"/>
        <v/>
      </c>
      <c r="BE14" s="253" t="str">
        <f t="shared" si="22"/>
        <v/>
      </c>
      <c r="BF14" s="253" t="str">
        <f t="shared" si="22"/>
        <v/>
      </c>
      <c r="BG14" s="253" t="str">
        <f t="shared" si="22"/>
        <v/>
      </c>
      <c r="BH14" s="253" t="str">
        <f t="shared" si="22"/>
        <v/>
      </c>
      <c r="BI14" s="253" t="str">
        <f t="shared" si="22"/>
        <v/>
      </c>
      <c r="BJ14" s="253" t="str">
        <f t="shared" si="22"/>
        <v/>
      </c>
      <c r="BK14" s="253" t="str">
        <f t="shared" si="22"/>
        <v>A9</v>
      </c>
      <c r="BL14" s="253" t="str">
        <f t="shared" si="22"/>
        <v/>
      </c>
      <c r="BM14" s="253" t="str">
        <f t="shared" si="22"/>
        <v/>
      </c>
      <c r="BN14" s="253" t="str">
        <f t="shared" si="22"/>
        <v/>
      </c>
      <c r="BO14" s="253" t="str">
        <f t="shared" si="22"/>
        <v/>
      </c>
      <c r="BP14" s="253" t="str">
        <f t="shared" si="22"/>
        <v>A3</v>
      </c>
      <c r="BQ14" s="253" t="str">
        <f t="shared" si="22"/>
        <v/>
      </c>
      <c r="BR14" s="253" t="str">
        <f t="shared" ref="BR14:CY14" si="23">IF(COUNTIF(_st1,BR$2)&gt;1,"sai",IF(COUNTIF(_st1,BR$2)=1,INDEX(tkbs,1,MATCH(BR$2,_st1,0)),""))</f>
        <v/>
      </c>
      <c r="BS14" s="253" t="str">
        <f t="shared" si="23"/>
        <v/>
      </c>
      <c r="BT14" s="253" t="str">
        <f t="shared" si="23"/>
        <v/>
      </c>
      <c r="BU14" s="253" t="str">
        <f t="shared" si="23"/>
        <v/>
      </c>
      <c r="BV14" s="253" t="str">
        <f t="shared" si="23"/>
        <v/>
      </c>
      <c r="BW14" s="253" t="str">
        <f t="shared" si="23"/>
        <v/>
      </c>
      <c r="BX14" s="253" t="str">
        <f t="shared" si="23"/>
        <v>A7</v>
      </c>
      <c r="BY14" s="253" t="str">
        <f t="shared" si="23"/>
        <v/>
      </c>
      <c r="BZ14" s="253" t="str">
        <f t="shared" si="23"/>
        <v/>
      </c>
      <c r="CA14" s="253" t="str">
        <f t="shared" si="23"/>
        <v/>
      </c>
      <c r="CB14" s="253" t="str">
        <f t="shared" si="23"/>
        <v/>
      </c>
      <c r="CC14" s="253" t="str">
        <f t="shared" si="23"/>
        <v/>
      </c>
      <c r="CD14" s="253" t="str">
        <f t="shared" si="23"/>
        <v/>
      </c>
      <c r="CE14" s="253" t="str">
        <f t="shared" si="23"/>
        <v/>
      </c>
      <c r="CF14" s="253" t="str">
        <f t="shared" si="23"/>
        <v/>
      </c>
      <c r="CG14" s="253" t="str">
        <f t="shared" si="23"/>
        <v/>
      </c>
      <c r="CH14" s="253" t="str">
        <f t="shared" si="23"/>
        <v/>
      </c>
      <c r="CI14" s="253" t="str">
        <f t="shared" si="23"/>
        <v/>
      </c>
      <c r="CJ14" s="253" t="str">
        <f t="shared" si="23"/>
        <v/>
      </c>
      <c r="CK14" s="253" t="str">
        <f t="shared" si="23"/>
        <v/>
      </c>
      <c r="CL14" s="253" t="str">
        <f t="shared" si="23"/>
        <v/>
      </c>
      <c r="CM14" s="253" t="str">
        <f t="shared" si="23"/>
        <v/>
      </c>
      <c r="CN14" s="253" t="str">
        <f t="shared" si="23"/>
        <v/>
      </c>
      <c r="CO14" s="253" t="str">
        <f t="shared" si="23"/>
        <v/>
      </c>
      <c r="CP14" s="253" t="str">
        <f t="shared" si="23"/>
        <v/>
      </c>
      <c r="CQ14" s="253" t="str">
        <f t="shared" si="23"/>
        <v/>
      </c>
      <c r="CR14" s="253" t="str">
        <f t="shared" si="23"/>
        <v/>
      </c>
      <c r="CS14" s="253" t="str">
        <f t="shared" si="23"/>
        <v/>
      </c>
      <c r="CT14" s="253" t="str">
        <f t="shared" si="23"/>
        <v/>
      </c>
      <c r="CU14" s="253" t="str">
        <f t="shared" si="23"/>
        <v/>
      </c>
      <c r="CV14" s="253" t="str">
        <f t="shared" si="23"/>
        <v/>
      </c>
      <c r="CW14" s="253" t="str">
        <f t="shared" si="23"/>
        <v/>
      </c>
      <c r="CX14" s="253" t="str">
        <f t="shared" si="23"/>
        <v/>
      </c>
      <c r="CY14" s="253" t="str">
        <f t="shared" si="23"/>
        <v/>
      </c>
    </row>
    <row r="15" spans="1:103" ht="12" customHeight="1">
      <c r="A15" s="571"/>
      <c r="B15" s="250">
        <v>2</v>
      </c>
      <c r="C15" s="254" t="str">
        <f t="shared" ref="C15:BQ15" si="24">IF(COUNTIF(_st2,C$2)&gt;1,"sai",IF(COUNTIF(_st2,C$2)=1,INDEX(tkbs,1,MATCH(C$2,_st2,0)),""))</f>
        <v>A2</v>
      </c>
      <c r="D15" s="254" t="str">
        <f t="shared" si="24"/>
        <v>A1</v>
      </c>
      <c r="E15" s="254" t="str">
        <f t="shared" si="24"/>
        <v/>
      </c>
      <c r="F15" s="254" t="str">
        <f t="shared" si="24"/>
        <v/>
      </c>
      <c r="G15" s="254" t="str">
        <f t="shared" si="24"/>
        <v/>
      </c>
      <c r="H15" s="254" t="str">
        <f t="shared" si="24"/>
        <v/>
      </c>
      <c r="I15" s="254" t="str">
        <f t="shared" si="24"/>
        <v>A10</v>
      </c>
      <c r="J15" s="254" t="str">
        <f t="shared" si="24"/>
        <v/>
      </c>
      <c r="K15" s="254" t="str">
        <f t="shared" si="24"/>
        <v/>
      </c>
      <c r="L15" s="254" t="str">
        <f t="shared" si="24"/>
        <v>A4</v>
      </c>
      <c r="M15" s="254" t="str">
        <f t="shared" si="24"/>
        <v/>
      </c>
      <c r="N15" s="254" t="str">
        <f t="shared" si="24"/>
        <v/>
      </c>
      <c r="O15" s="254" t="str">
        <f t="shared" si="24"/>
        <v/>
      </c>
      <c r="P15" s="254" t="str">
        <f t="shared" si="24"/>
        <v/>
      </c>
      <c r="Q15" s="254" t="str">
        <f t="shared" si="24"/>
        <v/>
      </c>
      <c r="R15" s="254" t="str">
        <f t="shared" si="24"/>
        <v/>
      </c>
      <c r="S15" s="254" t="str">
        <f t="shared" si="24"/>
        <v/>
      </c>
      <c r="T15" s="254" t="str">
        <f t="shared" si="24"/>
        <v/>
      </c>
      <c r="U15" s="254" t="str">
        <f t="shared" si="24"/>
        <v/>
      </c>
      <c r="V15" s="254" t="str">
        <f t="shared" si="24"/>
        <v/>
      </c>
      <c r="W15" s="254" t="str">
        <f t="shared" si="24"/>
        <v/>
      </c>
      <c r="X15" s="254" t="str">
        <f t="shared" si="24"/>
        <v/>
      </c>
      <c r="Y15" s="254" t="str">
        <f t="shared" si="24"/>
        <v/>
      </c>
      <c r="Z15" s="254" t="str">
        <f t="shared" si="24"/>
        <v/>
      </c>
      <c r="AA15" s="254" t="str">
        <f t="shared" si="24"/>
        <v/>
      </c>
      <c r="AB15" s="254" t="str">
        <f t="shared" si="24"/>
        <v/>
      </c>
      <c r="AC15" s="254" t="str">
        <f t="shared" si="24"/>
        <v/>
      </c>
      <c r="AD15" s="254" t="str">
        <f t="shared" si="24"/>
        <v/>
      </c>
      <c r="AE15" s="254" t="str">
        <f t="shared" si="24"/>
        <v/>
      </c>
      <c r="AF15" s="254" t="str">
        <f t="shared" si="24"/>
        <v/>
      </c>
      <c r="AG15" s="254" t="str">
        <f t="shared" si="24"/>
        <v/>
      </c>
      <c r="AH15" s="254" t="str">
        <f t="shared" si="24"/>
        <v/>
      </c>
      <c r="AI15" s="254" t="str">
        <f t="shared" si="24"/>
        <v/>
      </c>
      <c r="AJ15" s="254" t="str">
        <f t="shared" si="24"/>
        <v/>
      </c>
      <c r="AK15" s="254" t="str">
        <f t="shared" si="24"/>
        <v/>
      </c>
      <c r="AL15" s="254" t="str">
        <f t="shared" si="24"/>
        <v/>
      </c>
      <c r="AM15" s="254" t="str">
        <f t="shared" si="24"/>
        <v/>
      </c>
      <c r="AN15" s="254" t="str">
        <f t="shared" si="24"/>
        <v/>
      </c>
      <c r="AO15" s="254" t="str">
        <f t="shared" si="24"/>
        <v>A11</v>
      </c>
      <c r="AP15" s="254" t="str">
        <f t="shared" si="24"/>
        <v/>
      </c>
      <c r="AQ15" s="254" t="str">
        <f t="shared" si="24"/>
        <v>A6</v>
      </c>
      <c r="AR15" s="254" t="str">
        <f t="shared" si="24"/>
        <v/>
      </c>
      <c r="AS15" s="254" t="str">
        <f t="shared" si="24"/>
        <v/>
      </c>
      <c r="AT15" s="254" t="str">
        <f t="shared" si="24"/>
        <v/>
      </c>
      <c r="AU15" s="254" t="str">
        <f t="shared" si="24"/>
        <v/>
      </c>
      <c r="AV15" s="254" t="str">
        <f t="shared" si="24"/>
        <v/>
      </c>
      <c r="AW15" s="254" t="str">
        <f t="shared" si="24"/>
        <v/>
      </c>
      <c r="AX15" s="254" t="str">
        <f t="shared" si="24"/>
        <v/>
      </c>
      <c r="AY15" s="254" t="str">
        <f t="shared" si="24"/>
        <v/>
      </c>
      <c r="AZ15" s="254" t="str">
        <f t="shared" si="24"/>
        <v/>
      </c>
      <c r="BA15" s="254" t="str">
        <f t="shared" si="24"/>
        <v/>
      </c>
      <c r="BB15" s="254" t="str">
        <f t="shared" si="24"/>
        <v/>
      </c>
      <c r="BC15" s="254" t="str">
        <f t="shared" si="24"/>
        <v/>
      </c>
      <c r="BD15" s="254" t="str">
        <f t="shared" si="24"/>
        <v/>
      </c>
      <c r="BE15" s="254" t="str">
        <f t="shared" si="24"/>
        <v/>
      </c>
      <c r="BF15" s="254" t="str">
        <f t="shared" si="24"/>
        <v/>
      </c>
      <c r="BG15" s="254" t="str">
        <f t="shared" si="24"/>
        <v/>
      </c>
      <c r="BH15" s="254" t="str">
        <f t="shared" si="24"/>
        <v/>
      </c>
      <c r="BI15" s="254" t="str">
        <f t="shared" si="24"/>
        <v/>
      </c>
      <c r="BJ15" s="254" t="str">
        <f t="shared" si="24"/>
        <v/>
      </c>
      <c r="BK15" s="254" t="str">
        <f t="shared" si="24"/>
        <v>A5</v>
      </c>
      <c r="BL15" s="254" t="str">
        <f t="shared" si="24"/>
        <v>A12</v>
      </c>
      <c r="BM15" s="254" t="str">
        <f t="shared" si="24"/>
        <v/>
      </c>
      <c r="BN15" s="254" t="str">
        <f t="shared" si="24"/>
        <v/>
      </c>
      <c r="BO15" s="254" t="str">
        <f t="shared" si="24"/>
        <v/>
      </c>
      <c r="BP15" s="254" t="str">
        <f t="shared" si="24"/>
        <v>A3</v>
      </c>
      <c r="BQ15" s="254" t="str">
        <f t="shared" si="24"/>
        <v/>
      </c>
      <c r="BR15" s="254" t="str">
        <f t="shared" ref="BR15:CQ15" si="25">IF(COUNTIF(_st2,BR$2)&gt;1,"sai",IF(COUNTIF(_st2,BR$2)=1,INDEX(tkbs,1,MATCH(BR$2,_st2,0)),""))</f>
        <v/>
      </c>
      <c r="BS15" s="254" t="str">
        <f t="shared" si="25"/>
        <v/>
      </c>
      <c r="BT15" s="254" t="str">
        <f t="shared" si="25"/>
        <v/>
      </c>
      <c r="BU15" s="254" t="str">
        <f t="shared" si="25"/>
        <v/>
      </c>
      <c r="BV15" s="254" t="str">
        <f t="shared" si="25"/>
        <v/>
      </c>
      <c r="BW15" s="254" t="str">
        <f t="shared" si="25"/>
        <v/>
      </c>
      <c r="BX15" s="254" t="str">
        <f t="shared" si="25"/>
        <v>A7</v>
      </c>
      <c r="BY15" s="254" t="str">
        <f t="shared" si="25"/>
        <v/>
      </c>
      <c r="BZ15" s="254" t="str">
        <f t="shared" si="25"/>
        <v/>
      </c>
      <c r="CA15" s="254" t="str">
        <f t="shared" si="25"/>
        <v/>
      </c>
      <c r="CB15" s="254" t="str">
        <f t="shared" si="25"/>
        <v/>
      </c>
      <c r="CC15" s="254" t="str">
        <f t="shared" si="25"/>
        <v/>
      </c>
      <c r="CD15" s="254" t="str">
        <f t="shared" si="25"/>
        <v/>
      </c>
      <c r="CE15" s="254" t="str">
        <f t="shared" si="25"/>
        <v/>
      </c>
      <c r="CF15" s="254" t="str">
        <f t="shared" si="25"/>
        <v/>
      </c>
      <c r="CG15" s="254" t="str">
        <f t="shared" si="25"/>
        <v/>
      </c>
      <c r="CH15" s="254" t="str">
        <f t="shared" si="25"/>
        <v/>
      </c>
      <c r="CI15" s="254" t="str">
        <f t="shared" si="25"/>
        <v/>
      </c>
      <c r="CJ15" s="254" t="str">
        <f t="shared" si="25"/>
        <v/>
      </c>
      <c r="CK15" s="254" t="str">
        <f t="shared" si="25"/>
        <v/>
      </c>
      <c r="CL15" s="254" t="str">
        <f t="shared" si="25"/>
        <v/>
      </c>
      <c r="CM15" s="254" t="str">
        <f t="shared" si="25"/>
        <v/>
      </c>
      <c r="CN15" s="254" t="str">
        <f t="shared" si="25"/>
        <v/>
      </c>
      <c r="CO15" s="254" t="str">
        <f t="shared" si="25"/>
        <v/>
      </c>
      <c r="CP15" s="254" t="str">
        <f t="shared" si="25"/>
        <v/>
      </c>
      <c r="CQ15" s="254" t="str">
        <f t="shared" si="25"/>
        <v/>
      </c>
      <c r="CR15" s="254" t="str">
        <f t="shared" ref="CR15:CY15" si="26">IF(COUNTIF(_st2,CR$2)&gt;1,"sai",IF(COUNTIF(_st2,CR$2)=1,INDEX(tkbs,1,MATCH(CR$2,_st2,0)),""))</f>
        <v/>
      </c>
      <c r="CS15" s="254" t="str">
        <f t="shared" si="26"/>
        <v/>
      </c>
      <c r="CT15" s="254" t="str">
        <f t="shared" si="26"/>
        <v/>
      </c>
      <c r="CU15" s="254" t="str">
        <f t="shared" si="26"/>
        <v/>
      </c>
      <c r="CV15" s="254" t="str">
        <f t="shared" si="26"/>
        <v/>
      </c>
      <c r="CW15" s="254" t="str">
        <f t="shared" si="26"/>
        <v/>
      </c>
      <c r="CX15" s="254" t="str">
        <f t="shared" si="26"/>
        <v/>
      </c>
      <c r="CY15" s="254" t="str">
        <f t="shared" si="26"/>
        <v/>
      </c>
    </row>
    <row r="16" spans="1:103" ht="12" customHeight="1">
      <c r="A16" s="571"/>
      <c r="B16" s="250">
        <v>3</v>
      </c>
      <c r="C16" s="254" t="str">
        <f t="shared" ref="C16:BQ16" si="27">IF(COUNTIF(_st3,C$2)&gt;1,"sai",IF(COUNTIF(_st3,C$2)=1,INDEX(tkbs,1,MATCH(C$2,_st3,0)),""))</f>
        <v/>
      </c>
      <c r="D16" s="254" t="str">
        <f t="shared" si="27"/>
        <v/>
      </c>
      <c r="E16" s="254" t="str">
        <f t="shared" si="27"/>
        <v/>
      </c>
      <c r="F16" s="254" t="str">
        <f t="shared" si="27"/>
        <v/>
      </c>
      <c r="G16" s="254" t="str">
        <f t="shared" si="27"/>
        <v>A6</v>
      </c>
      <c r="H16" s="254" t="str">
        <f t="shared" si="27"/>
        <v/>
      </c>
      <c r="I16" s="254" t="str">
        <f t="shared" si="27"/>
        <v>A5</v>
      </c>
      <c r="J16" s="254" t="str">
        <f t="shared" si="27"/>
        <v/>
      </c>
      <c r="K16" s="254" t="str">
        <f t="shared" si="27"/>
        <v>A3</v>
      </c>
      <c r="L16" s="254" t="str">
        <f t="shared" si="27"/>
        <v/>
      </c>
      <c r="M16" s="254" t="str">
        <f t="shared" si="27"/>
        <v/>
      </c>
      <c r="N16" s="254" t="str">
        <f t="shared" si="27"/>
        <v/>
      </c>
      <c r="O16" s="254" t="str">
        <f t="shared" si="27"/>
        <v/>
      </c>
      <c r="P16" s="254" t="str">
        <f t="shared" si="27"/>
        <v/>
      </c>
      <c r="Q16" s="254" t="str">
        <f t="shared" si="27"/>
        <v/>
      </c>
      <c r="R16" s="254" t="str">
        <f t="shared" si="27"/>
        <v/>
      </c>
      <c r="S16" s="254" t="str">
        <f t="shared" si="27"/>
        <v/>
      </c>
      <c r="T16" s="254" t="str">
        <f t="shared" si="27"/>
        <v/>
      </c>
      <c r="U16" s="254" t="str">
        <f t="shared" si="27"/>
        <v/>
      </c>
      <c r="V16" s="254" t="str">
        <f t="shared" si="27"/>
        <v/>
      </c>
      <c r="W16" s="254" t="str">
        <f t="shared" si="27"/>
        <v/>
      </c>
      <c r="X16" s="254" t="str">
        <f t="shared" si="27"/>
        <v/>
      </c>
      <c r="Y16" s="254" t="str">
        <f t="shared" si="27"/>
        <v/>
      </c>
      <c r="Z16" s="254" t="str">
        <f t="shared" si="27"/>
        <v/>
      </c>
      <c r="AA16" s="254" t="str">
        <f t="shared" si="27"/>
        <v/>
      </c>
      <c r="AB16" s="254" t="str">
        <f t="shared" si="27"/>
        <v/>
      </c>
      <c r="AC16" s="254" t="str">
        <f t="shared" si="27"/>
        <v/>
      </c>
      <c r="AD16" s="254" t="str">
        <f t="shared" si="27"/>
        <v/>
      </c>
      <c r="AE16" s="254" t="str">
        <f t="shared" si="27"/>
        <v/>
      </c>
      <c r="AF16" s="254" t="str">
        <f t="shared" si="27"/>
        <v/>
      </c>
      <c r="AG16" s="254" t="str">
        <f t="shared" si="27"/>
        <v/>
      </c>
      <c r="AH16" s="254" t="str">
        <f t="shared" si="27"/>
        <v/>
      </c>
      <c r="AI16" s="254" t="str">
        <f t="shared" si="27"/>
        <v>A4</v>
      </c>
      <c r="AJ16" s="254" t="str">
        <f t="shared" si="27"/>
        <v/>
      </c>
      <c r="AK16" s="254" t="str">
        <f t="shared" si="27"/>
        <v/>
      </c>
      <c r="AL16" s="254" t="str">
        <f t="shared" si="27"/>
        <v/>
      </c>
      <c r="AM16" s="254" t="str">
        <f t="shared" si="27"/>
        <v/>
      </c>
      <c r="AN16" s="254" t="str">
        <f t="shared" si="27"/>
        <v/>
      </c>
      <c r="AO16" s="254" t="str">
        <f t="shared" si="27"/>
        <v>A8</v>
      </c>
      <c r="AP16" s="254" t="str">
        <f t="shared" si="27"/>
        <v/>
      </c>
      <c r="AQ16" s="254" t="str">
        <f t="shared" si="27"/>
        <v>A9</v>
      </c>
      <c r="AR16" s="254" t="str">
        <f t="shared" si="27"/>
        <v/>
      </c>
      <c r="AS16" s="254" t="str">
        <f t="shared" si="27"/>
        <v/>
      </c>
      <c r="AT16" s="254" t="str">
        <f t="shared" si="27"/>
        <v/>
      </c>
      <c r="AU16" s="254" t="str">
        <f t="shared" si="27"/>
        <v/>
      </c>
      <c r="AV16" s="254" t="str">
        <f t="shared" si="27"/>
        <v/>
      </c>
      <c r="AW16" s="254" t="str">
        <f t="shared" si="27"/>
        <v/>
      </c>
      <c r="AX16" s="254" t="str">
        <f t="shared" si="27"/>
        <v/>
      </c>
      <c r="AY16" s="254" t="str">
        <f t="shared" si="27"/>
        <v/>
      </c>
      <c r="AZ16" s="254" t="str">
        <f t="shared" si="27"/>
        <v/>
      </c>
      <c r="BA16" s="254" t="str">
        <f t="shared" si="27"/>
        <v/>
      </c>
      <c r="BB16" s="254" t="str">
        <f t="shared" si="27"/>
        <v/>
      </c>
      <c r="BC16" s="254" t="str">
        <f t="shared" si="27"/>
        <v/>
      </c>
      <c r="BD16" s="254" t="str">
        <f t="shared" si="27"/>
        <v/>
      </c>
      <c r="BE16" s="254" t="str">
        <f t="shared" si="27"/>
        <v/>
      </c>
      <c r="BF16" s="254" t="str">
        <f t="shared" si="27"/>
        <v/>
      </c>
      <c r="BG16" s="254" t="str">
        <f t="shared" si="27"/>
        <v/>
      </c>
      <c r="BH16" s="254" t="str">
        <f t="shared" si="27"/>
        <v>A11</v>
      </c>
      <c r="BI16" s="254" t="str">
        <f t="shared" si="27"/>
        <v/>
      </c>
      <c r="BJ16" s="254" t="str">
        <f t="shared" si="27"/>
        <v>A10</v>
      </c>
      <c r="BK16" s="254" t="str">
        <f t="shared" si="27"/>
        <v>A7</v>
      </c>
      <c r="BL16" s="254" t="str">
        <f t="shared" si="27"/>
        <v/>
      </c>
      <c r="BM16" s="254" t="str">
        <f t="shared" si="27"/>
        <v/>
      </c>
      <c r="BN16" s="254" t="str">
        <f t="shared" si="27"/>
        <v/>
      </c>
      <c r="BO16" s="254" t="str">
        <f t="shared" si="27"/>
        <v/>
      </c>
      <c r="BP16" s="254" t="str">
        <f t="shared" si="27"/>
        <v>A1</v>
      </c>
      <c r="BQ16" s="254" t="str">
        <f t="shared" si="27"/>
        <v>A2</v>
      </c>
      <c r="BR16" s="254" t="str">
        <f t="shared" ref="BR16:CY16" si="28">IF(COUNTIF(_st3,BR$2)&gt;1,"sai",IF(COUNTIF(_st3,BR$2)=1,INDEX(tkbs,1,MATCH(BR$2,_st3,0)),""))</f>
        <v/>
      </c>
      <c r="BS16" s="254" t="str">
        <f t="shared" si="28"/>
        <v/>
      </c>
      <c r="BT16" s="254" t="str">
        <f t="shared" si="28"/>
        <v/>
      </c>
      <c r="BU16" s="254" t="str">
        <f t="shared" si="28"/>
        <v/>
      </c>
      <c r="BV16" s="254" t="str">
        <f t="shared" si="28"/>
        <v/>
      </c>
      <c r="BW16" s="254" t="str">
        <f t="shared" si="28"/>
        <v/>
      </c>
      <c r="BX16" s="254" t="str">
        <f t="shared" si="28"/>
        <v/>
      </c>
      <c r="BY16" s="254" t="str">
        <f t="shared" si="28"/>
        <v/>
      </c>
      <c r="BZ16" s="254" t="str">
        <f t="shared" si="28"/>
        <v/>
      </c>
      <c r="CA16" s="254" t="str">
        <f t="shared" si="28"/>
        <v/>
      </c>
      <c r="CB16" s="254" t="str">
        <f t="shared" si="28"/>
        <v/>
      </c>
      <c r="CC16" s="254" t="str">
        <f t="shared" si="28"/>
        <v/>
      </c>
      <c r="CD16" s="254" t="str">
        <f t="shared" si="28"/>
        <v/>
      </c>
      <c r="CE16" s="254" t="str">
        <f t="shared" si="28"/>
        <v/>
      </c>
      <c r="CF16" s="254" t="str">
        <f t="shared" si="28"/>
        <v/>
      </c>
      <c r="CG16" s="254" t="str">
        <f t="shared" si="28"/>
        <v/>
      </c>
      <c r="CH16" s="254" t="str">
        <f t="shared" si="28"/>
        <v/>
      </c>
      <c r="CI16" s="254" t="str">
        <f t="shared" si="28"/>
        <v/>
      </c>
      <c r="CJ16" s="254" t="str">
        <f t="shared" si="28"/>
        <v/>
      </c>
      <c r="CK16" s="254" t="str">
        <f t="shared" si="28"/>
        <v/>
      </c>
      <c r="CL16" s="254" t="str">
        <f t="shared" si="28"/>
        <v/>
      </c>
      <c r="CM16" s="254" t="str">
        <f t="shared" si="28"/>
        <v/>
      </c>
      <c r="CN16" s="254" t="str">
        <f t="shared" si="28"/>
        <v/>
      </c>
      <c r="CO16" s="254" t="str">
        <f t="shared" si="28"/>
        <v/>
      </c>
      <c r="CP16" s="254" t="str">
        <f t="shared" si="28"/>
        <v/>
      </c>
      <c r="CQ16" s="254" t="str">
        <f t="shared" si="28"/>
        <v/>
      </c>
      <c r="CR16" s="254" t="str">
        <f t="shared" si="28"/>
        <v/>
      </c>
      <c r="CS16" s="254" t="str">
        <f t="shared" si="28"/>
        <v/>
      </c>
      <c r="CT16" s="254" t="str">
        <f t="shared" si="28"/>
        <v/>
      </c>
      <c r="CU16" s="254" t="str">
        <f t="shared" si="28"/>
        <v/>
      </c>
      <c r="CV16" s="254" t="str">
        <f t="shared" si="28"/>
        <v/>
      </c>
      <c r="CW16" s="254" t="str">
        <f t="shared" si="28"/>
        <v/>
      </c>
      <c r="CX16" s="254" t="str">
        <f t="shared" si="28"/>
        <v/>
      </c>
      <c r="CY16" s="254" t="str">
        <f t="shared" si="28"/>
        <v/>
      </c>
    </row>
    <row r="17" spans="1:103" ht="12" customHeight="1">
      <c r="A17" s="571"/>
      <c r="B17" s="250">
        <v>4</v>
      </c>
      <c r="C17" s="254" t="str">
        <f t="shared" ref="C17:BQ17" si="29">IF(COUNTIF(_st4,C$2)&gt;1,"sai",IF(COUNTIF(_st4,C$2)=1,INDEX(tkbs,1,MATCH(C$2,_st4,0)),""))</f>
        <v/>
      </c>
      <c r="D17" s="254" t="str">
        <f t="shared" si="29"/>
        <v/>
      </c>
      <c r="E17" s="254" t="str">
        <f t="shared" si="29"/>
        <v/>
      </c>
      <c r="F17" s="254" t="str">
        <f t="shared" si="29"/>
        <v/>
      </c>
      <c r="G17" s="254" t="str">
        <f t="shared" si="29"/>
        <v>A6</v>
      </c>
      <c r="H17" s="254" t="str">
        <f t="shared" si="29"/>
        <v/>
      </c>
      <c r="I17" s="254" t="str">
        <f t="shared" si="29"/>
        <v>A5</v>
      </c>
      <c r="J17" s="254" t="str">
        <f t="shared" si="29"/>
        <v/>
      </c>
      <c r="K17" s="254" t="str">
        <f t="shared" si="29"/>
        <v/>
      </c>
      <c r="L17" s="254" t="str">
        <f t="shared" si="29"/>
        <v/>
      </c>
      <c r="M17" s="254" t="str">
        <f t="shared" si="29"/>
        <v/>
      </c>
      <c r="N17" s="254" t="str">
        <f t="shared" si="29"/>
        <v/>
      </c>
      <c r="O17" s="254" t="str">
        <f t="shared" si="29"/>
        <v/>
      </c>
      <c r="P17" s="254" t="str">
        <f t="shared" si="29"/>
        <v/>
      </c>
      <c r="Q17" s="254" t="str">
        <f t="shared" si="29"/>
        <v/>
      </c>
      <c r="R17" s="254" t="str">
        <f t="shared" si="29"/>
        <v/>
      </c>
      <c r="S17" s="254" t="str">
        <f t="shared" si="29"/>
        <v/>
      </c>
      <c r="T17" s="254" t="str">
        <f t="shared" si="29"/>
        <v/>
      </c>
      <c r="U17" s="254" t="str">
        <f t="shared" si="29"/>
        <v/>
      </c>
      <c r="V17" s="254" t="str">
        <f t="shared" si="29"/>
        <v/>
      </c>
      <c r="W17" s="254" t="str">
        <f t="shared" si="29"/>
        <v/>
      </c>
      <c r="X17" s="254" t="str">
        <f t="shared" si="29"/>
        <v/>
      </c>
      <c r="Y17" s="254" t="str">
        <f t="shared" si="29"/>
        <v/>
      </c>
      <c r="Z17" s="254" t="str">
        <f t="shared" si="29"/>
        <v/>
      </c>
      <c r="AA17" s="254" t="str">
        <f t="shared" si="29"/>
        <v/>
      </c>
      <c r="AB17" s="254" t="str">
        <f t="shared" si="29"/>
        <v/>
      </c>
      <c r="AC17" s="254" t="str">
        <f t="shared" si="29"/>
        <v/>
      </c>
      <c r="AD17" s="254" t="str">
        <f t="shared" si="29"/>
        <v/>
      </c>
      <c r="AE17" s="254" t="str">
        <f t="shared" si="29"/>
        <v/>
      </c>
      <c r="AF17" s="254" t="str">
        <f t="shared" si="29"/>
        <v/>
      </c>
      <c r="AG17" s="254" t="str">
        <f t="shared" si="29"/>
        <v/>
      </c>
      <c r="AH17" s="254" t="str">
        <f t="shared" si="29"/>
        <v/>
      </c>
      <c r="AI17" s="254" t="str">
        <f t="shared" si="29"/>
        <v>A11</v>
      </c>
      <c r="AJ17" s="254" t="str">
        <f t="shared" si="29"/>
        <v/>
      </c>
      <c r="AK17" s="254" t="str">
        <f t="shared" si="29"/>
        <v>A2</v>
      </c>
      <c r="AL17" s="254" t="str">
        <f t="shared" si="29"/>
        <v/>
      </c>
      <c r="AM17" s="254" t="str">
        <f t="shared" si="29"/>
        <v/>
      </c>
      <c r="AN17" s="254" t="str">
        <f t="shared" si="29"/>
        <v/>
      </c>
      <c r="AO17" s="254" t="str">
        <f t="shared" si="29"/>
        <v>A4</v>
      </c>
      <c r="AP17" s="254" t="str">
        <f t="shared" si="29"/>
        <v/>
      </c>
      <c r="AQ17" s="254" t="str">
        <f t="shared" si="29"/>
        <v>A9</v>
      </c>
      <c r="AR17" s="254" t="str">
        <f t="shared" si="29"/>
        <v/>
      </c>
      <c r="AS17" s="254" t="str">
        <f t="shared" si="29"/>
        <v/>
      </c>
      <c r="AT17" s="254" t="str">
        <f t="shared" si="29"/>
        <v/>
      </c>
      <c r="AU17" s="254" t="str">
        <f t="shared" si="29"/>
        <v/>
      </c>
      <c r="AV17" s="254" t="str">
        <f t="shared" si="29"/>
        <v/>
      </c>
      <c r="AW17" s="254" t="str">
        <f t="shared" si="29"/>
        <v/>
      </c>
      <c r="AX17" s="254" t="str">
        <f t="shared" si="29"/>
        <v/>
      </c>
      <c r="AY17" s="254" t="str">
        <f t="shared" si="29"/>
        <v/>
      </c>
      <c r="AZ17" s="254" t="str">
        <f t="shared" si="29"/>
        <v/>
      </c>
      <c r="BA17" s="254" t="str">
        <f t="shared" si="29"/>
        <v/>
      </c>
      <c r="BB17" s="254" t="str">
        <f t="shared" si="29"/>
        <v/>
      </c>
      <c r="BC17" s="254" t="str">
        <f t="shared" si="29"/>
        <v/>
      </c>
      <c r="BD17" s="254" t="str">
        <f t="shared" si="29"/>
        <v/>
      </c>
      <c r="BE17" s="254" t="str">
        <f t="shared" si="29"/>
        <v/>
      </c>
      <c r="BF17" s="254" t="str">
        <f t="shared" si="29"/>
        <v/>
      </c>
      <c r="BG17" s="254" t="str">
        <f t="shared" si="29"/>
        <v/>
      </c>
      <c r="BH17" s="254" t="str">
        <f t="shared" si="29"/>
        <v>A12</v>
      </c>
      <c r="BI17" s="254" t="str">
        <f t="shared" si="29"/>
        <v/>
      </c>
      <c r="BJ17" s="254" t="str">
        <f t="shared" si="29"/>
        <v/>
      </c>
      <c r="BK17" s="254" t="str">
        <f t="shared" si="29"/>
        <v/>
      </c>
      <c r="BL17" s="254" t="str">
        <f t="shared" si="29"/>
        <v>A3</v>
      </c>
      <c r="BM17" s="254" t="str">
        <f t="shared" si="29"/>
        <v/>
      </c>
      <c r="BN17" s="254" t="str">
        <f t="shared" si="29"/>
        <v>A10</v>
      </c>
      <c r="BO17" s="254" t="str">
        <f t="shared" si="29"/>
        <v/>
      </c>
      <c r="BP17" s="254" t="str">
        <f t="shared" si="29"/>
        <v>A1</v>
      </c>
      <c r="BQ17" s="254" t="str">
        <f t="shared" si="29"/>
        <v>A8</v>
      </c>
      <c r="BR17" s="254" t="str">
        <f t="shared" ref="BR17:CY17" si="30">IF(COUNTIF(_st4,BR$2)&gt;1,"sai",IF(COUNTIF(_st4,BR$2)=1,INDEX(tkbs,1,MATCH(BR$2,_st4,0)),""))</f>
        <v/>
      </c>
      <c r="BS17" s="254" t="str">
        <f t="shared" si="30"/>
        <v/>
      </c>
      <c r="BT17" s="254" t="str">
        <f t="shared" si="30"/>
        <v/>
      </c>
      <c r="BU17" s="254" t="str">
        <f t="shared" si="30"/>
        <v/>
      </c>
      <c r="BV17" s="254" t="str">
        <f t="shared" si="30"/>
        <v/>
      </c>
      <c r="BW17" s="254" t="str">
        <f t="shared" si="30"/>
        <v/>
      </c>
      <c r="BX17" s="254" t="str">
        <f t="shared" si="30"/>
        <v/>
      </c>
      <c r="BY17" s="254" t="str">
        <f t="shared" si="30"/>
        <v/>
      </c>
      <c r="BZ17" s="254" t="str">
        <f t="shared" si="30"/>
        <v/>
      </c>
      <c r="CA17" s="254" t="str">
        <f t="shared" si="30"/>
        <v/>
      </c>
      <c r="CB17" s="254" t="str">
        <f t="shared" si="30"/>
        <v/>
      </c>
      <c r="CC17" s="254" t="str">
        <f t="shared" si="30"/>
        <v/>
      </c>
      <c r="CD17" s="254" t="str">
        <f t="shared" si="30"/>
        <v/>
      </c>
      <c r="CE17" s="254" t="str">
        <f t="shared" si="30"/>
        <v/>
      </c>
      <c r="CF17" s="254" t="str">
        <f t="shared" si="30"/>
        <v/>
      </c>
      <c r="CG17" s="254" t="str">
        <f t="shared" si="30"/>
        <v/>
      </c>
      <c r="CH17" s="254" t="str">
        <f t="shared" si="30"/>
        <v/>
      </c>
      <c r="CI17" s="254" t="str">
        <f t="shared" si="30"/>
        <v/>
      </c>
      <c r="CJ17" s="254" t="str">
        <f t="shared" si="30"/>
        <v/>
      </c>
      <c r="CK17" s="254" t="str">
        <f t="shared" si="30"/>
        <v/>
      </c>
      <c r="CL17" s="254" t="str">
        <f t="shared" si="30"/>
        <v/>
      </c>
      <c r="CM17" s="254" t="str">
        <f t="shared" si="30"/>
        <v/>
      </c>
      <c r="CN17" s="254" t="str">
        <f t="shared" si="30"/>
        <v/>
      </c>
      <c r="CO17" s="254" t="str">
        <f t="shared" si="30"/>
        <v/>
      </c>
      <c r="CP17" s="254" t="str">
        <f t="shared" si="30"/>
        <v/>
      </c>
      <c r="CQ17" s="254" t="str">
        <f t="shared" si="30"/>
        <v/>
      </c>
      <c r="CR17" s="254" t="str">
        <f t="shared" si="30"/>
        <v/>
      </c>
      <c r="CS17" s="254" t="str">
        <f t="shared" si="30"/>
        <v/>
      </c>
      <c r="CT17" s="254" t="str">
        <f t="shared" si="30"/>
        <v/>
      </c>
      <c r="CU17" s="254" t="str">
        <f t="shared" si="30"/>
        <v/>
      </c>
      <c r="CV17" s="254" t="str">
        <f t="shared" si="30"/>
        <v/>
      </c>
      <c r="CW17" s="254" t="str">
        <f t="shared" si="30"/>
        <v/>
      </c>
      <c r="CX17" s="254" t="str">
        <f t="shared" si="30"/>
        <v/>
      </c>
      <c r="CY17" s="254" t="str">
        <f t="shared" si="30"/>
        <v/>
      </c>
    </row>
    <row r="18" spans="1:103" ht="12" customHeight="1">
      <c r="A18" s="572"/>
      <c r="B18" s="251">
        <v>5</v>
      </c>
      <c r="C18" s="255" t="str">
        <f t="shared" ref="C18:BQ18" si="31">IF(COUNTIF(_st5,C$2)&gt;1,"sai",IF(COUNTIF(_st5,C$2)=1,INDEX(tkbs,1,MATCH(C$2,_st5,0)),""))</f>
        <v/>
      </c>
      <c r="D18" s="255" t="str">
        <f t="shared" si="31"/>
        <v/>
      </c>
      <c r="E18" s="255" t="str">
        <f t="shared" si="31"/>
        <v/>
      </c>
      <c r="F18" s="255" t="str">
        <f t="shared" si="31"/>
        <v/>
      </c>
      <c r="G18" s="255" t="str">
        <f t="shared" si="31"/>
        <v/>
      </c>
      <c r="H18" s="255" t="str">
        <f t="shared" si="31"/>
        <v/>
      </c>
      <c r="I18" s="255" t="str">
        <f t="shared" si="31"/>
        <v/>
      </c>
      <c r="J18" s="255" t="str">
        <f t="shared" si="31"/>
        <v/>
      </c>
      <c r="K18" s="255" t="str">
        <f t="shared" si="31"/>
        <v/>
      </c>
      <c r="L18" s="255" t="str">
        <f t="shared" si="31"/>
        <v/>
      </c>
      <c r="M18" s="255" t="str">
        <f t="shared" si="31"/>
        <v/>
      </c>
      <c r="N18" s="255" t="str">
        <f t="shared" si="31"/>
        <v/>
      </c>
      <c r="O18" s="255" t="str">
        <f t="shared" si="31"/>
        <v/>
      </c>
      <c r="P18" s="255" t="str">
        <f t="shared" si="31"/>
        <v/>
      </c>
      <c r="Q18" s="255" t="str">
        <f t="shared" si="31"/>
        <v/>
      </c>
      <c r="R18" s="255" t="str">
        <f t="shared" si="31"/>
        <v/>
      </c>
      <c r="S18" s="255" t="str">
        <f t="shared" si="31"/>
        <v/>
      </c>
      <c r="T18" s="255" t="str">
        <f t="shared" si="31"/>
        <v/>
      </c>
      <c r="U18" s="255" t="str">
        <f t="shared" si="31"/>
        <v/>
      </c>
      <c r="V18" s="255" t="str">
        <f t="shared" si="31"/>
        <v/>
      </c>
      <c r="W18" s="255" t="str">
        <f t="shared" si="31"/>
        <v/>
      </c>
      <c r="X18" s="255" t="str">
        <f t="shared" si="31"/>
        <v/>
      </c>
      <c r="Y18" s="255" t="str">
        <f t="shared" si="31"/>
        <v/>
      </c>
      <c r="Z18" s="255" t="str">
        <f t="shared" si="31"/>
        <v/>
      </c>
      <c r="AA18" s="255" t="str">
        <f t="shared" si="31"/>
        <v/>
      </c>
      <c r="AB18" s="255" t="str">
        <f t="shared" si="31"/>
        <v/>
      </c>
      <c r="AC18" s="255" t="str">
        <f t="shared" si="31"/>
        <v/>
      </c>
      <c r="AD18" s="255" t="str">
        <f t="shared" si="31"/>
        <v/>
      </c>
      <c r="AE18" s="255" t="str">
        <f t="shared" si="31"/>
        <v/>
      </c>
      <c r="AF18" s="255" t="str">
        <f t="shared" si="31"/>
        <v/>
      </c>
      <c r="AG18" s="255" t="str">
        <f t="shared" si="31"/>
        <v/>
      </c>
      <c r="AH18" s="255" t="str">
        <f t="shared" si="31"/>
        <v/>
      </c>
      <c r="AI18" s="255" t="str">
        <f t="shared" si="31"/>
        <v>A12</v>
      </c>
      <c r="AJ18" s="255" t="str">
        <f t="shared" si="31"/>
        <v/>
      </c>
      <c r="AK18" s="255" t="str">
        <f t="shared" si="31"/>
        <v>A7</v>
      </c>
      <c r="AL18" s="255" t="str">
        <f t="shared" si="31"/>
        <v/>
      </c>
      <c r="AM18" s="255" t="str">
        <f t="shared" si="31"/>
        <v/>
      </c>
      <c r="AN18" s="255" t="str">
        <f t="shared" si="31"/>
        <v/>
      </c>
      <c r="AO18" s="255" t="str">
        <f t="shared" si="31"/>
        <v/>
      </c>
      <c r="AP18" s="255" t="str">
        <f t="shared" si="31"/>
        <v/>
      </c>
      <c r="AQ18" s="255" t="str">
        <f t="shared" si="31"/>
        <v>A2</v>
      </c>
      <c r="AR18" s="255" t="str">
        <f t="shared" si="31"/>
        <v/>
      </c>
      <c r="AS18" s="255" t="str">
        <f t="shared" si="31"/>
        <v/>
      </c>
      <c r="AT18" s="255" t="str">
        <f t="shared" si="31"/>
        <v/>
      </c>
      <c r="AU18" s="255" t="str">
        <f t="shared" si="31"/>
        <v/>
      </c>
      <c r="AV18" s="255" t="str">
        <f t="shared" si="31"/>
        <v/>
      </c>
      <c r="AW18" s="255" t="str">
        <f t="shared" si="31"/>
        <v/>
      </c>
      <c r="AX18" s="255" t="str">
        <f t="shared" si="31"/>
        <v/>
      </c>
      <c r="AY18" s="255" t="str">
        <f t="shared" si="31"/>
        <v/>
      </c>
      <c r="AZ18" s="255" t="str">
        <f t="shared" si="31"/>
        <v/>
      </c>
      <c r="BA18" s="255" t="str">
        <f t="shared" si="31"/>
        <v/>
      </c>
      <c r="BB18" s="255" t="str">
        <f t="shared" si="31"/>
        <v/>
      </c>
      <c r="BC18" s="255" t="str">
        <f t="shared" si="31"/>
        <v/>
      </c>
      <c r="BD18" s="255" t="str">
        <f t="shared" si="31"/>
        <v/>
      </c>
      <c r="BE18" s="255" t="str">
        <f t="shared" si="31"/>
        <v/>
      </c>
      <c r="BF18" s="255" t="str">
        <f t="shared" si="31"/>
        <v/>
      </c>
      <c r="BG18" s="255" t="str">
        <f t="shared" si="31"/>
        <v/>
      </c>
      <c r="BH18" s="255" t="str">
        <f t="shared" si="31"/>
        <v>A5</v>
      </c>
      <c r="BI18" s="255" t="str">
        <f t="shared" si="31"/>
        <v/>
      </c>
      <c r="BJ18" s="255" t="str">
        <f t="shared" si="31"/>
        <v>A4</v>
      </c>
      <c r="BK18" s="255" t="str">
        <f t="shared" si="31"/>
        <v>A6</v>
      </c>
      <c r="BL18" s="255" t="str">
        <f t="shared" si="31"/>
        <v>A3</v>
      </c>
      <c r="BM18" s="255" t="str">
        <f t="shared" si="31"/>
        <v/>
      </c>
      <c r="BN18" s="255" t="str">
        <f t="shared" si="31"/>
        <v>A1</v>
      </c>
      <c r="BO18" s="255" t="str">
        <f t="shared" si="31"/>
        <v/>
      </c>
      <c r="BP18" s="255" t="str">
        <f t="shared" si="31"/>
        <v/>
      </c>
      <c r="BQ18" s="255" t="str">
        <f t="shared" si="31"/>
        <v>A8</v>
      </c>
      <c r="BR18" s="255" t="str">
        <f t="shared" ref="BR18:CY18" si="32">IF(COUNTIF(_st5,BR$2)&gt;1,"sai",IF(COUNTIF(_st5,BR$2)=1,INDEX(tkbs,1,MATCH(BR$2,_st5,0)),""))</f>
        <v/>
      </c>
      <c r="BS18" s="255" t="str">
        <f t="shared" si="32"/>
        <v/>
      </c>
      <c r="BT18" s="255" t="str">
        <f t="shared" si="32"/>
        <v/>
      </c>
      <c r="BU18" s="255" t="str">
        <f t="shared" si="32"/>
        <v/>
      </c>
      <c r="BV18" s="255" t="str">
        <f t="shared" si="32"/>
        <v/>
      </c>
      <c r="BW18" s="255" t="str">
        <f t="shared" si="32"/>
        <v/>
      </c>
      <c r="BX18" s="255" t="str">
        <f t="shared" si="32"/>
        <v>A9</v>
      </c>
      <c r="BY18" s="255" t="str">
        <f t="shared" si="32"/>
        <v/>
      </c>
      <c r="BZ18" s="255" t="str">
        <f t="shared" si="32"/>
        <v/>
      </c>
      <c r="CA18" s="255" t="str">
        <f t="shared" si="32"/>
        <v/>
      </c>
      <c r="CB18" s="255" t="str">
        <f t="shared" si="32"/>
        <v/>
      </c>
      <c r="CC18" s="255" t="str">
        <f t="shared" si="32"/>
        <v/>
      </c>
      <c r="CD18" s="255" t="str">
        <f t="shared" si="32"/>
        <v/>
      </c>
      <c r="CE18" s="255" t="str">
        <f t="shared" si="32"/>
        <v/>
      </c>
      <c r="CF18" s="255" t="str">
        <f t="shared" si="32"/>
        <v/>
      </c>
      <c r="CG18" s="255" t="str">
        <f t="shared" si="32"/>
        <v/>
      </c>
      <c r="CH18" s="255" t="str">
        <f t="shared" si="32"/>
        <v/>
      </c>
      <c r="CI18" s="255" t="str">
        <f t="shared" si="32"/>
        <v/>
      </c>
      <c r="CJ18" s="255" t="str">
        <f t="shared" si="32"/>
        <v/>
      </c>
      <c r="CK18" s="255" t="str">
        <f t="shared" si="32"/>
        <v/>
      </c>
      <c r="CL18" s="255" t="str">
        <f t="shared" si="32"/>
        <v/>
      </c>
      <c r="CM18" s="255" t="str">
        <f t="shared" si="32"/>
        <v/>
      </c>
      <c r="CN18" s="255" t="str">
        <f t="shared" si="32"/>
        <v/>
      </c>
      <c r="CO18" s="255" t="str">
        <f t="shared" si="32"/>
        <v/>
      </c>
      <c r="CP18" s="255" t="str">
        <f t="shared" si="32"/>
        <v/>
      </c>
      <c r="CQ18" s="255" t="str">
        <f t="shared" si="32"/>
        <v/>
      </c>
      <c r="CR18" s="255" t="str">
        <f t="shared" si="32"/>
        <v/>
      </c>
      <c r="CS18" s="255" t="str">
        <f t="shared" si="32"/>
        <v/>
      </c>
      <c r="CT18" s="255" t="str">
        <f t="shared" si="32"/>
        <v/>
      </c>
      <c r="CU18" s="255" t="str">
        <f t="shared" si="32"/>
        <v/>
      </c>
      <c r="CV18" s="255" t="str">
        <f t="shared" si="32"/>
        <v/>
      </c>
      <c r="CW18" s="255" t="str">
        <f t="shared" si="32"/>
        <v/>
      </c>
      <c r="CX18" s="255" t="str">
        <f t="shared" si="32"/>
        <v/>
      </c>
      <c r="CY18" s="255" t="str">
        <f t="shared" si="32"/>
        <v/>
      </c>
    </row>
    <row r="19" spans="1:103" ht="12" customHeight="1">
      <c r="A19" s="573" t="s">
        <v>78</v>
      </c>
      <c r="B19" s="247">
        <v>1</v>
      </c>
      <c r="C19" s="253" t="str">
        <f t="shared" ref="C19:BQ19" si="33">IF(COUNTIF(_sn1,C$2)&gt;1,"sai",IF(COUNTIF(_sn1,C$2)=1,INDEX(tkbs,1,MATCH(C$2,_sn1,0)),""))</f>
        <v/>
      </c>
      <c r="D19" s="253" t="str">
        <f t="shared" si="33"/>
        <v>A1</v>
      </c>
      <c r="E19" s="253" t="str">
        <f t="shared" si="33"/>
        <v/>
      </c>
      <c r="F19" s="253" t="str">
        <f t="shared" si="33"/>
        <v/>
      </c>
      <c r="G19" s="253" t="str">
        <f t="shared" si="33"/>
        <v>A6</v>
      </c>
      <c r="H19" s="253" t="str">
        <f t="shared" si="33"/>
        <v/>
      </c>
      <c r="I19" s="253" t="str">
        <f t="shared" si="33"/>
        <v>A5</v>
      </c>
      <c r="J19" s="253" t="str">
        <f t="shared" si="33"/>
        <v/>
      </c>
      <c r="K19" s="253" t="str">
        <f t="shared" si="33"/>
        <v/>
      </c>
      <c r="L19" s="253" t="str">
        <f t="shared" si="33"/>
        <v/>
      </c>
      <c r="M19" s="253" t="str">
        <f t="shared" si="33"/>
        <v/>
      </c>
      <c r="N19" s="253" t="str">
        <f t="shared" si="33"/>
        <v/>
      </c>
      <c r="O19" s="253" t="str">
        <f t="shared" si="33"/>
        <v/>
      </c>
      <c r="P19" s="253" t="str">
        <f t="shared" si="33"/>
        <v/>
      </c>
      <c r="Q19" s="253" t="str">
        <f t="shared" si="33"/>
        <v/>
      </c>
      <c r="R19" s="253" t="str">
        <f t="shared" si="33"/>
        <v/>
      </c>
      <c r="S19" s="253" t="str">
        <f t="shared" si="33"/>
        <v/>
      </c>
      <c r="T19" s="253" t="str">
        <f t="shared" si="33"/>
        <v/>
      </c>
      <c r="U19" s="253" t="str">
        <f t="shared" si="33"/>
        <v/>
      </c>
      <c r="V19" s="253" t="str">
        <f t="shared" si="33"/>
        <v/>
      </c>
      <c r="W19" s="253" t="str">
        <f t="shared" si="33"/>
        <v/>
      </c>
      <c r="X19" s="253" t="str">
        <f t="shared" si="33"/>
        <v/>
      </c>
      <c r="Y19" s="253" t="str">
        <f t="shared" si="33"/>
        <v/>
      </c>
      <c r="Z19" s="253" t="str">
        <f t="shared" si="33"/>
        <v/>
      </c>
      <c r="AA19" s="253" t="str">
        <f t="shared" si="33"/>
        <v/>
      </c>
      <c r="AB19" s="253" t="str">
        <f t="shared" si="33"/>
        <v/>
      </c>
      <c r="AC19" s="253" t="str">
        <f t="shared" si="33"/>
        <v/>
      </c>
      <c r="AD19" s="253" t="str">
        <f t="shared" si="33"/>
        <v/>
      </c>
      <c r="AE19" s="253" t="str">
        <f t="shared" si="33"/>
        <v/>
      </c>
      <c r="AF19" s="253" t="str">
        <f t="shared" si="33"/>
        <v/>
      </c>
      <c r="AG19" s="253" t="str">
        <f t="shared" si="33"/>
        <v/>
      </c>
      <c r="AH19" s="253" t="str">
        <f t="shared" si="33"/>
        <v>A8</v>
      </c>
      <c r="AI19" s="253" t="str">
        <f t="shared" si="33"/>
        <v/>
      </c>
      <c r="AJ19" s="253" t="str">
        <f t="shared" si="33"/>
        <v/>
      </c>
      <c r="AK19" s="253" t="str">
        <f t="shared" si="33"/>
        <v/>
      </c>
      <c r="AL19" s="253" t="str">
        <f t="shared" si="33"/>
        <v/>
      </c>
      <c r="AM19" s="253" t="str">
        <f t="shared" si="33"/>
        <v/>
      </c>
      <c r="AN19" s="253" t="str">
        <f t="shared" si="33"/>
        <v/>
      </c>
      <c r="AO19" s="253" t="str">
        <f t="shared" si="33"/>
        <v/>
      </c>
      <c r="AP19" s="253" t="str">
        <f t="shared" si="33"/>
        <v/>
      </c>
      <c r="AQ19" s="253" t="str">
        <f t="shared" si="33"/>
        <v/>
      </c>
      <c r="AR19" s="253" t="str">
        <f t="shared" si="33"/>
        <v/>
      </c>
      <c r="AS19" s="253" t="str">
        <f t="shared" si="33"/>
        <v/>
      </c>
      <c r="AT19" s="253" t="str">
        <f t="shared" si="33"/>
        <v/>
      </c>
      <c r="AU19" s="253" t="str">
        <f t="shared" si="33"/>
        <v>A4</v>
      </c>
      <c r="AV19" s="253" t="str">
        <f t="shared" si="33"/>
        <v/>
      </c>
      <c r="AW19" s="253" t="str">
        <f t="shared" si="33"/>
        <v/>
      </c>
      <c r="AX19" s="253" t="str">
        <f t="shared" si="33"/>
        <v/>
      </c>
      <c r="AY19" s="253" t="str">
        <f t="shared" si="33"/>
        <v/>
      </c>
      <c r="AZ19" s="253" t="str">
        <f t="shared" si="33"/>
        <v>A9</v>
      </c>
      <c r="BA19" s="253" t="str">
        <f t="shared" si="33"/>
        <v/>
      </c>
      <c r="BB19" s="253" t="str">
        <f t="shared" si="33"/>
        <v/>
      </c>
      <c r="BC19" s="253" t="str">
        <f t="shared" si="33"/>
        <v/>
      </c>
      <c r="BD19" s="253" t="str">
        <f t="shared" si="33"/>
        <v/>
      </c>
      <c r="BE19" s="253" t="str">
        <f t="shared" si="33"/>
        <v/>
      </c>
      <c r="BF19" s="253" t="str">
        <f t="shared" si="33"/>
        <v/>
      </c>
      <c r="BG19" s="253" t="str">
        <f t="shared" si="33"/>
        <v/>
      </c>
      <c r="BH19" s="253" t="str">
        <f t="shared" si="33"/>
        <v/>
      </c>
      <c r="BI19" s="253" t="str">
        <f t="shared" si="33"/>
        <v/>
      </c>
      <c r="BJ19" s="253" t="str">
        <f t="shared" si="33"/>
        <v/>
      </c>
      <c r="BK19" s="253" t="str">
        <f t="shared" si="33"/>
        <v>A7</v>
      </c>
      <c r="BL19" s="253" t="str">
        <f t="shared" si="33"/>
        <v/>
      </c>
      <c r="BM19" s="253" t="str">
        <f t="shared" si="33"/>
        <v/>
      </c>
      <c r="BN19" s="253" t="str">
        <f t="shared" si="33"/>
        <v>A10</v>
      </c>
      <c r="BO19" s="253" t="str">
        <f t="shared" si="33"/>
        <v/>
      </c>
      <c r="BP19" s="253" t="str">
        <f t="shared" si="33"/>
        <v>A12</v>
      </c>
      <c r="BQ19" s="253" t="str">
        <f t="shared" si="33"/>
        <v>A2</v>
      </c>
      <c r="BR19" s="253" t="str">
        <f t="shared" ref="BR19:CY19" si="34">IF(COUNTIF(_sn1,BR$2)&gt;1,"sai",IF(COUNTIF(_sn1,BR$2)=1,INDEX(tkbs,1,MATCH(BR$2,_sn1,0)),""))</f>
        <v/>
      </c>
      <c r="BS19" s="253" t="str">
        <f t="shared" si="34"/>
        <v/>
      </c>
      <c r="BT19" s="253" t="str">
        <f t="shared" si="34"/>
        <v/>
      </c>
      <c r="BU19" s="253" t="str">
        <f t="shared" si="34"/>
        <v>A11</v>
      </c>
      <c r="BV19" s="253" t="str">
        <f t="shared" si="34"/>
        <v/>
      </c>
      <c r="BW19" s="253" t="str">
        <f t="shared" si="34"/>
        <v/>
      </c>
      <c r="BX19" s="253" t="str">
        <f t="shared" si="34"/>
        <v/>
      </c>
      <c r="BY19" s="253" t="str">
        <f t="shared" si="34"/>
        <v/>
      </c>
      <c r="BZ19" s="253" t="str">
        <f t="shared" si="34"/>
        <v/>
      </c>
      <c r="CA19" s="253" t="str">
        <f t="shared" si="34"/>
        <v/>
      </c>
      <c r="CB19" s="253" t="str">
        <f t="shared" si="34"/>
        <v>A3</v>
      </c>
      <c r="CC19" s="253" t="str">
        <f t="shared" si="34"/>
        <v/>
      </c>
      <c r="CD19" s="253" t="str">
        <f t="shared" si="34"/>
        <v/>
      </c>
      <c r="CE19" s="253" t="str">
        <f t="shared" si="34"/>
        <v/>
      </c>
      <c r="CF19" s="253" t="str">
        <f t="shared" si="34"/>
        <v/>
      </c>
      <c r="CG19" s="253" t="str">
        <f t="shared" si="34"/>
        <v/>
      </c>
      <c r="CH19" s="253" t="str">
        <f t="shared" si="34"/>
        <v/>
      </c>
      <c r="CI19" s="253" t="str">
        <f t="shared" si="34"/>
        <v/>
      </c>
      <c r="CJ19" s="253" t="str">
        <f t="shared" si="34"/>
        <v/>
      </c>
      <c r="CK19" s="253" t="str">
        <f t="shared" si="34"/>
        <v/>
      </c>
      <c r="CL19" s="253" t="str">
        <f t="shared" si="34"/>
        <v/>
      </c>
      <c r="CM19" s="253" t="str">
        <f t="shared" si="34"/>
        <v/>
      </c>
      <c r="CN19" s="253" t="str">
        <f t="shared" si="34"/>
        <v/>
      </c>
      <c r="CO19" s="253" t="str">
        <f t="shared" si="34"/>
        <v/>
      </c>
      <c r="CP19" s="253" t="str">
        <f t="shared" si="34"/>
        <v/>
      </c>
      <c r="CQ19" s="253" t="str">
        <f t="shared" si="34"/>
        <v/>
      </c>
      <c r="CR19" s="253" t="str">
        <f t="shared" si="34"/>
        <v/>
      </c>
      <c r="CS19" s="253" t="str">
        <f t="shared" si="34"/>
        <v/>
      </c>
      <c r="CT19" s="253" t="str">
        <f t="shared" si="34"/>
        <v/>
      </c>
      <c r="CU19" s="253" t="str">
        <f t="shared" si="34"/>
        <v/>
      </c>
      <c r="CV19" s="253" t="str">
        <f t="shared" si="34"/>
        <v/>
      </c>
      <c r="CW19" s="253" t="str">
        <f t="shared" si="34"/>
        <v/>
      </c>
      <c r="CX19" s="253" t="str">
        <f t="shared" si="34"/>
        <v/>
      </c>
      <c r="CY19" s="253" t="str">
        <f t="shared" si="34"/>
        <v/>
      </c>
    </row>
    <row r="20" spans="1:103" ht="12" customHeight="1">
      <c r="A20" s="571"/>
      <c r="B20" s="250">
        <v>2</v>
      </c>
      <c r="C20" s="254" t="str">
        <f t="shared" ref="C20:BQ20" si="35">IF(COUNTIF(_sn2,C$2)&gt;1,"sai",IF(COUNTIF(_sn2,C$2)=1,INDEX(tkbs,1,MATCH(C$2,_sn2,0)),""))</f>
        <v/>
      </c>
      <c r="D20" s="254" t="str">
        <f t="shared" si="35"/>
        <v>A1</v>
      </c>
      <c r="E20" s="254" t="str">
        <f t="shared" si="35"/>
        <v/>
      </c>
      <c r="F20" s="254" t="str">
        <f t="shared" si="35"/>
        <v/>
      </c>
      <c r="G20" s="254" t="str">
        <f t="shared" si="35"/>
        <v>A6</v>
      </c>
      <c r="H20" s="254" t="str">
        <f t="shared" si="35"/>
        <v/>
      </c>
      <c r="I20" s="254" t="str">
        <f t="shared" si="35"/>
        <v>A5</v>
      </c>
      <c r="J20" s="254" t="str">
        <f t="shared" si="35"/>
        <v/>
      </c>
      <c r="K20" s="254" t="str">
        <f t="shared" si="35"/>
        <v>A3</v>
      </c>
      <c r="L20" s="254" t="str">
        <f t="shared" si="35"/>
        <v/>
      </c>
      <c r="M20" s="254" t="str">
        <f t="shared" si="35"/>
        <v/>
      </c>
      <c r="N20" s="254" t="str">
        <f t="shared" si="35"/>
        <v/>
      </c>
      <c r="O20" s="254" t="str">
        <f t="shared" si="35"/>
        <v/>
      </c>
      <c r="P20" s="254" t="str">
        <f t="shared" si="35"/>
        <v/>
      </c>
      <c r="Q20" s="254" t="str">
        <f t="shared" si="35"/>
        <v>A7</v>
      </c>
      <c r="R20" s="254" t="str">
        <f t="shared" si="35"/>
        <v/>
      </c>
      <c r="S20" s="254" t="str">
        <f t="shared" si="35"/>
        <v/>
      </c>
      <c r="T20" s="254" t="str">
        <f t="shared" si="35"/>
        <v/>
      </c>
      <c r="U20" s="254" t="str">
        <f t="shared" si="35"/>
        <v/>
      </c>
      <c r="V20" s="254" t="str">
        <f t="shared" si="35"/>
        <v/>
      </c>
      <c r="W20" s="254" t="str">
        <f t="shared" si="35"/>
        <v/>
      </c>
      <c r="X20" s="254" t="str">
        <f t="shared" si="35"/>
        <v/>
      </c>
      <c r="Y20" s="254" t="str">
        <f t="shared" si="35"/>
        <v/>
      </c>
      <c r="Z20" s="254" t="str">
        <f t="shared" si="35"/>
        <v/>
      </c>
      <c r="AA20" s="254" t="str">
        <f t="shared" si="35"/>
        <v/>
      </c>
      <c r="AB20" s="254" t="str">
        <f t="shared" si="35"/>
        <v/>
      </c>
      <c r="AC20" s="254" t="str">
        <f t="shared" si="35"/>
        <v/>
      </c>
      <c r="AD20" s="254" t="str">
        <f t="shared" si="35"/>
        <v/>
      </c>
      <c r="AE20" s="254" t="str">
        <f t="shared" si="35"/>
        <v/>
      </c>
      <c r="AF20" s="254" t="str">
        <f t="shared" si="35"/>
        <v/>
      </c>
      <c r="AG20" s="254" t="str">
        <f t="shared" si="35"/>
        <v/>
      </c>
      <c r="AH20" s="254" t="str">
        <f t="shared" si="35"/>
        <v/>
      </c>
      <c r="AI20" s="254" t="str">
        <f t="shared" si="35"/>
        <v>A10</v>
      </c>
      <c r="AJ20" s="254" t="str">
        <f t="shared" si="35"/>
        <v/>
      </c>
      <c r="AK20" s="254" t="str">
        <f t="shared" si="35"/>
        <v/>
      </c>
      <c r="AL20" s="254" t="str">
        <f t="shared" si="35"/>
        <v/>
      </c>
      <c r="AM20" s="254" t="str">
        <f t="shared" si="35"/>
        <v/>
      </c>
      <c r="AN20" s="254" t="str">
        <f t="shared" si="35"/>
        <v/>
      </c>
      <c r="AO20" s="254" t="str">
        <f t="shared" si="35"/>
        <v>A8</v>
      </c>
      <c r="AP20" s="254" t="str">
        <f t="shared" si="35"/>
        <v/>
      </c>
      <c r="AQ20" s="254" t="str">
        <f t="shared" si="35"/>
        <v/>
      </c>
      <c r="AR20" s="254" t="str">
        <f t="shared" si="35"/>
        <v/>
      </c>
      <c r="AS20" s="254" t="str">
        <f t="shared" si="35"/>
        <v/>
      </c>
      <c r="AT20" s="254" t="str">
        <f t="shared" si="35"/>
        <v/>
      </c>
      <c r="AU20" s="254" t="str">
        <f t="shared" si="35"/>
        <v>A4</v>
      </c>
      <c r="AV20" s="254" t="str">
        <f t="shared" si="35"/>
        <v/>
      </c>
      <c r="AW20" s="254" t="str">
        <f t="shared" si="35"/>
        <v/>
      </c>
      <c r="AX20" s="254" t="str">
        <f t="shared" si="35"/>
        <v/>
      </c>
      <c r="AY20" s="254" t="str">
        <f t="shared" si="35"/>
        <v/>
      </c>
      <c r="AZ20" s="254" t="str">
        <f t="shared" si="35"/>
        <v>A9</v>
      </c>
      <c r="BA20" s="254" t="str">
        <f t="shared" si="35"/>
        <v/>
      </c>
      <c r="BB20" s="254" t="str">
        <f t="shared" si="35"/>
        <v/>
      </c>
      <c r="BC20" s="254" t="str">
        <f t="shared" si="35"/>
        <v/>
      </c>
      <c r="BD20" s="254" t="str">
        <f t="shared" si="35"/>
        <v/>
      </c>
      <c r="BE20" s="254" t="str">
        <f t="shared" si="35"/>
        <v/>
      </c>
      <c r="BF20" s="254" t="str">
        <f t="shared" si="35"/>
        <v/>
      </c>
      <c r="BG20" s="254" t="str">
        <f t="shared" si="35"/>
        <v/>
      </c>
      <c r="BH20" s="254" t="str">
        <f t="shared" si="35"/>
        <v/>
      </c>
      <c r="BI20" s="254" t="str">
        <f t="shared" si="35"/>
        <v/>
      </c>
      <c r="BJ20" s="254" t="str">
        <f t="shared" si="35"/>
        <v/>
      </c>
      <c r="BK20" s="254" t="str">
        <f t="shared" si="35"/>
        <v/>
      </c>
      <c r="BL20" s="254" t="str">
        <f t="shared" si="35"/>
        <v/>
      </c>
      <c r="BM20" s="254" t="str">
        <f t="shared" si="35"/>
        <v/>
      </c>
      <c r="BN20" s="254" t="str">
        <f t="shared" si="35"/>
        <v/>
      </c>
      <c r="BO20" s="254" t="str">
        <f t="shared" si="35"/>
        <v/>
      </c>
      <c r="BP20" s="254" t="str">
        <f t="shared" si="35"/>
        <v>A12</v>
      </c>
      <c r="BQ20" s="254" t="str">
        <f t="shared" si="35"/>
        <v>A2</v>
      </c>
      <c r="BR20" s="254" t="str">
        <f t="shared" ref="BR20:CY20" si="36">IF(COUNTIF(_sn2,BR$2)&gt;1,"sai",IF(COUNTIF(_sn2,BR$2)=1,INDEX(tkbs,1,MATCH(BR$2,_sn2,0)),""))</f>
        <v/>
      </c>
      <c r="BS20" s="254" t="str">
        <f t="shared" si="36"/>
        <v/>
      </c>
      <c r="BT20" s="254" t="str">
        <f t="shared" si="36"/>
        <v/>
      </c>
      <c r="BU20" s="254" t="str">
        <f t="shared" si="36"/>
        <v>A11</v>
      </c>
      <c r="BV20" s="254" t="str">
        <f t="shared" si="36"/>
        <v/>
      </c>
      <c r="BW20" s="254" t="str">
        <f t="shared" si="36"/>
        <v/>
      </c>
      <c r="BX20" s="254" t="str">
        <f t="shared" si="36"/>
        <v/>
      </c>
      <c r="BY20" s="254" t="str">
        <f t="shared" si="36"/>
        <v/>
      </c>
      <c r="BZ20" s="254" t="str">
        <f t="shared" si="36"/>
        <v/>
      </c>
      <c r="CA20" s="254" t="str">
        <f t="shared" si="36"/>
        <v/>
      </c>
      <c r="CB20" s="254" t="str">
        <f t="shared" si="36"/>
        <v/>
      </c>
      <c r="CC20" s="254" t="str">
        <f t="shared" si="36"/>
        <v/>
      </c>
      <c r="CD20" s="254" t="str">
        <f t="shared" si="36"/>
        <v/>
      </c>
      <c r="CE20" s="254" t="str">
        <f t="shared" si="36"/>
        <v/>
      </c>
      <c r="CF20" s="254" t="str">
        <f t="shared" si="36"/>
        <v/>
      </c>
      <c r="CG20" s="254" t="str">
        <f t="shared" si="36"/>
        <v/>
      </c>
      <c r="CH20" s="254" t="str">
        <f t="shared" si="36"/>
        <v/>
      </c>
      <c r="CI20" s="254" t="str">
        <f t="shared" si="36"/>
        <v/>
      </c>
      <c r="CJ20" s="254" t="str">
        <f t="shared" si="36"/>
        <v/>
      </c>
      <c r="CK20" s="254" t="str">
        <f t="shared" si="36"/>
        <v/>
      </c>
      <c r="CL20" s="254" t="str">
        <f t="shared" si="36"/>
        <v/>
      </c>
      <c r="CM20" s="254" t="str">
        <f t="shared" si="36"/>
        <v/>
      </c>
      <c r="CN20" s="254" t="str">
        <f t="shared" si="36"/>
        <v/>
      </c>
      <c r="CO20" s="254" t="str">
        <f t="shared" si="36"/>
        <v/>
      </c>
      <c r="CP20" s="254" t="str">
        <f t="shared" si="36"/>
        <v/>
      </c>
      <c r="CQ20" s="254" t="str">
        <f t="shared" si="36"/>
        <v/>
      </c>
      <c r="CR20" s="254" t="str">
        <f t="shared" si="36"/>
        <v/>
      </c>
      <c r="CS20" s="254" t="str">
        <f t="shared" si="36"/>
        <v/>
      </c>
      <c r="CT20" s="254" t="str">
        <f t="shared" si="36"/>
        <v/>
      </c>
      <c r="CU20" s="254" t="str">
        <f t="shared" si="36"/>
        <v/>
      </c>
      <c r="CV20" s="254" t="str">
        <f t="shared" si="36"/>
        <v/>
      </c>
      <c r="CW20" s="254" t="str">
        <f t="shared" si="36"/>
        <v/>
      </c>
      <c r="CX20" s="254" t="str">
        <f t="shared" si="36"/>
        <v/>
      </c>
      <c r="CY20" s="254" t="str">
        <f t="shared" si="36"/>
        <v/>
      </c>
    </row>
    <row r="21" spans="1:103" ht="12" customHeight="1">
      <c r="A21" s="571"/>
      <c r="B21" s="250">
        <v>3</v>
      </c>
      <c r="C21" s="254" t="str">
        <f t="shared" ref="C21:BQ21" si="37">IF(COUNTIF(_sn3,C$2)&gt;1,"sai",IF(COUNTIF(_sn3,C$2)=1,INDEX(tkbs,1,MATCH(C$2,_sn3,0)),""))</f>
        <v>A2</v>
      </c>
      <c r="D21" s="254" t="str">
        <f t="shared" si="37"/>
        <v/>
      </c>
      <c r="E21" s="254" t="str">
        <f t="shared" si="37"/>
        <v/>
      </c>
      <c r="F21" s="254" t="str">
        <f t="shared" si="37"/>
        <v/>
      </c>
      <c r="G21" s="254" t="str">
        <f t="shared" si="37"/>
        <v>A9</v>
      </c>
      <c r="H21" s="254" t="str">
        <f t="shared" si="37"/>
        <v/>
      </c>
      <c r="I21" s="254" t="str">
        <f t="shared" si="37"/>
        <v/>
      </c>
      <c r="J21" s="254" t="str">
        <f t="shared" si="37"/>
        <v/>
      </c>
      <c r="K21" s="254" t="str">
        <f t="shared" si="37"/>
        <v>A3</v>
      </c>
      <c r="L21" s="254" t="str">
        <f t="shared" si="37"/>
        <v/>
      </c>
      <c r="M21" s="254" t="str">
        <f t="shared" si="37"/>
        <v/>
      </c>
      <c r="N21" s="254" t="str">
        <f t="shared" si="37"/>
        <v/>
      </c>
      <c r="O21" s="254" t="str">
        <f t="shared" si="37"/>
        <v/>
      </c>
      <c r="P21" s="254" t="str">
        <f t="shared" si="37"/>
        <v/>
      </c>
      <c r="Q21" s="254" t="str">
        <f t="shared" si="37"/>
        <v>A7</v>
      </c>
      <c r="R21" s="254" t="str">
        <f t="shared" si="37"/>
        <v/>
      </c>
      <c r="S21" s="254" t="str">
        <f t="shared" si="37"/>
        <v/>
      </c>
      <c r="T21" s="254" t="str">
        <f t="shared" si="37"/>
        <v/>
      </c>
      <c r="U21" s="254" t="str">
        <f t="shared" si="37"/>
        <v/>
      </c>
      <c r="V21" s="254" t="str">
        <f t="shared" si="37"/>
        <v/>
      </c>
      <c r="W21" s="254" t="str">
        <f t="shared" si="37"/>
        <v/>
      </c>
      <c r="X21" s="254" t="str">
        <f t="shared" si="37"/>
        <v/>
      </c>
      <c r="Y21" s="254" t="str">
        <f t="shared" si="37"/>
        <v/>
      </c>
      <c r="Z21" s="254" t="str">
        <f t="shared" si="37"/>
        <v/>
      </c>
      <c r="AA21" s="254" t="str">
        <f t="shared" si="37"/>
        <v/>
      </c>
      <c r="AB21" s="254" t="str">
        <f t="shared" si="37"/>
        <v/>
      </c>
      <c r="AC21" s="254" t="str">
        <f t="shared" si="37"/>
        <v/>
      </c>
      <c r="AD21" s="254" t="str">
        <f t="shared" si="37"/>
        <v/>
      </c>
      <c r="AE21" s="254" t="str">
        <f t="shared" si="37"/>
        <v/>
      </c>
      <c r="AF21" s="254" t="str">
        <f t="shared" si="37"/>
        <v/>
      </c>
      <c r="AG21" s="254" t="str">
        <f t="shared" si="37"/>
        <v/>
      </c>
      <c r="AH21" s="254" t="str">
        <f t="shared" si="37"/>
        <v>A4</v>
      </c>
      <c r="AI21" s="254" t="str">
        <f t="shared" si="37"/>
        <v/>
      </c>
      <c r="AJ21" s="254" t="str">
        <f t="shared" si="37"/>
        <v/>
      </c>
      <c r="AK21" s="254" t="str">
        <f t="shared" si="37"/>
        <v/>
      </c>
      <c r="AL21" s="254" t="str">
        <f t="shared" si="37"/>
        <v/>
      </c>
      <c r="AM21" s="254" t="str">
        <f t="shared" si="37"/>
        <v/>
      </c>
      <c r="AN21" s="254" t="str">
        <f t="shared" si="37"/>
        <v/>
      </c>
      <c r="AO21" s="254" t="str">
        <f t="shared" si="37"/>
        <v>A12</v>
      </c>
      <c r="AP21" s="254" t="str">
        <f t="shared" si="37"/>
        <v/>
      </c>
      <c r="AQ21" s="254" t="str">
        <f t="shared" si="37"/>
        <v/>
      </c>
      <c r="AR21" s="254" t="str">
        <f t="shared" si="37"/>
        <v/>
      </c>
      <c r="AS21" s="254" t="str">
        <f t="shared" si="37"/>
        <v/>
      </c>
      <c r="AT21" s="254" t="str">
        <f t="shared" si="37"/>
        <v>A11</v>
      </c>
      <c r="AU21" s="254" t="str">
        <f t="shared" si="37"/>
        <v/>
      </c>
      <c r="AV21" s="254" t="str">
        <f t="shared" si="37"/>
        <v/>
      </c>
      <c r="AW21" s="254" t="str">
        <f t="shared" si="37"/>
        <v/>
      </c>
      <c r="AX21" s="254" t="str">
        <f t="shared" si="37"/>
        <v/>
      </c>
      <c r="AY21" s="254" t="str">
        <f t="shared" si="37"/>
        <v/>
      </c>
      <c r="AZ21" s="254" t="str">
        <f t="shared" si="37"/>
        <v/>
      </c>
      <c r="BA21" s="254" t="str">
        <f t="shared" si="37"/>
        <v/>
      </c>
      <c r="BB21" s="254" t="str">
        <f t="shared" si="37"/>
        <v/>
      </c>
      <c r="BC21" s="254" t="str">
        <f t="shared" si="37"/>
        <v/>
      </c>
      <c r="BD21" s="254" t="str">
        <f t="shared" si="37"/>
        <v/>
      </c>
      <c r="BE21" s="254" t="str">
        <f t="shared" si="37"/>
        <v/>
      </c>
      <c r="BF21" s="254" t="str">
        <f t="shared" si="37"/>
        <v/>
      </c>
      <c r="BG21" s="254" t="str">
        <f t="shared" si="37"/>
        <v/>
      </c>
      <c r="BH21" s="254" t="str">
        <f t="shared" si="37"/>
        <v/>
      </c>
      <c r="BI21" s="254" t="str">
        <f t="shared" si="37"/>
        <v/>
      </c>
      <c r="BJ21" s="254" t="str">
        <f t="shared" si="37"/>
        <v/>
      </c>
      <c r="BK21" s="254" t="str">
        <f t="shared" si="37"/>
        <v>A8</v>
      </c>
      <c r="BL21" s="254" t="str">
        <f t="shared" si="37"/>
        <v/>
      </c>
      <c r="BM21" s="254" t="str">
        <f t="shared" si="37"/>
        <v/>
      </c>
      <c r="BN21" s="254" t="str">
        <f t="shared" si="37"/>
        <v>A1</v>
      </c>
      <c r="BO21" s="254" t="str">
        <f t="shared" si="37"/>
        <v/>
      </c>
      <c r="BP21" s="254" t="str">
        <f t="shared" si="37"/>
        <v/>
      </c>
      <c r="BQ21" s="254" t="str">
        <f t="shared" si="37"/>
        <v>A6</v>
      </c>
      <c r="BR21" s="254" t="str">
        <f t="shared" ref="BR21:CY21" si="38">IF(COUNTIF(_sn3,BR$2)&gt;1,"sai",IF(COUNTIF(_sn3,BR$2)=1,INDEX(tkbs,1,MATCH(BR$2,_sn3,0)),""))</f>
        <v/>
      </c>
      <c r="BS21" s="254" t="str">
        <f t="shared" si="38"/>
        <v>A10</v>
      </c>
      <c r="BT21" s="254" t="str">
        <f t="shared" si="38"/>
        <v/>
      </c>
      <c r="BU21" s="254" t="str">
        <f t="shared" si="38"/>
        <v>A5</v>
      </c>
      <c r="BV21" s="254" t="str">
        <f t="shared" si="38"/>
        <v/>
      </c>
      <c r="BW21" s="254" t="str">
        <f t="shared" si="38"/>
        <v/>
      </c>
      <c r="BX21" s="254" t="str">
        <f t="shared" si="38"/>
        <v/>
      </c>
      <c r="BY21" s="254" t="str">
        <f t="shared" si="38"/>
        <v/>
      </c>
      <c r="BZ21" s="254" t="str">
        <f t="shared" si="38"/>
        <v/>
      </c>
      <c r="CA21" s="254" t="str">
        <f t="shared" si="38"/>
        <v/>
      </c>
      <c r="CB21" s="254" t="str">
        <f t="shared" si="38"/>
        <v/>
      </c>
      <c r="CC21" s="254" t="str">
        <f t="shared" si="38"/>
        <v/>
      </c>
      <c r="CD21" s="254" t="str">
        <f t="shared" si="38"/>
        <v/>
      </c>
      <c r="CE21" s="254" t="str">
        <f t="shared" si="38"/>
        <v/>
      </c>
      <c r="CF21" s="254" t="str">
        <f t="shared" si="38"/>
        <v/>
      </c>
      <c r="CG21" s="254" t="str">
        <f t="shared" si="38"/>
        <v/>
      </c>
      <c r="CH21" s="254" t="str">
        <f t="shared" si="38"/>
        <v/>
      </c>
      <c r="CI21" s="254" t="str">
        <f t="shared" si="38"/>
        <v/>
      </c>
      <c r="CJ21" s="254" t="str">
        <f t="shared" si="38"/>
        <v/>
      </c>
      <c r="CK21" s="254" t="str">
        <f t="shared" si="38"/>
        <v/>
      </c>
      <c r="CL21" s="254" t="str">
        <f t="shared" si="38"/>
        <v/>
      </c>
      <c r="CM21" s="254" t="str">
        <f t="shared" si="38"/>
        <v/>
      </c>
      <c r="CN21" s="254" t="str">
        <f t="shared" si="38"/>
        <v/>
      </c>
      <c r="CO21" s="254" t="str">
        <f t="shared" si="38"/>
        <v/>
      </c>
      <c r="CP21" s="254" t="str">
        <f t="shared" si="38"/>
        <v/>
      </c>
      <c r="CQ21" s="254" t="str">
        <f t="shared" si="38"/>
        <v/>
      </c>
      <c r="CR21" s="254" t="str">
        <f t="shared" si="38"/>
        <v/>
      </c>
      <c r="CS21" s="254" t="str">
        <f t="shared" si="38"/>
        <v/>
      </c>
      <c r="CT21" s="254" t="str">
        <f t="shared" si="38"/>
        <v/>
      </c>
      <c r="CU21" s="254" t="str">
        <f t="shared" si="38"/>
        <v/>
      </c>
      <c r="CV21" s="254" t="str">
        <f t="shared" si="38"/>
        <v/>
      </c>
      <c r="CW21" s="254" t="str">
        <f t="shared" si="38"/>
        <v/>
      </c>
      <c r="CX21" s="254" t="str">
        <f t="shared" si="38"/>
        <v/>
      </c>
      <c r="CY21" s="254" t="str">
        <f t="shared" si="38"/>
        <v/>
      </c>
    </row>
    <row r="22" spans="1:103" ht="12" customHeight="1">
      <c r="A22" s="571"/>
      <c r="B22" s="250">
        <v>4</v>
      </c>
      <c r="C22" s="254" t="str">
        <f t="shared" ref="C22:BQ22" si="39">IF(COUNTIF(_sn4,C$2)&gt;1,"sai",IF(COUNTIF(_sn4,C$2)=1,INDEX(tkbs,1,MATCH(C$2,_sn4,0)),""))</f>
        <v>A11</v>
      </c>
      <c r="D22" s="254" t="str">
        <f t="shared" si="39"/>
        <v>A12</v>
      </c>
      <c r="E22" s="254" t="str">
        <f t="shared" si="39"/>
        <v/>
      </c>
      <c r="F22" s="254" t="str">
        <f t="shared" si="39"/>
        <v/>
      </c>
      <c r="G22" s="254" t="str">
        <f t="shared" si="39"/>
        <v>A9</v>
      </c>
      <c r="H22" s="254" t="str">
        <f t="shared" si="39"/>
        <v/>
      </c>
      <c r="I22" s="254" t="str">
        <f t="shared" si="39"/>
        <v>A10</v>
      </c>
      <c r="J22" s="254" t="str">
        <f t="shared" si="39"/>
        <v/>
      </c>
      <c r="K22" s="254" t="str">
        <f t="shared" si="39"/>
        <v>A8</v>
      </c>
      <c r="L22" s="254" t="str">
        <f t="shared" si="39"/>
        <v/>
      </c>
      <c r="M22" s="254" t="str">
        <f t="shared" si="39"/>
        <v/>
      </c>
      <c r="N22" s="254" t="str">
        <f t="shared" si="39"/>
        <v/>
      </c>
      <c r="O22" s="254" t="str">
        <f t="shared" si="39"/>
        <v/>
      </c>
      <c r="P22" s="254" t="str">
        <f t="shared" si="39"/>
        <v/>
      </c>
      <c r="Q22" s="254" t="str">
        <f t="shared" si="39"/>
        <v>A3</v>
      </c>
      <c r="R22" s="254" t="str">
        <f t="shared" si="39"/>
        <v/>
      </c>
      <c r="S22" s="254" t="str">
        <f t="shared" si="39"/>
        <v/>
      </c>
      <c r="T22" s="254" t="str">
        <f t="shared" si="39"/>
        <v/>
      </c>
      <c r="U22" s="254" t="str">
        <f t="shared" si="39"/>
        <v/>
      </c>
      <c r="V22" s="254" t="str">
        <f t="shared" si="39"/>
        <v/>
      </c>
      <c r="W22" s="254" t="str">
        <f t="shared" si="39"/>
        <v/>
      </c>
      <c r="X22" s="254" t="str">
        <f t="shared" si="39"/>
        <v/>
      </c>
      <c r="Y22" s="254" t="str">
        <f t="shared" si="39"/>
        <v/>
      </c>
      <c r="Z22" s="254" t="str">
        <f t="shared" si="39"/>
        <v/>
      </c>
      <c r="AA22" s="254" t="str">
        <f t="shared" si="39"/>
        <v/>
      </c>
      <c r="AB22" s="254" t="str">
        <f t="shared" si="39"/>
        <v/>
      </c>
      <c r="AC22" s="254" t="str">
        <f t="shared" si="39"/>
        <v/>
      </c>
      <c r="AD22" s="254" t="str">
        <f t="shared" si="39"/>
        <v/>
      </c>
      <c r="AE22" s="254" t="str">
        <f t="shared" si="39"/>
        <v/>
      </c>
      <c r="AF22" s="254" t="str">
        <f t="shared" si="39"/>
        <v/>
      </c>
      <c r="AG22" s="254" t="str">
        <f t="shared" si="39"/>
        <v/>
      </c>
      <c r="AH22" s="254" t="str">
        <f t="shared" si="39"/>
        <v/>
      </c>
      <c r="AI22" s="254" t="str">
        <f t="shared" si="39"/>
        <v/>
      </c>
      <c r="AJ22" s="254" t="str">
        <f t="shared" si="39"/>
        <v/>
      </c>
      <c r="AK22" s="254" t="str">
        <f t="shared" si="39"/>
        <v/>
      </c>
      <c r="AL22" s="254" t="str">
        <f t="shared" si="39"/>
        <v/>
      </c>
      <c r="AM22" s="254" t="str">
        <f t="shared" si="39"/>
        <v/>
      </c>
      <c r="AN22" s="254" t="str">
        <f t="shared" si="39"/>
        <v/>
      </c>
      <c r="AO22" s="254" t="str">
        <f t="shared" si="39"/>
        <v>A7</v>
      </c>
      <c r="AP22" s="254" t="str">
        <f t="shared" si="39"/>
        <v/>
      </c>
      <c r="AQ22" s="254" t="str">
        <f t="shared" si="39"/>
        <v/>
      </c>
      <c r="AR22" s="254" t="str">
        <f t="shared" si="39"/>
        <v/>
      </c>
      <c r="AS22" s="254" t="str">
        <f t="shared" si="39"/>
        <v/>
      </c>
      <c r="AT22" s="254" t="str">
        <f t="shared" si="39"/>
        <v>A1</v>
      </c>
      <c r="AU22" s="254" t="str">
        <f t="shared" si="39"/>
        <v/>
      </c>
      <c r="AV22" s="254" t="str">
        <f t="shared" si="39"/>
        <v/>
      </c>
      <c r="AW22" s="254" t="str">
        <f t="shared" si="39"/>
        <v/>
      </c>
      <c r="AX22" s="254" t="str">
        <f t="shared" si="39"/>
        <v/>
      </c>
      <c r="AY22" s="254" t="str">
        <f t="shared" si="39"/>
        <v/>
      </c>
      <c r="AZ22" s="254" t="str">
        <f t="shared" si="39"/>
        <v/>
      </c>
      <c r="BA22" s="254" t="str">
        <f t="shared" si="39"/>
        <v/>
      </c>
      <c r="BB22" s="254" t="str">
        <f t="shared" si="39"/>
        <v/>
      </c>
      <c r="BC22" s="254" t="str">
        <f t="shared" si="39"/>
        <v/>
      </c>
      <c r="BD22" s="254" t="str">
        <f t="shared" si="39"/>
        <v/>
      </c>
      <c r="BE22" s="254" t="str">
        <f t="shared" si="39"/>
        <v/>
      </c>
      <c r="BF22" s="254" t="str">
        <f t="shared" si="39"/>
        <v/>
      </c>
      <c r="BG22" s="254" t="str">
        <f t="shared" si="39"/>
        <v/>
      </c>
      <c r="BH22" s="254" t="str">
        <f t="shared" si="39"/>
        <v/>
      </c>
      <c r="BI22" s="254" t="str">
        <f t="shared" si="39"/>
        <v/>
      </c>
      <c r="BJ22" s="254" t="str">
        <f t="shared" si="39"/>
        <v/>
      </c>
      <c r="BK22" s="254" t="str">
        <f t="shared" si="39"/>
        <v/>
      </c>
      <c r="BL22" s="254" t="str">
        <f t="shared" si="39"/>
        <v/>
      </c>
      <c r="BM22" s="254" t="str">
        <f t="shared" si="39"/>
        <v/>
      </c>
      <c r="BN22" s="254" t="str">
        <f t="shared" si="39"/>
        <v>A2</v>
      </c>
      <c r="BO22" s="254" t="str">
        <f t="shared" si="39"/>
        <v/>
      </c>
      <c r="BP22" s="254" t="str">
        <f t="shared" si="39"/>
        <v/>
      </c>
      <c r="BQ22" s="254" t="str">
        <f t="shared" si="39"/>
        <v>A6</v>
      </c>
      <c r="BR22" s="254" t="str">
        <f t="shared" ref="BR22:CY22" si="40">IF(COUNTIF(_sn4,BR$2)&gt;1,"sai",IF(COUNTIF(_sn4,BR$2)=1,INDEX(tkbs,1,MATCH(BR$2,_sn4,0)),""))</f>
        <v/>
      </c>
      <c r="BS22" s="254" t="str">
        <f t="shared" si="40"/>
        <v/>
      </c>
      <c r="BT22" s="254" t="str">
        <f t="shared" si="40"/>
        <v/>
      </c>
      <c r="BU22" s="254" t="str">
        <f t="shared" si="40"/>
        <v>A5</v>
      </c>
      <c r="BV22" s="254" t="str">
        <f t="shared" si="40"/>
        <v/>
      </c>
      <c r="BW22" s="254" t="str">
        <f t="shared" si="40"/>
        <v/>
      </c>
      <c r="BX22" s="254" t="str">
        <f t="shared" si="40"/>
        <v/>
      </c>
      <c r="BY22" s="254" t="str">
        <f t="shared" si="40"/>
        <v/>
      </c>
      <c r="BZ22" s="254" t="str">
        <f t="shared" si="40"/>
        <v/>
      </c>
      <c r="CA22" s="254" t="str">
        <f t="shared" si="40"/>
        <v/>
      </c>
      <c r="CB22" s="254" t="str">
        <f t="shared" si="40"/>
        <v/>
      </c>
      <c r="CC22" s="254" t="str">
        <f t="shared" si="40"/>
        <v/>
      </c>
      <c r="CD22" s="254" t="str">
        <f t="shared" si="40"/>
        <v/>
      </c>
      <c r="CE22" s="254" t="str">
        <f t="shared" si="40"/>
        <v/>
      </c>
      <c r="CF22" s="254" t="str">
        <f t="shared" si="40"/>
        <v/>
      </c>
      <c r="CG22" s="254" t="str">
        <f t="shared" si="40"/>
        <v/>
      </c>
      <c r="CH22" s="254" t="str">
        <f t="shared" si="40"/>
        <v/>
      </c>
      <c r="CI22" s="254" t="str">
        <f t="shared" si="40"/>
        <v/>
      </c>
      <c r="CJ22" s="254" t="str">
        <f t="shared" si="40"/>
        <v/>
      </c>
      <c r="CK22" s="254" t="str">
        <f t="shared" si="40"/>
        <v/>
      </c>
      <c r="CL22" s="254" t="str">
        <f t="shared" si="40"/>
        <v/>
      </c>
      <c r="CM22" s="254" t="str">
        <f t="shared" si="40"/>
        <v/>
      </c>
      <c r="CN22" s="254" t="str">
        <f t="shared" si="40"/>
        <v/>
      </c>
      <c r="CO22" s="254" t="str">
        <f t="shared" si="40"/>
        <v/>
      </c>
      <c r="CP22" s="254" t="str">
        <f t="shared" si="40"/>
        <v/>
      </c>
      <c r="CQ22" s="254" t="str">
        <f t="shared" si="40"/>
        <v/>
      </c>
      <c r="CR22" s="254" t="str">
        <f t="shared" si="40"/>
        <v/>
      </c>
      <c r="CS22" s="254" t="str">
        <f t="shared" si="40"/>
        <v/>
      </c>
      <c r="CT22" s="254" t="str">
        <f t="shared" si="40"/>
        <v/>
      </c>
      <c r="CU22" s="254" t="str">
        <f t="shared" si="40"/>
        <v/>
      </c>
      <c r="CV22" s="254" t="str">
        <f t="shared" si="40"/>
        <v/>
      </c>
      <c r="CW22" s="254" t="str">
        <f t="shared" si="40"/>
        <v/>
      </c>
      <c r="CX22" s="254" t="str">
        <f t="shared" si="40"/>
        <v/>
      </c>
      <c r="CY22" s="254" t="str">
        <f t="shared" si="40"/>
        <v/>
      </c>
    </row>
    <row r="23" spans="1:103" ht="12" customHeight="1">
      <c r="A23" s="574"/>
      <c r="B23" s="251">
        <v>5</v>
      </c>
      <c r="C23" s="255" t="str">
        <f t="shared" ref="C23:BQ23" si="41">IF(COUNTIF(_sn5,C$2)&gt;1,"sai",IF(COUNTIF(_sn5,C$2)=1,INDEX(tkbs,1,MATCH(C$2,_sn5,0)),""))</f>
        <v>A11</v>
      </c>
      <c r="D23" s="255" t="str">
        <f t="shared" si="41"/>
        <v>A12</v>
      </c>
      <c r="E23" s="255" t="str">
        <f t="shared" si="41"/>
        <v/>
      </c>
      <c r="F23" s="255" t="str">
        <f t="shared" si="41"/>
        <v/>
      </c>
      <c r="G23" s="255" t="str">
        <f t="shared" si="41"/>
        <v/>
      </c>
      <c r="H23" s="255" t="str">
        <f t="shared" si="41"/>
        <v/>
      </c>
      <c r="I23" s="255" t="str">
        <f t="shared" si="41"/>
        <v>A10</v>
      </c>
      <c r="J23" s="255" t="str">
        <f t="shared" si="41"/>
        <v/>
      </c>
      <c r="K23" s="255" t="str">
        <f t="shared" si="41"/>
        <v>A8</v>
      </c>
      <c r="L23" s="255" t="s">
        <v>521</v>
      </c>
      <c r="M23" s="255" t="str">
        <f t="shared" si="41"/>
        <v/>
      </c>
      <c r="N23" s="255" t="str">
        <f t="shared" si="41"/>
        <v/>
      </c>
      <c r="O23" s="255" t="str">
        <f t="shared" si="41"/>
        <v/>
      </c>
      <c r="P23" s="255" t="str">
        <f t="shared" si="41"/>
        <v/>
      </c>
      <c r="Q23" s="255" t="str">
        <f t="shared" si="41"/>
        <v>A3</v>
      </c>
      <c r="R23" s="255" t="str">
        <f t="shared" si="41"/>
        <v/>
      </c>
      <c r="S23" s="255" t="str">
        <f t="shared" si="41"/>
        <v/>
      </c>
      <c r="T23" s="255" t="str">
        <f t="shared" si="41"/>
        <v/>
      </c>
      <c r="U23" s="255" t="str">
        <f t="shared" si="41"/>
        <v/>
      </c>
      <c r="V23" s="255" t="str">
        <f t="shared" si="41"/>
        <v/>
      </c>
      <c r="W23" s="255" t="str">
        <f t="shared" si="41"/>
        <v/>
      </c>
      <c r="X23" s="255" t="str">
        <f t="shared" si="41"/>
        <v/>
      </c>
      <c r="Y23" s="255" t="str">
        <f t="shared" si="41"/>
        <v/>
      </c>
      <c r="Z23" s="255" t="str">
        <f t="shared" si="41"/>
        <v/>
      </c>
      <c r="AA23" s="255" t="str">
        <f t="shared" si="41"/>
        <v/>
      </c>
      <c r="AB23" s="255" t="str">
        <f t="shared" si="41"/>
        <v/>
      </c>
      <c r="AC23" s="255" t="str">
        <f t="shared" si="41"/>
        <v>A6</v>
      </c>
      <c r="AD23" s="255" t="str">
        <f t="shared" si="41"/>
        <v/>
      </c>
      <c r="AE23" s="255" t="str">
        <f t="shared" si="41"/>
        <v/>
      </c>
      <c r="AF23" s="255" t="str">
        <f t="shared" si="41"/>
        <v/>
      </c>
      <c r="AG23" s="255" t="str">
        <f t="shared" si="41"/>
        <v/>
      </c>
      <c r="AH23" s="255" t="str">
        <f t="shared" si="41"/>
        <v/>
      </c>
      <c r="AI23" s="255" t="str">
        <f t="shared" si="41"/>
        <v/>
      </c>
      <c r="AJ23" s="255" t="str">
        <f t="shared" si="41"/>
        <v/>
      </c>
      <c r="AK23" s="255" t="str">
        <f t="shared" si="41"/>
        <v/>
      </c>
      <c r="AL23" s="255" t="str">
        <f t="shared" si="41"/>
        <v/>
      </c>
      <c r="AM23" s="255" t="str">
        <f t="shared" si="41"/>
        <v/>
      </c>
      <c r="AN23" s="255" t="str">
        <f t="shared" si="41"/>
        <v/>
      </c>
      <c r="AO23" s="255" t="str">
        <f t="shared" si="41"/>
        <v>A7</v>
      </c>
      <c r="AP23" s="255" t="str">
        <f t="shared" si="41"/>
        <v/>
      </c>
      <c r="AQ23" s="255" t="str">
        <f t="shared" si="41"/>
        <v/>
      </c>
      <c r="AR23" s="255" t="str">
        <f t="shared" si="41"/>
        <v/>
      </c>
      <c r="AS23" s="255" t="str">
        <f t="shared" si="41"/>
        <v/>
      </c>
      <c r="AT23" s="255" t="str">
        <f t="shared" si="41"/>
        <v/>
      </c>
      <c r="AU23" s="255" t="str">
        <f t="shared" si="41"/>
        <v/>
      </c>
      <c r="AV23" s="255" t="str">
        <f t="shared" si="41"/>
        <v/>
      </c>
      <c r="AW23" s="255" t="str">
        <f t="shared" si="41"/>
        <v/>
      </c>
      <c r="AX23" s="255" t="str">
        <f t="shared" si="41"/>
        <v/>
      </c>
      <c r="AY23" s="255" t="str">
        <f t="shared" si="41"/>
        <v/>
      </c>
      <c r="AZ23" s="255" t="str">
        <f t="shared" si="41"/>
        <v/>
      </c>
      <c r="BA23" s="255" t="str">
        <f t="shared" si="41"/>
        <v/>
      </c>
      <c r="BB23" s="255" t="str">
        <f t="shared" si="41"/>
        <v/>
      </c>
      <c r="BC23" s="255" t="str">
        <f t="shared" si="41"/>
        <v/>
      </c>
      <c r="BD23" s="255" t="str">
        <f t="shared" si="41"/>
        <v/>
      </c>
      <c r="BE23" s="255" t="str">
        <f t="shared" si="41"/>
        <v/>
      </c>
      <c r="BF23" s="255" t="str">
        <f t="shared" si="41"/>
        <v/>
      </c>
      <c r="BG23" s="255" t="str">
        <f t="shared" si="41"/>
        <v/>
      </c>
      <c r="BH23" s="255" t="str">
        <f t="shared" si="41"/>
        <v/>
      </c>
      <c r="BI23" s="255" t="str">
        <f t="shared" si="41"/>
        <v/>
      </c>
      <c r="BJ23" s="255" t="str">
        <f t="shared" si="41"/>
        <v/>
      </c>
      <c r="BK23" s="255" t="str">
        <f t="shared" si="41"/>
        <v>A9</v>
      </c>
      <c r="BL23" s="255" t="str">
        <f t="shared" si="41"/>
        <v/>
      </c>
      <c r="BM23" s="255" t="str">
        <f t="shared" si="41"/>
        <v/>
      </c>
      <c r="BN23" s="255" t="str">
        <f t="shared" si="41"/>
        <v>A2</v>
      </c>
      <c r="BO23" s="255" t="str">
        <f t="shared" si="41"/>
        <v/>
      </c>
      <c r="BP23" s="255" t="str">
        <f t="shared" si="41"/>
        <v>A1</v>
      </c>
      <c r="BQ23" s="255" t="str">
        <f t="shared" si="41"/>
        <v/>
      </c>
      <c r="BR23" s="255" t="str">
        <f t="shared" ref="BR23:CY23" si="42">IF(COUNTIF(_sn5,BR$2)&gt;1,"sai",IF(COUNTIF(_sn5,BR$2)=1,INDEX(tkbs,1,MATCH(BR$2,_sn5,0)),""))</f>
        <v/>
      </c>
      <c r="BS23" s="255" t="str">
        <f t="shared" si="42"/>
        <v>A4</v>
      </c>
      <c r="BT23" s="255" t="str">
        <f t="shared" si="42"/>
        <v/>
      </c>
      <c r="BU23" s="255" t="str">
        <f t="shared" si="42"/>
        <v/>
      </c>
      <c r="BV23" s="255" t="str">
        <f t="shared" si="42"/>
        <v/>
      </c>
      <c r="BW23" s="255" t="str">
        <f t="shared" si="42"/>
        <v/>
      </c>
      <c r="BX23" s="255" t="str">
        <f t="shared" si="42"/>
        <v/>
      </c>
      <c r="BY23" s="255" t="str">
        <f t="shared" si="42"/>
        <v/>
      </c>
      <c r="BZ23" s="255" t="str">
        <f t="shared" si="42"/>
        <v/>
      </c>
      <c r="CA23" s="255" t="str">
        <f t="shared" si="42"/>
        <v/>
      </c>
      <c r="CB23" s="255" t="str">
        <f t="shared" si="42"/>
        <v/>
      </c>
      <c r="CC23" s="255" t="str">
        <f t="shared" si="42"/>
        <v/>
      </c>
      <c r="CD23" s="255" t="str">
        <f t="shared" si="42"/>
        <v/>
      </c>
      <c r="CE23" s="255" t="str">
        <f t="shared" si="42"/>
        <v/>
      </c>
      <c r="CF23" s="255" t="str">
        <f t="shared" si="42"/>
        <v/>
      </c>
      <c r="CG23" s="255" t="str">
        <f t="shared" si="42"/>
        <v/>
      </c>
      <c r="CH23" s="255" t="str">
        <f t="shared" si="42"/>
        <v/>
      </c>
      <c r="CI23" s="255" t="str">
        <f t="shared" si="42"/>
        <v/>
      </c>
      <c r="CJ23" s="255" t="str">
        <f t="shared" si="42"/>
        <v/>
      </c>
      <c r="CK23" s="255" t="str">
        <f t="shared" si="42"/>
        <v/>
      </c>
      <c r="CL23" s="255" t="str">
        <f t="shared" si="42"/>
        <v/>
      </c>
      <c r="CM23" s="255" t="str">
        <f t="shared" si="42"/>
        <v/>
      </c>
      <c r="CN23" s="255" t="str">
        <f t="shared" si="42"/>
        <v/>
      </c>
      <c r="CO23" s="255" t="str">
        <f t="shared" si="42"/>
        <v/>
      </c>
      <c r="CP23" s="255" t="str">
        <f t="shared" si="42"/>
        <v/>
      </c>
      <c r="CQ23" s="255" t="str">
        <f t="shared" si="42"/>
        <v/>
      </c>
      <c r="CR23" s="255" t="str">
        <f t="shared" si="42"/>
        <v/>
      </c>
      <c r="CS23" s="255" t="str">
        <f t="shared" si="42"/>
        <v/>
      </c>
      <c r="CT23" s="255" t="str">
        <f t="shared" si="42"/>
        <v/>
      </c>
      <c r="CU23" s="255" t="str">
        <f t="shared" si="42"/>
        <v/>
      </c>
      <c r="CV23" s="255" t="str">
        <f t="shared" si="42"/>
        <v/>
      </c>
      <c r="CW23" s="255" t="str">
        <f t="shared" si="42"/>
        <v/>
      </c>
      <c r="CX23" s="255" t="str">
        <f t="shared" si="42"/>
        <v/>
      </c>
      <c r="CY23" s="255" t="str">
        <f t="shared" si="42"/>
        <v/>
      </c>
    </row>
    <row r="24" spans="1:103" ht="12" customHeight="1">
      <c r="A24" s="570" t="s">
        <v>79</v>
      </c>
      <c r="B24" s="247">
        <v>1</v>
      </c>
      <c r="C24" s="253" t="str">
        <f t="shared" ref="C24:BQ24" si="43">IF(COUNTIF(_ss1,C$2)&gt;1,"sai",IF(COUNTIF(_ss1,C$2)=1,INDEX(tkbs,1,MATCH(C$2,_ss1,0)),""))</f>
        <v>A2</v>
      </c>
      <c r="D24" s="253" t="str">
        <f t="shared" si="43"/>
        <v/>
      </c>
      <c r="E24" s="253" t="str">
        <f t="shared" si="43"/>
        <v/>
      </c>
      <c r="F24" s="253" t="str">
        <f t="shared" si="43"/>
        <v/>
      </c>
      <c r="G24" s="253" t="str">
        <f t="shared" si="43"/>
        <v/>
      </c>
      <c r="H24" s="253" t="str">
        <f t="shared" si="43"/>
        <v/>
      </c>
      <c r="I24" s="253" t="str">
        <f t="shared" si="43"/>
        <v/>
      </c>
      <c r="J24" s="253" t="str">
        <f t="shared" si="43"/>
        <v/>
      </c>
      <c r="K24" s="253" t="str">
        <f t="shared" si="43"/>
        <v/>
      </c>
      <c r="L24" s="253" t="str">
        <f t="shared" si="43"/>
        <v/>
      </c>
      <c r="M24" s="253" t="str">
        <f t="shared" si="43"/>
        <v/>
      </c>
      <c r="N24" s="253" t="str">
        <f t="shared" si="43"/>
        <v/>
      </c>
      <c r="O24" s="253" t="str">
        <f t="shared" si="43"/>
        <v/>
      </c>
      <c r="P24" s="253" t="str">
        <f t="shared" si="43"/>
        <v/>
      </c>
      <c r="Q24" s="253" t="str">
        <f t="shared" si="43"/>
        <v/>
      </c>
      <c r="R24" s="253" t="str">
        <f t="shared" si="43"/>
        <v/>
      </c>
      <c r="S24" s="253" t="str">
        <f t="shared" si="43"/>
        <v/>
      </c>
      <c r="T24" s="253" t="str">
        <f t="shared" si="43"/>
        <v/>
      </c>
      <c r="U24" s="253" t="str">
        <f t="shared" si="43"/>
        <v/>
      </c>
      <c r="V24" s="253" t="str">
        <f t="shared" si="43"/>
        <v/>
      </c>
      <c r="W24" s="253" t="str">
        <f t="shared" si="43"/>
        <v/>
      </c>
      <c r="X24" s="253" t="str">
        <f t="shared" si="43"/>
        <v/>
      </c>
      <c r="Y24" s="253" t="str">
        <f t="shared" si="43"/>
        <v/>
      </c>
      <c r="Z24" s="253" t="str">
        <f t="shared" si="43"/>
        <v/>
      </c>
      <c r="AA24" s="253" t="str">
        <f t="shared" si="43"/>
        <v/>
      </c>
      <c r="AB24" s="253" t="str">
        <f t="shared" si="43"/>
        <v>A9</v>
      </c>
      <c r="AC24" s="253" t="str">
        <f t="shared" si="43"/>
        <v/>
      </c>
      <c r="AD24" s="253" t="str">
        <f t="shared" si="43"/>
        <v/>
      </c>
      <c r="AE24" s="253" t="str">
        <f t="shared" si="43"/>
        <v>A11</v>
      </c>
      <c r="AF24" s="253" t="str">
        <f t="shared" si="43"/>
        <v/>
      </c>
      <c r="AG24" s="253" t="str">
        <f t="shared" si="43"/>
        <v/>
      </c>
      <c r="AH24" s="253" t="str">
        <f t="shared" si="43"/>
        <v/>
      </c>
      <c r="AI24" s="253" t="str">
        <f t="shared" si="43"/>
        <v/>
      </c>
      <c r="AJ24" s="253" t="str">
        <f t="shared" si="43"/>
        <v/>
      </c>
      <c r="AK24" s="253" t="str">
        <f t="shared" si="43"/>
        <v/>
      </c>
      <c r="AL24" s="253" t="str">
        <f t="shared" si="43"/>
        <v/>
      </c>
      <c r="AM24" s="253" t="str">
        <f t="shared" si="43"/>
        <v/>
      </c>
      <c r="AN24" s="253" t="str">
        <f t="shared" si="43"/>
        <v/>
      </c>
      <c r="AO24" s="253" t="str">
        <f t="shared" si="43"/>
        <v>A12</v>
      </c>
      <c r="AP24" s="253" t="str">
        <f t="shared" si="43"/>
        <v/>
      </c>
      <c r="AQ24" s="253" t="str">
        <f t="shared" si="43"/>
        <v>A5</v>
      </c>
      <c r="AR24" s="253" t="str">
        <f t="shared" si="43"/>
        <v/>
      </c>
      <c r="AS24" s="253" t="str">
        <f t="shared" si="43"/>
        <v/>
      </c>
      <c r="AT24" s="253" t="str">
        <f t="shared" si="43"/>
        <v>A10</v>
      </c>
      <c r="AU24" s="253" t="str">
        <f t="shared" si="43"/>
        <v>A8</v>
      </c>
      <c r="AV24" s="253" t="str">
        <f t="shared" si="43"/>
        <v/>
      </c>
      <c r="AW24" s="253" t="str">
        <f t="shared" si="43"/>
        <v/>
      </c>
      <c r="AX24" s="253" t="str">
        <f t="shared" si="43"/>
        <v/>
      </c>
      <c r="AY24" s="253" t="str">
        <f t="shared" si="43"/>
        <v/>
      </c>
      <c r="AZ24" s="253" t="str">
        <f t="shared" si="43"/>
        <v/>
      </c>
      <c r="BA24" s="253" t="str">
        <f t="shared" si="43"/>
        <v/>
      </c>
      <c r="BB24" s="253" t="str">
        <f t="shared" si="43"/>
        <v/>
      </c>
      <c r="BC24" s="253" t="str">
        <f t="shared" si="43"/>
        <v/>
      </c>
      <c r="BD24" s="253" t="str">
        <f t="shared" si="43"/>
        <v/>
      </c>
      <c r="BE24" s="253" t="str">
        <f t="shared" si="43"/>
        <v/>
      </c>
      <c r="BF24" s="253" t="str">
        <f t="shared" si="43"/>
        <v/>
      </c>
      <c r="BG24" s="253" t="str">
        <f t="shared" si="43"/>
        <v>A3</v>
      </c>
      <c r="BH24" s="253" t="str">
        <f t="shared" si="43"/>
        <v/>
      </c>
      <c r="BI24" s="253" t="str">
        <f t="shared" si="43"/>
        <v>A1</v>
      </c>
      <c r="BJ24" s="253" t="str">
        <f t="shared" si="43"/>
        <v/>
      </c>
      <c r="BK24" s="253" t="str">
        <f t="shared" si="43"/>
        <v>A4</v>
      </c>
      <c r="BL24" s="253" t="str">
        <f t="shared" si="43"/>
        <v/>
      </c>
      <c r="BM24" s="253" t="str">
        <f t="shared" si="43"/>
        <v/>
      </c>
      <c r="BN24" s="253" t="str">
        <f t="shared" si="43"/>
        <v/>
      </c>
      <c r="BO24" s="253" t="str">
        <f t="shared" si="43"/>
        <v/>
      </c>
      <c r="BP24" s="253" t="str">
        <f t="shared" si="43"/>
        <v/>
      </c>
      <c r="BQ24" s="253" t="str">
        <f t="shared" si="43"/>
        <v/>
      </c>
      <c r="BR24" s="253" t="str">
        <f t="shared" ref="BR24:CY24" si="44">IF(COUNTIF(_ss1,BR$2)&gt;1,"sai",IF(COUNTIF(_ss1,BR$2)=1,INDEX(tkbs,1,MATCH(BR$2,_ss1,0)),""))</f>
        <v/>
      </c>
      <c r="BS24" s="253" t="str">
        <f t="shared" si="44"/>
        <v/>
      </c>
      <c r="BT24" s="253" t="str">
        <f t="shared" si="44"/>
        <v/>
      </c>
      <c r="BU24" s="253" t="str">
        <f t="shared" si="44"/>
        <v/>
      </c>
      <c r="BV24" s="253" t="str">
        <f t="shared" si="44"/>
        <v/>
      </c>
      <c r="BW24" s="253" t="str">
        <f t="shared" si="44"/>
        <v/>
      </c>
      <c r="BX24" s="253" t="str">
        <f t="shared" si="44"/>
        <v/>
      </c>
      <c r="BY24" s="253" t="str">
        <f t="shared" si="44"/>
        <v/>
      </c>
      <c r="BZ24" s="253" t="str">
        <f t="shared" si="44"/>
        <v/>
      </c>
      <c r="CA24" s="253" t="str">
        <f t="shared" si="44"/>
        <v/>
      </c>
      <c r="CB24" s="253" t="str">
        <f t="shared" si="44"/>
        <v>A7</v>
      </c>
      <c r="CC24" s="253" t="str">
        <f t="shared" si="44"/>
        <v/>
      </c>
      <c r="CD24" s="253" t="str">
        <f t="shared" si="44"/>
        <v/>
      </c>
      <c r="CE24" s="253" t="str">
        <f t="shared" si="44"/>
        <v/>
      </c>
      <c r="CF24" s="253" t="str">
        <f t="shared" si="44"/>
        <v/>
      </c>
      <c r="CG24" s="253" t="str">
        <f t="shared" si="44"/>
        <v/>
      </c>
      <c r="CH24" s="253" t="str">
        <f t="shared" si="44"/>
        <v/>
      </c>
      <c r="CI24" s="253" t="str">
        <f t="shared" si="44"/>
        <v/>
      </c>
      <c r="CJ24" s="253" t="str">
        <f t="shared" si="44"/>
        <v/>
      </c>
      <c r="CK24" s="253" t="str">
        <f t="shared" si="44"/>
        <v/>
      </c>
      <c r="CL24" s="253" t="str">
        <f t="shared" si="44"/>
        <v/>
      </c>
      <c r="CM24" s="253" t="str">
        <f t="shared" si="44"/>
        <v/>
      </c>
      <c r="CN24" s="253" t="str">
        <f t="shared" si="44"/>
        <v/>
      </c>
      <c r="CO24" s="253" t="str">
        <f t="shared" si="44"/>
        <v/>
      </c>
      <c r="CP24" s="253" t="str">
        <f t="shared" si="44"/>
        <v/>
      </c>
      <c r="CQ24" s="253" t="str">
        <f t="shared" si="44"/>
        <v/>
      </c>
      <c r="CR24" s="253" t="str">
        <f t="shared" si="44"/>
        <v/>
      </c>
      <c r="CS24" s="253" t="str">
        <f t="shared" si="44"/>
        <v/>
      </c>
      <c r="CT24" s="253" t="str">
        <f t="shared" si="44"/>
        <v/>
      </c>
      <c r="CU24" s="253" t="str">
        <f t="shared" si="44"/>
        <v/>
      </c>
      <c r="CV24" s="253" t="str">
        <f t="shared" si="44"/>
        <v/>
      </c>
      <c r="CW24" s="253" t="str">
        <f t="shared" si="44"/>
        <v/>
      </c>
      <c r="CX24" s="253" t="str">
        <f t="shared" si="44"/>
        <v/>
      </c>
      <c r="CY24" s="253" t="str">
        <f t="shared" si="44"/>
        <v/>
      </c>
    </row>
    <row r="25" spans="1:103" ht="12" customHeight="1">
      <c r="A25" s="571"/>
      <c r="B25" s="250">
        <v>2</v>
      </c>
      <c r="C25" s="254" t="str">
        <f t="shared" ref="C25:BQ25" si="45">IF(COUNTIF(_ss2,C$2)&gt;1,"sai",IF(COUNTIF(_ss2,C$2)=1,INDEX(tkbs,1,MATCH(C$2,_ss2,0)),""))</f>
        <v>A11</v>
      </c>
      <c r="D25" s="254" t="str">
        <f t="shared" si="45"/>
        <v/>
      </c>
      <c r="E25" s="254" t="str">
        <f t="shared" si="45"/>
        <v/>
      </c>
      <c r="F25" s="254" t="str">
        <f t="shared" si="45"/>
        <v/>
      </c>
      <c r="G25" s="254" t="str">
        <f t="shared" si="45"/>
        <v/>
      </c>
      <c r="H25" s="254" t="str">
        <f t="shared" si="45"/>
        <v/>
      </c>
      <c r="I25" s="254" t="str">
        <f t="shared" si="45"/>
        <v/>
      </c>
      <c r="J25" s="254" t="str">
        <f t="shared" si="45"/>
        <v/>
      </c>
      <c r="K25" s="254" t="str">
        <f t="shared" si="45"/>
        <v/>
      </c>
      <c r="L25" s="254" t="str">
        <f t="shared" si="45"/>
        <v>A7</v>
      </c>
      <c r="M25" s="254" t="str">
        <f t="shared" si="45"/>
        <v/>
      </c>
      <c r="N25" s="254" t="str">
        <f t="shared" si="45"/>
        <v/>
      </c>
      <c r="O25" s="254" t="str">
        <f t="shared" si="45"/>
        <v/>
      </c>
      <c r="P25" s="254" t="str">
        <f t="shared" si="45"/>
        <v/>
      </c>
      <c r="Q25" s="254" t="str">
        <f t="shared" si="45"/>
        <v>A8</v>
      </c>
      <c r="R25" s="254" t="str">
        <f t="shared" si="45"/>
        <v/>
      </c>
      <c r="S25" s="254" t="str">
        <f t="shared" si="45"/>
        <v>A5</v>
      </c>
      <c r="T25" s="254" t="str">
        <f t="shared" si="45"/>
        <v/>
      </c>
      <c r="U25" s="254" t="str">
        <f t="shared" si="45"/>
        <v/>
      </c>
      <c r="V25" s="254" t="str">
        <f t="shared" si="45"/>
        <v/>
      </c>
      <c r="W25" s="254" t="str">
        <f t="shared" si="45"/>
        <v/>
      </c>
      <c r="X25" s="254" t="str">
        <f t="shared" si="45"/>
        <v/>
      </c>
      <c r="Y25" s="254" t="str">
        <f t="shared" si="45"/>
        <v/>
      </c>
      <c r="Z25" s="254" t="str">
        <f t="shared" si="45"/>
        <v/>
      </c>
      <c r="AA25" s="254" t="str">
        <f t="shared" si="45"/>
        <v/>
      </c>
      <c r="AB25" s="254" t="str">
        <f t="shared" si="45"/>
        <v>A9</v>
      </c>
      <c r="AC25" s="254" t="str">
        <f t="shared" si="45"/>
        <v/>
      </c>
      <c r="AD25" s="254" t="str">
        <f t="shared" si="45"/>
        <v/>
      </c>
      <c r="AE25" s="254" t="str">
        <f t="shared" si="45"/>
        <v>A2</v>
      </c>
      <c r="AF25" s="254" t="str">
        <f t="shared" si="45"/>
        <v/>
      </c>
      <c r="AG25" s="254" t="str">
        <f t="shared" si="45"/>
        <v/>
      </c>
      <c r="AH25" s="254" t="str">
        <f t="shared" si="45"/>
        <v/>
      </c>
      <c r="AI25" s="254" t="str">
        <f t="shared" si="45"/>
        <v/>
      </c>
      <c r="AJ25" s="254" t="str">
        <f t="shared" si="45"/>
        <v/>
      </c>
      <c r="AK25" s="254" t="str">
        <f t="shared" si="45"/>
        <v/>
      </c>
      <c r="AL25" s="254" t="str">
        <f t="shared" si="45"/>
        <v/>
      </c>
      <c r="AM25" s="254" t="str">
        <f t="shared" si="45"/>
        <v/>
      </c>
      <c r="AN25" s="254" t="str">
        <f t="shared" si="45"/>
        <v/>
      </c>
      <c r="AO25" s="254" t="str">
        <f t="shared" si="45"/>
        <v>A4</v>
      </c>
      <c r="AP25" s="254" t="str">
        <f t="shared" si="45"/>
        <v/>
      </c>
      <c r="AQ25" s="254" t="str">
        <f t="shared" si="45"/>
        <v>A1</v>
      </c>
      <c r="AR25" s="254" t="str">
        <f t="shared" si="45"/>
        <v/>
      </c>
      <c r="AS25" s="254" t="str">
        <f t="shared" si="45"/>
        <v/>
      </c>
      <c r="AT25" s="254" t="str">
        <f t="shared" si="45"/>
        <v>A10</v>
      </c>
      <c r="AU25" s="254" t="str">
        <f t="shared" si="45"/>
        <v>A6</v>
      </c>
      <c r="AV25" s="254" t="str">
        <f t="shared" si="45"/>
        <v/>
      </c>
      <c r="AW25" s="254" t="str">
        <f t="shared" si="45"/>
        <v/>
      </c>
      <c r="AX25" s="254" t="str">
        <f t="shared" si="45"/>
        <v/>
      </c>
      <c r="AY25" s="254" t="str">
        <f t="shared" si="45"/>
        <v/>
      </c>
      <c r="AZ25" s="254" t="str">
        <f t="shared" si="45"/>
        <v/>
      </c>
      <c r="BA25" s="254" t="str">
        <f t="shared" si="45"/>
        <v/>
      </c>
      <c r="BB25" s="254" t="str">
        <f t="shared" si="45"/>
        <v/>
      </c>
      <c r="BC25" s="254" t="str">
        <f t="shared" si="45"/>
        <v/>
      </c>
      <c r="BD25" s="254" t="str">
        <f t="shared" si="45"/>
        <v/>
      </c>
      <c r="BE25" s="254" t="str">
        <f t="shared" si="45"/>
        <v/>
      </c>
      <c r="BF25" s="254" t="str">
        <f t="shared" si="45"/>
        <v/>
      </c>
      <c r="BG25" s="254" t="str">
        <f t="shared" si="45"/>
        <v/>
      </c>
      <c r="BH25" s="254" t="str">
        <f t="shared" si="45"/>
        <v/>
      </c>
      <c r="BI25" s="254" t="str">
        <f t="shared" si="45"/>
        <v/>
      </c>
      <c r="BJ25" s="254" t="str">
        <f t="shared" si="45"/>
        <v/>
      </c>
      <c r="BK25" s="254" t="str">
        <f t="shared" si="45"/>
        <v/>
      </c>
      <c r="BL25" s="254" t="str">
        <f t="shared" si="45"/>
        <v/>
      </c>
      <c r="BM25" s="254" t="str">
        <f t="shared" si="45"/>
        <v/>
      </c>
      <c r="BN25" s="254" t="str">
        <f t="shared" si="45"/>
        <v/>
      </c>
      <c r="BO25" s="254" t="str">
        <f t="shared" si="45"/>
        <v/>
      </c>
      <c r="BP25" s="254" t="str">
        <f t="shared" si="45"/>
        <v/>
      </c>
      <c r="BQ25" s="254" t="str">
        <f t="shared" si="45"/>
        <v/>
      </c>
      <c r="BR25" s="254" t="str">
        <f t="shared" ref="BR25:CY25" si="46">IF(COUNTIF(_ss2,BR$2)&gt;1,"sai",IF(COUNTIF(_ss2,BR$2)=1,INDEX(tkbs,1,MATCH(BR$2,_ss2,0)),""))</f>
        <v/>
      </c>
      <c r="BS25" s="254" t="str">
        <f t="shared" si="46"/>
        <v/>
      </c>
      <c r="BT25" s="254" t="str">
        <f t="shared" si="46"/>
        <v/>
      </c>
      <c r="BU25" s="254" t="str">
        <f t="shared" si="46"/>
        <v/>
      </c>
      <c r="BV25" s="254" t="str">
        <f t="shared" si="46"/>
        <v/>
      </c>
      <c r="BW25" s="254" t="str">
        <f t="shared" si="46"/>
        <v/>
      </c>
      <c r="BX25" s="254" t="str">
        <f t="shared" si="46"/>
        <v/>
      </c>
      <c r="BY25" s="254" t="str">
        <f t="shared" si="46"/>
        <v/>
      </c>
      <c r="BZ25" s="254" t="str">
        <f t="shared" si="46"/>
        <v/>
      </c>
      <c r="CA25" s="254" t="str">
        <f t="shared" si="46"/>
        <v/>
      </c>
      <c r="CB25" s="254" t="str">
        <f t="shared" si="46"/>
        <v/>
      </c>
      <c r="CC25" s="254" t="str">
        <f t="shared" si="46"/>
        <v/>
      </c>
      <c r="CD25" s="254" t="str">
        <f t="shared" si="46"/>
        <v/>
      </c>
      <c r="CE25" s="254" t="str">
        <f t="shared" si="46"/>
        <v/>
      </c>
      <c r="CF25" s="254" t="str">
        <f t="shared" si="46"/>
        <v/>
      </c>
      <c r="CG25" s="254" t="str">
        <f t="shared" si="46"/>
        <v/>
      </c>
      <c r="CH25" s="254" t="str">
        <f t="shared" si="46"/>
        <v/>
      </c>
      <c r="CI25" s="254" t="str">
        <f t="shared" si="46"/>
        <v/>
      </c>
      <c r="CJ25" s="254" t="str">
        <f t="shared" si="46"/>
        <v>A12</v>
      </c>
      <c r="CK25" s="254" t="str">
        <f t="shared" si="46"/>
        <v/>
      </c>
      <c r="CL25" s="254" t="str">
        <f t="shared" si="46"/>
        <v/>
      </c>
      <c r="CM25" s="254" t="str">
        <f t="shared" si="46"/>
        <v/>
      </c>
      <c r="CN25" s="254" t="str">
        <f t="shared" si="46"/>
        <v/>
      </c>
      <c r="CO25" s="254" t="str">
        <f t="shared" si="46"/>
        <v/>
      </c>
      <c r="CP25" s="254" t="str">
        <f t="shared" si="46"/>
        <v/>
      </c>
      <c r="CQ25" s="254" t="str">
        <f t="shared" si="46"/>
        <v/>
      </c>
      <c r="CR25" s="254" t="str">
        <f t="shared" si="46"/>
        <v/>
      </c>
      <c r="CS25" s="254" t="str">
        <f t="shared" si="46"/>
        <v/>
      </c>
      <c r="CT25" s="254" t="str">
        <f t="shared" si="46"/>
        <v/>
      </c>
      <c r="CU25" s="254" t="str">
        <f t="shared" si="46"/>
        <v/>
      </c>
      <c r="CV25" s="254" t="str">
        <f t="shared" si="46"/>
        <v/>
      </c>
      <c r="CW25" s="254" t="str">
        <f t="shared" si="46"/>
        <v/>
      </c>
      <c r="CX25" s="254" t="str">
        <f t="shared" si="46"/>
        <v/>
      </c>
      <c r="CY25" s="254" t="str">
        <f t="shared" si="46"/>
        <v/>
      </c>
    </row>
    <row r="26" spans="1:103" ht="12" customHeight="1">
      <c r="A26" s="571"/>
      <c r="B26" s="250">
        <v>3</v>
      </c>
      <c r="C26" s="254" t="str">
        <f t="shared" ref="C26:BQ26" si="47">IF(COUNTIF(_ss3,C$2)&gt;1,"sai",IF(COUNTIF(_ss3,C$2)=1,INDEX(tkbs,1,MATCH(C$2,_ss3,0)),""))</f>
        <v>A11</v>
      </c>
      <c r="D26" s="254" t="str">
        <f t="shared" si="47"/>
        <v/>
      </c>
      <c r="E26" s="254" t="str">
        <f t="shared" si="47"/>
        <v/>
      </c>
      <c r="F26" s="254" t="str">
        <f t="shared" si="47"/>
        <v/>
      </c>
      <c r="G26" s="254" t="str">
        <f t="shared" si="47"/>
        <v/>
      </c>
      <c r="H26" s="254" t="str">
        <f t="shared" si="47"/>
        <v/>
      </c>
      <c r="I26" s="254" t="str">
        <f t="shared" si="47"/>
        <v/>
      </c>
      <c r="J26" s="254" t="str">
        <f t="shared" si="47"/>
        <v/>
      </c>
      <c r="K26" s="254" t="str">
        <f t="shared" si="47"/>
        <v>A3</v>
      </c>
      <c r="L26" s="254" t="str">
        <f t="shared" si="47"/>
        <v>A7</v>
      </c>
      <c r="M26" s="254" t="str">
        <f t="shared" si="47"/>
        <v/>
      </c>
      <c r="N26" s="254" t="str">
        <f t="shared" si="47"/>
        <v/>
      </c>
      <c r="O26" s="254" t="str">
        <f t="shared" si="47"/>
        <v/>
      </c>
      <c r="P26" s="254" t="str">
        <f t="shared" si="47"/>
        <v/>
      </c>
      <c r="Q26" s="254" t="str">
        <f t="shared" si="47"/>
        <v>A8</v>
      </c>
      <c r="R26" s="254" t="str">
        <f t="shared" si="47"/>
        <v/>
      </c>
      <c r="S26" s="254" t="str">
        <f t="shared" si="47"/>
        <v>A1</v>
      </c>
      <c r="T26" s="254" t="str">
        <f t="shared" si="47"/>
        <v/>
      </c>
      <c r="U26" s="254" t="str">
        <f t="shared" si="47"/>
        <v/>
      </c>
      <c r="V26" s="254" t="str">
        <f t="shared" si="47"/>
        <v/>
      </c>
      <c r="W26" s="254" t="str">
        <f t="shared" si="47"/>
        <v/>
      </c>
      <c r="X26" s="254" t="str">
        <f t="shared" si="47"/>
        <v/>
      </c>
      <c r="Y26" s="254" t="str">
        <f t="shared" si="47"/>
        <v>A12</v>
      </c>
      <c r="Z26" s="254" t="str">
        <f t="shared" si="47"/>
        <v/>
      </c>
      <c r="AA26" s="254" t="str">
        <f t="shared" si="47"/>
        <v/>
      </c>
      <c r="AB26" s="254" t="str">
        <f t="shared" si="47"/>
        <v/>
      </c>
      <c r="AC26" s="254" t="str">
        <f t="shared" si="47"/>
        <v>A5</v>
      </c>
      <c r="AD26" s="254" t="str">
        <f t="shared" si="47"/>
        <v/>
      </c>
      <c r="AE26" s="254" t="str">
        <f t="shared" si="47"/>
        <v>A10</v>
      </c>
      <c r="AF26" s="254" t="str">
        <f t="shared" si="47"/>
        <v/>
      </c>
      <c r="AG26" s="254" t="str">
        <f t="shared" si="47"/>
        <v/>
      </c>
      <c r="AH26" s="254" t="str">
        <f t="shared" si="47"/>
        <v/>
      </c>
      <c r="AI26" s="254" t="str">
        <f t="shared" si="47"/>
        <v/>
      </c>
      <c r="AJ26" s="254" t="str">
        <f t="shared" si="47"/>
        <v/>
      </c>
      <c r="AK26" s="254" t="str">
        <f t="shared" si="47"/>
        <v/>
      </c>
      <c r="AL26" s="254" t="str">
        <f t="shared" si="47"/>
        <v/>
      </c>
      <c r="AM26" s="254" t="str">
        <f t="shared" si="47"/>
        <v/>
      </c>
      <c r="AN26" s="254" t="str">
        <f t="shared" si="47"/>
        <v/>
      </c>
      <c r="AO26" s="254" t="str">
        <f t="shared" si="47"/>
        <v/>
      </c>
      <c r="AP26" s="254" t="str">
        <f t="shared" si="47"/>
        <v/>
      </c>
      <c r="AQ26" s="254" t="str">
        <f t="shared" si="47"/>
        <v>A2</v>
      </c>
      <c r="AR26" s="254" t="str">
        <f t="shared" si="47"/>
        <v/>
      </c>
      <c r="AS26" s="254" t="str">
        <f t="shared" si="47"/>
        <v/>
      </c>
      <c r="AT26" s="254" t="str">
        <f t="shared" si="47"/>
        <v/>
      </c>
      <c r="AU26" s="254" t="str">
        <f t="shared" si="47"/>
        <v/>
      </c>
      <c r="AV26" s="254" t="str">
        <f t="shared" si="47"/>
        <v/>
      </c>
      <c r="AW26" s="254" t="str">
        <f t="shared" si="47"/>
        <v/>
      </c>
      <c r="AX26" s="254" t="str">
        <f t="shared" si="47"/>
        <v/>
      </c>
      <c r="AY26" s="254" t="str">
        <f t="shared" si="47"/>
        <v/>
      </c>
      <c r="AZ26" s="254" t="str">
        <f t="shared" si="47"/>
        <v/>
      </c>
      <c r="BA26" s="254" t="str">
        <f t="shared" si="47"/>
        <v/>
      </c>
      <c r="BB26" s="254" t="str">
        <f t="shared" si="47"/>
        <v/>
      </c>
      <c r="BC26" s="254" t="str">
        <f t="shared" si="47"/>
        <v/>
      </c>
      <c r="BD26" s="254" t="str">
        <f t="shared" si="47"/>
        <v/>
      </c>
      <c r="BE26" s="254" t="str">
        <f t="shared" si="47"/>
        <v/>
      </c>
      <c r="BF26" s="254" t="str">
        <f t="shared" si="47"/>
        <v/>
      </c>
      <c r="BG26" s="254" t="str">
        <f t="shared" si="47"/>
        <v>A9</v>
      </c>
      <c r="BH26" s="254" t="str">
        <f t="shared" si="47"/>
        <v/>
      </c>
      <c r="BI26" s="254" t="str">
        <f t="shared" si="47"/>
        <v/>
      </c>
      <c r="BJ26" s="254" t="str">
        <f t="shared" si="47"/>
        <v/>
      </c>
      <c r="BK26" s="254" t="str">
        <f t="shared" si="47"/>
        <v>A6</v>
      </c>
      <c r="BL26" s="254" t="str">
        <f t="shared" si="47"/>
        <v/>
      </c>
      <c r="BM26" s="254" t="str">
        <f t="shared" si="47"/>
        <v/>
      </c>
      <c r="BN26" s="254" t="str">
        <f t="shared" si="47"/>
        <v/>
      </c>
      <c r="BO26" s="254" t="str">
        <f t="shared" si="47"/>
        <v/>
      </c>
      <c r="BP26" s="254" t="str">
        <f t="shared" si="47"/>
        <v/>
      </c>
      <c r="BQ26" s="254" t="str">
        <f t="shared" si="47"/>
        <v/>
      </c>
      <c r="BR26" s="254" t="str">
        <f t="shared" ref="BR26:CY26" si="48">IF(COUNTIF(_ss3,BR$2)&gt;1,"sai",IF(COUNTIF(_ss3,BR$2)=1,INDEX(tkbs,1,MATCH(BR$2,_ss3,0)),""))</f>
        <v/>
      </c>
      <c r="BS26" s="254" t="str">
        <f t="shared" si="48"/>
        <v/>
      </c>
      <c r="BT26" s="254" t="str">
        <f t="shared" si="48"/>
        <v/>
      </c>
      <c r="BU26" s="254" t="str">
        <f t="shared" si="48"/>
        <v/>
      </c>
      <c r="BV26" s="254" t="str">
        <f t="shared" si="48"/>
        <v/>
      </c>
      <c r="BW26" s="254" t="str">
        <f t="shared" si="48"/>
        <v/>
      </c>
      <c r="BX26" s="254" t="str">
        <f t="shared" si="48"/>
        <v/>
      </c>
      <c r="BY26" s="254" t="str">
        <f t="shared" si="48"/>
        <v/>
      </c>
      <c r="BZ26" s="254" t="str">
        <f t="shared" si="48"/>
        <v/>
      </c>
      <c r="CA26" s="254" t="str">
        <f t="shared" si="48"/>
        <v/>
      </c>
      <c r="CB26" s="254" t="str">
        <f t="shared" si="48"/>
        <v/>
      </c>
      <c r="CC26" s="254" t="str">
        <f t="shared" si="48"/>
        <v/>
      </c>
      <c r="CD26" s="254" t="str">
        <f t="shared" si="48"/>
        <v/>
      </c>
      <c r="CE26" s="254" t="str">
        <f t="shared" si="48"/>
        <v/>
      </c>
      <c r="CF26" s="254" t="str">
        <f t="shared" si="48"/>
        <v/>
      </c>
      <c r="CG26" s="254" t="str">
        <f t="shared" si="48"/>
        <v/>
      </c>
      <c r="CH26" s="254" t="str">
        <f t="shared" si="48"/>
        <v/>
      </c>
      <c r="CI26" s="254" t="str">
        <f t="shared" si="48"/>
        <v>A4</v>
      </c>
      <c r="CJ26" s="254" t="str">
        <f t="shared" si="48"/>
        <v/>
      </c>
      <c r="CK26" s="254" t="str">
        <f t="shared" si="48"/>
        <v/>
      </c>
      <c r="CL26" s="254" t="str">
        <f t="shared" si="48"/>
        <v/>
      </c>
      <c r="CM26" s="254" t="str">
        <f t="shared" si="48"/>
        <v/>
      </c>
      <c r="CN26" s="254" t="str">
        <f t="shared" si="48"/>
        <v/>
      </c>
      <c r="CO26" s="254" t="str">
        <f t="shared" si="48"/>
        <v/>
      </c>
      <c r="CP26" s="254" t="str">
        <f t="shared" si="48"/>
        <v/>
      </c>
      <c r="CQ26" s="254" t="str">
        <f t="shared" si="48"/>
        <v/>
      </c>
      <c r="CR26" s="254" t="str">
        <f t="shared" si="48"/>
        <v/>
      </c>
      <c r="CS26" s="254" t="str">
        <f t="shared" si="48"/>
        <v/>
      </c>
      <c r="CT26" s="254" t="str">
        <f t="shared" si="48"/>
        <v/>
      </c>
      <c r="CU26" s="254" t="str">
        <f t="shared" si="48"/>
        <v/>
      </c>
      <c r="CV26" s="254" t="str">
        <f t="shared" si="48"/>
        <v/>
      </c>
      <c r="CW26" s="254" t="str">
        <f t="shared" si="48"/>
        <v/>
      </c>
      <c r="CX26" s="254" t="str">
        <f t="shared" si="48"/>
        <v/>
      </c>
      <c r="CY26" s="254" t="str">
        <f t="shared" si="48"/>
        <v/>
      </c>
    </row>
    <row r="27" spans="1:103" ht="12" customHeight="1">
      <c r="A27" s="571"/>
      <c r="B27" s="250">
        <v>4</v>
      </c>
      <c r="C27" s="254" t="str">
        <f t="shared" ref="C27:BQ27" si="49">IF(COUNTIF(_ss4,C$2)&gt;1,"sai",IF(COUNTIF(_ss4,C$2)=1,INDEX(tkbs,1,MATCH(C$2,_ss4,0)),""))</f>
        <v/>
      </c>
      <c r="D27" s="254" t="str">
        <f t="shared" si="49"/>
        <v/>
      </c>
      <c r="E27" s="254" t="str">
        <f t="shared" si="49"/>
        <v/>
      </c>
      <c r="F27" s="254" t="str">
        <f t="shared" si="49"/>
        <v/>
      </c>
      <c r="G27" s="254" t="str">
        <f t="shared" si="49"/>
        <v/>
      </c>
      <c r="H27" s="254" t="str">
        <f t="shared" si="49"/>
        <v/>
      </c>
      <c r="I27" s="254" t="str">
        <f t="shared" si="49"/>
        <v/>
      </c>
      <c r="J27" s="254" t="str">
        <f t="shared" si="49"/>
        <v/>
      </c>
      <c r="K27" s="254" t="str">
        <f t="shared" si="49"/>
        <v>A8</v>
      </c>
      <c r="L27" s="254" t="str">
        <f t="shared" si="49"/>
        <v>A4</v>
      </c>
      <c r="M27" s="254" t="str">
        <f t="shared" si="49"/>
        <v/>
      </c>
      <c r="N27" s="254" t="str">
        <f t="shared" si="49"/>
        <v/>
      </c>
      <c r="O27" s="254" t="str">
        <f t="shared" si="49"/>
        <v/>
      </c>
      <c r="P27" s="254" t="str">
        <f t="shared" si="49"/>
        <v/>
      </c>
      <c r="Q27" s="254" t="str">
        <f t="shared" si="49"/>
        <v/>
      </c>
      <c r="R27" s="254" t="str">
        <f t="shared" si="49"/>
        <v/>
      </c>
      <c r="S27" s="254" t="str">
        <f t="shared" si="49"/>
        <v>A9</v>
      </c>
      <c r="T27" s="254" t="str">
        <f t="shared" si="49"/>
        <v/>
      </c>
      <c r="U27" s="254" t="str">
        <f t="shared" si="49"/>
        <v/>
      </c>
      <c r="V27" s="254" t="str">
        <f t="shared" si="49"/>
        <v>A6</v>
      </c>
      <c r="W27" s="254" t="str">
        <f t="shared" si="49"/>
        <v/>
      </c>
      <c r="X27" s="254" t="str">
        <f t="shared" si="49"/>
        <v>A11</v>
      </c>
      <c r="Y27" s="254" t="str">
        <f t="shared" si="49"/>
        <v>A2</v>
      </c>
      <c r="Z27" s="254" t="str">
        <f t="shared" si="49"/>
        <v/>
      </c>
      <c r="AA27" s="254" t="str">
        <f t="shared" si="49"/>
        <v/>
      </c>
      <c r="AB27" s="254" t="str">
        <f t="shared" si="49"/>
        <v/>
      </c>
      <c r="AC27" s="254" t="str">
        <f t="shared" si="49"/>
        <v>A1</v>
      </c>
      <c r="AD27" s="254" t="str">
        <f t="shared" si="49"/>
        <v/>
      </c>
      <c r="AE27" s="254" t="str">
        <f t="shared" si="49"/>
        <v>A10</v>
      </c>
      <c r="AF27" s="254" t="str">
        <f t="shared" si="49"/>
        <v/>
      </c>
      <c r="AG27" s="254" t="str">
        <f t="shared" si="49"/>
        <v/>
      </c>
      <c r="AH27" s="254" t="str">
        <f t="shared" si="49"/>
        <v>A12</v>
      </c>
      <c r="AI27" s="254" t="str">
        <f t="shared" si="49"/>
        <v/>
      </c>
      <c r="AJ27" s="254" t="str">
        <f t="shared" si="49"/>
        <v/>
      </c>
      <c r="AK27" s="254" t="str">
        <f t="shared" si="49"/>
        <v/>
      </c>
      <c r="AL27" s="254" t="str">
        <f t="shared" si="49"/>
        <v/>
      </c>
      <c r="AM27" s="254" t="str">
        <f t="shared" si="49"/>
        <v/>
      </c>
      <c r="AN27" s="254" t="str">
        <f t="shared" si="49"/>
        <v/>
      </c>
      <c r="AO27" s="254" t="str">
        <f t="shared" si="49"/>
        <v>A3</v>
      </c>
      <c r="AP27" s="254" t="str">
        <f t="shared" si="49"/>
        <v/>
      </c>
      <c r="AQ27" s="254" t="str">
        <f t="shared" si="49"/>
        <v/>
      </c>
      <c r="AR27" s="254" t="str">
        <f t="shared" si="49"/>
        <v/>
      </c>
      <c r="AS27" s="254" t="str">
        <f t="shared" si="49"/>
        <v/>
      </c>
      <c r="AT27" s="254" t="str">
        <f t="shared" si="49"/>
        <v/>
      </c>
      <c r="AU27" s="254" t="str">
        <f t="shared" si="49"/>
        <v/>
      </c>
      <c r="AV27" s="254" t="str">
        <f t="shared" si="49"/>
        <v/>
      </c>
      <c r="AW27" s="254" t="str">
        <f t="shared" si="49"/>
        <v>A5</v>
      </c>
      <c r="AX27" s="254" t="str">
        <f t="shared" si="49"/>
        <v/>
      </c>
      <c r="AY27" s="254" t="str">
        <f t="shared" si="49"/>
        <v/>
      </c>
      <c r="AZ27" s="254" t="str">
        <f t="shared" si="49"/>
        <v/>
      </c>
      <c r="BA27" s="254" t="str">
        <f t="shared" si="49"/>
        <v/>
      </c>
      <c r="BB27" s="254" t="str">
        <f t="shared" si="49"/>
        <v/>
      </c>
      <c r="BC27" s="254" t="str">
        <f t="shared" si="49"/>
        <v/>
      </c>
      <c r="BD27" s="254" t="str">
        <f t="shared" si="49"/>
        <v/>
      </c>
      <c r="BE27" s="254" t="str">
        <f t="shared" si="49"/>
        <v/>
      </c>
      <c r="BF27" s="254" t="str">
        <f t="shared" si="49"/>
        <v/>
      </c>
      <c r="BG27" s="254" t="str">
        <f t="shared" si="49"/>
        <v/>
      </c>
      <c r="BH27" s="254" t="str">
        <f t="shared" si="49"/>
        <v/>
      </c>
      <c r="BI27" s="254" t="str">
        <f t="shared" si="49"/>
        <v>A7</v>
      </c>
      <c r="BJ27" s="254" t="str">
        <f t="shared" si="49"/>
        <v/>
      </c>
      <c r="BK27" s="254" t="str">
        <f t="shared" si="49"/>
        <v/>
      </c>
      <c r="BL27" s="254" t="str">
        <f t="shared" si="49"/>
        <v/>
      </c>
      <c r="BM27" s="254" t="str">
        <f t="shared" si="49"/>
        <v/>
      </c>
      <c r="BN27" s="254" t="str">
        <f t="shared" si="49"/>
        <v/>
      </c>
      <c r="BO27" s="254" t="str">
        <f t="shared" si="49"/>
        <v/>
      </c>
      <c r="BP27" s="254" t="str">
        <f t="shared" si="49"/>
        <v/>
      </c>
      <c r="BQ27" s="254" t="str">
        <f t="shared" si="49"/>
        <v/>
      </c>
      <c r="BR27" s="254" t="str">
        <f t="shared" ref="BR27:CY27" si="50">IF(COUNTIF(_ss4,BR$2)&gt;1,"sai",IF(COUNTIF(_ss4,BR$2)=1,INDEX(tkbs,1,MATCH(BR$2,_ss4,0)),""))</f>
        <v/>
      </c>
      <c r="BS27" s="254" t="str">
        <f t="shared" si="50"/>
        <v/>
      </c>
      <c r="BT27" s="254" t="str">
        <f t="shared" si="50"/>
        <v/>
      </c>
      <c r="BU27" s="254" t="str">
        <f t="shared" si="50"/>
        <v/>
      </c>
      <c r="BV27" s="254" t="str">
        <f t="shared" si="50"/>
        <v/>
      </c>
      <c r="BW27" s="254" t="str">
        <f t="shared" si="50"/>
        <v/>
      </c>
      <c r="BX27" s="254" t="str">
        <f t="shared" si="50"/>
        <v/>
      </c>
      <c r="BY27" s="254" t="str">
        <f t="shared" si="50"/>
        <v/>
      </c>
      <c r="BZ27" s="254" t="str">
        <f t="shared" si="50"/>
        <v/>
      </c>
      <c r="CA27" s="254" t="str">
        <f t="shared" si="50"/>
        <v/>
      </c>
      <c r="CB27" s="254" t="str">
        <f t="shared" si="50"/>
        <v/>
      </c>
      <c r="CC27" s="254" t="str">
        <f t="shared" si="50"/>
        <v/>
      </c>
      <c r="CD27" s="254" t="str">
        <f t="shared" si="50"/>
        <v/>
      </c>
      <c r="CE27" s="254" t="str">
        <f t="shared" si="50"/>
        <v/>
      </c>
      <c r="CF27" s="254" t="str">
        <f t="shared" si="50"/>
        <v/>
      </c>
      <c r="CG27" s="254" t="str">
        <f t="shared" si="50"/>
        <v/>
      </c>
      <c r="CH27" s="254" t="str">
        <f t="shared" si="50"/>
        <v/>
      </c>
      <c r="CI27" s="254" t="str">
        <f t="shared" si="50"/>
        <v/>
      </c>
      <c r="CJ27" s="254" t="str">
        <f t="shared" si="50"/>
        <v/>
      </c>
      <c r="CK27" s="254" t="str">
        <f t="shared" si="50"/>
        <v/>
      </c>
      <c r="CL27" s="254" t="str">
        <f t="shared" si="50"/>
        <v/>
      </c>
      <c r="CM27" s="254" t="str">
        <f t="shared" si="50"/>
        <v/>
      </c>
      <c r="CN27" s="254" t="str">
        <f t="shared" si="50"/>
        <v/>
      </c>
      <c r="CO27" s="254" t="str">
        <f t="shared" si="50"/>
        <v/>
      </c>
      <c r="CP27" s="254" t="str">
        <f t="shared" si="50"/>
        <v/>
      </c>
      <c r="CQ27" s="254" t="str">
        <f t="shared" si="50"/>
        <v/>
      </c>
      <c r="CR27" s="254" t="str">
        <f t="shared" si="50"/>
        <v/>
      </c>
      <c r="CS27" s="254" t="str">
        <f t="shared" si="50"/>
        <v/>
      </c>
      <c r="CT27" s="254" t="str">
        <f t="shared" si="50"/>
        <v/>
      </c>
      <c r="CU27" s="254" t="str">
        <f t="shared" si="50"/>
        <v/>
      </c>
      <c r="CV27" s="254" t="str">
        <f t="shared" si="50"/>
        <v/>
      </c>
      <c r="CW27" s="254" t="str">
        <f t="shared" si="50"/>
        <v/>
      </c>
      <c r="CX27" s="254" t="str">
        <f t="shared" si="50"/>
        <v/>
      </c>
      <c r="CY27" s="254" t="str">
        <f t="shared" si="50"/>
        <v/>
      </c>
    </row>
    <row r="28" spans="1:103" ht="12" customHeight="1">
      <c r="A28" s="572"/>
      <c r="B28" s="251">
        <v>5</v>
      </c>
      <c r="C28" s="255" t="str">
        <f t="shared" ref="C28:BQ28" si="51">IF(COUNTIF(_ss5,C$2)&gt;1,"sai",IF(COUNTIF(_ss5,C$2)=1,INDEX(tkbs,1,MATCH(C$2,_ss5,0)),""))</f>
        <v/>
      </c>
      <c r="D28" s="255" t="str">
        <f t="shared" si="51"/>
        <v/>
      </c>
      <c r="E28" s="255" t="str">
        <f t="shared" si="51"/>
        <v/>
      </c>
      <c r="F28" s="255" t="str">
        <f t="shared" si="51"/>
        <v/>
      </c>
      <c r="G28" s="255" t="str">
        <f t="shared" si="51"/>
        <v/>
      </c>
      <c r="H28" s="255" t="str">
        <f t="shared" si="51"/>
        <v/>
      </c>
      <c r="I28" s="255" t="str">
        <f t="shared" si="51"/>
        <v/>
      </c>
      <c r="J28" s="255" t="str">
        <f t="shared" si="51"/>
        <v/>
      </c>
      <c r="K28" s="255" t="str">
        <f t="shared" si="51"/>
        <v/>
      </c>
      <c r="L28" s="255" t="str">
        <f t="shared" si="51"/>
        <v>A4</v>
      </c>
      <c r="M28" s="255" t="str">
        <f t="shared" si="51"/>
        <v/>
      </c>
      <c r="N28" s="255" t="str">
        <f t="shared" si="51"/>
        <v/>
      </c>
      <c r="O28" s="255" t="str">
        <f t="shared" si="51"/>
        <v/>
      </c>
      <c r="P28" s="255" t="str">
        <f t="shared" si="51"/>
        <v/>
      </c>
      <c r="Q28" s="255" t="str">
        <f t="shared" si="51"/>
        <v/>
      </c>
      <c r="R28" s="255" t="str">
        <f t="shared" si="51"/>
        <v/>
      </c>
      <c r="S28" s="255" t="str">
        <f t="shared" si="51"/>
        <v>A9</v>
      </c>
      <c r="T28" s="255" t="str">
        <f t="shared" si="51"/>
        <v/>
      </c>
      <c r="U28" s="255" t="str">
        <f t="shared" si="51"/>
        <v/>
      </c>
      <c r="V28" s="255" t="str">
        <f t="shared" si="51"/>
        <v>A6</v>
      </c>
      <c r="W28" s="255" t="str">
        <f t="shared" si="51"/>
        <v/>
      </c>
      <c r="X28" s="255" t="str">
        <f t="shared" si="51"/>
        <v>A11</v>
      </c>
      <c r="Y28" s="255" t="str">
        <f t="shared" si="51"/>
        <v>A2</v>
      </c>
      <c r="Z28" s="255" t="str">
        <f t="shared" si="51"/>
        <v/>
      </c>
      <c r="AA28" s="255" t="str">
        <f t="shared" si="51"/>
        <v/>
      </c>
      <c r="AB28" s="255" t="str">
        <f t="shared" si="51"/>
        <v>A7</v>
      </c>
      <c r="AC28" s="255" t="str">
        <f t="shared" si="51"/>
        <v>A1</v>
      </c>
      <c r="AD28" s="255" t="str">
        <f t="shared" si="51"/>
        <v/>
      </c>
      <c r="AE28" s="255" t="str">
        <f t="shared" si="51"/>
        <v/>
      </c>
      <c r="AF28" s="255" t="str">
        <f t="shared" si="51"/>
        <v/>
      </c>
      <c r="AG28" s="255" t="str">
        <f t="shared" si="51"/>
        <v/>
      </c>
      <c r="AH28" s="255" t="str">
        <f t="shared" si="51"/>
        <v>A12</v>
      </c>
      <c r="AI28" s="255" t="str">
        <f t="shared" si="51"/>
        <v/>
      </c>
      <c r="AJ28" s="255" t="str">
        <f t="shared" si="51"/>
        <v/>
      </c>
      <c r="AK28" s="255" t="str">
        <f t="shared" si="51"/>
        <v/>
      </c>
      <c r="AL28" s="255" t="str">
        <f t="shared" si="51"/>
        <v/>
      </c>
      <c r="AM28" s="255" t="str">
        <f t="shared" si="51"/>
        <v/>
      </c>
      <c r="AN28" s="255" t="str">
        <f t="shared" si="51"/>
        <v/>
      </c>
      <c r="AO28" s="255" t="str">
        <f t="shared" si="51"/>
        <v>A3</v>
      </c>
      <c r="AP28" s="255" t="str">
        <f t="shared" si="51"/>
        <v/>
      </c>
      <c r="AQ28" s="255" t="str">
        <f t="shared" si="51"/>
        <v>A10</v>
      </c>
      <c r="AR28" s="255" t="str">
        <f t="shared" si="51"/>
        <v/>
      </c>
      <c r="AS28" s="255" t="str">
        <f t="shared" si="51"/>
        <v/>
      </c>
      <c r="AT28" s="255" t="str">
        <f t="shared" si="51"/>
        <v/>
      </c>
      <c r="AU28" s="255" t="str">
        <f t="shared" si="51"/>
        <v/>
      </c>
      <c r="AV28" s="255" t="str">
        <f t="shared" si="51"/>
        <v/>
      </c>
      <c r="AW28" s="255" t="str">
        <f t="shared" si="51"/>
        <v>A5</v>
      </c>
      <c r="AX28" s="255" t="str">
        <f t="shared" si="51"/>
        <v/>
      </c>
      <c r="AY28" s="255" t="str">
        <f t="shared" si="51"/>
        <v/>
      </c>
      <c r="AZ28" s="255" t="str">
        <f t="shared" si="51"/>
        <v/>
      </c>
      <c r="BA28" s="255" t="str">
        <f t="shared" si="51"/>
        <v/>
      </c>
      <c r="BB28" s="255" t="str">
        <f t="shared" si="51"/>
        <v/>
      </c>
      <c r="BC28" s="255" t="str">
        <f t="shared" si="51"/>
        <v/>
      </c>
      <c r="BD28" s="255" t="str">
        <f t="shared" si="51"/>
        <v/>
      </c>
      <c r="BE28" s="255" t="str">
        <f t="shared" si="51"/>
        <v/>
      </c>
      <c r="BF28" s="255" t="str">
        <f t="shared" si="51"/>
        <v/>
      </c>
      <c r="BG28" s="255" t="str">
        <f t="shared" si="51"/>
        <v/>
      </c>
      <c r="BH28" s="255" t="str">
        <f t="shared" si="51"/>
        <v/>
      </c>
      <c r="BI28" s="255" t="str">
        <f t="shared" si="51"/>
        <v>A8</v>
      </c>
      <c r="BJ28" s="255" t="str">
        <f t="shared" si="51"/>
        <v/>
      </c>
      <c r="BK28" s="255" t="str">
        <f t="shared" si="51"/>
        <v/>
      </c>
      <c r="BL28" s="255" t="str">
        <f t="shared" si="51"/>
        <v/>
      </c>
      <c r="BM28" s="255" t="str">
        <f t="shared" si="51"/>
        <v/>
      </c>
      <c r="BN28" s="255" t="str">
        <f t="shared" si="51"/>
        <v/>
      </c>
      <c r="BO28" s="255" t="str">
        <f t="shared" si="51"/>
        <v/>
      </c>
      <c r="BP28" s="255" t="str">
        <f t="shared" si="51"/>
        <v/>
      </c>
      <c r="BQ28" s="255" t="str">
        <f t="shared" si="51"/>
        <v/>
      </c>
      <c r="BR28" s="255" t="str">
        <f t="shared" ref="BR28:CY28" si="52">IF(COUNTIF(_ss5,BR$2)&gt;1,"sai",IF(COUNTIF(_ss5,BR$2)=1,INDEX(tkbs,1,MATCH(BR$2,_ss5,0)),""))</f>
        <v/>
      </c>
      <c r="BS28" s="255" t="str">
        <f t="shared" si="52"/>
        <v/>
      </c>
      <c r="BT28" s="255" t="str">
        <f t="shared" si="52"/>
        <v/>
      </c>
      <c r="BU28" s="255" t="str">
        <f t="shared" si="52"/>
        <v/>
      </c>
      <c r="BV28" s="255" t="str">
        <f t="shared" si="52"/>
        <v/>
      </c>
      <c r="BW28" s="255" t="str">
        <f t="shared" si="52"/>
        <v/>
      </c>
      <c r="BX28" s="255" t="str">
        <f t="shared" si="52"/>
        <v/>
      </c>
      <c r="BY28" s="255" t="str">
        <f t="shared" si="52"/>
        <v/>
      </c>
      <c r="BZ28" s="255" t="str">
        <f t="shared" si="52"/>
        <v/>
      </c>
      <c r="CA28" s="255" t="str">
        <f t="shared" si="52"/>
        <v/>
      </c>
      <c r="CB28" s="255" t="str">
        <f t="shared" si="52"/>
        <v/>
      </c>
      <c r="CC28" s="255" t="str">
        <f t="shared" si="52"/>
        <v/>
      </c>
      <c r="CD28" s="255" t="str">
        <f t="shared" si="52"/>
        <v/>
      </c>
      <c r="CE28" s="255" t="str">
        <f t="shared" si="52"/>
        <v/>
      </c>
      <c r="CF28" s="255" t="str">
        <f t="shared" si="52"/>
        <v/>
      </c>
      <c r="CG28" s="255" t="str">
        <f t="shared" si="52"/>
        <v/>
      </c>
      <c r="CH28" s="255" t="str">
        <f t="shared" si="52"/>
        <v/>
      </c>
      <c r="CI28" s="255" t="str">
        <f t="shared" si="52"/>
        <v/>
      </c>
      <c r="CJ28" s="255" t="str">
        <f t="shared" si="52"/>
        <v/>
      </c>
      <c r="CK28" s="255" t="str">
        <f t="shared" si="52"/>
        <v/>
      </c>
      <c r="CL28" s="255" t="str">
        <f t="shared" si="52"/>
        <v/>
      </c>
      <c r="CM28" s="255" t="str">
        <f t="shared" si="52"/>
        <v/>
      </c>
      <c r="CN28" s="255" t="str">
        <f t="shared" si="52"/>
        <v/>
      </c>
      <c r="CO28" s="255" t="str">
        <f t="shared" si="52"/>
        <v/>
      </c>
      <c r="CP28" s="255" t="str">
        <f t="shared" si="52"/>
        <v/>
      </c>
      <c r="CQ28" s="255" t="str">
        <f t="shared" si="52"/>
        <v/>
      </c>
      <c r="CR28" s="255" t="str">
        <f t="shared" si="52"/>
        <v/>
      </c>
      <c r="CS28" s="255" t="str">
        <f t="shared" si="52"/>
        <v/>
      </c>
      <c r="CT28" s="255" t="str">
        <f t="shared" si="52"/>
        <v/>
      </c>
      <c r="CU28" s="255" t="str">
        <f t="shared" si="52"/>
        <v/>
      </c>
      <c r="CV28" s="255" t="str">
        <f t="shared" si="52"/>
        <v/>
      </c>
      <c r="CW28" s="255" t="str">
        <f t="shared" si="52"/>
        <v/>
      </c>
      <c r="CX28" s="255" t="str">
        <f t="shared" si="52"/>
        <v/>
      </c>
      <c r="CY28" s="255" t="str">
        <f t="shared" si="52"/>
        <v/>
      </c>
    </row>
    <row r="29" spans="1:103" ht="12" customHeight="1">
      <c r="A29" s="573" t="s">
        <v>80</v>
      </c>
      <c r="B29" s="247">
        <v>1</v>
      </c>
      <c r="C29" s="253" t="str">
        <f t="shared" ref="C29:BQ29" si="53">IF(COUNTIF(_sy1,C$2)&gt;1,"sai",IF(COUNTIF(_sy1,C$2)=1,INDEX(tkbs,1,MATCH(C$2,_sy1,0)),""))</f>
        <v/>
      </c>
      <c r="D29" s="253" t="str">
        <f t="shared" si="53"/>
        <v/>
      </c>
      <c r="E29" s="253" t="str">
        <f t="shared" si="53"/>
        <v/>
      </c>
      <c r="F29" s="253" t="str">
        <f t="shared" si="53"/>
        <v/>
      </c>
      <c r="G29" s="253" t="str">
        <f t="shared" si="53"/>
        <v/>
      </c>
      <c r="H29" s="253" t="str">
        <f t="shared" si="53"/>
        <v/>
      </c>
      <c r="I29" s="253" t="str">
        <f t="shared" si="53"/>
        <v/>
      </c>
      <c r="J29" s="253" t="str">
        <f t="shared" si="53"/>
        <v/>
      </c>
      <c r="K29" s="253" t="str">
        <f t="shared" si="53"/>
        <v/>
      </c>
      <c r="L29" s="253" t="str">
        <f t="shared" si="53"/>
        <v/>
      </c>
      <c r="M29" s="253" t="str">
        <f t="shared" si="53"/>
        <v/>
      </c>
      <c r="N29" s="253" t="str">
        <f t="shared" si="53"/>
        <v/>
      </c>
      <c r="O29" s="253" t="str">
        <f t="shared" si="53"/>
        <v/>
      </c>
      <c r="P29" s="253" t="str">
        <f t="shared" si="53"/>
        <v/>
      </c>
      <c r="Q29" s="253" t="str">
        <f t="shared" si="53"/>
        <v/>
      </c>
      <c r="R29" s="253" t="str">
        <f t="shared" si="53"/>
        <v/>
      </c>
      <c r="S29" s="253" t="str">
        <f t="shared" si="53"/>
        <v/>
      </c>
      <c r="T29" s="253" t="str">
        <f t="shared" si="53"/>
        <v/>
      </c>
      <c r="U29" s="253" t="str">
        <f t="shared" si="53"/>
        <v/>
      </c>
      <c r="V29" s="253" t="str">
        <f t="shared" si="53"/>
        <v/>
      </c>
      <c r="W29" s="253" t="str">
        <f t="shared" si="53"/>
        <v/>
      </c>
      <c r="X29" s="253" t="str">
        <f t="shared" si="53"/>
        <v/>
      </c>
      <c r="Y29" s="253" t="str">
        <f t="shared" si="53"/>
        <v/>
      </c>
      <c r="Z29" s="253" t="str">
        <f t="shared" si="53"/>
        <v/>
      </c>
      <c r="AA29" s="253" t="str">
        <f t="shared" si="53"/>
        <v/>
      </c>
      <c r="AB29" s="253" t="str">
        <f t="shared" si="53"/>
        <v/>
      </c>
      <c r="AC29" s="253" t="str">
        <f t="shared" si="53"/>
        <v/>
      </c>
      <c r="AD29" s="253" t="str">
        <f t="shared" si="53"/>
        <v/>
      </c>
      <c r="AE29" s="253" t="str">
        <f t="shared" si="53"/>
        <v/>
      </c>
      <c r="AF29" s="253" t="str">
        <f t="shared" si="53"/>
        <v/>
      </c>
      <c r="AG29" s="253" t="str">
        <f t="shared" si="53"/>
        <v/>
      </c>
      <c r="AH29" s="253" t="str">
        <f t="shared" si="53"/>
        <v/>
      </c>
      <c r="AI29" s="253" t="str">
        <f t="shared" si="53"/>
        <v/>
      </c>
      <c r="AJ29" s="253" t="str">
        <f t="shared" si="53"/>
        <v/>
      </c>
      <c r="AK29" s="253" t="str">
        <f t="shared" si="53"/>
        <v/>
      </c>
      <c r="AL29" s="253" t="str">
        <f t="shared" si="53"/>
        <v/>
      </c>
      <c r="AM29" s="253" t="str">
        <f t="shared" si="53"/>
        <v/>
      </c>
      <c r="AN29" s="253" t="str">
        <f t="shared" si="53"/>
        <v/>
      </c>
      <c r="AO29" s="253" t="str">
        <f t="shared" si="53"/>
        <v/>
      </c>
      <c r="AP29" s="253" t="str">
        <f t="shared" si="53"/>
        <v/>
      </c>
      <c r="AQ29" s="253" t="str">
        <f t="shared" si="53"/>
        <v/>
      </c>
      <c r="AR29" s="253" t="str">
        <f t="shared" si="53"/>
        <v/>
      </c>
      <c r="AS29" s="253" t="str">
        <f t="shared" si="53"/>
        <v/>
      </c>
      <c r="AT29" s="253" t="str">
        <f t="shared" si="53"/>
        <v/>
      </c>
      <c r="AU29" s="253" t="str">
        <f t="shared" si="53"/>
        <v/>
      </c>
      <c r="AV29" s="253" t="str">
        <f t="shared" si="53"/>
        <v/>
      </c>
      <c r="AW29" s="253" t="str">
        <f t="shared" si="53"/>
        <v/>
      </c>
      <c r="AX29" s="253" t="str">
        <f t="shared" si="53"/>
        <v/>
      </c>
      <c r="AY29" s="253" t="str">
        <f t="shared" si="53"/>
        <v/>
      </c>
      <c r="AZ29" s="253" t="str">
        <f t="shared" si="53"/>
        <v/>
      </c>
      <c r="BA29" s="253" t="str">
        <f t="shared" si="53"/>
        <v/>
      </c>
      <c r="BB29" s="253" t="str">
        <f t="shared" si="53"/>
        <v/>
      </c>
      <c r="BC29" s="253" t="str">
        <f t="shared" si="53"/>
        <v/>
      </c>
      <c r="BD29" s="253" t="str">
        <f t="shared" si="53"/>
        <v/>
      </c>
      <c r="BE29" s="253" t="str">
        <f t="shared" si="53"/>
        <v/>
      </c>
      <c r="BF29" s="253" t="str">
        <f t="shared" si="53"/>
        <v/>
      </c>
      <c r="BG29" s="253" t="str">
        <f t="shared" si="53"/>
        <v/>
      </c>
      <c r="BH29" s="253" t="str">
        <f t="shared" si="53"/>
        <v/>
      </c>
      <c r="BI29" s="253" t="str">
        <f t="shared" si="53"/>
        <v/>
      </c>
      <c r="BJ29" s="253" t="str">
        <f t="shared" si="53"/>
        <v/>
      </c>
      <c r="BK29" s="253" t="str">
        <f t="shared" si="53"/>
        <v/>
      </c>
      <c r="BL29" s="253" t="str">
        <f t="shared" si="53"/>
        <v/>
      </c>
      <c r="BM29" s="253" t="str">
        <f t="shared" si="53"/>
        <v/>
      </c>
      <c r="BN29" s="253" t="str">
        <f t="shared" si="53"/>
        <v/>
      </c>
      <c r="BO29" s="253" t="str">
        <f t="shared" si="53"/>
        <v/>
      </c>
      <c r="BP29" s="253" t="str">
        <f t="shared" si="53"/>
        <v/>
      </c>
      <c r="BQ29" s="253" t="str">
        <f t="shared" si="53"/>
        <v/>
      </c>
      <c r="BR29" s="253" t="str">
        <f t="shared" ref="BR29:CY29" si="54">IF(COUNTIF(_sy1,BR$2)&gt;1,"sai",IF(COUNTIF(_sy1,BR$2)=1,INDEX(tkbs,1,MATCH(BR$2,_sy1,0)),""))</f>
        <v/>
      </c>
      <c r="BS29" s="253" t="str">
        <f t="shared" si="54"/>
        <v/>
      </c>
      <c r="BT29" s="253" t="str">
        <f t="shared" si="54"/>
        <v/>
      </c>
      <c r="BU29" s="253" t="str">
        <f t="shared" si="54"/>
        <v/>
      </c>
      <c r="BV29" s="253" t="str">
        <f t="shared" si="54"/>
        <v/>
      </c>
      <c r="BW29" s="253" t="str">
        <f t="shared" si="54"/>
        <v/>
      </c>
      <c r="BX29" s="253" t="str">
        <f t="shared" si="54"/>
        <v/>
      </c>
      <c r="BY29" s="253" t="str">
        <f t="shared" si="54"/>
        <v/>
      </c>
      <c r="BZ29" s="253" t="str">
        <f t="shared" si="54"/>
        <v/>
      </c>
      <c r="CA29" s="253" t="str">
        <f t="shared" si="54"/>
        <v/>
      </c>
      <c r="CB29" s="253" t="str">
        <f t="shared" si="54"/>
        <v/>
      </c>
      <c r="CC29" s="253" t="str">
        <f t="shared" si="54"/>
        <v/>
      </c>
      <c r="CD29" s="253" t="str">
        <f t="shared" si="54"/>
        <v/>
      </c>
      <c r="CE29" s="253" t="str">
        <f t="shared" si="54"/>
        <v/>
      </c>
      <c r="CF29" s="253" t="str">
        <f t="shared" si="54"/>
        <v/>
      </c>
      <c r="CG29" s="253" t="str">
        <f t="shared" si="54"/>
        <v/>
      </c>
      <c r="CH29" s="253" t="str">
        <f t="shared" si="54"/>
        <v/>
      </c>
      <c r="CI29" s="253" t="str">
        <f t="shared" si="54"/>
        <v/>
      </c>
      <c r="CJ29" s="253" t="str">
        <f t="shared" si="54"/>
        <v/>
      </c>
      <c r="CK29" s="253" t="str">
        <f t="shared" si="54"/>
        <v/>
      </c>
      <c r="CL29" s="253" t="str">
        <f t="shared" si="54"/>
        <v/>
      </c>
      <c r="CM29" s="253" t="str">
        <f t="shared" si="54"/>
        <v/>
      </c>
      <c r="CN29" s="253" t="str">
        <f t="shared" si="54"/>
        <v/>
      </c>
      <c r="CO29" s="253" t="str">
        <f t="shared" si="54"/>
        <v/>
      </c>
      <c r="CP29" s="253" t="str">
        <f t="shared" si="54"/>
        <v/>
      </c>
      <c r="CQ29" s="253" t="str">
        <f t="shared" si="54"/>
        <v/>
      </c>
      <c r="CR29" s="253" t="str">
        <f t="shared" si="54"/>
        <v/>
      </c>
      <c r="CS29" s="253" t="str">
        <f t="shared" si="54"/>
        <v/>
      </c>
      <c r="CT29" s="253" t="str">
        <f t="shared" si="54"/>
        <v/>
      </c>
      <c r="CU29" s="253" t="str">
        <f t="shared" si="54"/>
        <v/>
      </c>
      <c r="CV29" s="253" t="str">
        <f t="shared" si="54"/>
        <v/>
      </c>
      <c r="CW29" s="253" t="str">
        <f t="shared" si="54"/>
        <v/>
      </c>
      <c r="CX29" s="253" t="str">
        <f t="shared" si="54"/>
        <v/>
      </c>
      <c r="CY29" s="253" t="str">
        <f t="shared" si="54"/>
        <v/>
      </c>
    </row>
    <row r="30" spans="1:103" ht="12" customHeight="1">
      <c r="A30" s="571"/>
      <c r="B30" s="250">
        <v>2</v>
      </c>
      <c r="C30" s="254" t="str">
        <f t="shared" ref="C30:BQ30" si="55">IF(COUNTIF(_sy2,C$2)&gt;1,"sai",IF(COUNTIF(_sy2,C$2)=1,INDEX(tkbs,1,MATCH(C$2,_sy2,0)),""))</f>
        <v/>
      </c>
      <c r="D30" s="254" t="str">
        <f t="shared" si="55"/>
        <v/>
      </c>
      <c r="E30" s="254" t="str">
        <f t="shared" si="55"/>
        <v/>
      </c>
      <c r="F30" s="254" t="str">
        <f t="shared" si="55"/>
        <v/>
      </c>
      <c r="G30" s="254" t="str">
        <f t="shared" si="55"/>
        <v/>
      </c>
      <c r="H30" s="254" t="str">
        <f t="shared" si="55"/>
        <v/>
      </c>
      <c r="I30" s="254" t="str">
        <f t="shared" si="55"/>
        <v/>
      </c>
      <c r="J30" s="254" t="str">
        <f t="shared" si="55"/>
        <v/>
      </c>
      <c r="K30" s="254" t="str">
        <f t="shared" si="55"/>
        <v/>
      </c>
      <c r="L30" s="254" t="str">
        <f t="shared" si="55"/>
        <v/>
      </c>
      <c r="M30" s="254" t="str">
        <f t="shared" si="55"/>
        <v/>
      </c>
      <c r="N30" s="254" t="str">
        <f t="shared" si="55"/>
        <v/>
      </c>
      <c r="O30" s="254" t="str">
        <f t="shared" si="55"/>
        <v/>
      </c>
      <c r="P30" s="254" t="str">
        <f t="shared" si="55"/>
        <v/>
      </c>
      <c r="Q30" s="254" t="str">
        <f t="shared" si="55"/>
        <v/>
      </c>
      <c r="R30" s="254" t="str">
        <f t="shared" si="55"/>
        <v/>
      </c>
      <c r="S30" s="254" t="str">
        <f t="shared" si="55"/>
        <v/>
      </c>
      <c r="T30" s="254" t="str">
        <f t="shared" si="55"/>
        <v/>
      </c>
      <c r="U30" s="254" t="str">
        <f t="shared" si="55"/>
        <v/>
      </c>
      <c r="V30" s="254" t="str">
        <f t="shared" si="55"/>
        <v/>
      </c>
      <c r="W30" s="254" t="str">
        <f t="shared" si="55"/>
        <v/>
      </c>
      <c r="X30" s="254" t="str">
        <f t="shared" si="55"/>
        <v/>
      </c>
      <c r="Y30" s="254" t="str">
        <f t="shared" si="55"/>
        <v/>
      </c>
      <c r="Z30" s="254" t="str">
        <f t="shared" si="55"/>
        <v/>
      </c>
      <c r="AA30" s="254" t="str">
        <f t="shared" si="55"/>
        <v/>
      </c>
      <c r="AB30" s="254" t="str">
        <f t="shared" si="55"/>
        <v/>
      </c>
      <c r="AC30" s="254" t="str">
        <f t="shared" si="55"/>
        <v/>
      </c>
      <c r="AD30" s="254" t="str">
        <f t="shared" si="55"/>
        <v/>
      </c>
      <c r="AE30" s="254" t="str">
        <f t="shared" si="55"/>
        <v/>
      </c>
      <c r="AF30" s="254" t="str">
        <f t="shared" si="55"/>
        <v/>
      </c>
      <c r="AG30" s="254" t="str">
        <f t="shared" si="55"/>
        <v/>
      </c>
      <c r="AH30" s="254" t="str">
        <f t="shared" si="55"/>
        <v/>
      </c>
      <c r="AI30" s="254" t="str">
        <f t="shared" si="55"/>
        <v/>
      </c>
      <c r="AJ30" s="254" t="str">
        <f t="shared" si="55"/>
        <v/>
      </c>
      <c r="AK30" s="254" t="str">
        <f t="shared" si="55"/>
        <v/>
      </c>
      <c r="AL30" s="254" t="str">
        <f t="shared" si="55"/>
        <v/>
      </c>
      <c r="AM30" s="254" t="str">
        <f t="shared" si="55"/>
        <v/>
      </c>
      <c r="AN30" s="254" t="str">
        <f t="shared" si="55"/>
        <v/>
      </c>
      <c r="AO30" s="254" t="str">
        <f t="shared" si="55"/>
        <v/>
      </c>
      <c r="AP30" s="254" t="str">
        <f t="shared" si="55"/>
        <v/>
      </c>
      <c r="AQ30" s="254" t="str">
        <f t="shared" si="55"/>
        <v/>
      </c>
      <c r="AR30" s="254" t="str">
        <f t="shared" si="55"/>
        <v/>
      </c>
      <c r="AS30" s="254" t="str">
        <f t="shared" si="55"/>
        <v/>
      </c>
      <c r="AT30" s="254" t="str">
        <f t="shared" si="55"/>
        <v/>
      </c>
      <c r="AU30" s="254" t="str">
        <f t="shared" si="55"/>
        <v/>
      </c>
      <c r="AV30" s="254" t="str">
        <f t="shared" si="55"/>
        <v/>
      </c>
      <c r="AW30" s="254" t="str">
        <f t="shared" si="55"/>
        <v/>
      </c>
      <c r="AX30" s="254" t="str">
        <f t="shared" si="55"/>
        <v/>
      </c>
      <c r="AY30" s="254" t="str">
        <f t="shared" si="55"/>
        <v/>
      </c>
      <c r="AZ30" s="254" t="str">
        <f t="shared" si="55"/>
        <v/>
      </c>
      <c r="BA30" s="254" t="str">
        <f t="shared" si="55"/>
        <v/>
      </c>
      <c r="BB30" s="254" t="str">
        <f t="shared" si="55"/>
        <v/>
      </c>
      <c r="BC30" s="254" t="str">
        <f t="shared" si="55"/>
        <v/>
      </c>
      <c r="BD30" s="254" t="str">
        <f t="shared" si="55"/>
        <v/>
      </c>
      <c r="BE30" s="254" t="str">
        <f t="shared" si="55"/>
        <v/>
      </c>
      <c r="BF30" s="254" t="str">
        <f t="shared" si="55"/>
        <v/>
      </c>
      <c r="BG30" s="254" t="str">
        <f t="shared" si="55"/>
        <v/>
      </c>
      <c r="BH30" s="254" t="str">
        <f t="shared" si="55"/>
        <v/>
      </c>
      <c r="BI30" s="254" t="str">
        <f t="shared" si="55"/>
        <v/>
      </c>
      <c r="BJ30" s="254" t="str">
        <f t="shared" si="55"/>
        <v/>
      </c>
      <c r="BK30" s="254" t="str">
        <f t="shared" si="55"/>
        <v/>
      </c>
      <c r="BL30" s="254" t="str">
        <f t="shared" si="55"/>
        <v/>
      </c>
      <c r="BM30" s="254" t="str">
        <f t="shared" si="55"/>
        <v/>
      </c>
      <c r="BN30" s="254" t="str">
        <f t="shared" si="55"/>
        <v/>
      </c>
      <c r="BO30" s="254" t="str">
        <f t="shared" si="55"/>
        <v/>
      </c>
      <c r="BP30" s="254" t="str">
        <f t="shared" si="55"/>
        <v/>
      </c>
      <c r="BQ30" s="254" t="str">
        <f t="shared" si="55"/>
        <v/>
      </c>
      <c r="BR30" s="254" t="str">
        <f t="shared" ref="BR30:CY30" si="56">IF(COUNTIF(_sy2,BR$2)&gt;1,"sai",IF(COUNTIF(_sy2,BR$2)=1,INDEX(tkbs,1,MATCH(BR$2,_sy2,0)),""))</f>
        <v/>
      </c>
      <c r="BS30" s="254" t="str">
        <f t="shared" si="56"/>
        <v/>
      </c>
      <c r="BT30" s="254" t="str">
        <f t="shared" si="56"/>
        <v/>
      </c>
      <c r="BU30" s="254" t="str">
        <f t="shared" si="56"/>
        <v/>
      </c>
      <c r="BV30" s="254" t="str">
        <f t="shared" si="56"/>
        <v/>
      </c>
      <c r="BW30" s="254" t="str">
        <f t="shared" si="56"/>
        <v/>
      </c>
      <c r="BX30" s="254" t="str">
        <f t="shared" si="56"/>
        <v/>
      </c>
      <c r="BY30" s="254" t="str">
        <f t="shared" si="56"/>
        <v/>
      </c>
      <c r="BZ30" s="254" t="str">
        <f t="shared" si="56"/>
        <v/>
      </c>
      <c r="CA30" s="254" t="str">
        <f t="shared" si="56"/>
        <v/>
      </c>
      <c r="CB30" s="254" t="str">
        <f t="shared" si="56"/>
        <v/>
      </c>
      <c r="CC30" s="254" t="str">
        <f t="shared" si="56"/>
        <v/>
      </c>
      <c r="CD30" s="254" t="str">
        <f t="shared" si="56"/>
        <v/>
      </c>
      <c r="CE30" s="254" t="str">
        <f t="shared" si="56"/>
        <v/>
      </c>
      <c r="CF30" s="254" t="str">
        <f t="shared" si="56"/>
        <v/>
      </c>
      <c r="CG30" s="254" t="str">
        <f t="shared" si="56"/>
        <v/>
      </c>
      <c r="CH30" s="254" t="str">
        <f t="shared" si="56"/>
        <v/>
      </c>
      <c r="CI30" s="254" t="str">
        <f t="shared" si="56"/>
        <v/>
      </c>
      <c r="CJ30" s="254" t="str">
        <f t="shared" si="56"/>
        <v/>
      </c>
      <c r="CK30" s="254" t="str">
        <f t="shared" si="56"/>
        <v/>
      </c>
      <c r="CL30" s="254" t="str">
        <f t="shared" si="56"/>
        <v/>
      </c>
      <c r="CM30" s="254" t="str">
        <f t="shared" si="56"/>
        <v/>
      </c>
      <c r="CN30" s="254" t="str">
        <f t="shared" si="56"/>
        <v/>
      </c>
      <c r="CO30" s="254" t="str">
        <f t="shared" si="56"/>
        <v/>
      </c>
      <c r="CP30" s="254" t="str">
        <f t="shared" si="56"/>
        <v/>
      </c>
      <c r="CQ30" s="254" t="str">
        <f t="shared" si="56"/>
        <v/>
      </c>
      <c r="CR30" s="254" t="str">
        <f t="shared" si="56"/>
        <v/>
      </c>
      <c r="CS30" s="254" t="str">
        <f t="shared" si="56"/>
        <v/>
      </c>
      <c r="CT30" s="254" t="str">
        <f t="shared" si="56"/>
        <v/>
      </c>
      <c r="CU30" s="254" t="str">
        <f t="shared" si="56"/>
        <v/>
      </c>
      <c r="CV30" s="254" t="str">
        <f t="shared" si="56"/>
        <v/>
      </c>
      <c r="CW30" s="254" t="str">
        <f t="shared" si="56"/>
        <v/>
      </c>
      <c r="CX30" s="254" t="str">
        <f t="shared" si="56"/>
        <v/>
      </c>
      <c r="CY30" s="254" t="str">
        <f t="shared" si="56"/>
        <v/>
      </c>
    </row>
    <row r="31" spans="1:103" ht="12" customHeight="1">
      <c r="A31" s="571"/>
      <c r="B31" s="250">
        <v>3</v>
      </c>
      <c r="C31" s="254" t="str">
        <f t="shared" ref="C31:BQ31" si="57">IF(COUNTIF(_sy3,C$2)&gt;1,"sai",IF(COUNTIF(_sy3,C$2)=1,INDEX(tkbs,1,MATCH(C$2,_sy3,0)),""))</f>
        <v/>
      </c>
      <c r="D31" s="254" t="str">
        <f t="shared" si="57"/>
        <v/>
      </c>
      <c r="E31" s="254" t="str">
        <f t="shared" si="57"/>
        <v/>
      </c>
      <c r="F31" s="254" t="str">
        <f t="shared" si="57"/>
        <v/>
      </c>
      <c r="G31" s="254" t="str">
        <f t="shared" si="57"/>
        <v/>
      </c>
      <c r="H31" s="254" t="str">
        <f t="shared" si="57"/>
        <v/>
      </c>
      <c r="I31" s="254" t="str">
        <f t="shared" si="57"/>
        <v/>
      </c>
      <c r="J31" s="254" t="str">
        <f t="shared" si="57"/>
        <v/>
      </c>
      <c r="K31" s="254" t="str">
        <f t="shared" si="57"/>
        <v/>
      </c>
      <c r="L31" s="254" t="str">
        <f t="shared" si="57"/>
        <v/>
      </c>
      <c r="M31" s="254" t="str">
        <f t="shared" si="57"/>
        <v/>
      </c>
      <c r="N31" s="254" t="str">
        <f t="shared" si="57"/>
        <v/>
      </c>
      <c r="O31" s="254" t="str">
        <f t="shared" si="57"/>
        <v/>
      </c>
      <c r="P31" s="254" t="str">
        <f t="shared" si="57"/>
        <v/>
      </c>
      <c r="Q31" s="254" t="str">
        <f t="shared" si="57"/>
        <v/>
      </c>
      <c r="R31" s="254" t="str">
        <f t="shared" si="57"/>
        <v/>
      </c>
      <c r="S31" s="254" t="str">
        <f t="shared" si="57"/>
        <v/>
      </c>
      <c r="T31" s="254" t="str">
        <f t="shared" si="57"/>
        <v/>
      </c>
      <c r="U31" s="254" t="str">
        <f t="shared" si="57"/>
        <v/>
      </c>
      <c r="V31" s="254" t="str">
        <f t="shared" si="57"/>
        <v/>
      </c>
      <c r="W31" s="254" t="str">
        <f t="shared" si="57"/>
        <v/>
      </c>
      <c r="X31" s="254" t="str">
        <f t="shared" si="57"/>
        <v/>
      </c>
      <c r="Y31" s="254" t="str">
        <f t="shared" si="57"/>
        <v/>
      </c>
      <c r="Z31" s="254" t="str">
        <f t="shared" si="57"/>
        <v/>
      </c>
      <c r="AA31" s="254" t="str">
        <f t="shared" si="57"/>
        <v/>
      </c>
      <c r="AB31" s="254" t="str">
        <f t="shared" si="57"/>
        <v/>
      </c>
      <c r="AC31" s="254" t="str">
        <f t="shared" si="57"/>
        <v/>
      </c>
      <c r="AD31" s="254" t="str">
        <f t="shared" si="57"/>
        <v/>
      </c>
      <c r="AE31" s="254" t="str">
        <f t="shared" si="57"/>
        <v/>
      </c>
      <c r="AF31" s="254" t="str">
        <f t="shared" si="57"/>
        <v/>
      </c>
      <c r="AG31" s="254" t="str">
        <f t="shared" si="57"/>
        <v/>
      </c>
      <c r="AH31" s="254" t="str">
        <f t="shared" si="57"/>
        <v/>
      </c>
      <c r="AI31" s="254" t="str">
        <f t="shared" si="57"/>
        <v/>
      </c>
      <c r="AJ31" s="254" t="str">
        <f t="shared" si="57"/>
        <v/>
      </c>
      <c r="AK31" s="254" t="str">
        <f t="shared" si="57"/>
        <v/>
      </c>
      <c r="AL31" s="254" t="str">
        <f t="shared" si="57"/>
        <v/>
      </c>
      <c r="AM31" s="254" t="str">
        <f t="shared" si="57"/>
        <v/>
      </c>
      <c r="AN31" s="254" t="str">
        <f t="shared" si="57"/>
        <v/>
      </c>
      <c r="AO31" s="254" t="str">
        <f t="shared" si="57"/>
        <v/>
      </c>
      <c r="AP31" s="254" t="str">
        <f t="shared" si="57"/>
        <v/>
      </c>
      <c r="AQ31" s="254" t="str">
        <f t="shared" si="57"/>
        <v/>
      </c>
      <c r="AR31" s="254" t="str">
        <f t="shared" si="57"/>
        <v/>
      </c>
      <c r="AS31" s="254" t="str">
        <f t="shared" si="57"/>
        <v/>
      </c>
      <c r="AT31" s="254" t="str">
        <f t="shared" si="57"/>
        <v/>
      </c>
      <c r="AU31" s="254" t="str">
        <f t="shared" si="57"/>
        <v/>
      </c>
      <c r="AV31" s="254" t="str">
        <f t="shared" si="57"/>
        <v/>
      </c>
      <c r="AW31" s="254" t="str">
        <f t="shared" si="57"/>
        <v/>
      </c>
      <c r="AX31" s="254" t="str">
        <f t="shared" si="57"/>
        <v/>
      </c>
      <c r="AY31" s="254" t="str">
        <f t="shared" si="57"/>
        <v/>
      </c>
      <c r="AZ31" s="254" t="str">
        <f t="shared" si="57"/>
        <v/>
      </c>
      <c r="BA31" s="254" t="str">
        <f t="shared" si="57"/>
        <v/>
      </c>
      <c r="BB31" s="254" t="str">
        <f t="shared" si="57"/>
        <v/>
      </c>
      <c r="BC31" s="254" t="str">
        <f t="shared" si="57"/>
        <v/>
      </c>
      <c r="BD31" s="254" t="str">
        <f t="shared" si="57"/>
        <v/>
      </c>
      <c r="BE31" s="254" t="str">
        <f t="shared" si="57"/>
        <v/>
      </c>
      <c r="BF31" s="254" t="str">
        <f t="shared" si="57"/>
        <v/>
      </c>
      <c r="BG31" s="254" t="str">
        <f t="shared" si="57"/>
        <v/>
      </c>
      <c r="BH31" s="254" t="str">
        <f t="shared" si="57"/>
        <v/>
      </c>
      <c r="BI31" s="254" t="str">
        <f t="shared" si="57"/>
        <v/>
      </c>
      <c r="BJ31" s="254" t="str">
        <f t="shared" si="57"/>
        <v/>
      </c>
      <c r="BK31" s="254" t="str">
        <f t="shared" si="57"/>
        <v/>
      </c>
      <c r="BL31" s="254" t="str">
        <f t="shared" si="57"/>
        <v/>
      </c>
      <c r="BM31" s="254" t="str">
        <f t="shared" si="57"/>
        <v/>
      </c>
      <c r="BN31" s="254" t="str">
        <f t="shared" si="57"/>
        <v/>
      </c>
      <c r="BO31" s="254" t="str">
        <f t="shared" si="57"/>
        <v/>
      </c>
      <c r="BP31" s="254" t="str">
        <f t="shared" si="57"/>
        <v/>
      </c>
      <c r="BQ31" s="254" t="str">
        <f t="shared" si="57"/>
        <v/>
      </c>
      <c r="BR31" s="254" t="str">
        <f t="shared" ref="BR31:CY31" si="58">IF(COUNTIF(_sy3,BR$2)&gt;1,"sai",IF(COUNTIF(_sy3,BR$2)=1,INDEX(tkbs,1,MATCH(BR$2,_sy3,0)),""))</f>
        <v/>
      </c>
      <c r="BS31" s="254" t="str">
        <f t="shared" si="58"/>
        <v/>
      </c>
      <c r="BT31" s="254" t="str">
        <f t="shared" si="58"/>
        <v/>
      </c>
      <c r="BU31" s="254" t="str">
        <f t="shared" si="58"/>
        <v/>
      </c>
      <c r="BV31" s="254" t="str">
        <f t="shared" si="58"/>
        <v/>
      </c>
      <c r="BW31" s="254" t="str">
        <f t="shared" si="58"/>
        <v/>
      </c>
      <c r="BX31" s="254" t="str">
        <f t="shared" si="58"/>
        <v/>
      </c>
      <c r="BY31" s="254" t="str">
        <f t="shared" si="58"/>
        <v/>
      </c>
      <c r="BZ31" s="254" t="str">
        <f t="shared" si="58"/>
        <v/>
      </c>
      <c r="CA31" s="254" t="str">
        <f t="shared" si="58"/>
        <v/>
      </c>
      <c r="CB31" s="254" t="str">
        <f t="shared" si="58"/>
        <v/>
      </c>
      <c r="CC31" s="254" t="str">
        <f t="shared" si="58"/>
        <v/>
      </c>
      <c r="CD31" s="254" t="str">
        <f t="shared" si="58"/>
        <v/>
      </c>
      <c r="CE31" s="254" t="str">
        <f t="shared" si="58"/>
        <v/>
      </c>
      <c r="CF31" s="254" t="str">
        <f t="shared" si="58"/>
        <v/>
      </c>
      <c r="CG31" s="254" t="str">
        <f t="shared" si="58"/>
        <v/>
      </c>
      <c r="CH31" s="254" t="str">
        <f t="shared" si="58"/>
        <v/>
      </c>
      <c r="CI31" s="254" t="str">
        <f t="shared" si="58"/>
        <v/>
      </c>
      <c r="CJ31" s="254" t="str">
        <f t="shared" si="58"/>
        <v/>
      </c>
      <c r="CK31" s="254" t="str">
        <f t="shared" si="58"/>
        <v/>
      </c>
      <c r="CL31" s="254" t="str">
        <f t="shared" si="58"/>
        <v/>
      </c>
      <c r="CM31" s="254" t="str">
        <f t="shared" si="58"/>
        <v/>
      </c>
      <c r="CN31" s="254" t="str">
        <f t="shared" si="58"/>
        <v/>
      </c>
      <c r="CO31" s="254" t="str">
        <f t="shared" si="58"/>
        <v/>
      </c>
      <c r="CP31" s="254" t="str">
        <f t="shared" si="58"/>
        <v/>
      </c>
      <c r="CQ31" s="254" t="str">
        <f t="shared" si="58"/>
        <v/>
      </c>
      <c r="CR31" s="254" t="str">
        <f t="shared" si="58"/>
        <v/>
      </c>
      <c r="CS31" s="254" t="str">
        <f t="shared" si="58"/>
        <v/>
      </c>
      <c r="CT31" s="254" t="str">
        <f t="shared" si="58"/>
        <v/>
      </c>
      <c r="CU31" s="254" t="str">
        <f t="shared" si="58"/>
        <v/>
      </c>
      <c r="CV31" s="254" t="str">
        <f t="shared" si="58"/>
        <v/>
      </c>
      <c r="CW31" s="254" t="str">
        <f t="shared" si="58"/>
        <v/>
      </c>
      <c r="CX31" s="254" t="str">
        <f t="shared" si="58"/>
        <v/>
      </c>
      <c r="CY31" s="254" t="str">
        <f t="shared" si="58"/>
        <v/>
      </c>
    </row>
    <row r="32" spans="1:103" ht="12" customHeight="1">
      <c r="A32" s="571"/>
      <c r="B32" s="250">
        <v>4</v>
      </c>
      <c r="C32" s="254" t="str">
        <f t="shared" ref="C32:BQ32" si="59">IF(COUNTIF(_sy4,C$2)&gt;1,"sai",IF(COUNTIF(_sy4,C$2)=1,INDEX(tkbs,1,MATCH(C$2,_sy4,0)),""))</f>
        <v/>
      </c>
      <c r="D32" s="254" t="str">
        <f t="shared" si="59"/>
        <v/>
      </c>
      <c r="E32" s="254" t="str">
        <f t="shared" si="59"/>
        <v/>
      </c>
      <c r="F32" s="254" t="str">
        <f t="shared" si="59"/>
        <v/>
      </c>
      <c r="G32" s="254" t="str">
        <f t="shared" si="59"/>
        <v/>
      </c>
      <c r="H32" s="254" t="str">
        <f t="shared" si="59"/>
        <v/>
      </c>
      <c r="I32" s="254" t="str">
        <f t="shared" si="59"/>
        <v/>
      </c>
      <c r="J32" s="254" t="str">
        <f t="shared" si="59"/>
        <v/>
      </c>
      <c r="K32" s="254" t="str">
        <f t="shared" si="59"/>
        <v/>
      </c>
      <c r="L32" s="254" t="str">
        <f t="shared" si="59"/>
        <v/>
      </c>
      <c r="M32" s="254" t="str">
        <f t="shared" si="59"/>
        <v/>
      </c>
      <c r="N32" s="254" t="str">
        <f t="shared" si="59"/>
        <v/>
      </c>
      <c r="O32" s="254" t="str">
        <f t="shared" si="59"/>
        <v/>
      </c>
      <c r="P32" s="254" t="str">
        <f t="shared" si="59"/>
        <v/>
      </c>
      <c r="Q32" s="254" t="str">
        <f t="shared" si="59"/>
        <v/>
      </c>
      <c r="R32" s="254" t="str">
        <f t="shared" si="59"/>
        <v/>
      </c>
      <c r="S32" s="254" t="str">
        <f t="shared" si="59"/>
        <v/>
      </c>
      <c r="T32" s="254" t="str">
        <f t="shared" si="59"/>
        <v/>
      </c>
      <c r="U32" s="254" t="str">
        <f t="shared" si="59"/>
        <v/>
      </c>
      <c r="V32" s="254" t="str">
        <f t="shared" si="59"/>
        <v/>
      </c>
      <c r="W32" s="254" t="str">
        <f t="shared" si="59"/>
        <v/>
      </c>
      <c r="X32" s="254" t="str">
        <f t="shared" si="59"/>
        <v/>
      </c>
      <c r="Y32" s="254" t="str">
        <f t="shared" si="59"/>
        <v/>
      </c>
      <c r="Z32" s="254" t="str">
        <f t="shared" si="59"/>
        <v/>
      </c>
      <c r="AA32" s="254" t="str">
        <f t="shared" si="59"/>
        <v/>
      </c>
      <c r="AB32" s="254" t="str">
        <f t="shared" si="59"/>
        <v/>
      </c>
      <c r="AC32" s="254" t="str">
        <f t="shared" si="59"/>
        <v/>
      </c>
      <c r="AD32" s="254" t="str">
        <f t="shared" si="59"/>
        <v/>
      </c>
      <c r="AE32" s="254" t="str">
        <f t="shared" si="59"/>
        <v/>
      </c>
      <c r="AF32" s="254" t="str">
        <f t="shared" si="59"/>
        <v/>
      </c>
      <c r="AG32" s="254" t="str">
        <f t="shared" si="59"/>
        <v/>
      </c>
      <c r="AH32" s="254" t="str">
        <f t="shared" si="59"/>
        <v/>
      </c>
      <c r="AI32" s="254" t="str">
        <f t="shared" si="59"/>
        <v/>
      </c>
      <c r="AJ32" s="254" t="str">
        <f t="shared" si="59"/>
        <v/>
      </c>
      <c r="AK32" s="254" t="str">
        <f t="shared" si="59"/>
        <v/>
      </c>
      <c r="AL32" s="254" t="str">
        <f t="shared" si="59"/>
        <v/>
      </c>
      <c r="AM32" s="254" t="str">
        <f t="shared" si="59"/>
        <v/>
      </c>
      <c r="AN32" s="254" t="str">
        <f t="shared" si="59"/>
        <v/>
      </c>
      <c r="AO32" s="254" t="str">
        <f t="shared" si="59"/>
        <v/>
      </c>
      <c r="AP32" s="254" t="str">
        <f t="shared" si="59"/>
        <v/>
      </c>
      <c r="AQ32" s="254" t="str">
        <f t="shared" si="59"/>
        <v/>
      </c>
      <c r="AR32" s="254" t="str">
        <f t="shared" si="59"/>
        <v/>
      </c>
      <c r="AS32" s="254" t="str">
        <f t="shared" si="59"/>
        <v/>
      </c>
      <c r="AT32" s="254" t="str">
        <f t="shared" si="59"/>
        <v/>
      </c>
      <c r="AU32" s="254" t="str">
        <f t="shared" si="59"/>
        <v/>
      </c>
      <c r="AV32" s="254" t="str">
        <f t="shared" si="59"/>
        <v/>
      </c>
      <c r="AW32" s="254" t="str">
        <f t="shared" si="59"/>
        <v/>
      </c>
      <c r="AX32" s="254" t="str">
        <f t="shared" si="59"/>
        <v/>
      </c>
      <c r="AY32" s="254" t="str">
        <f t="shared" si="59"/>
        <v/>
      </c>
      <c r="AZ32" s="254" t="str">
        <f t="shared" si="59"/>
        <v/>
      </c>
      <c r="BA32" s="254" t="str">
        <f t="shared" si="59"/>
        <v/>
      </c>
      <c r="BB32" s="254" t="str">
        <f t="shared" si="59"/>
        <v/>
      </c>
      <c r="BC32" s="254" t="str">
        <f t="shared" si="59"/>
        <v/>
      </c>
      <c r="BD32" s="254" t="str">
        <f t="shared" si="59"/>
        <v/>
      </c>
      <c r="BE32" s="254" t="str">
        <f t="shared" si="59"/>
        <v/>
      </c>
      <c r="BF32" s="254" t="str">
        <f t="shared" si="59"/>
        <v/>
      </c>
      <c r="BG32" s="254" t="str">
        <f t="shared" si="59"/>
        <v/>
      </c>
      <c r="BH32" s="254" t="str">
        <f t="shared" si="59"/>
        <v/>
      </c>
      <c r="BI32" s="254" t="str">
        <f t="shared" si="59"/>
        <v/>
      </c>
      <c r="BJ32" s="254" t="str">
        <f t="shared" si="59"/>
        <v/>
      </c>
      <c r="BK32" s="254" t="str">
        <f t="shared" si="59"/>
        <v/>
      </c>
      <c r="BL32" s="254" t="str">
        <f t="shared" si="59"/>
        <v/>
      </c>
      <c r="BM32" s="254" t="str">
        <f t="shared" si="59"/>
        <v/>
      </c>
      <c r="BN32" s="254" t="str">
        <f t="shared" si="59"/>
        <v/>
      </c>
      <c r="BO32" s="254" t="str">
        <f t="shared" si="59"/>
        <v/>
      </c>
      <c r="BP32" s="254" t="str">
        <f t="shared" si="59"/>
        <v/>
      </c>
      <c r="BQ32" s="254" t="str">
        <f t="shared" si="59"/>
        <v/>
      </c>
      <c r="BR32" s="254" t="str">
        <f t="shared" ref="BR32:CY32" si="60">IF(COUNTIF(_sy4,BR$2)&gt;1,"sai",IF(COUNTIF(_sy4,BR$2)=1,INDEX(tkbs,1,MATCH(BR$2,_sy4,0)),""))</f>
        <v/>
      </c>
      <c r="BS32" s="254" t="str">
        <f t="shared" si="60"/>
        <v/>
      </c>
      <c r="BT32" s="254" t="str">
        <f t="shared" si="60"/>
        <v/>
      </c>
      <c r="BU32" s="254" t="str">
        <f t="shared" si="60"/>
        <v/>
      </c>
      <c r="BV32" s="254" t="str">
        <f t="shared" si="60"/>
        <v/>
      </c>
      <c r="BW32" s="254" t="str">
        <f t="shared" si="60"/>
        <v/>
      </c>
      <c r="BX32" s="254" t="str">
        <f t="shared" si="60"/>
        <v/>
      </c>
      <c r="BY32" s="254" t="str">
        <f t="shared" si="60"/>
        <v/>
      </c>
      <c r="BZ32" s="254" t="str">
        <f t="shared" si="60"/>
        <v/>
      </c>
      <c r="CA32" s="254" t="str">
        <f t="shared" si="60"/>
        <v/>
      </c>
      <c r="CB32" s="254" t="str">
        <f t="shared" si="60"/>
        <v/>
      </c>
      <c r="CC32" s="254" t="str">
        <f t="shared" si="60"/>
        <v/>
      </c>
      <c r="CD32" s="254" t="str">
        <f t="shared" si="60"/>
        <v/>
      </c>
      <c r="CE32" s="254" t="str">
        <f t="shared" si="60"/>
        <v/>
      </c>
      <c r="CF32" s="254" t="str">
        <f t="shared" si="60"/>
        <v/>
      </c>
      <c r="CG32" s="254" t="str">
        <f t="shared" si="60"/>
        <v/>
      </c>
      <c r="CH32" s="254" t="str">
        <f t="shared" si="60"/>
        <v/>
      </c>
      <c r="CI32" s="254" t="str">
        <f t="shared" si="60"/>
        <v/>
      </c>
      <c r="CJ32" s="254" t="str">
        <f t="shared" si="60"/>
        <v/>
      </c>
      <c r="CK32" s="254" t="str">
        <f t="shared" si="60"/>
        <v/>
      </c>
      <c r="CL32" s="254" t="str">
        <f t="shared" si="60"/>
        <v/>
      </c>
      <c r="CM32" s="254" t="str">
        <f t="shared" si="60"/>
        <v/>
      </c>
      <c r="CN32" s="254" t="str">
        <f t="shared" si="60"/>
        <v/>
      </c>
      <c r="CO32" s="254" t="str">
        <f t="shared" si="60"/>
        <v/>
      </c>
      <c r="CP32" s="254" t="str">
        <f t="shared" si="60"/>
        <v/>
      </c>
      <c r="CQ32" s="254" t="str">
        <f t="shared" si="60"/>
        <v/>
      </c>
      <c r="CR32" s="254" t="str">
        <f t="shared" si="60"/>
        <v/>
      </c>
      <c r="CS32" s="254" t="str">
        <f t="shared" si="60"/>
        <v/>
      </c>
      <c r="CT32" s="254" t="str">
        <f t="shared" si="60"/>
        <v/>
      </c>
      <c r="CU32" s="254" t="str">
        <f t="shared" si="60"/>
        <v/>
      </c>
      <c r="CV32" s="254" t="str">
        <f t="shared" si="60"/>
        <v/>
      </c>
      <c r="CW32" s="254" t="str">
        <f t="shared" si="60"/>
        <v/>
      </c>
      <c r="CX32" s="254" t="str">
        <f t="shared" si="60"/>
        <v/>
      </c>
      <c r="CY32" s="254" t="str">
        <f t="shared" si="60"/>
        <v/>
      </c>
    </row>
    <row r="33" spans="1:103" ht="12" customHeight="1">
      <c r="A33" s="574"/>
      <c r="B33" s="251">
        <v>5</v>
      </c>
      <c r="C33" s="255" t="str">
        <f t="shared" ref="C33:BQ33" si="61">IF(COUNTIF(_sy5,C$2)&gt;1,"sai",IF(COUNTIF(_sy5,C$2)=1,INDEX(tkbs,1,MATCH(C$2,_sy5,0)),""))</f>
        <v/>
      </c>
      <c r="D33" s="255" t="str">
        <f t="shared" si="61"/>
        <v/>
      </c>
      <c r="E33" s="255" t="str">
        <f t="shared" si="61"/>
        <v/>
      </c>
      <c r="F33" s="255" t="str">
        <f t="shared" si="61"/>
        <v/>
      </c>
      <c r="G33" s="255" t="str">
        <f t="shared" si="61"/>
        <v/>
      </c>
      <c r="H33" s="255" t="str">
        <f t="shared" si="61"/>
        <v/>
      </c>
      <c r="I33" s="255" t="str">
        <f t="shared" si="61"/>
        <v/>
      </c>
      <c r="J33" s="255" t="str">
        <f t="shared" si="61"/>
        <v/>
      </c>
      <c r="K33" s="255" t="str">
        <f t="shared" si="61"/>
        <v/>
      </c>
      <c r="L33" s="255" t="str">
        <f t="shared" si="61"/>
        <v/>
      </c>
      <c r="M33" s="255" t="str">
        <f t="shared" si="61"/>
        <v/>
      </c>
      <c r="N33" s="255" t="str">
        <f t="shared" si="61"/>
        <v/>
      </c>
      <c r="O33" s="255" t="str">
        <f t="shared" si="61"/>
        <v/>
      </c>
      <c r="P33" s="255" t="str">
        <f t="shared" si="61"/>
        <v/>
      </c>
      <c r="Q33" s="255" t="str">
        <f t="shared" si="61"/>
        <v/>
      </c>
      <c r="R33" s="255" t="str">
        <f t="shared" si="61"/>
        <v/>
      </c>
      <c r="S33" s="255" t="str">
        <f t="shared" si="61"/>
        <v/>
      </c>
      <c r="T33" s="255" t="str">
        <f t="shared" si="61"/>
        <v/>
      </c>
      <c r="U33" s="255" t="str">
        <f t="shared" si="61"/>
        <v/>
      </c>
      <c r="V33" s="255" t="str">
        <f t="shared" si="61"/>
        <v/>
      </c>
      <c r="W33" s="255" t="str">
        <f t="shared" si="61"/>
        <v/>
      </c>
      <c r="X33" s="255" t="str">
        <f t="shared" si="61"/>
        <v/>
      </c>
      <c r="Y33" s="255" t="str">
        <f t="shared" si="61"/>
        <v/>
      </c>
      <c r="Z33" s="255" t="str">
        <f t="shared" si="61"/>
        <v/>
      </c>
      <c r="AA33" s="255" t="str">
        <f t="shared" si="61"/>
        <v/>
      </c>
      <c r="AB33" s="255" t="str">
        <f t="shared" si="61"/>
        <v/>
      </c>
      <c r="AC33" s="255" t="str">
        <f t="shared" si="61"/>
        <v/>
      </c>
      <c r="AD33" s="255" t="str">
        <f t="shared" si="61"/>
        <v/>
      </c>
      <c r="AE33" s="255" t="str">
        <f t="shared" si="61"/>
        <v/>
      </c>
      <c r="AF33" s="255" t="str">
        <f t="shared" si="61"/>
        <v/>
      </c>
      <c r="AG33" s="255" t="str">
        <f t="shared" si="61"/>
        <v/>
      </c>
      <c r="AH33" s="255" t="str">
        <f t="shared" si="61"/>
        <v/>
      </c>
      <c r="AI33" s="255" t="str">
        <f t="shared" si="61"/>
        <v/>
      </c>
      <c r="AJ33" s="255" t="str">
        <f t="shared" si="61"/>
        <v/>
      </c>
      <c r="AK33" s="255" t="str">
        <f t="shared" si="61"/>
        <v/>
      </c>
      <c r="AL33" s="255" t="str">
        <f t="shared" si="61"/>
        <v/>
      </c>
      <c r="AM33" s="255" t="str">
        <f t="shared" si="61"/>
        <v/>
      </c>
      <c r="AN33" s="255" t="str">
        <f t="shared" si="61"/>
        <v/>
      </c>
      <c r="AO33" s="255" t="str">
        <f t="shared" si="61"/>
        <v/>
      </c>
      <c r="AP33" s="255" t="str">
        <f t="shared" si="61"/>
        <v/>
      </c>
      <c r="AQ33" s="255" t="str">
        <f t="shared" si="61"/>
        <v/>
      </c>
      <c r="AR33" s="255" t="str">
        <f t="shared" si="61"/>
        <v/>
      </c>
      <c r="AS33" s="255" t="str">
        <f t="shared" si="61"/>
        <v/>
      </c>
      <c r="AT33" s="255" t="str">
        <f t="shared" si="61"/>
        <v/>
      </c>
      <c r="AU33" s="255" t="str">
        <f t="shared" si="61"/>
        <v/>
      </c>
      <c r="AV33" s="255" t="str">
        <f t="shared" si="61"/>
        <v/>
      </c>
      <c r="AW33" s="255" t="str">
        <f t="shared" si="61"/>
        <v/>
      </c>
      <c r="AX33" s="255" t="str">
        <f t="shared" si="61"/>
        <v/>
      </c>
      <c r="AY33" s="255" t="str">
        <f t="shared" si="61"/>
        <v/>
      </c>
      <c r="AZ33" s="255" t="str">
        <f t="shared" si="61"/>
        <v/>
      </c>
      <c r="BA33" s="255" t="str">
        <f t="shared" si="61"/>
        <v/>
      </c>
      <c r="BB33" s="255" t="str">
        <f t="shared" si="61"/>
        <v/>
      </c>
      <c r="BC33" s="255" t="str">
        <f t="shared" si="61"/>
        <v/>
      </c>
      <c r="BD33" s="255" t="str">
        <f t="shared" si="61"/>
        <v/>
      </c>
      <c r="BE33" s="255" t="str">
        <f t="shared" si="61"/>
        <v/>
      </c>
      <c r="BF33" s="255" t="str">
        <f t="shared" si="61"/>
        <v/>
      </c>
      <c r="BG33" s="255" t="str">
        <f t="shared" si="61"/>
        <v/>
      </c>
      <c r="BH33" s="255" t="str">
        <f t="shared" si="61"/>
        <v/>
      </c>
      <c r="BI33" s="255" t="str">
        <f t="shared" si="61"/>
        <v/>
      </c>
      <c r="BJ33" s="255" t="str">
        <f t="shared" si="61"/>
        <v/>
      </c>
      <c r="BK33" s="255" t="str">
        <f t="shared" si="61"/>
        <v/>
      </c>
      <c r="BL33" s="255" t="str">
        <f t="shared" si="61"/>
        <v/>
      </c>
      <c r="BM33" s="255" t="str">
        <f t="shared" si="61"/>
        <v/>
      </c>
      <c r="BN33" s="255" t="str">
        <f t="shared" si="61"/>
        <v/>
      </c>
      <c r="BO33" s="255" t="str">
        <f t="shared" si="61"/>
        <v/>
      </c>
      <c r="BP33" s="255" t="str">
        <f t="shared" si="61"/>
        <v/>
      </c>
      <c r="BQ33" s="255" t="str">
        <f t="shared" si="61"/>
        <v/>
      </c>
      <c r="BR33" s="255" t="str">
        <f t="shared" ref="BR33:CY33" si="62">IF(COUNTIF(_sy5,BR$2)&gt;1,"sai",IF(COUNTIF(_sy5,BR$2)=1,INDEX(tkbs,1,MATCH(BR$2,_sy5,0)),""))</f>
        <v/>
      </c>
      <c r="BS33" s="255" t="str">
        <f t="shared" si="62"/>
        <v/>
      </c>
      <c r="BT33" s="255" t="str">
        <f t="shared" si="62"/>
        <v/>
      </c>
      <c r="BU33" s="255" t="str">
        <f t="shared" si="62"/>
        <v/>
      </c>
      <c r="BV33" s="255" t="str">
        <f t="shared" si="62"/>
        <v/>
      </c>
      <c r="BW33" s="255" t="str">
        <f t="shared" si="62"/>
        <v/>
      </c>
      <c r="BX33" s="255" t="str">
        <f t="shared" si="62"/>
        <v/>
      </c>
      <c r="BY33" s="255" t="str">
        <f t="shared" si="62"/>
        <v/>
      </c>
      <c r="BZ33" s="255" t="str">
        <f t="shared" si="62"/>
        <v/>
      </c>
      <c r="CA33" s="255" t="str">
        <f t="shared" si="62"/>
        <v/>
      </c>
      <c r="CB33" s="255" t="str">
        <f t="shared" si="62"/>
        <v/>
      </c>
      <c r="CC33" s="255" t="str">
        <f t="shared" si="62"/>
        <v/>
      </c>
      <c r="CD33" s="255" t="str">
        <f t="shared" si="62"/>
        <v/>
      </c>
      <c r="CE33" s="255" t="str">
        <f t="shared" si="62"/>
        <v/>
      </c>
      <c r="CF33" s="255" t="str">
        <f t="shared" si="62"/>
        <v/>
      </c>
      <c r="CG33" s="255" t="str">
        <f t="shared" si="62"/>
        <v/>
      </c>
      <c r="CH33" s="255" t="str">
        <f t="shared" si="62"/>
        <v/>
      </c>
      <c r="CI33" s="255" t="str">
        <f t="shared" si="62"/>
        <v/>
      </c>
      <c r="CJ33" s="255" t="str">
        <f t="shared" si="62"/>
        <v/>
      </c>
      <c r="CK33" s="255" t="str">
        <f t="shared" si="62"/>
        <v/>
      </c>
      <c r="CL33" s="255" t="str">
        <f t="shared" si="62"/>
        <v/>
      </c>
      <c r="CM33" s="255" t="str">
        <f t="shared" si="62"/>
        <v/>
      </c>
      <c r="CN33" s="255" t="str">
        <f t="shared" si="62"/>
        <v/>
      </c>
      <c r="CO33" s="255" t="str">
        <f t="shared" si="62"/>
        <v/>
      </c>
      <c r="CP33" s="255" t="str">
        <f t="shared" si="62"/>
        <v/>
      </c>
      <c r="CQ33" s="255" t="str">
        <f t="shared" si="62"/>
        <v/>
      </c>
      <c r="CR33" s="255" t="str">
        <f t="shared" si="62"/>
        <v/>
      </c>
      <c r="CS33" s="255" t="str">
        <f t="shared" si="62"/>
        <v/>
      </c>
      <c r="CT33" s="255" t="str">
        <f t="shared" si="62"/>
        <v/>
      </c>
      <c r="CU33" s="255" t="str">
        <f t="shared" si="62"/>
        <v/>
      </c>
      <c r="CV33" s="255" t="str">
        <f t="shared" si="62"/>
        <v/>
      </c>
      <c r="CW33" s="255" t="str">
        <f t="shared" si="62"/>
        <v/>
      </c>
      <c r="CX33" s="255" t="str">
        <f t="shared" si="62"/>
        <v/>
      </c>
      <c r="CY33" s="255" t="str">
        <f t="shared" si="62"/>
        <v/>
      </c>
    </row>
    <row r="34" spans="1:103" ht="7.5" customHeight="1">
      <c r="A34" s="256"/>
      <c r="B34" s="257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</row>
    <row r="35" spans="1:103" ht="12" customHeight="1">
      <c r="A35" s="573" t="s">
        <v>75</v>
      </c>
      <c r="B35" s="247">
        <v>1</v>
      </c>
      <c r="C35" s="253" t="str">
        <f t="shared" ref="C35:BQ35" si="63">IF(COUNTIF(_th1,C$2)&gt;1,"sai",IF(COUNTIF(_th1,C$2)=1,INDEX(tkbc,1,MATCH(C$2,_th1,0)),""))</f>
        <v/>
      </c>
      <c r="D35" s="253" t="str">
        <f t="shared" si="63"/>
        <v/>
      </c>
      <c r="E35" s="253" t="str">
        <f t="shared" si="63"/>
        <v/>
      </c>
      <c r="F35" s="253" t="str">
        <f t="shared" si="63"/>
        <v/>
      </c>
      <c r="G35" s="253" t="str">
        <f t="shared" si="63"/>
        <v/>
      </c>
      <c r="H35" s="253" t="str">
        <f t="shared" si="63"/>
        <v/>
      </c>
      <c r="I35" s="253" t="str">
        <f t="shared" si="63"/>
        <v/>
      </c>
      <c r="J35" s="253" t="str">
        <f t="shared" si="63"/>
        <v/>
      </c>
      <c r="K35" s="253" t="str">
        <f t="shared" si="63"/>
        <v/>
      </c>
      <c r="L35" s="253" t="str">
        <f t="shared" si="63"/>
        <v/>
      </c>
      <c r="M35" s="253" t="str">
        <f t="shared" si="63"/>
        <v/>
      </c>
      <c r="N35" s="253" t="str">
        <f t="shared" si="63"/>
        <v/>
      </c>
      <c r="O35" s="253" t="str">
        <f t="shared" si="63"/>
        <v/>
      </c>
      <c r="P35" s="253" t="str">
        <f t="shared" si="63"/>
        <v/>
      </c>
      <c r="Q35" s="253" t="str">
        <f t="shared" si="63"/>
        <v/>
      </c>
      <c r="R35" s="253" t="str">
        <f t="shared" si="63"/>
        <v/>
      </c>
      <c r="S35" s="253" t="str">
        <f t="shared" si="63"/>
        <v/>
      </c>
      <c r="T35" s="253" t="str">
        <f t="shared" si="63"/>
        <v/>
      </c>
      <c r="U35" s="253" t="str">
        <f t="shared" si="63"/>
        <v/>
      </c>
      <c r="V35" s="253" t="str">
        <f t="shared" si="63"/>
        <v/>
      </c>
      <c r="W35" s="253" t="str">
        <f t="shared" si="63"/>
        <v/>
      </c>
      <c r="X35" s="253" t="str">
        <f t="shared" si="63"/>
        <v/>
      </c>
      <c r="Y35" s="253" t="str">
        <f t="shared" si="63"/>
        <v/>
      </c>
      <c r="Z35" s="253" t="str">
        <f t="shared" si="63"/>
        <v/>
      </c>
      <c r="AA35" s="253" t="str">
        <f t="shared" si="63"/>
        <v/>
      </c>
      <c r="AB35" s="253" t="str">
        <f t="shared" si="63"/>
        <v/>
      </c>
      <c r="AC35" s="253" t="str">
        <f t="shared" si="63"/>
        <v/>
      </c>
      <c r="AD35" s="253" t="str">
        <f t="shared" si="63"/>
        <v/>
      </c>
      <c r="AE35" s="253" t="str">
        <f t="shared" si="63"/>
        <v/>
      </c>
      <c r="AF35" s="253" t="str">
        <f t="shared" si="63"/>
        <v/>
      </c>
      <c r="AG35" s="253" t="str">
        <f t="shared" si="63"/>
        <v/>
      </c>
      <c r="AH35" s="253" t="str">
        <f t="shared" si="63"/>
        <v/>
      </c>
      <c r="AI35" s="253" t="str">
        <f t="shared" si="63"/>
        <v/>
      </c>
      <c r="AJ35" s="253" t="str">
        <f t="shared" si="63"/>
        <v/>
      </c>
      <c r="AK35" s="253" t="str">
        <f t="shared" si="63"/>
        <v/>
      </c>
      <c r="AL35" s="253" t="str">
        <f t="shared" si="63"/>
        <v/>
      </c>
      <c r="AM35" s="253" t="str">
        <f t="shared" si="63"/>
        <v/>
      </c>
      <c r="AN35" s="253" t="str">
        <f t="shared" si="63"/>
        <v/>
      </c>
      <c r="AO35" s="253" t="str">
        <f t="shared" si="63"/>
        <v/>
      </c>
      <c r="AP35" s="253" t="str">
        <f t="shared" si="63"/>
        <v/>
      </c>
      <c r="AQ35" s="253" t="str">
        <f t="shared" si="63"/>
        <v/>
      </c>
      <c r="AR35" s="253" t="str">
        <f t="shared" si="63"/>
        <v/>
      </c>
      <c r="AS35" s="253" t="str">
        <f t="shared" si="63"/>
        <v/>
      </c>
      <c r="AT35" s="253" t="str">
        <f t="shared" si="63"/>
        <v/>
      </c>
      <c r="AU35" s="253" t="str">
        <f t="shared" si="63"/>
        <v/>
      </c>
      <c r="AV35" s="253" t="str">
        <f t="shared" si="63"/>
        <v/>
      </c>
      <c r="AW35" s="253" t="str">
        <f t="shared" si="63"/>
        <v/>
      </c>
      <c r="AX35" s="253" t="str">
        <f t="shared" si="63"/>
        <v/>
      </c>
      <c r="AY35" s="253" t="str">
        <f t="shared" si="63"/>
        <v/>
      </c>
      <c r="AZ35" s="253" t="str">
        <f t="shared" si="63"/>
        <v/>
      </c>
      <c r="BA35" s="253" t="str">
        <f t="shared" si="63"/>
        <v/>
      </c>
      <c r="BB35" s="253" t="str">
        <f t="shared" si="63"/>
        <v/>
      </c>
      <c r="BC35" s="253" t="str">
        <f t="shared" si="63"/>
        <v/>
      </c>
      <c r="BD35" s="253" t="str">
        <f t="shared" si="63"/>
        <v/>
      </c>
      <c r="BE35" s="253" t="str">
        <f t="shared" si="63"/>
        <v/>
      </c>
      <c r="BF35" s="253" t="str">
        <f t="shared" si="63"/>
        <v/>
      </c>
      <c r="BG35" s="253" t="str">
        <f t="shared" si="63"/>
        <v/>
      </c>
      <c r="BH35" s="253" t="str">
        <f t="shared" si="63"/>
        <v/>
      </c>
      <c r="BI35" s="253" t="str">
        <f t="shared" si="63"/>
        <v/>
      </c>
      <c r="BJ35" s="253" t="str">
        <f t="shared" si="63"/>
        <v/>
      </c>
      <c r="BK35" s="253" t="str">
        <f t="shared" si="63"/>
        <v/>
      </c>
      <c r="BL35" s="253" t="str">
        <f t="shared" si="63"/>
        <v/>
      </c>
      <c r="BM35" s="253" t="str">
        <f t="shared" si="63"/>
        <v/>
      </c>
      <c r="BN35" s="253" t="str">
        <f t="shared" si="63"/>
        <v/>
      </c>
      <c r="BO35" s="253" t="str">
        <f t="shared" si="63"/>
        <v/>
      </c>
      <c r="BP35" s="253" t="str">
        <f t="shared" si="63"/>
        <v/>
      </c>
      <c r="BQ35" s="253" t="str">
        <f t="shared" si="63"/>
        <v/>
      </c>
      <c r="BR35" s="253" t="str">
        <f t="shared" ref="BR35:CY35" si="64">IF(COUNTIF(_th1,BR$2)&gt;1,"sai",IF(COUNTIF(_th1,BR$2)=1,INDEX(tkbc,1,MATCH(BR$2,_th1,0)),""))</f>
        <v/>
      </c>
      <c r="BS35" s="253" t="str">
        <f t="shared" si="64"/>
        <v/>
      </c>
      <c r="BT35" s="253" t="str">
        <f t="shared" si="64"/>
        <v/>
      </c>
      <c r="BU35" s="253" t="str">
        <f t="shared" si="64"/>
        <v/>
      </c>
      <c r="BV35" s="253" t="str">
        <f t="shared" si="64"/>
        <v/>
      </c>
      <c r="BW35" s="253" t="str">
        <f t="shared" si="64"/>
        <v/>
      </c>
      <c r="BX35" s="253" t="str">
        <f t="shared" si="64"/>
        <v/>
      </c>
      <c r="BY35" s="253" t="str">
        <f t="shared" si="64"/>
        <v/>
      </c>
      <c r="BZ35" s="253" t="str">
        <f t="shared" si="64"/>
        <v/>
      </c>
      <c r="CA35" s="253" t="str">
        <f t="shared" si="64"/>
        <v/>
      </c>
      <c r="CB35" s="253" t="str">
        <f t="shared" si="64"/>
        <v/>
      </c>
      <c r="CC35" s="253" t="str">
        <f t="shared" si="64"/>
        <v/>
      </c>
      <c r="CD35" s="253" t="str">
        <f t="shared" si="64"/>
        <v/>
      </c>
      <c r="CE35" s="253" t="str">
        <f t="shared" si="64"/>
        <v/>
      </c>
      <c r="CF35" s="253" t="str">
        <f t="shared" si="64"/>
        <v/>
      </c>
      <c r="CG35" s="253" t="str">
        <f t="shared" si="64"/>
        <v/>
      </c>
      <c r="CH35" s="253" t="str">
        <f t="shared" si="64"/>
        <v/>
      </c>
      <c r="CI35" s="253" t="str">
        <f t="shared" si="64"/>
        <v/>
      </c>
      <c r="CJ35" s="253" t="str">
        <f t="shared" si="64"/>
        <v/>
      </c>
      <c r="CK35" s="253" t="str">
        <f t="shared" si="64"/>
        <v/>
      </c>
      <c r="CL35" s="253" t="str">
        <f t="shared" si="64"/>
        <v/>
      </c>
      <c r="CM35" s="253" t="str">
        <f t="shared" si="64"/>
        <v/>
      </c>
      <c r="CN35" s="253" t="str">
        <f t="shared" si="64"/>
        <v/>
      </c>
      <c r="CO35" s="253" t="str">
        <f t="shared" si="64"/>
        <v/>
      </c>
      <c r="CP35" s="253" t="str">
        <f t="shared" si="64"/>
        <v/>
      </c>
      <c r="CQ35" s="253" t="str">
        <f t="shared" si="64"/>
        <v/>
      </c>
      <c r="CR35" s="253" t="str">
        <f t="shared" si="64"/>
        <v/>
      </c>
      <c r="CS35" s="253" t="str">
        <f t="shared" si="64"/>
        <v/>
      </c>
      <c r="CT35" s="253" t="str">
        <f t="shared" si="64"/>
        <v/>
      </c>
      <c r="CU35" s="253" t="str">
        <f t="shared" si="64"/>
        <v/>
      </c>
      <c r="CV35" s="253" t="str">
        <f t="shared" si="64"/>
        <v/>
      </c>
      <c r="CW35" s="253" t="str">
        <f t="shared" si="64"/>
        <v/>
      </c>
      <c r="CX35" s="253" t="str">
        <f t="shared" si="64"/>
        <v/>
      </c>
      <c r="CY35" s="253" t="str">
        <f t="shared" si="64"/>
        <v/>
      </c>
    </row>
    <row r="36" spans="1:103" ht="12" customHeight="1">
      <c r="A36" s="571"/>
      <c r="B36" s="250">
        <v>2</v>
      </c>
      <c r="C36" s="248" t="str">
        <f t="shared" ref="C36:BQ36" si="65">IF(COUNTIF(_th2,C$2)&gt;1,"sai",IF(COUNTIF(_th2,C$2)=1,INDEX(tkbc,1,MATCH(C$2,_th2,0)),""))</f>
        <v/>
      </c>
      <c r="D36" s="248" t="str">
        <f t="shared" si="65"/>
        <v/>
      </c>
      <c r="E36" s="248" t="str">
        <f t="shared" si="65"/>
        <v/>
      </c>
      <c r="F36" s="248" t="str">
        <f t="shared" si="65"/>
        <v/>
      </c>
      <c r="G36" s="248" t="str">
        <f t="shared" si="65"/>
        <v/>
      </c>
      <c r="H36" s="248" t="str">
        <f t="shared" si="65"/>
        <v/>
      </c>
      <c r="I36" s="248" t="str">
        <f t="shared" si="65"/>
        <v/>
      </c>
      <c r="J36" s="248" t="str">
        <f t="shared" si="65"/>
        <v/>
      </c>
      <c r="K36" s="248" t="str">
        <f t="shared" si="65"/>
        <v/>
      </c>
      <c r="L36" s="248" t="str">
        <f t="shared" si="65"/>
        <v/>
      </c>
      <c r="M36" s="248" t="str">
        <f t="shared" si="65"/>
        <v/>
      </c>
      <c r="N36" s="248" t="str">
        <f t="shared" si="65"/>
        <v/>
      </c>
      <c r="O36" s="248" t="str">
        <f t="shared" si="65"/>
        <v/>
      </c>
      <c r="P36" s="248" t="str">
        <f t="shared" si="65"/>
        <v/>
      </c>
      <c r="Q36" s="248" t="str">
        <f t="shared" si="65"/>
        <v/>
      </c>
      <c r="R36" s="248" t="str">
        <f t="shared" si="65"/>
        <v/>
      </c>
      <c r="S36" s="248" t="str">
        <f t="shared" si="65"/>
        <v/>
      </c>
      <c r="T36" s="248" t="str">
        <f t="shared" si="65"/>
        <v/>
      </c>
      <c r="U36" s="248" t="str">
        <f t="shared" si="65"/>
        <v/>
      </c>
      <c r="V36" s="248" t="str">
        <f t="shared" si="65"/>
        <v/>
      </c>
      <c r="W36" s="248" t="str">
        <f t="shared" si="65"/>
        <v/>
      </c>
      <c r="X36" s="248" t="str">
        <f t="shared" si="65"/>
        <v/>
      </c>
      <c r="Y36" s="248" t="str">
        <f t="shared" si="65"/>
        <v/>
      </c>
      <c r="Z36" s="248" t="str">
        <f t="shared" si="65"/>
        <v/>
      </c>
      <c r="AA36" s="248" t="str">
        <f t="shared" si="65"/>
        <v/>
      </c>
      <c r="AB36" s="248" t="str">
        <f t="shared" si="65"/>
        <v/>
      </c>
      <c r="AC36" s="248" t="str">
        <f t="shared" si="65"/>
        <v/>
      </c>
      <c r="AD36" s="248" t="str">
        <f t="shared" si="65"/>
        <v/>
      </c>
      <c r="AE36" s="248" t="str">
        <f t="shared" si="65"/>
        <v/>
      </c>
      <c r="AF36" s="248" t="str">
        <f t="shared" si="65"/>
        <v/>
      </c>
      <c r="AG36" s="248" t="str">
        <f t="shared" si="65"/>
        <v/>
      </c>
      <c r="AH36" s="248" t="str">
        <f t="shared" si="65"/>
        <v/>
      </c>
      <c r="AI36" s="248" t="str">
        <f t="shared" si="65"/>
        <v/>
      </c>
      <c r="AJ36" s="248" t="str">
        <f t="shared" si="65"/>
        <v/>
      </c>
      <c r="AK36" s="248" t="str">
        <f t="shared" si="65"/>
        <v/>
      </c>
      <c r="AL36" s="248" t="str">
        <f t="shared" si="65"/>
        <v/>
      </c>
      <c r="AM36" s="248" t="str">
        <f t="shared" si="65"/>
        <v/>
      </c>
      <c r="AN36" s="248" t="str">
        <f t="shared" si="65"/>
        <v/>
      </c>
      <c r="AO36" s="248" t="str">
        <f t="shared" si="65"/>
        <v/>
      </c>
      <c r="AP36" s="248" t="str">
        <f t="shared" si="65"/>
        <v/>
      </c>
      <c r="AQ36" s="248" t="str">
        <f t="shared" si="65"/>
        <v/>
      </c>
      <c r="AR36" s="248" t="str">
        <f t="shared" si="65"/>
        <v/>
      </c>
      <c r="AS36" s="248" t="str">
        <f t="shared" si="65"/>
        <v/>
      </c>
      <c r="AT36" s="248" t="str">
        <f t="shared" si="65"/>
        <v/>
      </c>
      <c r="AU36" s="248" t="str">
        <f t="shared" si="65"/>
        <v/>
      </c>
      <c r="AV36" s="248" t="str">
        <f t="shared" si="65"/>
        <v/>
      </c>
      <c r="AW36" s="248" t="str">
        <f t="shared" si="65"/>
        <v/>
      </c>
      <c r="AX36" s="248" t="str">
        <f t="shared" si="65"/>
        <v/>
      </c>
      <c r="AY36" s="248" t="str">
        <f t="shared" si="65"/>
        <v/>
      </c>
      <c r="AZ36" s="248" t="str">
        <f t="shared" si="65"/>
        <v/>
      </c>
      <c r="BA36" s="248" t="str">
        <f t="shared" si="65"/>
        <v/>
      </c>
      <c r="BB36" s="248" t="str">
        <f t="shared" si="65"/>
        <v/>
      </c>
      <c r="BC36" s="248" t="str">
        <f t="shared" si="65"/>
        <v/>
      </c>
      <c r="BD36" s="248" t="str">
        <f t="shared" si="65"/>
        <v/>
      </c>
      <c r="BE36" s="248" t="str">
        <f t="shared" si="65"/>
        <v/>
      </c>
      <c r="BF36" s="248" t="str">
        <f t="shared" si="65"/>
        <v/>
      </c>
      <c r="BG36" s="248" t="str">
        <f t="shared" si="65"/>
        <v/>
      </c>
      <c r="BH36" s="248" t="str">
        <f t="shared" si="65"/>
        <v/>
      </c>
      <c r="BI36" s="248" t="str">
        <f t="shared" si="65"/>
        <v/>
      </c>
      <c r="BJ36" s="248" t="str">
        <f t="shared" si="65"/>
        <v/>
      </c>
      <c r="BK36" s="248" t="str">
        <f t="shared" si="65"/>
        <v/>
      </c>
      <c r="BL36" s="248" t="str">
        <f t="shared" si="65"/>
        <v/>
      </c>
      <c r="BM36" s="248" t="str">
        <f t="shared" si="65"/>
        <v/>
      </c>
      <c r="BN36" s="248" t="str">
        <f t="shared" si="65"/>
        <v/>
      </c>
      <c r="BO36" s="248" t="str">
        <f t="shared" si="65"/>
        <v/>
      </c>
      <c r="BP36" s="248" t="str">
        <f t="shared" si="65"/>
        <v/>
      </c>
      <c r="BQ36" s="248" t="str">
        <f t="shared" si="65"/>
        <v/>
      </c>
      <c r="BR36" s="248" t="str">
        <f t="shared" ref="BR36:CY36" si="66">IF(COUNTIF(_th2,BR$2)&gt;1,"sai",IF(COUNTIF(_th2,BR$2)=1,INDEX(tkbc,1,MATCH(BR$2,_th2,0)),""))</f>
        <v/>
      </c>
      <c r="BS36" s="248" t="str">
        <f t="shared" si="66"/>
        <v/>
      </c>
      <c r="BT36" s="248" t="str">
        <f t="shared" si="66"/>
        <v/>
      </c>
      <c r="BU36" s="248" t="str">
        <f t="shared" si="66"/>
        <v/>
      </c>
      <c r="BV36" s="248" t="str">
        <f t="shared" si="66"/>
        <v/>
      </c>
      <c r="BW36" s="248" t="str">
        <f t="shared" si="66"/>
        <v/>
      </c>
      <c r="BX36" s="248" t="str">
        <f t="shared" si="66"/>
        <v/>
      </c>
      <c r="BY36" s="248" t="str">
        <f t="shared" si="66"/>
        <v/>
      </c>
      <c r="BZ36" s="248" t="str">
        <f t="shared" si="66"/>
        <v/>
      </c>
      <c r="CA36" s="248" t="str">
        <f t="shared" si="66"/>
        <v/>
      </c>
      <c r="CB36" s="248" t="str">
        <f t="shared" si="66"/>
        <v/>
      </c>
      <c r="CC36" s="248" t="str">
        <f t="shared" si="66"/>
        <v/>
      </c>
      <c r="CD36" s="248" t="str">
        <f t="shared" si="66"/>
        <v/>
      </c>
      <c r="CE36" s="248" t="str">
        <f t="shared" si="66"/>
        <v/>
      </c>
      <c r="CF36" s="248" t="str">
        <f t="shared" si="66"/>
        <v/>
      </c>
      <c r="CG36" s="248" t="str">
        <f t="shared" si="66"/>
        <v/>
      </c>
      <c r="CH36" s="248" t="str">
        <f t="shared" si="66"/>
        <v/>
      </c>
      <c r="CI36" s="248" t="str">
        <f t="shared" si="66"/>
        <v/>
      </c>
      <c r="CJ36" s="248" t="str">
        <f t="shared" si="66"/>
        <v/>
      </c>
      <c r="CK36" s="248" t="str">
        <f t="shared" si="66"/>
        <v/>
      </c>
      <c r="CL36" s="248" t="str">
        <f t="shared" si="66"/>
        <v/>
      </c>
      <c r="CM36" s="248" t="str">
        <f t="shared" si="66"/>
        <v/>
      </c>
      <c r="CN36" s="248" t="str">
        <f t="shared" si="66"/>
        <v/>
      </c>
      <c r="CO36" s="248" t="str">
        <f t="shared" si="66"/>
        <v/>
      </c>
      <c r="CP36" s="248" t="str">
        <f t="shared" si="66"/>
        <v/>
      </c>
      <c r="CQ36" s="248" t="str">
        <f t="shared" si="66"/>
        <v/>
      </c>
      <c r="CR36" s="248" t="str">
        <f t="shared" si="66"/>
        <v/>
      </c>
      <c r="CS36" s="248" t="str">
        <f t="shared" si="66"/>
        <v/>
      </c>
      <c r="CT36" s="248" t="str">
        <f t="shared" si="66"/>
        <v/>
      </c>
      <c r="CU36" s="248" t="str">
        <f t="shared" si="66"/>
        <v/>
      </c>
      <c r="CV36" s="248" t="str">
        <f t="shared" si="66"/>
        <v/>
      </c>
      <c r="CW36" s="248" t="str">
        <f t="shared" si="66"/>
        <v/>
      </c>
      <c r="CX36" s="248" t="str">
        <f t="shared" si="66"/>
        <v/>
      </c>
      <c r="CY36" s="248" t="str">
        <f t="shared" si="66"/>
        <v/>
      </c>
    </row>
    <row r="37" spans="1:103" ht="12" customHeight="1">
      <c r="A37" s="571"/>
      <c r="B37" s="250">
        <v>3</v>
      </c>
      <c r="C37" s="248" t="str">
        <f t="shared" ref="C37:BQ37" si="67">IF(COUNTIF(_th3,C$2)&gt;1,"sai",IF(COUNTIF(_th3,C$2)=1,INDEX(tkbc,1,MATCH(C$2,_th3,0)),""))</f>
        <v/>
      </c>
      <c r="D37" s="248" t="str">
        <f t="shared" si="67"/>
        <v/>
      </c>
      <c r="E37" s="248" t="str">
        <f t="shared" si="67"/>
        <v/>
      </c>
      <c r="F37" s="248" t="str">
        <f t="shared" si="67"/>
        <v/>
      </c>
      <c r="G37" s="248" t="str">
        <f t="shared" si="67"/>
        <v/>
      </c>
      <c r="H37" s="248" t="str">
        <f t="shared" si="67"/>
        <v/>
      </c>
      <c r="I37" s="248" t="str">
        <f t="shared" si="67"/>
        <v/>
      </c>
      <c r="J37" s="248" t="str">
        <f t="shared" si="67"/>
        <v/>
      </c>
      <c r="K37" s="248" t="str">
        <f t="shared" si="67"/>
        <v/>
      </c>
      <c r="L37" s="248" t="str">
        <f t="shared" si="67"/>
        <v/>
      </c>
      <c r="M37" s="248" t="str">
        <f t="shared" si="67"/>
        <v/>
      </c>
      <c r="N37" s="248" t="str">
        <f t="shared" si="67"/>
        <v/>
      </c>
      <c r="O37" s="248" t="str">
        <f t="shared" si="67"/>
        <v/>
      </c>
      <c r="P37" s="248" t="str">
        <f t="shared" si="67"/>
        <v/>
      </c>
      <c r="Q37" s="248" t="str">
        <f t="shared" si="67"/>
        <v/>
      </c>
      <c r="R37" s="248" t="str">
        <f t="shared" si="67"/>
        <v/>
      </c>
      <c r="S37" s="248" t="str">
        <f t="shared" si="67"/>
        <v/>
      </c>
      <c r="T37" s="248" t="str">
        <f t="shared" si="67"/>
        <v/>
      </c>
      <c r="U37" s="248" t="str">
        <f t="shared" si="67"/>
        <v/>
      </c>
      <c r="V37" s="248" t="str">
        <f t="shared" si="67"/>
        <v/>
      </c>
      <c r="W37" s="248" t="str">
        <f t="shared" si="67"/>
        <v/>
      </c>
      <c r="X37" s="248" t="str">
        <f t="shared" si="67"/>
        <v/>
      </c>
      <c r="Y37" s="248" t="str">
        <f t="shared" si="67"/>
        <v/>
      </c>
      <c r="Z37" s="248" t="str">
        <f t="shared" si="67"/>
        <v/>
      </c>
      <c r="AA37" s="248" t="str">
        <f t="shared" si="67"/>
        <v/>
      </c>
      <c r="AB37" s="248" t="str">
        <f t="shared" si="67"/>
        <v/>
      </c>
      <c r="AC37" s="248" t="str">
        <f t="shared" si="67"/>
        <v/>
      </c>
      <c r="AD37" s="248" t="str">
        <f t="shared" si="67"/>
        <v/>
      </c>
      <c r="AE37" s="248" t="str">
        <f t="shared" si="67"/>
        <v/>
      </c>
      <c r="AF37" s="248" t="str">
        <f t="shared" si="67"/>
        <v/>
      </c>
      <c r="AG37" s="248" t="str">
        <f t="shared" si="67"/>
        <v/>
      </c>
      <c r="AH37" s="248" t="str">
        <f t="shared" si="67"/>
        <v/>
      </c>
      <c r="AI37" s="248" t="str">
        <f t="shared" si="67"/>
        <v/>
      </c>
      <c r="AJ37" s="248" t="str">
        <f t="shared" si="67"/>
        <v/>
      </c>
      <c r="AK37" s="248" t="str">
        <f t="shared" si="67"/>
        <v/>
      </c>
      <c r="AL37" s="248" t="str">
        <f t="shared" si="67"/>
        <v/>
      </c>
      <c r="AM37" s="248" t="str">
        <f t="shared" si="67"/>
        <v/>
      </c>
      <c r="AN37" s="248" t="str">
        <f t="shared" si="67"/>
        <v/>
      </c>
      <c r="AO37" s="248" t="str">
        <f t="shared" si="67"/>
        <v/>
      </c>
      <c r="AP37" s="248" t="str">
        <f t="shared" si="67"/>
        <v/>
      </c>
      <c r="AQ37" s="248" t="str">
        <f t="shared" si="67"/>
        <v/>
      </c>
      <c r="AR37" s="248" t="str">
        <f t="shared" si="67"/>
        <v/>
      </c>
      <c r="AS37" s="248" t="str">
        <f t="shared" si="67"/>
        <v/>
      </c>
      <c r="AT37" s="248" t="str">
        <f t="shared" si="67"/>
        <v/>
      </c>
      <c r="AU37" s="248" t="str">
        <f t="shared" si="67"/>
        <v/>
      </c>
      <c r="AV37" s="248" t="str">
        <f t="shared" si="67"/>
        <v/>
      </c>
      <c r="AW37" s="248" t="str">
        <f t="shared" si="67"/>
        <v/>
      </c>
      <c r="AX37" s="248" t="str">
        <f t="shared" si="67"/>
        <v/>
      </c>
      <c r="AY37" s="248" t="str">
        <f t="shared" si="67"/>
        <v/>
      </c>
      <c r="AZ37" s="248" t="str">
        <f t="shared" si="67"/>
        <v/>
      </c>
      <c r="BA37" s="248" t="str">
        <f t="shared" si="67"/>
        <v/>
      </c>
      <c r="BB37" s="248" t="str">
        <f t="shared" si="67"/>
        <v/>
      </c>
      <c r="BC37" s="248" t="str">
        <f t="shared" si="67"/>
        <v/>
      </c>
      <c r="BD37" s="248" t="str">
        <f t="shared" si="67"/>
        <v/>
      </c>
      <c r="BE37" s="248" t="str">
        <f t="shared" si="67"/>
        <v/>
      </c>
      <c r="BF37" s="248" t="str">
        <f t="shared" si="67"/>
        <v/>
      </c>
      <c r="BG37" s="248" t="str">
        <f t="shared" si="67"/>
        <v/>
      </c>
      <c r="BH37" s="248" t="str">
        <f t="shared" si="67"/>
        <v/>
      </c>
      <c r="BI37" s="248" t="str">
        <f t="shared" si="67"/>
        <v/>
      </c>
      <c r="BJ37" s="248" t="str">
        <f t="shared" si="67"/>
        <v/>
      </c>
      <c r="BK37" s="248" t="str">
        <f t="shared" si="67"/>
        <v/>
      </c>
      <c r="BL37" s="248" t="str">
        <f t="shared" si="67"/>
        <v/>
      </c>
      <c r="BM37" s="248" t="str">
        <f t="shared" si="67"/>
        <v/>
      </c>
      <c r="BN37" s="248" t="str">
        <f t="shared" si="67"/>
        <v/>
      </c>
      <c r="BO37" s="248" t="str">
        <f t="shared" si="67"/>
        <v/>
      </c>
      <c r="BP37" s="248" t="str">
        <f t="shared" si="67"/>
        <v/>
      </c>
      <c r="BQ37" s="248" t="str">
        <f t="shared" si="67"/>
        <v/>
      </c>
      <c r="BR37" s="248" t="str">
        <f t="shared" ref="BR37:CY37" si="68">IF(COUNTIF(_th3,BR$2)&gt;1,"sai",IF(COUNTIF(_th3,BR$2)=1,INDEX(tkbc,1,MATCH(BR$2,_th3,0)),""))</f>
        <v/>
      </c>
      <c r="BS37" s="248" t="str">
        <f t="shared" si="68"/>
        <v/>
      </c>
      <c r="BT37" s="248" t="str">
        <f t="shared" si="68"/>
        <v/>
      </c>
      <c r="BU37" s="248" t="str">
        <f t="shared" si="68"/>
        <v/>
      </c>
      <c r="BV37" s="248" t="str">
        <f t="shared" si="68"/>
        <v/>
      </c>
      <c r="BW37" s="248" t="str">
        <f t="shared" si="68"/>
        <v/>
      </c>
      <c r="BX37" s="248" t="str">
        <f t="shared" si="68"/>
        <v/>
      </c>
      <c r="BY37" s="248" t="str">
        <f t="shared" si="68"/>
        <v/>
      </c>
      <c r="BZ37" s="248" t="str">
        <f t="shared" si="68"/>
        <v/>
      </c>
      <c r="CA37" s="248" t="str">
        <f t="shared" si="68"/>
        <v/>
      </c>
      <c r="CB37" s="248" t="str">
        <f t="shared" si="68"/>
        <v/>
      </c>
      <c r="CC37" s="248" t="str">
        <f t="shared" si="68"/>
        <v/>
      </c>
      <c r="CD37" s="248" t="str">
        <f t="shared" si="68"/>
        <v/>
      </c>
      <c r="CE37" s="248" t="str">
        <f t="shared" si="68"/>
        <v/>
      </c>
      <c r="CF37" s="248" t="str">
        <f t="shared" si="68"/>
        <v/>
      </c>
      <c r="CG37" s="248" t="str">
        <f t="shared" si="68"/>
        <v/>
      </c>
      <c r="CH37" s="248" t="str">
        <f t="shared" si="68"/>
        <v/>
      </c>
      <c r="CI37" s="248" t="str">
        <f t="shared" si="68"/>
        <v/>
      </c>
      <c r="CJ37" s="248" t="str">
        <f t="shared" si="68"/>
        <v/>
      </c>
      <c r="CK37" s="248" t="str">
        <f t="shared" si="68"/>
        <v/>
      </c>
      <c r="CL37" s="248" t="str">
        <f t="shared" si="68"/>
        <v/>
      </c>
      <c r="CM37" s="248" t="str">
        <f t="shared" si="68"/>
        <v/>
      </c>
      <c r="CN37" s="248" t="str">
        <f t="shared" si="68"/>
        <v/>
      </c>
      <c r="CO37" s="248" t="str">
        <f t="shared" si="68"/>
        <v/>
      </c>
      <c r="CP37" s="248" t="str">
        <f t="shared" si="68"/>
        <v/>
      </c>
      <c r="CQ37" s="248" t="str">
        <f t="shared" si="68"/>
        <v/>
      </c>
      <c r="CR37" s="248" t="str">
        <f t="shared" si="68"/>
        <v/>
      </c>
      <c r="CS37" s="248" t="str">
        <f t="shared" si="68"/>
        <v/>
      </c>
      <c r="CT37" s="248" t="str">
        <f t="shared" si="68"/>
        <v/>
      </c>
      <c r="CU37" s="248" t="str">
        <f t="shared" si="68"/>
        <v/>
      </c>
      <c r="CV37" s="248" t="str">
        <f t="shared" si="68"/>
        <v/>
      </c>
      <c r="CW37" s="248" t="str">
        <f t="shared" si="68"/>
        <v/>
      </c>
      <c r="CX37" s="248" t="str">
        <f t="shared" si="68"/>
        <v/>
      </c>
      <c r="CY37" s="248" t="str">
        <f t="shared" si="68"/>
        <v/>
      </c>
    </row>
    <row r="38" spans="1:103" ht="12" customHeight="1">
      <c r="A38" s="571"/>
      <c r="B38" s="250">
        <v>4</v>
      </c>
      <c r="C38" s="248" t="str">
        <f t="shared" ref="C38:BQ38" si="69">IF(COUNTIF(_th4,C$2)&gt;1,"sai",IF(COUNTIF(_th4,C$2)=1,INDEX(tkbc,1,MATCH(C$2,_th4,0)),""))</f>
        <v/>
      </c>
      <c r="D38" s="248" t="str">
        <f t="shared" si="69"/>
        <v/>
      </c>
      <c r="E38" s="248" t="str">
        <f t="shared" si="69"/>
        <v/>
      </c>
      <c r="F38" s="248" t="str">
        <f t="shared" si="69"/>
        <v/>
      </c>
      <c r="G38" s="248" t="str">
        <f t="shared" si="69"/>
        <v/>
      </c>
      <c r="H38" s="248" t="str">
        <f t="shared" si="69"/>
        <v/>
      </c>
      <c r="I38" s="248" t="str">
        <f t="shared" si="69"/>
        <v/>
      </c>
      <c r="J38" s="248" t="str">
        <f t="shared" si="69"/>
        <v/>
      </c>
      <c r="K38" s="248" t="str">
        <f t="shared" si="69"/>
        <v/>
      </c>
      <c r="L38" s="248" t="str">
        <f t="shared" si="69"/>
        <v/>
      </c>
      <c r="M38" s="248" t="str">
        <f t="shared" si="69"/>
        <v/>
      </c>
      <c r="N38" s="248" t="str">
        <f t="shared" si="69"/>
        <v/>
      </c>
      <c r="O38" s="248" t="str">
        <f t="shared" si="69"/>
        <v/>
      </c>
      <c r="P38" s="248" t="str">
        <f t="shared" si="69"/>
        <v/>
      </c>
      <c r="Q38" s="248" t="str">
        <f t="shared" si="69"/>
        <v/>
      </c>
      <c r="R38" s="248" t="str">
        <f t="shared" si="69"/>
        <v/>
      </c>
      <c r="S38" s="248" t="str">
        <f t="shared" si="69"/>
        <v/>
      </c>
      <c r="T38" s="248" t="str">
        <f t="shared" si="69"/>
        <v/>
      </c>
      <c r="U38" s="248" t="str">
        <f t="shared" si="69"/>
        <v/>
      </c>
      <c r="V38" s="248" t="str">
        <f t="shared" si="69"/>
        <v/>
      </c>
      <c r="W38" s="248" t="str">
        <f t="shared" si="69"/>
        <v/>
      </c>
      <c r="X38" s="248" t="str">
        <f t="shared" si="69"/>
        <v/>
      </c>
      <c r="Y38" s="248" t="str">
        <f t="shared" si="69"/>
        <v/>
      </c>
      <c r="Z38" s="248" t="str">
        <f t="shared" si="69"/>
        <v/>
      </c>
      <c r="AA38" s="248" t="str">
        <f t="shared" si="69"/>
        <v/>
      </c>
      <c r="AB38" s="248" t="str">
        <f t="shared" si="69"/>
        <v/>
      </c>
      <c r="AC38" s="248" t="str">
        <f t="shared" si="69"/>
        <v/>
      </c>
      <c r="AD38" s="248" t="str">
        <f t="shared" si="69"/>
        <v/>
      </c>
      <c r="AE38" s="248" t="str">
        <f t="shared" si="69"/>
        <v/>
      </c>
      <c r="AF38" s="248" t="str">
        <f t="shared" si="69"/>
        <v/>
      </c>
      <c r="AG38" s="248" t="str">
        <f t="shared" si="69"/>
        <v/>
      </c>
      <c r="AH38" s="248" t="str">
        <f t="shared" si="69"/>
        <v/>
      </c>
      <c r="AI38" s="248" t="str">
        <f t="shared" si="69"/>
        <v/>
      </c>
      <c r="AJ38" s="248" t="str">
        <f t="shared" si="69"/>
        <v/>
      </c>
      <c r="AK38" s="248" t="str">
        <f t="shared" si="69"/>
        <v/>
      </c>
      <c r="AL38" s="248" t="str">
        <f t="shared" si="69"/>
        <v/>
      </c>
      <c r="AM38" s="248" t="str">
        <f t="shared" si="69"/>
        <v/>
      </c>
      <c r="AN38" s="248" t="str">
        <f t="shared" si="69"/>
        <v/>
      </c>
      <c r="AO38" s="248" t="str">
        <f t="shared" si="69"/>
        <v/>
      </c>
      <c r="AP38" s="248" t="str">
        <f t="shared" si="69"/>
        <v/>
      </c>
      <c r="AQ38" s="248" t="str">
        <f t="shared" si="69"/>
        <v/>
      </c>
      <c r="AR38" s="248" t="str">
        <f t="shared" si="69"/>
        <v/>
      </c>
      <c r="AS38" s="248" t="str">
        <f t="shared" si="69"/>
        <v/>
      </c>
      <c r="AT38" s="248" t="str">
        <f t="shared" si="69"/>
        <v/>
      </c>
      <c r="AU38" s="248" t="str">
        <f t="shared" si="69"/>
        <v/>
      </c>
      <c r="AV38" s="248" t="str">
        <f t="shared" si="69"/>
        <v/>
      </c>
      <c r="AW38" s="248" t="str">
        <f t="shared" si="69"/>
        <v/>
      </c>
      <c r="AX38" s="248" t="str">
        <f t="shared" si="69"/>
        <v/>
      </c>
      <c r="AY38" s="248" t="str">
        <f t="shared" si="69"/>
        <v/>
      </c>
      <c r="AZ38" s="248" t="str">
        <f t="shared" si="69"/>
        <v/>
      </c>
      <c r="BA38" s="248" t="str">
        <f t="shared" si="69"/>
        <v/>
      </c>
      <c r="BB38" s="248" t="str">
        <f t="shared" si="69"/>
        <v/>
      </c>
      <c r="BC38" s="248" t="str">
        <f t="shared" si="69"/>
        <v/>
      </c>
      <c r="BD38" s="248" t="str">
        <f t="shared" si="69"/>
        <v/>
      </c>
      <c r="BE38" s="248" t="str">
        <f t="shared" si="69"/>
        <v/>
      </c>
      <c r="BF38" s="248" t="str">
        <f t="shared" si="69"/>
        <v/>
      </c>
      <c r="BG38" s="248" t="str">
        <f t="shared" si="69"/>
        <v/>
      </c>
      <c r="BH38" s="248" t="str">
        <f t="shared" si="69"/>
        <v/>
      </c>
      <c r="BI38" s="248" t="str">
        <f t="shared" si="69"/>
        <v/>
      </c>
      <c r="BJ38" s="248" t="str">
        <f t="shared" si="69"/>
        <v/>
      </c>
      <c r="BK38" s="248" t="str">
        <f t="shared" si="69"/>
        <v/>
      </c>
      <c r="BL38" s="248" t="str">
        <f t="shared" si="69"/>
        <v/>
      </c>
      <c r="BM38" s="248" t="str">
        <f t="shared" si="69"/>
        <v/>
      </c>
      <c r="BN38" s="248" t="str">
        <f t="shared" si="69"/>
        <v/>
      </c>
      <c r="BO38" s="248" t="str">
        <f t="shared" si="69"/>
        <v/>
      </c>
      <c r="BP38" s="248" t="str">
        <f t="shared" si="69"/>
        <v/>
      </c>
      <c r="BQ38" s="248" t="str">
        <f t="shared" si="69"/>
        <v/>
      </c>
      <c r="BR38" s="248" t="str">
        <f t="shared" ref="BR38:CY38" si="70">IF(COUNTIF(_th4,BR$2)&gt;1,"sai",IF(COUNTIF(_th4,BR$2)=1,INDEX(tkbc,1,MATCH(BR$2,_th4,0)),""))</f>
        <v/>
      </c>
      <c r="BS38" s="248" t="str">
        <f t="shared" si="70"/>
        <v/>
      </c>
      <c r="BT38" s="248" t="str">
        <f t="shared" si="70"/>
        <v/>
      </c>
      <c r="BU38" s="248" t="str">
        <f t="shared" si="70"/>
        <v/>
      </c>
      <c r="BV38" s="248" t="str">
        <f t="shared" si="70"/>
        <v/>
      </c>
      <c r="BW38" s="248" t="str">
        <f t="shared" si="70"/>
        <v/>
      </c>
      <c r="BX38" s="248" t="str">
        <f t="shared" si="70"/>
        <v/>
      </c>
      <c r="BY38" s="248" t="str">
        <f t="shared" si="70"/>
        <v/>
      </c>
      <c r="BZ38" s="248" t="str">
        <f t="shared" si="70"/>
        <v/>
      </c>
      <c r="CA38" s="248" t="str">
        <f t="shared" si="70"/>
        <v/>
      </c>
      <c r="CB38" s="248" t="str">
        <f t="shared" si="70"/>
        <v/>
      </c>
      <c r="CC38" s="248" t="str">
        <f t="shared" si="70"/>
        <v/>
      </c>
      <c r="CD38" s="248" t="str">
        <f t="shared" si="70"/>
        <v/>
      </c>
      <c r="CE38" s="248" t="str">
        <f t="shared" si="70"/>
        <v/>
      </c>
      <c r="CF38" s="248" t="str">
        <f t="shared" si="70"/>
        <v/>
      </c>
      <c r="CG38" s="248" t="str">
        <f t="shared" si="70"/>
        <v/>
      </c>
      <c r="CH38" s="248" t="str">
        <f t="shared" si="70"/>
        <v/>
      </c>
      <c r="CI38" s="248" t="str">
        <f t="shared" si="70"/>
        <v/>
      </c>
      <c r="CJ38" s="248" t="str">
        <f t="shared" si="70"/>
        <v/>
      </c>
      <c r="CK38" s="248" t="str">
        <f t="shared" si="70"/>
        <v/>
      </c>
      <c r="CL38" s="248" t="str">
        <f t="shared" si="70"/>
        <v/>
      </c>
      <c r="CM38" s="248" t="str">
        <f t="shared" si="70"/>
        <v/>
      </c>
      <c r="CN38" s="248" t="str">
        <f t="shared" si="70"/>
        <v/>
      </c>
      <c r="CO38" s="248" t="str">
        <f t="shared" si="70"/>
        <v/>
      </c>
      <c r="CP38" s="248" t="str">
        <f t="shared" si="70"/>
        <v/>
      </c>
      <c r="CQ38" s="248" t="str">
        <f t="shared" si="70"/>
        <v/>
      </c>
      <c r="CR38" s="248" t="str">
        <f t="shared" si="70"/>
        <v/>
      </c>
      <c r="CS38" s="248" t="str">
        <f t="shared" si="70"/>
        <v/>
      </c>
      <c r="CT38" s="248" t="str">
        <f t="shared" si="70"/>
        <v/>
      </c>
      <c r="CU38" s="248" t="str">
        <f t="shared" si="70"/>
        <v/>
      </c>
      <c r="CV38" s="248" t="str">
        <f t="shared" si="70"/>
        <v/>
      </c>
      <c r="CW38" s="248" t="str">
        <f t="shared" si="70"/>
        <v/>
      </c>
      <c r="CX38" s="248" t="str">
        <f t="shared" si="70"/>
        <v/>
      </c>
      <c r="CY38" s="248" t="str">
        <f t="shared" si="70"/>
        <v/>
      </c>
    </row>
    <row r="39" spans="1:103" ht="12" customHeight="1">
      <c r="A39" s="572"/>
      <c r="B39" s="259">
        <v>5</v>
      </c>
      <c r="C39" s="252" t="str">
        <f t="shared" ref="C39:BQ39" si="71">IF(COUNTIF(_th5,C$2)&gt;1,"sai",IF(COUNTIF(_th5,C$2)=1,INDEX(tkbc,1,MATCH(C$2,_th5,0)),""))</f>
        <v/>
      </c>
      <c r="D39" s="252" t="str">
        <f t="shared" si="71"/>
        <v/>
      </c>
      <c r="E39" s="252" t="str">
        <f t="shared" si="71"/>
        <v/>
      </c>
      <c r="F39" s="252" t="str">
        <f t="shared" si="71"/>
        <v/>
      </c>
      <c r="G39" s="252" t="str">
        <f t="shared" si="71"/>
        <v/>
      </c>
      <c r="H39" s="252" t="str">
        <f t="shared" si="71"/>
        <v/>
      </c>
      <c r="I39" s="252" t="str">
        <f t="shared" si="71"/>
        <v/>
      </c>
      <c r="J39" s="252" t="str">
        <f t="shared" si="71"/>
        <v/>
      </c>
      <c r="K39" s="252" t="str">
        <f t="shared" si="71"/>
        <v/>
      </c>
      <c r="L39" s="252" t="str">
        <f t="shared" si="71"/>
        <v/>
      </c>
      <c r="M39" s="252" t="str">
        <f t="shared" si="71"/>
        <v/>
      </c>
      <c r="N39" s="252" t="str">
        <f t="shared" si="71"/>
        <v/>
      </c>
      <c r="O39" s="252" t="str">
        <f t="shared" si="71"/>
        <v/>
      </c>
      <c r="P39" s="252" t="str">
        <f t="shared" si="71"/>
        <v/>
      </c>
      <c r="Q39" s="252" t="str">
        <f t="shared" si="71"/>
        <v/>
      </c>
      <c r="R39" s="252" t="str">
        <f t="shared" si="71"/>
        <v/>
      </c>
      <c r="S39" s="252" t="str">
        <f t="shared" si="71"/>
        <v/>
      </c>
      <c r="T39" s="252" t="str">
        <f t="shared" si="71"/>
        <v/>
      </c>
      <c r="U39" s="252" t="str">
        <f t="shared" si="71"/>
        <v/>
      </c>
      <c r="V39" s="252" t="str">
        <f t="shared" si="71"/>
        <v/>
      </c>
      <c r="W39" s="252" t="str">
        <f t="shared" si="71"/>
        <v/>
      </c>
      <c r="X39" s="252" t="str">
        <f t="shared" si="71"/>
        <v/>
      </c>
      <c r="Y39" s="252" t="str">
        <f t="shared" si="71"/>
        <v/>
      </c>
      <c r="Z39" s="252" t="str">
        <f t="shared" si="71"/>
        <v/>
      </c>
      <c r="AA39" s="252" t="str">
        <f t="shared" si="71"/>
        <v/>
      </c>
      <c r="AB39" s="252" t="str">
        <f t="shared" si="71"/>
        <v/>
      </c>
      <c r="AC39" s="252" t="str">
        <f t="shared" si="71"/>
        <v/>
      </c>
      <c r="AD39" s="252" t="str">
        <f t="shared" si="71"/>
        <v/>
      </c>
      <c r="AE39" s="252" t="str">
        <f t="shared" si="71"/>
        <v/>
      </c>
      <c r="AF39" s="252" t="str">
        <f t="shared" si="71"/>
        <v/>
      </c>
      <c r="AG39" s="252" t="str">
        <f t="shared" si="71"/>
        <v/>
      </c>
      <c r="AH39" s="252" t="str">
        <f t="shared" si="71"/>
        <v/>
      </c>
      <c r="AI39" s="252" t="str">
        <f t="shared" si="71"/>
        <v/>
      </c>
      <c r="AJ39" s="252" t="str">
        <f t="shared" si="71"/>
        <v/>
      </c>
      <c r="AK39" s="252" t="str">
        <f t="shared" si="71"/>
        <v/>
      </c>
      <c r="AL39" s="252" t="str">
        <f t="shared" si="71"/>
        <v/>
      </c>
      <c r="AM39" s="252" t="str">
        <f t="shared" si="71"/>
        <v/>
      </c>
      <c r="AN39" s="252" t="str">
        <f t="shared" si="71"/>
        <v/>
      </c>
      <c r="AO39" s="252" t="str">
        <f t="shared" si="71"/>
        <v/>
      </c>
      <c r="AP39" s="252" t="str">
        <f t="shared" si="71"/>
        <v/>
      </c>
      <c r="AQ39" s="252" t="str">
        <f t="shared" si="71"/>
        <v/>
      </c>
      <c r="AR39" s="252" t="str">
        <f t="shared" si="71"/>
        <v/>
      </c>
      <c r="AS39" s="252" t="str">
        <f t="shared" si="71"/>
        <v/>
      </c>
      <c r="AT39" s="252" t="str">
        <f t="shared" si="71"/>
        <v/>
      </c>
      <c r="AU39" s="252" t="str">
        <f t="shared" si="71"/>
        <v/>
      </c>
      <c r="AV39" s="252" t="str">
        <f t="shared" si="71"/>
        <v/>
      </c>
      <c r="AW39" s="252" t="str">
        <f t="shared" si="71"/>
        <v/>
      </c>
      <c r="AX39" s="252" t="str">
        <f t="shared" si="71"/>
        <v/>
      </c>
      <c r="AY39" s="252" t="str">
        <f t="shared" si="71"/>
        <v/>
      </c>
      <c r="AZ39" s="252" t="str">
        <f t="shared" si="71"/>
        <v/>
      </c>
      <c r="BA39" s="252" t="str">
        <f t="shared" si="71"/>
        <v/>
      </c>
      <c r="BB39" s="252" t="str">
        <f t="shared" si="71"/>
        <v/>
      </c>
      <c r="BC39" s="252" t="str">
        <f t="shared" si="71"/>
        <v/>
      </c>
      <c r="BD39" s="252" t="str">
        <f t="shared" si="71"/>
        <v/>
      </c>
      <c r="BE39" s="252" t="str">
        <f t="shared" si="71"/>
        <v/>
      </c>
      <c r="BF39" s="252" t="str">
        <f t="shared" si="71"/>
        <v/>
      </c>
      <c r="BG39" s="252" t="str">
        <f t="shared" si="71"/>
        <v/>
      </c>
      <c r="BH39" s="252" t="str">
        <f t="shared" si="71"/>
        <v/>
      </c>
      <c r="BI39" s="252" t="str">
        <f t="shared" si="71"/>
        <v/>
      </c>
      <c r="BJ39" s="252" t="str">
        <f t="shared" si="71"/>
        <v/>
      </c>
      <c r="BK39" s="252" t="str">
        <f t="shared" si="71"/>
        <v/>
      </c>
      <c r="BL39" s="252" t="str">
        <f t="shared" si="71"/>
        <v/>
      </c>
      <c r="BM39" s="252" t="str">
        <f t="shared" si="71"/>
        <v/>
      </c>
      <c r="BN39" s="252" t="str">
        <f t="shared" si="71"/>
        <v/>
      </c>
      <c r="BO39" s="252" t="str">
        <f t="shared" si="71"/>
        <v/>
      </c>
      <c r="BP39" s="252" t="str">
        <f t="shared" si="71"/>
        <v/>
      </c>
      <c r="BQ39" s="252" t="str">
        <f t="shared" si="71"/>
        <v/>
      </c>
      <c r="BR39" s="252" t="str">
        <f t="shared" ref="BR39:CY39" si="72">IF(COUNTIF(_th5,BR$2)&gt;1,"sai",IF(COUNTIF(_th5,BR$2)=1,INDEX(tkbc,1,MATCH(BR$2,_th5,0)),""))</f>
        <v/>
      </c>
      <c r="BS39" s="252" t="str">
        <f t="shared" si="72"/>
        <v/>
      </c>
      <c r="BT39" s="252" t="str">
        <f t="shared" si="72"/>
        <v/>
      </c>
      <c r="BU39" s="252" t="str">
        <f t="shared" si="72"/>
        <v/>
      </c>
      <c r="BV39" s="252" t="str">
        <f t="shared" si="72"/>
        <v/>
      </c>
      <c r="BW39" s="252" t="str">
        <f t="shared" si="72"/>
        <v/>
      </c>
      <c r="BX39" s="252" t="str">
        <f t="shared" si="72"/>
        <v/>
      </c>
      <c r="BY39" s="252" t="str">
        <f t="shared" si="72"/>
        <v/>
      </c>
      <c r="BZ39" s="252" t="str">
        <f t="shared" si="72"/>
        <v/>
      </c>
      <c r="CA39" s="252" t="str">
        <f t="shared" si="72"/>
        <v/>
      </c>
      <c r="CB39" s="252" t="str">
        <f t="shared" si="72"/>
        <v/>
      </c>
      <c r="CC39" s="252" t="str">
        <f t="shared" si="72"/>
        <v/>
      </c>
      <c r="CD39" s="252" t="str">
        <f t="shared" si="72"/>
        <v/>
      </c>
      <c r="CE39" s="252" t="str">
        <f t="shared" si="72"/>
        <v/>
      </c>
      <c r="CF39" s="252" t="str">
        <f t="shared" si="72"/>
        <v/>
      </c>
      <c r="CG39" s="252" t="str">
        <f t="shared" si="72"/>
        <v/>
      </c>
      <c r="CH39" s="252" t="str">
        <f t="shared" si="72"/>
        <v/>
      </c>
      <c r="CI39" s="252" t="str">
        <f t="shared" si="72"/>
        <v/>
      </c>
      <c r="CJ39" s="252" t="str">
        <f t="shared" si="72"/>
        <v/>
      </c>
      <c r="CK39" s="252" t="str">
        <f t="shared" si="72"/>
        <v/>
      </c>
      <c r="CL39" s="252" t="str">
        <f t="shared" si="72"/>
        <v/>
      </c>
      <c r="CM39" s="252" t="str">
        <f t="shared" si="72"/>
        <v/>
      </c>
      <c r="CN39" s="252" t="str">
        <f t="shared" si="72"/>
        <v/>
      </c>
      <c r="CO39" s="252" t="str">
        <f t="shared" si="72"/>
        <v/>
      </c>
      <c r="CP39" s="252" t="str">
        <f t="shared" si="72"/>
        <v/>
      </c>
      <c r="CQ39" s="252" t="str">
        <f t="shared" si="72"/>
        <v/>
      </c>
      <c r="CR39" s="252" t="str">
        <f t="shared" si="72"/>
        <v/>
      </c>
      <c r="CS39" s="252" t="str">
        <f t="shared" si="72"/>
        <v/>
      </c>
      <c r="CT39" s="252" t="str">
        <f t="shared" si="72"/>
        <v/>
      </c>
      <c r="CU39" s="252" t="str">
        <f t="shared" si="72"/>
        <v/>
      </c>
      <c r="CV39" s="252" t="str">
        <f t="shared" si="72"/>
        <v/>
      </c>
      <c r="CW39" s="252" t="str">
        <f t="shared" si="72"/>
        <v/>
      </c>
      <c r="CX39" s="252" t="str">
        <f t="shared" si="72"/>
        <v/>
      </c>
      <c r="CY39" s="252" t="str">
        <f t="shared" si="72"/>
        <v/>
      </c>
    </row>
    <row r="40" spans="1:103" ht="12" customHeight="1">
      <c r="A40" s="573" t="s">
        <v>76</v>
      </c>
      <c r="B40" s="247">
        <v>1</v>
      </c>
      <c r="C40" s="253" t="str">
        <f t="shared" ref="C40:BQ40" si="73">IF(COUNTIF(_ta1,C$2)&gt;1,"sai",IF(COUNTIF(_ta1,C$2)=1,INDEX(tkbc,1,MATCH(C$2,_ta1,0)),""))</f>
        <v/>
      </c>
      <c r="D40" s="253" t="str">
        <f t="shared" si="73"/>
        <v/>
      </c>
      <c r="E40" s="253" t="str">
        <f t="shared" si="73"/>
        <v/>
      </c>
      <c r="F40" s="253" t="str">
        <f t="shared" si="73"/>
        <v/>
      </c>
      <c r="G40" s="253" t="str">
        <f t="shared" si="73"/>
        <v/>
      </c>
      <c r="H40" s="253" t="str">
        <f t="shared" si="73"/>
        <v/>
      </c>
      <c r="I40" s="253" t="str">
        <f t="shared" si="73"/>
        <v/>
      </c>
      <c r="J40" s="253" t="str">
        <f t="shared" si="73"/>
        <v/>
      </c>
      <c r="K40" s="253" t="str">
        <f t="shared" si="73"/>
        <v/>
      </c>
      <c r="L40" s="253" t="str">
        <f t="shared" si="73"/>
        <v/>
      </c>
      <c r="M40" s="253" t="str">
        <f t="shared" si="73"/>
        <v/>
      </c>
      <c r="N40" s="253" t="str">
        <f t="shared" si="73"/>
        <v/>
      </c>
      <c r="O40" s="253" t="str">
        <f t="shared" si="73"/>
        <v/>
      </c>
      <c r="P40" s="253" t="str">
        <f t="shared" si="73"/>
        <v/>
      </c>
      <c r="Q40" s="253" t="str">
        <f t="shared" si="73"/>
        <v/>
      </c>
      <c r="R40" s="253" t="str">
        <f t="shared" si="73"/>
        <v/>
      </c>
      <c r="S40" s="253" t="str">
        <f t="shared" si="73"/>
        <v/>
      </c>
      <c r="T40" s="253" t="str">
        <f t="shared" si="73"/>
        <v/>
      </c>
      <c r="U40" s="253" t="str">
        <f t="shared" si="73"/>
        <v/>
      </c>
      <c r="V40" s="253" t="str">
        <f t="shared" si="73"/>
        <v/>
      </c>
      <c r="W40" s="253" t="str">
        <f t="shared" si="73"/>
        <v/>
      </c>
      <c r="X40" s="253" t="str">
        <f t="shared" si="73"/>
        <v/>
      </c>
      <c r="Y40" s="253" t="str">
        <f t="shared" si="73"/>
        <v/>
      </c>
      <c r="Z40" s="253" t="str">
        <f t="shared" si="73"/>
        <v/>
      </c>
      <c r="AA40" s="253" t="str">
        <f t="shared" si="73"/>
        <v/>
      </c>
      <c r="AB40" s="253" t="str">
        <f t="shared" si="73"/>
        <v/>
      </c>
      <c r="AC40" s="253" t="str">
        <f t="shared" si="73"/>
        <v/>
      </c>
      <c r="AD40" s="253" t="str">
        <f t="shared" si="73"/>
        <v/>
      </c>
      <c r="AE40" s="253" t="str">
        <f t="shared" si="73"/>
        <v/>
      </c>
      <c r="AF40" s="253" t="str">
        <f t="shared" si="73"/>
        <v/>
      </c>
      <c r="AG40" s="253" t="str">
        <f t="shared" si="73"/>
        <v/>
      </c>
      <c r="AH40" s="253" t="str">
        <f t="shared" si="73"/>
        <v/>
      </c>
      <c r="AI40" s="253" t="str">
        <f t="shared" si="73"/>
        <v/>
      </c>
      <c r="AJ40" s="253" t="str">
        <f t="shared" si="73"/>
        <v/>
      </c>
      <c r="AK40" s="253" t="str">
        <f t="shared" si="73"/>
        <v/>
      </c>
      <c r="AL40" s="253" t="str">
        <f t="shared" si="73"/>
        <v/>
      </c>
      <c r="AM40" s="253" t="str">
        <f t="shared" si="73"/>
        <v/>
      </c>
      <c r="AN40" s="253" t="str">
        <f t="shared" si="73"/>
        <v/>
      </c>
      <c r="AO40" s="253" t="str">
        <f t="shared" si="73"/>
        <v/>
      </c>
      <c r="AP40" s="253" t="str">
        <f t="shared" si="73"/>
        <v/>
      </c>
      <c r="AQ40" s="253" t="str">
        <f t="shared" si="73"/>
        <v/>
      </c>
      <c r="AR40" s="253" t="str">
        <f t="shared" si="73"/>
        <v/>
      </c>
      <c r="AS40" s="253" t="str">
        <f t="shared" si="73"/>
        <v/>
      </c>
      <c r="AT40" s="253" t="str">
        <f t="shared" si="73"/>
        <v/>
      </c>
      <c r="AU40" s="253" t="str">
        <f t="shared" si="73"/>
        <v/>
      </c>
      <c r="AV40" s="253" t="str">
        <f t="shared" si="73"/>
        <v/>
      </c>
      <c r="AW40" s="253" t="str">
        <f t="shared" si="73"/>
        <v/>
      </c>
      <c r="AX40" s="253" t="str">
        <f t="shared" si="73"/>
        <v/>
      </c>
      <c r="AY40" s="253" t="str">
        <f t="shared" si="73"/>
        <v/>
      </c>
      <c r="AZ40" s="253" t="str">
        <f t="shared" si="73"/>
        <v/>
      </c>
      <c r="BA40" s="253" t="str">
        <f t="shared" si="73"/>
        <v/>
      </c>
      <c r="BB40" s="253" t="str">
        <f t="shared" si="73"/>
        <v/>
      </c>
      <c r="BC40" s="253" t="str">
        <f t="shared" si="73"/>
        <v/>
      </c>
      <c r="BD40" s="253" t="str">
        <f t="shared" si="73"/>
        <v/>
      </c>
      <c r="BE40" s="253" t="str">
        <f t="shared" si="73"/>
        <v/>
      </c>
      <c r="BF40" s="253" t="str">
        <f t="shared" si="73"/>
        <v/>
      </c>
      <c r="BG40" s="253" t="str">
        <f t="shared" si="73"/>
        <v/>
      </c>
      <c r="BH40" s="253" t="str">
        <f t="shared" si="73"/>
        <v/>
      </c>
      <c r="BI40" s="253" t="str">
        <f t="shared" si="73"/>
        <v/>
      </c>
      <c r="BJ40" s="253" t="str">
        <f t="shared" si="73"/>
        <v/>
      </c>
      <c r="BK40" s="253" t="str">
        <f t="shared" si="73"/>
        <v/>
      </c>
      <c r="BL40" s="253" t="str">
        <f t="shared" si="73"/>
        <v/>
      </c>
      <c r="BM40" s="253" t="str">
        <f t="shared" si="73"/>
        <v/>
      </c>
      <c r="BN40" s="253" t="str">
        <f t="shared" si="73"/>
        <v/>
      </c>
      <c r="BO40" s="253" t="str">
        <f t="shared" si="73"/>
        <v/>
      </c>
      <c r="BP40" s="253" t="str">
        <f t="shared" si="73"/>
        <v/>
      </c>
      <c r="BQ40" s="253" t="str">
        <f t="shared" si="73"/>
        <v/>
      </c>
      <c r="BR40" s="253" t="str">
        <f t="shared" ref="BR40:CY40" si="74">IF(COUNTIF(_ta1,BR$2)&gt;1,"sai",IF(COUNTIF(_ta1,BR$2)=1,INDEX(tkbc,1,MATCH(BR$2,_ta1,0)),""))</f>
        <v/>
      </c>
      <c r="BS40" s="253" t="str">
        <f t="shared" si="74"/>
        <v/>
      </c>
      <c r="BT40" s="253" t="str">
        <f t="shared" si="74"/>
        <v/>
      </c>
      <c r="BU40" s="253" t="str">
        <f t="shared" si="74"/>
        <v/>
      </c>
      <c r="BV40" s="253" t="str">
        <f t="shared" si="74"/>
        <v/>
      </c>
      <c r="BW40" s="253" t="str">
        <f t="shared" si="74"/>
        <v/>
      </c>
      <c r="BX40" s="253" t="str">
        <f t="shared" si="74"/>
        <v/>
      </c>
      <c r="BY40" s="253" t="str">
        <f t="shared" si="74"/>
        <v/>
      </c>
      <c r="BZ40" s="253" t="str">
        <f t="shared" si="74"/>
        <v/>
      </c>
      <c r="CA40" s="253" t="str">
        <f t="shared" si="74"/>
        <v/>
      </c>
      <c r="CB40" s="253" t="str">
        <f t="shared" si="74"/>
        <v/>
      </c>
      <c r="CC40" s="253" t="str">
        <f t="shared" si="74"/>
        <v/>
      </c>
      <c r="CD40" s="253" t="str">
        <f t="shared" si="74"/>
        <v/>
      </c>
      <c r="CE40" s="253" t="str">
        <f t="shared" si="74"/>
        <v/>
      </c>
      <c r="CF40" s="253" t="str">
        <f t="shared" si="74"/>
        <v/>
      </c>
      <c r="CG40" s="253" t="str">
        <f t="shared" si="74"/>
        <v/>
      </c>
      <c r="CH40" s="253" t="str">
        <f t="shared" si="74"/>
        <v/>
      </c>
      <c r="CI40" s="253" t="str">
        <f t="shared" si="74"/>
        <v/>
      </c>
      <c r="CJ40" s="253" t="str">
        <f t="shared" si="74"/>
        <v/>
      </c>
      <c r="CK40" s="253" t="str">
        <f t="shared" si="74"/>
        <v/>
      </c>
      <c r="CL40" s="253" t="str">
        <f t="shared" si="74"/>
        <v/>
      </c>
      <c r="CM40" s="253" t="str">
        <f t="shared" si="74"/>
        <v/>
      </c>
      <c r="CN40" s="253" t="str">
        <f t="shared" si="74"/>
        <v/>
      </c>
      <c r="CO40" s="253" t="str">
        <f t="shared" si="74"/>
        <v/>
      </c>
      <c r="CP40" s="253" t="str">
        <f t="shared" si="74"/>
        <v/>
      </c>
      <c r="CQ40" s="253" t="str">
        <f t="shared" si="74"/>
        <v/>
      </c>
      <c r="CR40" s="253" t="str">
        <f t="shared" si="74"/>
        <v/>
      </c>
      <c r="CS40" s="253" t="str">
        <f t="shared" si="74"/>
        <v/>
      </c>
      <c r="CT40" s="253" t="str">
        <f t="shared" si="74"/>
        <v/>
      </c>
      <c r="CU40" s="253" t="str">
        <f t="shared" si="74"/>
        <v/>
      </c>
      <c r="CV40" s="253" t="str">
        <f t="shared" si="74"/>
        <v/>
      </c>
      <c r="CW40" s="253" t="str">
        <f t="shared" si="74"/>
        <v/>
      </c>
      <c r="CX40" s="253" t="str">
        <f t="shared" si="74"/>
        <v/>
      </c>
      <c r="CY40" s="253" t="str">
        <f t="shared" si="74"/>
        <v/>
      </c>
    </row>
    <row r="41" spans="1:103" ht="12" customHeight="1">
      <c r="A41" s="571"/>
      <c r="B41" s="250">
        <v>2</v>
      </c>
      <c r="C41" s="248" t="str">
        <f t="shared" ref="C41:BQ41" si="75">IF(COUNTIF(_ta2,C$2)&gt;1,"sai",IF(COUNTIF(_ta2,C$2)=1,INDEX(tkbc,1,MATCH(C$2,_ta2,0)),""))</f>
        <v/>
      </c>
      <c r="D41" s="248" t="str">
        <f t="shared" si="75"/>
        <v/>
      </c>
      <c r="E41" s="248" t="str">
        <f t="shared" si="75"/>
        <v/>
      </c>
      <c r="F41" s="248" t="str">
        <f t="shared" si="75"/>
        <v/>
      </c>
      <c r="G41" s="248" t="str">
        <f t="shared" si="75"/>
        <v/>
      </c>
      <c r="H41" s="248" t="str">
        <f t="shared" si="75"/>
        <v/>
      </c>
      <c r="I41" s="248" t="str">
        <f t="shared" si="75"/>
        <v/>
      </c>
      <c r="J41" s="248" t="str">
        <f t="shared" si="75"/>
        <v/>
      </c>
      <c r="K41" s="248" t="str">
        <f t="shared" si="75"/>
        <v/>
      </c>
      <c r="L41" s="248" t="str">
        <f t="shared" si="75"/>
        <v/>
      </c>
      <c r="M41" s="248" t="str">
        <f t="shared" si="75"/>
        <v/>
      </c>
      <c r="N41" s="248" t="str">
        <f t="shared" si="75"/>
        <v/>
      </c>
      <c r="O41" s="248" t="str">
        <f t="shared" si="75"/>
        <v/>
      </c>
      <c r="P41" s="248" t="str">
        <f t="shared" si="75"/>
        <v/>
      </c>
      <c r="Q41" s="248" t="str">
        <f t="shared" si="75"/>
        <v/>
      </c>
      <c r="R41" s="248" t="str">
        <f t="shared" si="75"/>
        <v/>
      </c>
      <c r="S41" s="248" t="str">
        <f t="shared" si="75"/>
        <v/>
      </c>
      <c r="T41" s="248" t="str">
        <f t="shared" si="75"/>
        <v/>
      </c>
      <c r="U41" s="248" t="str">
        <f t="shared" si="75"/>
        <v/>
      </c>
      <c r="V41" s="248" t="str">
        <f t="shared" si="75"/>
        <v/>
      </c>
      <c r="W41" s="248" t="str">
        <f t="shared" si="75"/>
        <v/>
      </c>
      <c r="X41" s="248" t="str">
        <f t="shared" si="75"/>
        <v/>
      </c>
      <c r="Y41" s="248" t="str">
        <f t="shared" si="75"/>
        <v/>
      </c>
      <c r="Z41" s="248" t="str">
        <f t="shared" si="75"/>
        <v/>
      </c>
      <c r="AA41" s="248" t="str">
        <f t="shared" si="75"/>
        <v/>
      </c>
      <c r="AB41" s="248" t="str">
        <f t="shared" si="75"/>
        <v/>
      </c>
      <c r="AC41" s="248" t="str">
        <f t="shared" si="75"/>
        <v/>
      </c>
      <c r="AD41" s="248" t="str">
        <f t="shared" si="75"/>
        <v/>
      </c>
      <c r="AE41" s="248" t="str">
        <f t="shared" si="75"/>
        <v/>
      </c>
      <c r="AF41" s="248" t="str">
        <f t="shared" si="75"/>
        <v/>
      </c>
      <c r="AG41" s="248" t="str">
        <f t="shared" si="75"/>
        <v/>
      </c>
      <c r="AH41" s="248" t="str">
        <f t="shared" si="75"/>
        <v/>
      </c>
      <c r="AI41" s="248" t="str">
        <f t="shared" si="75"/>
        <v/>
      </c>
      <c r="AJ41" s="248" t="str">
        <f t="shared" si="75"/>
        <v/>
      </c>
      <c r="AK41" s="248" t="str">
        <f t="shared" si="75"/>
        <v/>
      </c>
      <c r="AL41" s="248" t="str">
        <f t="shared" si="75"/>
        <v/>
      </c>
      <c r="AM41" s="248" t="str">
        <f t="shared" si="75"/>
        <v/>
      </c>
      <c r="AN41" s="248" t="str">
        <f t="shared" si="75"/>
        <v/>
      </c>
      <c r="AO41" s="248" t="str">
        <f t="shared" si="75"/>
        <v/>
      </c>
      <c r="AP41" s="248" t="str">
        <f t="shared" si="75"/>
        <v/>
      </c>
      <c r="AQ41" s="248" t="str">
        <f t="shared" si="75"/>
        <v/>
      </c>
      <c r="AR41" s="248" t="str">
        <f t="shared" si="75"/>
        <v/>
      </c>
      <c r="AS41" s="248" t="str">
        <f t="shared" si="75"/>
        <v/>
      </c>
      <c r="AT41" s="248" t="str">
        <f t="shared" si="75"/>
        <v/>
      </c>
      <c r="AU41" s="248" t="str">
        <f t="shared" si="75"/>
        <v/>
      </c>
      <c r="AV41" s="248" t="str">
        <f t="shared" si="75"/>
        <v/>
      </c>
      <c r="AW41" s="248" t="str">
        <f t="shared" si="75"/>
        <v/>
      </c>
      <c r="AX41" s="248" t="str">
        <f t="shared" si="75"/>
        <v/>
      </c>
      <c r="AY41" s="248" t="str">
        <f t="shared" si="75"/>
        <v/>
      </c>
      <c r="AZ41" s="248" t="str">
        <f t="shared" si="75"/>
        <v/>
      </c>
      <c r="BA41" s="248" t="str">
        <f t="shared" si="75"/>
        <v/>
      </c>
      <c r="BB41" s="248" t="str">
        <f t="shared" si="75"/>
        <v/>
      </c>
      <c r="BC41" s="248" t="str">
        <f t="shared" si="75"/>
        <v/>
      </c>
      <c r="BD41" s="248" t="str">
        <f t="shared" si="75"/>
        <v/>
      </c>
      <c r="BE41" s="248" t="str">
        <f t="shared" si="75"/>
        <v/>
      </c>
      <c r="BF41" s="248" t="str">
        <f t="shared" si="75"/>
        <v/>
      </c>
      <c r="BG41" s="248" t="str">
        <f t="shared" si="75"/>
        <v/>
      </c>
      <c r="BH41" s="248" t="str">
        <f t="shared" si="75"/>
        <v/>
      </c>
      <c r="BI41" s="248" t="str">
        <f t="shared" si="75"/>
        <v/>
      </c>
      <c r="BJ41" s="248" t="str">
        <f t="shared" si="75"/>
        <v/>
      </c>
      <c r="BK41" s="248" t="str">
        <f t="shared" si="75"/>
        <v/>
      </c>
      <c r="BL41" s="248" t="str">
        <f t="shared" si="75"/>
        <v/>
      </c>
      <c r="BM41" s="248" t="str">
        <f t="shared" si="75"/>
        <v/>
      </c>
      <c r="BN41" s="248" t="str">
        <f t="shared" si="75"/>
        <v/>
      </c>
      <c r="BO41" s="248" t="str">
        <f t="shared" si="75"/>
        <v/>
      </c>
      <c r="BP41" s="248" t="str">
        <f t="shared" si="75"/>
        <v/>
      </c>
      <c r="BQ41" s="248" t="str">
        <f t="shared" si="75"/>
        <v/>
      </c>
      <c r="BR41" s="248" t="str">
        <f t="shared" ref="BR41:CY41" si="76">IF(COUNTIF(_ta2,BR$2)&gt;1,"sai",IF(COUNTIF(_ta2,BR$2)=1,INDEX(tkbc,1,MATCH(BR$2,_ta2,0)),""))</f>
        <v/>
      </c>
      <c r="BS41" s="248" t="str">
        <f t="shared" si="76"/>
        <v/>
      </c>
      <c r="BT41" s="248" t="str">
        <f t="shared" si="76"/>
        <v/>
      </c>
      <c r="BU41" s="248" t="str">
        <f t="shared" si="76"/>
        <v/>
      </c>
      <c r="BV41" s="248" t="str">
        <f t="shared" si="76"/>
        <v/>
      </c>
      <c r="BW41" s="248" t="str">
        <f t="shared" si="76"/>
        <v/>
      </c>
      <c r="BX41" s="248" t="str">
        <f t="shared" si="76"/>
        <v/>
      </c>
      <c r="BY41" s="248" t="str">
        <f t="shared" si="76"/>
        <v/>
      </c>
      <c r="BZ41" s="248" t="str">
        <f t="shared" si="76"/>
        <v/>
      </c>
      <c r="CA41" s="248" t="str">
        <f t="shared" si="76"/>
        <v/>
      </c>
      <c r="CB41" s="248" t="str">
        <f t="shared" si="76"/>
        <v/>
      </c>
      <c r="CC41" s="248" t="str">
        <f t="shared" si="76"/>
        <v/>
      </c>
      <c r="CD41" s="248" t="str">
        <f t="shared" si="76"/>
        <v/>
      </c>
      <c r="CE41" s="248" t="str">
        <f t="shared" si="76"/>
        <v/>
      </c>
      <c r="CF41" s="248" t="str">
        <f t="shared" si="76"/>
        <v/>
      </c>
      <c r="CG41" s="248" t="str">
        <f t="shared" si="76"/>
        <v/>
      </c>
      <c r="CH41" s="248" t="str">
        <f t="shared" si="76"/>
        <v/>
      </c>
      <c r="CI41" s="248" t="str">
        <f t="shared" si="76"/>
        <v/>
      </c>
      <c r="CJ41" s="248" t="str">
        <f t="shared" si="76"/>
        <v/>
      </c>
      <c r="CK41" s="248" t="str">
        <f t="shared" si="76"/>
        <v/>
      </c>
      <c r="CL41" s="248" t="str">
        <f t="shared" si="76"/>
        <v/>
      </c>
      <c r="CM41" s="248" t="str">
        <f t="shared" si="76"/>
        <v/>
      </c>
      <c r="CN41" s="248" t="str">
        <f t="shared" si="76"/>
        <v/>
      </c>
      <c r="CO41" s="248" t="str">
        <f t="shared" si="76"/>
        <v/>
      </c>
      <c r="CP41" s="248" t="str">
        <f t="shared" si="76"/>
        <v/>
      </c>
      <c r="CQ41" s="248" t="str">
        <f t="shared" si="76"/>
        <v/>
      </c>
      <c r="CR41" s="248" t="str">
        <f t="shared" si="76"/>
        <v/>
      </c>
      <c r="CS41" s="248" t="str">
        <f t="shared" si="76"/>
        <v/>
      </c>
      <c r="CT41" s="248" t="str">
        <f t="shared" si="76"/>
        <v/>
      </c>
      <c r="CU41" s="248" t="str">
        <f t="shared" si="76"/>
        <v/>
      </c>
      <c r="CV41" s="248" t="str">
        <f t="shared" si="76"/>
        <v/>
      </c>
      <c r="CW41" s="248" t="str">
        <f t="shared" si="76"/>
        <v/>
      </c>
      <c r="CX41" s="248" t="str">
        <f t="shared" si="76"/>
        <v/>
      </c>
      <c r="CY41" s="248" t="str">
        <f t="shared" si="76"/>
        <v/>
      </c>
    </row>
    <row r="42" spans="1:103" ht="12" customHeight="1">
      <c r="A42" s="571"/>
      <c r="B42" s="250">
        <v>3</v>
      </c>
      <c r="C42" s="248" t="str">
        <f t="shared" ref="C42:BQ42" si="77">IF(COUNTIF(_ta3,C$2)&gt;1,"sai",IF(COUNTIF(_ta3,C$2)=1,INDEX(tkbc,1,MATCH(C$2,_ta3,0)),""))</f>
        <v/>
      </c>
      <c r="D42" s="248" t="str">
        <f t="shared" si="77"/>
        <v/>
      </c>
      <c r="E42" s="248" t="str">
        <f t="shared" si="77"/>
        <v/>
      </c>
      <c r="F42" s="248" t="str">
        <f t="shared" si="77"/>
        <v/>
      </c>
      <c r="G42" s="248" t="str">
        <f t="shared" si="77"/>
        <v/>
      </c>
      <c r="H42" s="248" t="str">
        <f t="shared" si="77"/>
        <v/>
      </c>
      <c r="I42" s="248" t="str">
        <f t="shared" si="77"/>
        <v/>
      </c>
      <c r="J42" s="248" t="str">
        <f t="shared" si="77"/>
        <v/>
      </c>
      <c r="K42" s="248" t="str">
        <f t="shared" si="77"/>
        <v/>
      </c>
      <c r="L42" s="248" t="str">
        <f t="shared" si="77"/>
        <v/>
      </c>
      <c r="M42" s="248" t="str">
        <f t="shared" si="77"/>
        <v/>
      </c>
      <c r="N42" s="248" t="str">
        <f t="shared" si="77"/>
        <v/>
      </c>
      <c r="O42" s="248" t="str">
        <f t="shared" si="77"/>
        <v/>
      </c>
      <c r="P42" s="248" t="str">
        <f t="shared" si="77"/>
        <v/>
      </c>
      <c r="Q42" s="248" t="str">
        <f t="shared" si="77"/>
        <v/>
      </c>
      <c r="R42" s="248" t="str">
        <f t="shared" si="77"/>
        <v/>
      </c>
      <c r="S42" s="248" t="str">
        <f t="shared" si="77"/>
        <v/>
      </c>
      <c r="T42" s="248" t="str">
        <f t="shared" si="77"/>
        <v/>
      </c>
      <c r="U42" s="248" t="str">
        <f t="shared" si="77"/>
        <v/>
      </c>
      <c r="V42" s="248" t="str">
        <f t="shared" si="77"/>
        <v/>
      </c>
      <c r="W42" s="248" t="str">
        <f t="shared" si="77"/>
        <v/>
      </c>
      <c r="X42" s="248" t="str">
        <f t="shared" si="77"/>
        <v/>
      </c>
      <c r="Y42" s="248" t="str">
        <f t="shared" si="77"/>
        <v/>
      </c>
      <c r="Z42" s="248" t="str">
        <f t="shared" si="77"/>
        <v/>
      </c>
      <c r="AA42" s="248" t="str">
        <f t="shared" si="77"/>
        <v/>
      </c>
      <c r="AB42" s="248" t="str">
        <f t="shared" si="77"/>
        <v/>
      </c>
      <c r="AC42" s="248" t="str">
        <f t="shared" si="77"/>
        <v/>
      </c>
      <c r="AD42" s="248" t="str">
        <f t="shared" si="77"/>
        <v/>
      </c>
      <c r="AE42" s="248" t="str">
        <f t="shared" si="77"/>
        <v/>
      </c>
      <c r="AF42" s="248" t="str">
        <f t="shared" si="77"/>
        <v/>
      </c>
      <c r="AG42" s="248" t="str">
        <f t="shared" si="77"/>
        <v/>
      </c>
      <c r="AH42" s="248" t="str">
        <f t="shared" si="77"/>
        <v/>
      </c>
      <c r="AI42" s="248" t="str">
        <f t="shared" si="77"/>
        <v/>
      </c>
      <c r="AJ42" s="248" t="str">
        <f t="shared" si="77"/>
        <v/>
      </c>
      <c r="AK42" s="248" t="str">
        <f t="shared" si="77"/>
        <v/>
      </c>
      <c r="AL42" s="248" t="str">
        <f t="shared" si="77"/>
        <v/>
      </c>
      <c r="AM42" s="248" t="str">
        <f t="shared" si="77"/>
        <v/>
      </c>
      <c r="AN42" s="248" t="str">
        <f t="shared" si="77"/>
        <v/>
      </c>
      <c r="AO42" s="248" t="str">
        <f t="shared" si="77"/>
        <v/>
      </c>
      <c r="AP42" s="248" t="str">
        <f t="shared" si="77"/>
        <v/>
      </c>
      <c r="AQ42" s="248" t="str">
        <f t="shared" si="77"/>
        <v/>
      </c>
      <c r="AR42" s="248" t="str">
        <f t="shared" si="77"/>
        <v/>
      </c>
      <c r="AS42" s="248" t="str">
        <f t="shared" si="77"/>
        <v/>
      </c>
      <c r="AT42" s="248" t="str">
        <f t="shared" si="77"/>
        <v/>
      </c>
      <c r="AU42" s="248" t="str">
        <f t="shared" si="77"/>
        <v/>
      </c>
      <c r="AV42" s="248" t="str">
        <f t="shared" si="77"/>
        <v/>
      </c>
      <c r="AW42" s="248" t="str">
        <f t="shared" si="77"/>
        <v/>
      </c>
      <c r="AX42" s="248" t="str">
        <f t="shared" si="77"/>
        <v/>
      </c>
      <c r="AY42" s="248" t="str">
        <f t="shared" si="77"/>
        <v/>
      </c>
      <c r="AZ42" s="248" t="str">
        <f t="shared" si="77"/>
        <v/>
      </c>
      <c r="BA42" s="248" t="str">
        <f t="shared" si="77"/>
        <v/>
      </c>
      <c r="BB42" s="248" t="str">
        <f t="shared" si="77"/>
        <v/>
      </c>
      <c r="BC42" s="248" t="str">
        <f t="shared" si="77"/>
        <v/>
      </c>
      <c r="BD42" s="248" t="str">
        <f t="shared" si="77"/>
        <v/>
      </c>
      <c r="BE42" s="248" t="str">
        <f t="shared" si="77"/>
        <v/>
      </c>
      <c r="BF42" s="248" t="str">
        <f t="shared" si="77"/>
        <v/>
      </c>
      <c r="BG42" s="248" t="str">
        <f t="shared" si="77"/>
        <v/>
      </c>
      <c r="BH42" s="248" t="str">
        <f t="shared" si="77"/>
        <v/>
      </c>
      <c r="BI42" s="248" t="str">
        <f t="shared" si="77"/>
        <v/>
      </c>
      <c r="BJ42" s="248" t="str">
        <f t="shared" si="77"/>
        <v/>
      </c>
      <c r="BK42" s="248" t="str">
        <f t="shared" si="77"/>
        <v/>
      </c>
      <c r="BL42" s="248" t="str">
        <f t="shared" si="77"/>
        <v/>
      </c>
      <c r="BM42" s="248" t="str">
        <f t="shared" si="77"/>
        <v/>
      </c>
      <c r="BN42" s="248" t="str">
        <f t="shared" si="77"/>
        <v/>
      </c>
      <c r="BO42" s="248" t="str">
        <f t="shared" si="77"/>
        <v/>
      </c>
      <c r="BP42" s="248" t="str">
        <f t="shared" si="77"/>
        <v/>
      </c>
      <c r="BQ42" s="248" t="str">
        <f t="shared" si="77"/>
        <v/>
      </c>
      <c r="BR42" s="248" t="str">
        <f t="shared" ref="BR42:CY42" si="78">IF(COUNTIF(_ta3,BR$2)&gt;1,"sai",IF(COUNTIF(_ta3,BR$2)=1,INDEX(tkbc,1,MATCH(BR$2,_ta3,0)),""))</f>
        <v/>
      </c>
      <c r="BS42" s="248" t="str">
        <f t="shared" si="78"/>
        <v/>
      </c>
      <c r="BT42" s="248" t="str">
        <f t="shared" si="78"/>
        <v/>
      </c>
      <c r="BU42" s="248" t="str">
        <f t="shared" si="78"/>
        <v/>
      </c>
      <c r="BV42" s="248" t="str">
        <f t="shared" si="78"/>
        <v/>
      </c>
      <c r="BW42" s="248" t="str">
        <f t="shared" si="78"/>
        <v/>
      </c>
      <c r="BX42" s="248" t="str">
        <f t="shared" si="78"/>
        <v/>
      </c>
      <c r="BY42" s="248" t="str">
        <f t="shared" si="78"/>
        <v/>
      </c>
      <c r="BZ42" s="248" t="str">
        <f t="shared" si="78"/>
        <v/>
      </c>
      <c r="CA42" s="248" t="str">
        <f t="shared" si="78"/>
        <v/>
      </c>
      <c r="CB42" s="248" t="str">
        <f t="shared" si="78"/>
        <v/>
      </c>
      <c r="CC42" s="248" t="str">
        <f t="shared" si="78"/>
        <v/>
      </c>
      <c r="CD42" s="248" t="str">
        <f t="shared" si="78"/>
        <v/>
      </c>
      <c r="CE42" s="248" t="str">
        <f t="shared" si="78"/>
        <v/>
      </c>
      <c r="CF42" s="248" t="str">
        <f t="shared" si="78"/>
        <v/>
      </c>
      <c r="CG42" s="248" t="str">
        <f t="shared" si="78"/>
        <v/>
      </c>
      <c r="CH42" s="248" t="str">
        <f t="shared" si="78"/>
        <v/>
      </c>
      <c r="CI42" s="248" t="str">
        <f t="shared" si="78"/>
        <v/>
      </c>
      <c r="CJ42" s="248" t="str">
        <f t="shared" si="78"/>
        <v/>
      </c>
      <c r="CK42" s="248" t="str">
        <f t="shared" si="78"/>
        <v/>
      </c>
      <c r="CL42" s="248" t="str">
        <f t="shared" si="78"/>
        <v/>
      </c>
      <c r="CM42" s="248" t="str">
        <f t="shared" si="78"/>
        <v/>
      </c>
      <c r="CN42" s="248" t="str">
        <f t="shared" si="78"/>
        <v/>
      </c>
      <c r="CO42" s="248" t="str">
        <f t="shared" si="78"/>
        <v/>
      </c>
      <c r="CP42" s="248" t="str">
        <f t="shared" si="78"/>
        <v/>
      </c>
      <c r="CQ42" s="248" t="str">
        <f t="shared" si="78"/>
        <v/>
      </c>
      <c r="CR42" s="248" t="str">
        <f t="shared" si="78"/>
        <v/>
      </c>
      <c r="CS42" s="248" t="str">
        <f t="shared" si="78"/>
        <v/>
      </c>
      <c r="CT42" s="248" t="str">
        <f t="shared" si="78"/>
        <v/>
      </c>
      <c r="CU42" s="248" t="str">
        <f t="shared" si="78"/>
        <v/>
      </c>
      <c r="CV42" s="248" t="str">
        <f t="shared" si="78"/>
        <v/>
      </c>
      <c r="CW42" s="248" t="str">
        <f t="shared" si="78"/>
        <v/>
      </c>
      <c r="CX42" s="248" t="str">
        <f t="shared" si="78"/>
        <v/>
      </c>
      <c r="CY42" s="248" t="str">
        <f t="shared" si="78"/>
        <v/>
      </c>
    </row>
    <row r="43" spans="1:103" ht="12" customHeight="1">
      <c r="A43" s="571"/>
      <c r="B43" s="250">
        <v>4</v>
      </c>
      <c r="C43" s="248" t="str">
        <f t="shared" ref="C43:BQ43" si="79">IF(COUNTIF(_ta4,C$2)&gt;1,"sai",IF(COUNTIF(_ta4,C$2)=1,INDEX(tkbc,1,MATCH(C$2,_ta4,0)),""))</f>
        <v/>
      </c>
      <c r="D43" s="248" t="str">
        <f t="shared" si="79"/>
        <v/>
      </c>
      <c r="E43" s="248" t="str">
        <f t="shared" si="79"/>
        <v/>
      </c>
      <c r="F43" s="248" t="str">
        <f t="shared" si="79"/>
        <v/>
      </c>
      <c r="G43" s="248" t="str">
        <f t="shared" si="79"/>
        <v/>
      </c>
      <c r="H43" s="248" t="str">
        <f t="shared" si="79"/>
        <v/>
      </c>
      <c r="I43" s="248" t="str">
        <f t="shared" si="79"/>
        <v/>
      </c>
      <c r="J43" s="248" t="str">
        <f t="shared" si="79"/>
        <v/>
      </c>
      <c r="K43" s="248" t="str">
        <f t="shared" si="79"/>
        <v/>
      </c>
      <c r="L43" s="248" t="str">
        <f t="shared" si="79"/>
        <v/>
      </c>
      <c r="M43" s="248" t="str">
        <f t="shared" si="79"/>
        <v/>
      </c>
      <c r="N43" s="248" t="str">
        <f t="shared" si="79"/>
        <v/>
      </c>
      <c r="O43" s="248" t="str">
        <f t="shared" si="79"/>
        <v/>
      </c>
      <c r="P43" s="248" t="str">
        <f t="shared" si="79"/>
        <v/>
      </c>
      <c r="Q43" s="248" t="str">
        <f t="shared" si="79"/>
        <v/>
      </c>
      <c r="R43" s="248" t="str">
        <f t="shared" si="79"/>
        <v/>
      </c>
      <c r="S43" s="248" t="str">
        <f t="shared" si="79"/>
        <v/>
      </c>
      <c r="T43" s="248" t="str">
        <f t="shared" si="79"/>
        <v/>
      </c>
      <c r="U43" s="248" t="str">
        <f t="shared" si="79"/>
        <v/>
      </c>
      <c r="V43" s="248" t="str">
        <f t="shared" si="79"/>
        <v/>
      </c>
      <c r="W43" s="248" t="str">
        <f t="shared" si="79"/>
        <v/>
      </c>
      <c r="X43" s="248" t="str">
        <f t="shared" si="79"/>
        <v/>
      </c>
      <c r="Y43" s="248" t="str">
        <f t="shared" si="79"/>
        <v/>
      </c>
      <c r="Z43" s="248" t="str">
        <f t="shared" si="79"/>
        <v/>
      </c>
      <c r="AA43" s="248" t="str">
        <f t="shared" si="79"/>
        <v/>
      </c>
      <c r="AB43" s="248" t="str">
        <f t="shared" si="79"/>
        <v/>
      </c>
      <c r="AC43" s="248" t="str">
        <f t="shared" si="79"/>
        <v/>
      </c>
      <c r="AD43" s="248" t="str">
        <f t="shared" si="79"/>
        <v/>
      </c>
      <c r="AE43" s="248" t="str">
        <f t="shared" si="79"/>
        <v/>
      </c>
      <c r="AF43" s="248" t="str">
        <f t="shared" si="79"/>
        <v/>
      </c>
      <c r="AG43" s="248" t="str">
        <f t="shared" si="79"/>
        <v/>
      </c>
      <c r="AH43" s="248" t="str">
        <f t="shared" si="79"/>
        <v/>
      </c>
      <c r="AI43" s="248" t="str">
        <f t="shared" si="79"/>
        <v/>
      </c>
      <c r="AJ43" s="248" t="str">
        <f t="shared" si="79"/>
        <v/>
      </c>
      <c r="AK43" s="248" t="str">
        <f t="shared" si="79"/>
        <v/>
      </c>
      <c r="AL43" s="248" t="str">
        <f t="shared" si="79"/>
        <v/>
      </c>
      <c r="AM43" s="248" t="str">
        <f t="shared" si="79"/>
        <v/>
      </c>
      <c r="AN43" s="248" t="str">
        <f t="shared" si="79"/>
        <v/>
      </c>
      <c r="AO43" s="248" t="str">
        <f t="shared" si="79"/>
        <v/>
      </c>
      <c r="AP43" s="248" t="str">
        <f t="shared" si="79"/>
        <v/>
      </c>
      <c r="AQ43" s="248" t="str">
        <f t="shared" si="79"/>
        <v/>
      </c>
      <c r="AR43" s="248" t="str">
        <f t="shared" si="79"/>
        <v/>
      </c>
      <c r="AS43" s="248" t="str">
        <f t="shared" si="79"/>
        <v/>
      </c>
      <c r="AT43" s="248" t="str">
        <f t="shared" si="79"/>
        <v/>
      </c>
      <c r="AU43" s="248" t="str">
        <f t="shared" si="79"/>
        <v/>
      </c>
      <c r="AV43" s="248" t="str">
        <f t="shared" si="79"/>
        <v/>
      </c>
      <c r="AW43" s="248" t="str">
        <f t="shared" si="79"/>
        <v/>
      </c>
      <c r="AX43" s="248" t="str">
        <f t="shared" si="79"/>
        <v/>
      </c>
      <c r="AY43" s="248" t="str">
        <f t="shared" si="79"/>
        <v/>
      </c>
      <c r="AZ43" s="248" t="str">
        <f t="shared" si="79"/>
        <v/>
      </c>
      <c r="BA43" s="248" t="str">
        <f t="shared" si="79"/>
        <v/>
      </c>
      <c r="BB43" s="248" t="str">
        <f t="shared" si="79"/>
        <v/>
      </c>
      <c r="BC43" s="248" t="str">
        <f t="shared" si="79"/>
        <v/>
      </c>
      <c r="BD43" s="248" t="str">
        <f t="shared" si="79"/>
        <v/>
      </c>
      <c r="BE43" s="248" t="str">
        <f t="shared" si="79"/>
        <v/>
      </c>
      <c r="BF43" s="248" t="str">
        <f t="shared" si="79"/>
        <v/>
      </c>
      <c r="BG43" s="248" t="str">
        <f t="shared" si="79"/>
        <v/>
      </c>
      <c r="BH43" s="248" t="str">
        <f t="shared" si="79"/>
        <v/>
      </c>
      <c r="BI43" s="248" t="str">
        <f t="shared" si="79"/>
        <v/>
      </c>
      <c r="BJ43" s="248" t="str">
        <f t="shared" si="79"/>
        <v/>
      </c>
      <c r="BK43" s="248" t="str">
        <f t="shared" si="79"/>
        <v/>
      </c>
      <c r="BL43" s="248" t="str">
        <f t="shared" si="79"/>
        <v/>
      </c>
      <c r="BM43" s="248" t="str">
        <f t="shared" si="79"/>
        <v/>
      </c>
      <c r="BN43" s="248" t="str">
        <f t="shared" si="79"/>
        <v/>
      </c>
      <c r="BO43" s="248" t="str">
        <f t="shared" si="79"/>
        <v/>
      </c>
      <c r="BP43" s="248" t="str">
        <f t="shared" si="79"/>
        <v/>
      </c>
      <c r="BQ43" s="248" t="str">
        <f t="shared" si="79"/>
        <v/>
      </c>
      <c r="BR43" s="248" t="str">
        <f t="shared" ref="BR43:CY43" si="80">IF(COUNTIF(_ta4,BR$2)&gt;1,"sai",IF(COUNTIF(_ta4,BR$2)=1,INDEX(tkbc,1,MATCH(BR$2,_ta4,0)),""))</f>
        <v/>
      </c>
      <c r="BS43" s="248" t="str">
        <f t="shared" si="80"/>
        <v/>
      </c>
      <c r="BT43" s="248" t="str">
        <f t="shared" si="80"/>
        <v/>
      </c>
      <c r="BU43" s="248" t="str">
        <f t="shared" si="80"/>
        <v/>
      </c>
      <c r="BV43" s="248" t="str">
        <f t="shared" si="80"/>
        <v/>
      </c>
      <c r="BW43" s="248" t="str">
        <f t="shared" si="80"/>
        <v/>
      </c>
      <c r="BX43" s="248" t="str">
        <f t="shared" si="80"/>
        <v/>
      </c>
      <c r="BY43" s="248" t="str">
        <f t="shared" si="80"/>
        <v/>
      </c>
      <c r="BZ43" s="248" t="str">
        <f t="shared" si="80"/>
        <v/>
      </c>
      <c r="CA43" s="248" t="str">
        <f t="shared" si="80"/>
        <v/>
      </c>
      <c r="CB43" s="248" t="str">
        <f t="shared" si="80"/>
        <v/>
      </c>
      <c r="CC43" s="248" t="str">
        <f t="shared" si="80"/>
        <v/>
      </c>
      <c r="CD43" s="248" t="str">
        <f t="shared" si="80"/>
        <v/>
      </c>
      <c r="CE43" s="248" t="str">
        <f t="shared" si="80"/>
        <v/>
      </c>
      <c r="CF43" s="248" t="str">
        <f t="shared" si="80"/>
        <v/>
      </c>
      <c r="CG43" s="248" t="str">
        <f t="shared" si="80"/>
        <v/>
      </c>
      <c r="CH43" s="248" t="str">
        <f t="shared" si="80"/>
        <v/>
      </c>
      <c r="CI43" s="248" t="str">
        <f t="shared" si="80"/>
        <v/>
      </c>
      <c r="CJ43" s="248" t="str">
        <f t="shared" si="80"/>
        <v/>
      </c>
      <c r="CK43" s="248" t="str">
        <f t="shared" si="80"/>
        <v/>
      </c>
      <c r="CL43" s="248" t="str">
        <f t="shared" si="80"/>
        <v/>
      </c>
      <c r="CM43" s="248" t="str">
        <f t="shared" si="80"/>
        <v/>
      </c>
      <c r="CN43" s="248" t="str">
        <f t="shared" si="80"/>
        <v/>
      </c>
      <c r="CO43" s="248" t="str">
        <f t="shared" si="80"/>
        <v/>
      </c>
      <c r="CP43" s="248" t="str">
        <f t="shared" si="80"/>
        <v/>
      </c>
      <c r="CQ43" s="248" t="str">
        <f t="shared" si="80"/>
        <v/>
      </c>
      <c r="CR43" s="248" t="str">
        <f t="shared" si="80"/>
        <v/>
      </c>
      <c r="CS43" s="248" t="str">
        <f t="shared" si="80"/>
        <v/>
      </c>
      <c r="CT43" s="248" t="str">
        <f t="shared" si="80"/>
        <v/>
      </c>
      <c r="CU43" s="248" t="str">
        <f t="shared" si="80"/>
        <v/>
      </c>
      <c r="CV43" s="248" t="str">
        <f t="shared" si="80"/>
        <v/>
      </c>
      <c r="CW43" s="248" t="str">
        <f t="shared" si="80"/>
        <v/>
      </c>
      <c r="CX43" s="248" t="str">
        <f t="shared" si="80"/>
        <v/>
      </c>
      <c r="CY43" s="248" t="str">
        <f t="shared" si="80"/>
        <v/>
      </c>
    </row>
    <row r="44" spans="1:103" ht="12" customHeight="1">
      <c r="A44" s="574"/>
      <c r="B44" s="259">
        <v>5</v>
      </c>
      <c r="C44" s="252" t="str">
        <f t="shared" ref="C44:BQ44" si="81">IF(COUNTIF(_ta5,C$2)&gt;1,"sai",IF(COUNTIF(_ta5,C$2)=1,INDEX(tkbc,1,MATCH(C$2,_ta5,0)),""))</f>
        <v/>
      </c>
      <c r="D44" s="252" t="str">
        <f t="shared" si="81"/>
        <v/>
      </c>
      <c r="E44" s="252" t="str">
        <f t="shared" si="81"/>
        <v/>
      </c>
      <c r="F44" s="252" t="str">
        <f t="shared" si="81"/>
        <v/>
      </c>
      <c r="G44" s="252" t="str">
        <f t="shared" si="81"/>
        <v/>
      </c>
      <c r="H44" s="252" t="str">
        <f t="shared" si="81"/>
        <v/>
      </c>
      <c r="I44" s="252" t="str">
        <f t="shared" si="81"/>
        <v/>
      </c>
      <c r="J44" s="252" t="str">
        <f t="shared" si="81"/>
        <v/>
      </c>
      <c r="K44" s="252" t="str">
        <f t="shared" si="81"/>
        <v/>
      </c>
      <c r="L44" s="252" t="str">
        <f t="shared" si="81"/>
        <v/>
      </c>
      <c r="M44" s="252" t="str">
        <f t="shared" si="81"/>
        <v/>
      </c>
      <c r="N44" s="252" t="str">
        <f t="shared" si="81"/>
        <v/>
      </c>
      <c r="O44" s="252" t="str">
        <f t="shared" si="81"/>
        <v/>
      </c>
      <c r="P44" s="252" t="str">
        <f t="shared" si="81"/>
        <v/>
      </c>
      <c r="Q44" s="252" t="str">
        <f t="shared" si="81"/>
        <v/>
      </c>
      <c r="R44" s="252" t="str">
        <f t="shared" si="81"/>
        <v/>
      </c>
      <c r="S44" s="252" t="str">
        <f t="shared" si="81"/>
        <v/>
      </c>
      <c r="T44" s="252" t="str">
        <f t="shared" si="81"/>
        <v/>
      </c>
      <c r="U44" s="252" t="str">
        <f t="shared" si="81"/>
        <v/>
      </c>
      <c r="V44" s="252" t="str">
        <f t="shared" si="81"/>
        <v/>
      </c>
      <c r="W44" s="252" t="str">
        <f t="shared" si="81"/>
        <v/>
      </c>
      <c r="X44" s="252" t="str">
        <f t="shared" si="81"/>
        <v/>
      </c>
      <c r="Y44" s="252" t="str">
        <f t="shared" si="81"/>
        <v/>
      </c>
      <c r="Z44" s="252" t="str">
        <f t="shared" si="81"/>
        <v/>
      </c>
      <c r="AA44" s="252" t="str">
        <f t="shared" si="81"/>
        <v/>
      </c>
      <c r="AB44" s="252" t="str">
        <f t="shared" si="81"/>
        <v/>
      </c>
      <c r="AC44" s="252" t="str">
        <f t="shared" si="81"/>
        <v/>
      </c>
      <c r="AD44" s="252" t="str">
        <f t="shared" si="81"/>
        <v/>
      </c>
      <c r="AE44" s="252" t="str">
        <f t="shared" si="81"/>
        <v/>
      </c>
      <c r="AF44" s="252" t="str">
        <f t="shared" si="81"/>
        <v/>
      </c>
      <c r="AG44" s="252" t="str">
        <f t="shared" si="81"/>
        <v/>
      </c>
      <c r="AH44" s="252" t="str">
        <f t="shared" si="81"/>
        <v/>
      </c>
      <c r="AI44" s="252" t="str">
        <f t="shared" si="81"/>
        <v/>
      </c>
      <c r="AJ44" s="252" t="str">
        <f t="shared" si="81"/>
        <v/>
      </c>
      <c r="AK44" s="252" t="str">
        <f t="shared" si="81"/>
        <v/>
      </c>
      <c r="AL44" s="252" t="str">
        <f t="shared" si="81"/>
        <v/>
      </c>
      <c r="AM44" s="252" t="str">
        <f t="shared" si="81"/>
        <v/>
      </c>
      <c r="AN44" s="252" t="str">
        <f t="shared" si="81"/>
        <v/>
      </c>
      <c r="AO44" s="252" t="str">
        <f t="shared" si="81"/>
        <v/>
      </c>
      <c r="AP44" s="252" t="str">
        <f t="shared" si="81"/>
        <v/>
      </c>
      <c r="AQ44" s="252" t="str">
        <f t="shared" si="81"/>
        <v/>
      </c>
      <c r="AR44" s="252" t="str">
        <f t="shared" si="81"/>
        <v/>
      </c>
      <c r="AS44" s="252" t="str">
        <f t="shared" si="81"/>
        <v/>
      </c>
      <c r="AT44" s="252" t="str">
        <f t="shared" si="81"/>
        <v/>
      </c>
      <c r="AU44" s="252" t="str">
        <f t="shared" si="81"/>
        <v/>
      </c>
      <c r="AV44" s="252" t="str">
        <f t="shared" si="81"/>
        <v/>
      </c>
      <c r="AW44" s="252" t="str">
        <f t="shared" si="81"/>
        <v/>
      </c>
      <c r="AX44" s="252" t="str">
        <f t="shared" si="81"/>
        <v/>
      </c>
      <c r="AY44" s="252" t="str">
        <f t="shared" si="81"/>
        <v/>
      </c>
      <c r="AZ44" s="252" t="str">
        <f t="shared" si="81"/>
        <v/>
      </c>
      <c r="BA44" s="252" t="str">
        <f t="shared" si="81"/>
        <v/>
      </c>
      <c r="BB44" s="252" t="str">
        <f t="shared" si="81"/>
        <v/>
      </c>
      <c r="BC44" s="252" t="str">
        <f t="shared" si="81"/>
        <v/>
      </c>
      <c r="BD44" s="252" t="str">
        <f t="shared" si="81"/>
        <v/>
      </c>
      <c r="BE44" s="252" t="str">
        <f t="shared" si="81"/>
        <v/>
      </c>
      <c r="BF44" s="252" t="str">
        <f t="shared" si="81"/>
        <v/>
      </c>
      <c r="BG44" s="252" t="str">
        <f t="shared" si="81"/>
        <v/>
      </c>
      <c r="BH44" s="252" t="str">
        <f t="shared" si="81"/>
        <v/>
      </c>
      <c r="BI44" s="252" t="str">
        <f t="shared" si="81"/>
        <v/>
      </c>
      <c r="BJ44" s="252" t="str">
        <f t="shared" si="81"/>
        <v/>
      </c>
      <c r="BK44" s="252" t="str">
        <f t="shared" si="81"/>
        <v/>
      </c>
      <c r="BL44" s="252" t="str">
        <f t="shared" si="81"/>
        <v/>
      </c>
      <c r="BM44" s="252" t="str">
        <f t="shared" si="81"/>
        <v/>
      </c>
      <c r="BN44" s="252" t="str">
        <f t="shared" si="81"/>
        <v/>
      </c>
      <c r="BO44" s="252" t="str">
        <f t="shared" si="81"/>
        <v/>
      </c>
      <c r="BP44" s="252" t="str">
        <f t="shared" si="81"/>
        <v/>
      </c>
      <c r="BQ44" s="252" t="str">
        <f t="shared" si="81"/>
        <v/>
      </c>
      <c r="BR44" s="252" t="str">
        <f t="shared" ref="BR44:CY44" si="82">IF(COUNTIF(_ta5,BR$2)&gt;1,"sai",IF(COUNTIF(_ta5,BR$2)=1,INDEX(tkbc,1,MATCH(BR$2,_ta5,0)),""))</f>
        <v/>
      </c>
      <c r="BS44" s="252" t="str">
        <f t="shared" si="82"/>
        <v/>
      </c>
      <c r="BT44" s="252" t="str">
        <f t="shared" si="82"/>
        <v/>
      </c>
      <c r="BU44" s="252" t="str">
        <f t="shared" si="82"/>
        <v/>
      </c>
      <c r="BV44" s="252" t="str">
        <f t="shared" si="82"/>
        <v/>
      </c>
      <c r="BW44" s="252" t="str">
        <f t="shared" si="82"/>
        <v/>
      </c>
      <c r="BX44" s="252" t="str">
        <f t="shared" si="82"/>
        <v/>
      </c>
      <c r="BY44" s="252" t="str">
        <f t="shared" si="82"/>
        <v/>
      </c>
      <c r="BZ44" s="252" t="str">
        <f t="shared" si="82"/>
        <v/>
      </c>
      <c r="CA44" s="252" t="str">
        <f t="shared" si="82"/>
        <v/>
      </c>
      <c r="CB44" s="252" t="str">
        <f t="shared" si="82"/>
        <v/>
      </c>
      <c r="CC44" s="252" t="str">
        <f t="shared" si="82"/>
        <v/>
      </c>
      <c r="CD44" s="252" t="str">
        <f t="shared" si="82"/>
        <v/>
      </c>
      <c r="CE44" s="252" t="str">
        <f t="shared" si="82"/>
        <v/>
      </c>
      <c r="CF44" s="252" t="str">
        <f t="shared" si="82"/>
        <v/>
      </c>
      <c r="CG44" s="252" t="str">
        <f t="shared" si="82"/>
        <v/>
      </c>
      <c r="CH44" s="252" t="str">
        <f t="shared" si="82"/>
        <v/>
      </c>
      <c r="CI44" s="252" t="str">
        <f t="shared" si="82"/>
        <v/>
      </c>
      <c r="CJ44" s="252" t="str">
        <f t="shared" si="82"/>
        <v/>
      </c>
      <c r="CK44" s="252" t="str">
        <f t="shared" si="82"/>
        <v/>
      </c>
      <c r="CL44" s="252" t="str">
        <f t="shared" si="82"/>
        <v/>
      </c>
      <c r="CM44" s="252" t="str">
        <f t="shared" si="82"/>
        <v/>
      </c>
      <c r="CN44" s="252" t="str">
        <f t="shared" si="82"/>
        <v/>
      </c>
      <c r="CO44" s="252" t="str">
        <f t="shared" si="82"/>
        <v/>
      </c>
      <c r="CP44" s="252" t="str">
        <f t="shared" si="82"/>
        <v/>
      </c>
      <c r="CQ44" s="252" t="str">
        <f t="shared" si="82"/>
        <v/>
      </c>
      <c r="CR44" s="252" t="str">
        <f t="shared" si="82"/>
        <v/>
      </c>
      <c r="CS44" s="252" t="str">
        <f t="shared" si="82"/>
        <v/>
      </c>
      <c r="CT44" s="252" t="str">
        <f t="shared" si="82"/>
        <v/>
      </c>
      <c r="CU44" s="252" t="str">
        <f t="shared" si="82"/>
        <v/>
      </c>
      <c r="CV44" s="252" t="str">
        <f t="shared" si="82"/>
        <v/>
      </c>
      <c r="CW44" s="252" t="str">
        <f t="shared" si="82"/>
        <v/>
      </c>
      <c r="CX44" s="252" t="str">
        <f t="shared" si="82"/>
        <v/>
      </c>
      <c r="CY44" s="252" t="str">
        <f t="shared" si="82"/>
        <v/>
      </c>
    </row>
    <row r="45" spans="1:103" ht="12" customHeight="1">
      <c r="A45" s="570" t="s">
        <v>77</v>
      </c>
      <c r="B45" s="247">
        <v>1</v>
      </c>
      <c r="C45" s="253" t="str">
        <f t="shared" ref="C45:BQ45" si="83">IF(COUNTIF(_tt1,C$2)&gt;1,"sai",IF(COUNTIF(_tt1,C$2)=1,INDEX(tkbc,1,MATCH(C$2,_tt1,0)),""))</f>
        <v/>
      </c>
      <c r="D45" s="253" t="str">
        <f t="shared" si="83"/>
        <v/>
      </c>
      <c r="E45" s="253" t="str">
        <f t="shared" si="83"/>
        <v/>
      </c>
      <c r="F45" s="253" t="str">
        <f t="shared" si="83"/>
        <v/>
      </c>
      <c r="G45" s="253" t="str">
        <f t="shared" si="83"/>
        <v/>
      </c>
      <c r="H45" s="253" t="str">
        <f t="shared" si="83"/>
        <v/>
      </c>
      <c r="I45" s="253" t="str">
        <f t="shared" si="83"/>
        <v/>
      </c>
      <c r="J45" s="253" t="str">
        <f t="shared" si="83"/>
        <v/>
      </c>
      <c r="K45" s="253" t="str">
        <f t="shared" si="83"/>
        <v/>
      </c>
      <c r="L45" s="253" t="str">
        <f t="shared" si="83"/>
        <v/>
      </c>
      <c r="M45" s="253" t="str">
        <f t="shared" si="83"/>
        <v/>
      </c>
      <c r="N45" s="253" t="str">
        <f t="shared" si="83"/>
        <v/>
      </c>
      <c r="O45" s="253" t="str">
        <f t="shared" si="83"/>
        <v/>
      </c>
      <c r="P45" s="253" t="str">
        <f t="shared" si="83"/>
        <v/>
      </c>
      <c r="Q45" s="253" t="str">
        <f t="shared" si="83"/>
        <v/>
      </c>
      <c r="R45" s="253" t="str">
        <f t="shared" si="83"/>
        <v/>
      </c>
      <c r="S45" s="253" t="str">
        <f t="shared" si="83"/>
        <v/>
      </c>
      <c r="T45" s="253" t="str">
        <f t="shared" si="83"/>
        <v/>
      </c>
      <c r="U45" s="253" t="str">
        <f t="shared" si="83"/>
        <v/>
      </c>
      <c r="V45" s="253" t="str">
        <f t="shared" si="83"/>
        <v/>
      </c>
      <c r="W45" s="253" t="str">
        <f t="shared" si="83"/>
        <v/>
      </c>
      <c r="X45" s="253" t="str">
        <f t="shared" si="83"/>
        <v/>
      </c>
      <c r="Y45" s="253" t="str">
        <f t="shared" si="83"/>
        <v/>
      </c>
      <c r="Z45" s="253" t="str">
        <f t="shared" si="83"/>
        <v/>
      </c>
      <c r="AA45" s="253" t="str">
        <f t="shared" si="83"/>
        <v/>
      </c>
      <c r="AB45" s="253" t="str">
        <f t="shared" si="83"/>
        <v/>
      </c>
      <c r="AC45" s="253" t="str">
        <f t="shared" si="83"/>
        <v/>
      </c>
      <c r="AD45" s="253" t="str">
        <f t="shared" si="83"/>
        <v/>
      </c>
      <c r="AE45" s="253" t="str">
        <f t="shared" si="83"/>
        <v/>
      </c>
      <c r="AF45" s="253" t="str">
        <f t="shared" si="83"/>
        <v/>
      </c>
      <c r="AG45" s="253" t="str">
        <f t="shared" si="83"/>
        <v/>
      </c>
      <c r="AH45" s="253" t="str">
        <f t="shared" si="83"/>
        <v/>
      </c>
      <c r="AI45" s="253" t="str">
        <f t="shared" si="83"/>
        <v/>
      </c>
      <c r="AJ45" s="253" t="str">
        <f t="shared" si="83"/>
        <v/>
      </c>
      <c r="AK45" s="253" t="str">
        <f t="shared" si="83"/>
        <v/>
      </c>
      <c r="AL45" s="253" t="str">
        <f t="shared" si="83"/>
        <v/>
      </c>
      <c r="AM45" s="253" t="str">
        <f t="shared" si="83"/>
        <v/>
      </c>
      <c r="AN45" s="253" t="str">
        <f t="shared" si="83"/>
        <v/>
      </c>
      <c r="AO45" s="253" t="str">
        <f t="shared" si="83"/>
        <v/>
      </c>
      <c r="AP45" s="253" t="str">
        <f t="shared" si="83"/>
        <v/>
      </c>
      <c r="AQ45" s="253" t="str">
        <f t="shared" si="83"/>
        <v/>
      </c>
      <c r="AR45" s="253" t="str">
        <f t="shared" si="83"/>
        <v/>
      </c>
      <c r="AS45" s="253" t="str">
        <f t="shared" si="83"/>
        <v/>
      </c>
      <c r="AT45" s="253" t="str">
        <f t="shared" si="83"/>
        <v/>
      </c>
      <c r="AU45" s="253" t="str">
        <f t="shared" si="83"/>
        <v/>
      </c>
      <c r="AV45" s="253" t="str">
        <f t="shared" si="83"/>
        <v/>
      </c>
      <c r="AW45" s="253" t="str">
        <f t="shared" si="83"/>
        <v/>
      </c>
      <c r="AX45" s="253" t="str">
        <f t="shared" si="83"/>
        <v/>
      </c>
      <c r="AY45" s="253" t="str">
        <f t="shared" si="83"/>
        <v/>
      </c>
      <c r="AZ45" s="253" t="str">
        <f t="shared" si="83"/>
        <v/>
      </c>
      <c r="BA45" s="253" t="str">
        <f t="shared" si="83"/>
        <v/>
      </c>
      <c r="BB45" s="253" t="str">
        <f t="shared" si="83"/>
        <v/>
      </c>
      <c r="BC45" s="253" t="str">
        <f t="shared" si="83"/>
        <v/>
      </c>
      <c r="BD45" s="253" t="str">
        <f t="shared" si="83"/>
        <v/>
      </c>
      <c r="BE45" s="253" t="str">
        <f t="shared" si="83"/>
        <v/>
      </c>
      <c r="BF45" s="253" t="str">
        <f t="shared" si="83"/>
        <v/>
      </c>
      <c r="BG45" s="253" t="str">
        <f t="shared" si="83"/>
        <v/>
      </c>
      <c r="BH45" s="253" t="str">
        <f t="shared" si="83"/>
        <v/>
      </c>
      <c r="BI45" s="253" t="str">
        <f t="shared" si="83"/>
        <v/>
      </c>
      <c r="BJ45" s="253" t="str">
        <f t="shared" si="83"/>
        <v/>
      </c>
      <c r="BK45" s="253" t="str">
        <f t="shared" si="83"/>
        <v/>
      </c>
      <c r="BL45" s="253" t="str">
        <f t="shared" si="83"/>
        <v/>
      </c>
      <c r="BM45" s="253" t="str">
        <f t="shared" si="83"/>
        <v/>
      </c>
      <c r="BN45" s="253" t="str">
        <f t="shared" si="83"/>
        <v/>
      </c>
      <c r="BO45" s="253" t="str">
        <f t="shared" si="83"/>
        <v/>
      </c>
      <c r="BP45" s="253" t="str">
        <f t="shared" si="83"/>
        <v/>
      </c>
      <c r="BQ45" s="253" t="str">
        <f t="shared" si="83"/>
        <v/>
      </c>
      <c r="BR45" s="253" t="str">
        <f t="shared" ref="BR45:CY45" si="84">IF(COUNTIF(_tt1,BR$2)&gt;1,"sai",IF(COUNTIF(_tt1,BR$2)=1,INDEX(tkbc,1,MATCH(BR$2,_tt1,0)),""))</f>
        <v/>
      </c>
      <c r="BS45" s="253" t="str">
        <f t="shared" si="84"/>
        <v/>
      </c>
      <c r="BT45" s="253" t="str">
        <f t="shared" si="84"/>
        <v/>
      </c>
      <c r="BU45" s="253" t="str">
        <f t="shared" si="84"/>
        <v/>
      </c>
      <c r="BV45" s="253" t="str">
        <f t="shared" si="84"/>
        <v/>
      </c>
      <c r="BW45" s="253" t="str">
        <f t="shared" si="84"/>
        <v/>
      </c>
      <c r="BX45" s="253" t="str">
        <f t="shared" si="84"/>
        <v/>
      </c>
      <c r="BY45" s="253" t="str">
        <f t="shared" si="84"/>
        <v/>
      </c>
      <c r="BZ45" s="253" t="str">
        <f t="shared" si="84"/>
        <v/>
      </c>
      <c r="CA45" s="253" t="str">
        <f t="shared" si="84"/>
        <v/>
      </c>
      <c r="CB45" s="253" t="str">
        <f t="shared" si="84"/>
        <v/>
      </c>
      <c r="CC45" s="253" t="str">
        <f t="shared" si="84"/>
        <v/>
      </c>
      <c r="CD45" s="253" t="str">
        <f t="shared" si="84"/>
        <v/>
      </c>
      <c r="CE45" s="253" t="str">
        <f t="shared" si="84"/>
        <v/>
      </c>
      <c r="CF45" s="253" t="str">
        <f t="shared" si="84"/>
        <v/>
      </c>
      <c r="CG45" s="253" t="str">
        <f t="shared" si="84"/>
        <v/>
      </c>
      <c r="CH45" s="253" t="str">
        <f t="shared" si="84"/>
        <v/>
      </c>
      <c r="CI45" s="253" t="str">
        <f t="shared" si="84"/>
        <v/>
      </c>
      <c r="CJ45" s="253" t="str">
        <f t="shared" si="84"/>
        <v/>
      </c>
      <c r="CK45" s="253" t="str">
        <f t="shared" si="84"/>
        <v/>
      </c>
      <c r="CL45" s="253" t="str">
        <f t="shared" si="84"/>
        <v/>
      </c>
      <c r="CM45" s="253" t="str">
        <f t="shared" si="84"/>
        <v/>
      </c>
      <c r="CN45" s="253" t="str">
        <f t="shared" si="84"/>
        <v/>
      </c>
      <c r="CO45" s="253" t="str">
        <f t="shared" si="84"/>
        <v/>
      </c>
      <c r="CP45" s="253" t="str">
        <f t="shared" si="84"/>
        <v/>
      </c>
      <c r="CQ45" s="253" t="str">
        <f t="shared" si="84"/>
        <v/>
      </c>
      <c r="CR45" s="253" t="str">
        <f t="shared" si="84"/>
        <v/>
      </c>
      <c r="CS45" s="253" t="str">
        <f t="shared" si="84"/>
        <v/>
      </c>
      <c r="CT45" s="253" t="str">
        <f t="shared" si="84"/>
        <v/>
      </c>
      <c r="CU45" s="253" t="str">
        <f t="shared" si="84"/>
        <v/>
      </c>
      <c r="CV45" s="253" t="str">
        <f t="shared" si="84"/>
        <v/>
      </c>
      <c r="CW45" s="253" t="str">
        <f t="shared" si="84"/>
        <v/>
      </c>
      <c r="CX45" s="253" t="str">
        <f t="shared" si="84"/>
        <v/>
      </c>
      <c r="CY45" s="253" t="str">
        <f t="shared" si="84"/>
        <v/>
      </c>
    </row>
    <row r="46" spans="1:103" ht="12" customHeight="1">
      <c r="A46" s="571"/>
      <c r="B46" s="250">
        <v>2</v>
      </c>
      <c r="C46" s="248" t="str">
        <f t="shared" ref="C46:BQ46" si="85">IF(COUNTIF(_tt2,C$2)&gt;1,"sai",IF(COUNTIF(_tt2,C$2)=1,INDEX(tkbc,1,MATCH(C$2,_tt2,0)),""))</f>
        <v/>
      </c>
      <c r="D46" s="248" t="str">
        <f t="shared" si="85"/>
        <v/>
      </c>
      <c r="E46" s="248" t="str">
        <f t="shared" si="85"/>
        <v/>
      </c>
      <c r="F46" s="248" t="str">
        <f t="shared" si="85"/>
        <v/>
      </c>
      <c r="G46" s="248" t="str">
        <f t="shared" si="85"/>
        <v/>
      </c>
      <c r="H46" s="248" t="str">
        <f t="shared" si="85"/>
        <v/>
      </c>
      <c r="I46" s="248" t="str">
        <f t="shared" si="85"/>
        <v/>
      </c>
      <c r="J46" s="248" t="str">
        <f t="shared" si="85"/>
        <v/>
      </c>
      <c r="K46" s="248" t="str">
        <f t="shared" si="85"/>
        <v/>
      </c>
      <c r="L46" s="248" t="str">
        <f t="shared" si="85"/>
        <v/>
      </c>
      <c r="M46" s="248" t="str">
        <f t="shared" si="85"/>
        <v/>
      </c>
      <c r="N46" s="248" t="str">
        <f t="shared" si="85"/>
        <v/>
      </c>
      <c r="O46" s="248" t="str">
        <f t="shared" si="85"/>
        <v/>
      </c>
      <c r="P46" s="248" t="str">
        <f t="shared" si="85"/>
        <v/>
      </c>
      <c r="Q46" s="248" t="str">
        <f t="shared" si="85"/>
        <v/>
      </c>
      <c r="R46" s="248" t="str">
        <f t="shared" si="85"/>
        <v/>
      </c>
      <c r="S46" s="248" t="str">
        <f t="shared" si="85"/>
        <v/>
      </c>
      <c r="T46" s="248" t="str">
        <f t="shared" si="85"/>
        <v/>
      </c>
      <c r="U46" s="248" t="str">
        <f t="shared" si="85"/>
        <v/>
      </c>
      <c r="V46" s="248" t="str">
        <f t="shared" si="85"/>
        <v/>
      </c>
      <c r="W46" s="248" t="str">
        <f t="shared" si="85"/>
        <v/>
      </c>
      <c r="X46" s="248" t="str">
        <f t="shared" si="85"/>
        <v/>
      </c>
      <c r="Y46" s="248" t="str">
        <f t="shared" si="85"/>
        <v/>
      </c>
      <c r="Z46" s="248" t="str">
        <f t="shared" si="85"/>
        <v/>
      </c>
      <c r="AA46" s="248" t="str">
        <f t="shared" si="85"/>
        <v/>
      </c>
      <c r="AB46" s="248" t="str">
        <f t="shared" si="85"/>
        <v/>
      </c>
      <c r="AC46" s="248" t="str">
        <f t="shared" si="85"/>
        <v/>
      </c>
      <c r="AD46" s="248" t="str">
        <f t="shared" si="85"/>
        <v/>
      </c>
      <c r="AE46" s="248" t="str">
        <f t="shared" si="85"/>
        <v/>
      </c>
      <c r="AF46" s="248" t="str">
        <f t="shared" si="85"/>
        <v/>
      </c>
      <c r="AG46" s="248" t="str">
        <f t="shared" si="85"/>
        <v/>
      </c>
      <c r="AH46" s="248" t="str">
        <f t="shared" si="85"/>
        <v/>
      </c>
      <c r="AI46" s="248" t="str">
        <f t="shared" si="85"/>
        <v/>
      </c>
      <c r="AJ46" s="248" t="str">
        <f t="shared" si="85"/>
        <v/>
      </c>
      <c r="AK46" s="248" t="str">
        <f t="shared" si="85"/>
        <v/>
      </c>
      <c r="AL46" s="248" t="str">
        <f t="shared" si="85"/>
        <v/>
      </c>
      <c r="AM46" s="248" t="str">
        <f t="shared" si="85"/>
        <v/>
      </c>
      <c r="AN46" s="248" t="str">
        <f t="shared" si="85"/>
        <v/>
      </c>
      <c r="AO46" s="248" t="str">
        <f t="shared" si="85"/>
        <v/>
      </c>
      <c r="AP46" s="248" t="str">
        <f t="shared" si="85"/>
        <v/>
      </c>
      <c r="AQ46" s="248" t="str">
        <f t="shared" si="85"/>
        <v/>
      </c>
      <c r="AR46" s="248" t="str">
        <f t="shared" si="85"/>
        <v/>
      </c>
      <c r="AS46" s="248" t="str">
        <f t="shared" si="85"/>
        <v/>
      </c>
      <c r="AT46" s="248" t="str">
        <f t="shared" si="85"/>
        <v/>
      </c>
      <c r="AU46" s="248" t="str">
        <f t="shared" si="85"/>
        <v/>
      </c>
      <c r="AV46" s="248" t="str">
        <f t="shared" si="85"/>
        <v/>
      </c>
      <c r="AW46" s="248" t="str">
        <f t="shared" si="85"/>
        <v/>
      </c>
      <c r="AX46" s="248" t="str">
        <f t="shared" si="85"/>
        <v/>
      </c>
      <c r="AY46" s="248" t="str">
        <f t="shared" si="85"/>
        <v/>
      </c>
      <c r="AZ46" s="248" t="str">
        <f t="shared" si="85"/>
        <v/>
      </c>
      <c r="BA46" s="248" t="str">
        <f t="shared" si="85"/>
        <v/>
      </c>
      <c r="BB46" s="248" t="str">
        <f t="shared" si="85"/>
        <v/>
      </c>
      <c r="BC46" s="248" t="str">
        <f t="shared" si="85"/>
        <v/>
      </c>
      <c r="BD46" s="248" t="str">
        <f t="shared" si="85"/>
        <v/>
      </c>
      <c r="BE46" s="248" t="str">
        <f t="shared" si="85"/>
        <v/>
      </c>
      <c r="BF46" s="248" t="str">
        <f t="shared" si="85"/>
        <v/>
      </c>
      <c r="BG46" s="248" t="str">
        <f t="shared" si="85"/>
        <v/>
      </c>
      <c r="BH46" s="248" t="str">
        <f t="shared" si="85"/>
        <v/>
      </c>
      <c r="BI46" s="248" t="str">
        <f t="shared" si="85"/>
        <v/>
      </c>
      <c r="BJ46" s="248" t="str">
        <f t="shared" si="85"/>
        <v/>
      </c>
      <c r="BK46" s="248" t="str">
        <f t="shared" si="85"/>
        <v/>
      </c>
      <c r="BL46" s="248" t="str">
        <f t="shared" si="85"/>
        <v/>
      </c>
      <c r="BM46" s="248" t="str">
        <f t="shared" si="85"/>
        <v/>
      </c>
      <c r="BN46" s="248" t="str">
        <f t="shared" si="85"/>
        <v/>
      </c>
      <c r="BO46" s="248" t="str">
        <f t="shared" si="85"/>
        <v/>
      </c>
      <c r="BP46" s="248" t="str">
        <f t="shared" si="85"/>
        <v/>
      </c>
      <c r="BQ46" s="248" t="str">
        <f t="shared" si="85"/>
        <v/>
      </c>
      <c r="BR46" s="248" t="str">
        <f t="shared" ref="BR46:CY46" si="86">IF(COUNTIF(_tt2,BR$2)&gt;1,"sai",IF(COUNTIF(_tt2,BR$2)=1,INDEX(tkbc,1,MATCH(BR$2,_tt2,0)),""))</f>
        <v/>
      </c>
      <c r="BS46" s="248" t="str">
        <f t="shared" si="86"/>
        <v/>
      </c>
      <c r="BT46" s="248" t="str">
        <f t="shared" si="86"/>
        <v/>
      </c>
      <c r="BU46" s="248" t="str">
        <f t="shared" si="86"/>
        <v/>
      </c>
      <c r="BV46" s="248" t="str">
        <f t="shared" si="86"/>
        <v/>
      </c>
      <c r="BW46" s="248" t="str">
        <f t="shared" si="86"/>
        <v/>
      </c>
      <c r="BX46" s="248" t="str">
        <f t="shared" si="86"/>
        <v/>
      </c>
      <c r="BY46" s="248" t="str">
        <f t="shared" si="86"/>
        <v/>
      </c>
      <c r="BZ46" s="248" t="str">
        <f t="shared" si="86"/>
        <v/>
      </c>
      <c r="CA46" s="248" t="str">
        <f t="shared" si="86"/>
        <v/>
      </c>
      <c r="CB46" s="248" t="str">
        <f t="shared" si="86"/>
        <v/>
      </c>
      <c r="CC46" s="248" t="str">
        <f t="shared" si="86"/>
        <v/>
      </c>
      <c r="CD46" s="248" t="str">
        <f t="shared" si="86"/>
        <v/>
      </c>
      <c r="CE46" s="248" t="str">
        <f t="shared" si="86"/>
        <v/>
      </c>
      <c r="CF46" s="248" t="str">
        <f t="shared" si="86"/>
        <v/>
      </c>
      <c r="CG46" s="248" t="str">
        <f t="shared" si="86"/>
        <v/>
      </c>
      <c r="CH46" s="248" t="str">
        <f t="shared" si="86"/>
        <v/>
      </c>
      <c r="CI46" s="248" t="str">
        <f t="shared" si="86"/>
        <v/>
      </c>
      <c r="CJ46" s="248" t="str">
        <f t="shared" si="86"/>
        <v/>
      </c>
      <c r="CK46" s="248" t="str">
        <f t="shared" si="86"/>
        <v/>
      </c>
      <c r="CL46" s="248" t="str">
        <f t="shared" si="86"/>
        <v/>
      </c>
      <c r="CM46" s="248" t="str">
        <f t="shared" si="86"/>
        <v/>
      </c>
      <c r="CN46" s="248" t="str">
        <f t="shared" si="86"/>
        <v/>
      </c>
      <c r="CO46" s="248" t="str">
        <f t="shared" si="86"/>
        <v/>
      </c>
      <c r="CP46" s="248" t="str">
        <f t="shared" si="86"/>
        <v/>
      </c>
      <c r="CQ46" s="248" t="str">
        <f t="shared" si="86"/>
        <v/>
      </c>
      <c r="CR46" s="248" t="str">
        <f t="shared" si="86"/>
        <v/>
      </c>
      <c r="CS46" s="248" t="str">
        <f t="shared" si="86"/>
        <v/>
      </c>
      <c r="CT46" s="248" t="str">
        <f t="shared" si="86"/>
        <v/>
      </c>
      <c r="CU46" s="248" t="str">
        <f t="shared" si="86"/>
        <v/>
      </c>
      <c r="CV46" s="248" t="str">
        <f t="shared" si="86"/>
        <v/>
      </c>
      <c r="CW46" s="248" t="str">
        <f t="shared" si="86"/>
        <v/>
      </c>
      <c r="CX46" s="248" t="str">
        <f t="shared" si="86"/>
        <v/>
      </c>
      <c r="CY46" s="248" t="str">
        <f t="shared" si="86"/>
        <v/>
      </c>
    </row>
    <row r="47" spans="1:103" ht="12" customHeight="1">
      <c r="A47" s="571"/>
      <c r="B47" s="250">
        <v>3</v>
      </c>
      <c r="C47" s="248" t="str">
        <f t="shared" ref="C47:BQ47" si="87">IF(COUNTIF(_tt3,C$2)&gt;1,"sai",IF(COUNTIF(_tt3,C$2)=1,INDEX(tkbc,1,MATCH(C$2,_tt3,0)),""))</f>
        <v/>
      </c>
      <c r="D47" s="248" t="str">
        <f t="shared" si="87"/>
        <v/>
      </c>
      <c r="E47" s="248" t="str">
        <f t="shared" si="87"/>
        <v/>
      </c>
      <c r="F47" s="248" t="str">
        <f t="shared" si="87"/>
        <v/>
      </c>
      <c r="G47" s="248" t="str">
        <f t="shared" si="87"/>
        <v/>
      </c>
      <c r="H47" s="248" t="str">
        <f t="shared" si="87"/>
        <v/>
      </c>
      <c r="I47" s="248" t="str">
        <f t="shared" si="87"/>
        <v/>
      </c>
      <c r="J47" s="248" t="str">
        <f t="shared" si="87"/>
        <v/>
      </c>
      <c r="K47" s="248" t="str">
        <f t="shared" si="87"/>
        <v/>
      </c>
      <c r="L47" s="248" t="str">
        <f t="shared" si="87"/>
        <v/>
      </c>
      <c r="M47" s="248" t="str">
        <f t="shared" si="87"/>
        <v/>
      </c>
      <c r="N47" s="248" t="str">
        <f t="shared" si="87"/>
        <v/>
      </c>
      <c r="O47" s="248" t="str">
        <f t="shared" si="87"/>
        <v/>
      </c>
      <c r="P47" s="248" t="str">
        <f t="shared" si="87"/>
        <v/>
      </c>
      <c r="Q47" s="248" t="str">
        <f t="shared" si="87"/>
        <v/>
      </c>
      <c r="R47" s="248" t="str">
        <f t="shared" si="87"/>
        <v/>
      </c>
      <c r="S47" s="248" t="str">
        <f t="shared" si="87"/>
        <v/>
      </c>
      <c r="T47" s="248" t="str">
        <f t="shared" si="87"/>
        <v/>
      </c>
      <c r="U47" s="248" t="str">
        <f t="shared" si="87"/>
        <v/>
      </c>
      <c r="V47" s="248" t="str">
        <f t="shared" si="87"/>
        <v/>
      </c>
      <c r="W47" s="248" t="str">
        <f t="shared" si="87"/>
        <v/>
      </c>
      <c r="X47" s="248" t="str">
        <f t="shared" si="87"/>
        <v/>
      </c>
      <c r="Y47" s="248" t="str">
        <f t="shared" si="87"/>
        <v/>
      </c>
      <c r="Z47" s="248" t="str">
        <f t="shared" si="87"/>
        <v/>
      </c>
      <c r="AA47" s="248" t="str">
        <f t="shared" si="87"/>
        <v/>
      </c>
      <c r="AB47" s="248" t="str">
        <f t="shared" si="87"/>
        <v/>
      </c>
      <c r="AC47" s="248" t="str">
        <f t="shared" si="87"/>
        <v/>
      </c>
      <c r="AD47" s="248" t="str">
        <f t="shared" si="87"/>
        <v/>
      </c>
      <c r="AE47" s="248" t="str">
        <f t="shared" si="87"/>
        <v/>
      </c>
      <c r="AF47" s="248" t="str">
        <f t="shared" si="87"/>
        <v/>
      </c>
      <c r="AG47" s="248" t="str">
        <f t="shared" si="87"/>
        <v/>
      </c>
      <c r="AH47" s="248" t="str">
        <f t="shared" si="87"/>
        <v/>
      </c>
      <c r="AI47" s="248" t="str">
        <f t="shared" si="87"/>
        <v/>
      </c>
      <c r="AJ47" s="248" t="str">
        <f t="shared" si="87"/>
        <v/>
      </c>
      <c r="AK47" s="248" t="str">
        <f t="shared" si="87"/>
        <v/>
      </c>
      <c r="AL47" s="248" t="str">
        <f t="shared" si="87"/>
        <v/>
      </c>
      <c r="AM47" s="248" t="str">
        <f t="shared" si="87"/>
        <v/>
      </c>
      <c r="AN47" s="248" t="str">
        <f t="shared" si="87"/>
        <v/>
      </c>
      <c r="AO47" s="248" t="str">
        <f t="shared" si="87"/>
        <v/>
      </c>
      <c r="AP47" s="248" t="str">
        <f t="shared" si="87"/>
        <v/>
      </c>
      <c r="AQ47" s="248" t="str">
        <f t="shared" si="87"/>
        <v/>
      </c>
      <c r="AR47" s="248" t="str">
        <f t="shared" si="87"/>
        <v/>
      </c>
      <c r="AS47" s="248" t="str">
        <f t="shared" si="87"/>
        <v/>
      </c>
      <c r="AT47" s="248" t="str">
        <f t="shared" si="87"/>
        <v/>
      </c>
      <c r="AU47" s="248" t="str">
        <f t="shared" si="87"/>
        <v/>
      </c>
      <c r="AV47" s="248" t="str">
        <f t="shared" si="87"/>
        <v/>
      </c>
      <c r="AW47" s="248" t="str">
        <f t="shared" si="87"/>
        <v/>
      </c>
      <c r="AX47" s="248" t="str">
        <f t="shared" si="87"/>
        <v/>
      </c>
      <c r="AY47" s="248" t="str">
        <f t="shared" si="87"/>
        <v/>
      </c>
      <c r="AZ47" s="248" t="str">
        <f t="shared" si="87"/>
        <v/>
      </c>
      <c r="BA47" s="248" t="str">
        <f t="shared" si="87"/>
        <v/>
      </c>
      <c r="BB47" s="248" t="str">
        <f t="shared" si="87"/>
        <v/>
      </c>
      <c r="BC47" s="248" t="str">
        <f t="shared" si="87"/>
        <v/>
      </c>
      <c r="BD47" s="248" t="str">
        <f t="shared" si="87"/>
        <v/>
      </c>
      <c r="BE47" s="248" t="str">
        <f t="shared" si="87"/>
        <v/>
      </c>
      <c r="BF47" s="248" t="str">
        <f t="shared" si="87"/>
        <v/>
      </c>
      <c r="BG47" s="248" t="str">
        <f t="shared" si="87"/>
        <v/>
      </c>
      <c r="BH47" s="248" t="str">
        <f t="shared" si="87"/>
        <v/>
      </c>
      <c r="BI47" s="248" t="str">
        <f t="shared" si="87"/>
        <v/>
      </c>
      <c r="BJ47" s="248" t="str">
        <f t="shared" si="87"/>
        <v/>
      </c>
      <c r="BK47" s="248" t="str">
        <f t="shared" si="87"/>
        <v/>
      </c>
      <c r="BL47" s="248" t="str">
        <f t="shared" si="87"/>
        <v/>
      </c>
      <c r="BM47" s="248" t="str">
        <f t="shared" si="87"/>
        <v/>
      </c>
      <c r="BN47" s="248" t="str">
        <f t="shared" si="87"/>
        <v/>
      </c>
      <c r="BO47" s="248" t="str">
        <f t="shared" si="87"/>
        <v/>
      </c>
      <c r="BP47" s="248" t="str">
        <f t="shared" si="87"/>
        <v/>
      </c>
      <c r="BQ47" s="248" t="str">
        <f t="shared" si="87"/>
        <v/>
      </c>
      <c r="BR47" s="248" t="str">
        <f t="shared" ref="BR47:CY47" si="88">IF(COUNTIF(_tt3,BR$2)&gt;1,"sai",IF(COUNTIF(_tt3,BR$2)=1,INDEX(tkbc,1,MATCH(BR$2,_tt3,0)),""))</f>
        <v/>
      </c>
      <c r="BS47" s="248" t="str">
        <f t="shared" si="88"/>
        <v/>
      </c>
      <c r="BT47" s="248" t="str">
        <f t="shared" si="88"/>
        <v/>
      </c>
      <c r="BU47" s="248" t="str">
        <f t="shared" si="88"/>
        <v/>
      </c>
      <c r="BV47" s="248" t="str">
        <f t="shared" si="88"/>
        <v/>
      </c>
      <c r="BW47" s="248" t="str">
        <f t="shared" si="88"/>
        <v/>
      </c>
      <c r="BX47" s="248" t="str">
        <f t="shared" si="88"/>
        <v/>
      </c>
      <c r="BY47" s="248" t="str">
        <f t="shared" si="88"/>
        <v/>
      </c>
      <c r="BZ47" s="248" t="str">
        <f t="shared" si="88"/>
        <v/>
      </c>
      <c r="CA47" s="248" t="str">
        <f t="shared" si="88"/>
        <v/>
      </c>
      <c r="CB47" s="248" t="str">
        <f t="shared" si="88"/>
        <v/>
      </c>
      <c r="CC47" s="248" t="str">
        <f t="shared" si="88"/>
        <v/>
      </c>
      <c r="CD47" s="248" t="str">
        <f t="shared" si="88"/>
        <v/>
      </c>
      <c r="CE47" s="248" t="str">
        <f t="shared" si="88"/>
        <v/>
      </c>
      <c r="CF47" s="248" t="str">
        <f t="shared" si="88"/>
        <v/>
      </c>
      <c r="CG47" s="248" t="str">
        <f t="shared" si="88"/>
        <v/>
      </c>
      <c r="CH47" s="248" t="str">
        <f t="shared" si="88"/>
        <v/>
      </c>
      <c r="CI47" s="248" t="str">
        <f t="shared" si="88"/>
        <v/>
      </c>
      <c r="CJ47" s="248" t="str">
        <f t="shared" si="88"/>
        <v/>
      </c>
      <c r="CK47" s="248" t="str">
        <f t="shared" si="88"/>
        <v/>
      </c>
      <c r="CL47" s="248" t="str">
        <f t="shared" si="88"/>
        <v/>
      </c>
      <c r="CM47" s="248" t="str">
        <f t="shared" si="88"/>
        <v/>
      </c>
      <c r="CN47" s="248" t="str">
        <f t="shared" si="88"/>
        <v/>
      </c>
      <c r="CO47" s="248" t="str">
        <f t="shared" si="88"/>
        <v/>
      </c>
      <c r="CP47" s="248" t="str">
        <f t="shared" si="88"/>
        <v/>
      </c>
      <c r="CQ47" s="248" t="str">
        <f t="shared" si="88"/>
        <v/>
      </c>
      <c r="CR47" s="248" t="str">
        <f t="shared" si="88"/>
        <v/>
      </c>
      <c r="CS47" s="248" t="str">
        <f t="shared" si="88"/>
        <v/>
      </c>
      <c r="CT47" s="248" t="str">
        <f t="shared" si="88"/>
        <v/>
      </c>
      <c r="CU47" s="248" t="str">
        <f t="shared" si="88"/>
        <v/>
      </c>
      <c r="CV47" s="248" t="str">
        <f t="shared" si="88"/>
        <v/>
      </c>
      <c r="CW47" s="248" t="str">
        <f t="shared" si="88"/>
        <v/>
      </c>
      <c r="CX47" s="248" t="str">
        <f t="shared" si="88"/>
        <v/>
      </c>
      <c r="CY47" s="248" t="str">
        <f t="shared" si="88"/>
        <v/>
      </c>
    </row>
    <row r="48" spans="1:103" ht="12" customHeight="1">
      <c r="A48" s="571"/>
      <c r="B48" s="250">
        <v>4</v>
      </c>
      <c r="C48" s="248" t="str">
        <f t="shared" ref="C48:BQ48" si="89">IF(COUNTIF(_tt4,C$2)&gt;1,"sai",IF(COUNTIF(_tt4,C$2)=1,INDEX(tkbc,1,MATCH(C$2,_tt4,0)),""))</f>
        <v/>
      </c>
      <c r="D48" s="248" t="str">
        <f t="shared" si="89"/>
        <v/>
      </c>
      <c r="E48" s="248" t="str">
        <f t="shared" si="89"/>
        <v/>
      </c>
      <c r="F48" s="248" t="str">
        <f t="shared" si="89"/>
        <v/>
      </c>
      <c r="G48" s="248" t="str">
        <f t="shared" si="89"/>
        <v/>
      </c>
      <c r="H48" s="248" t="str">
        <f t="shared" si="89"/>
        <v/>
      </c>
      <c r="I48" s="248" t="str">
        <f t="shared" si="89"/>
        <v/>
      </c>
      <c r="J48" s="248" t="str">
        <f t="shared" si="89"/>
        <v/>
      </c>
      <c r="K48" s="248" t="str">
        <f t="shared" si="89"/>
        <v/>
      </c>
      <c r="L48" s="248" t="str">
        <f t="shared" si="89"/>
        <v/>
      </c>
      <c r="M48" s="248" t="str">
        <f t="shared" si="89"/>
        <v/>
      </c>
      <c r="N48" s="248" t="str">
        <f t="shared" si="89"/>
        <v/>
      </c>
      <c r="O48" s="248" t="str">
        <f t="shared" si="89"/>
        <v/>
      </c>
      <c r="P48" s="248" t="str">
        <f t="shared" si="89"/>
        <v/>
      </c>
      <c r="Q48" s="248" t="str">
        <f t="shared" si="89"/>
        <v/>
      </c>
      <c r="R48" s="248" t="str">
        <f t="shared" si="89"/>
        <v/>
      </c>
      <c r="S48" s="248" t="str">
        <f t="shared" si="89"/>
        <v/>
      </c>
      <c r="T48" s="248" t="str">
        <f t="shared" si="89"/>
        <v/>
      </c>
      <c r="U48" s="248" t="str">
        <f t="shared" si="89"/>
        <v/>
      </c>
      <c r="V48" s="248" t="str">
        <f t="shared" si="89"/>
        <v/>
      </c>
      <c r="W48" s="248" t="str">
        <f t="shared" si="89"/>
        <v/>
      </c>
      <c r="X48" s="248" t="str">
        <f t="shared" si="89"/>
        <v/>
      </c>
      <c r="Y48" s="248" t="str">
        <f t="shared" si="89"/>
        <v/>
      </c>
      <c r="Z48" s="248" t="str">
        <f t="shared" si="89"/>
        <v/>
      </c>
      <c r="AA48" s="248" t="str">
        <f t="shared" si="89"/>
        <v/>
      </c>
      <c r="AB48" s="248" t="str">
        <f t="shared" si="89"/>
        <v/>
      </c>
      <c r="AC48" s="248" t="str">
        <f t="shared" si="89"/>
        <v/>
      </c>
      <c r="AD48" s="248" t="str">
        <f t="shared" si="89"/>
        <v/>
      </c>
      <c r="AE48" s="248" t="str">
        <f t="shared" si="89"/>
        <v/>
      </c>
      <c r="AF48" s="248" t="str">
        <f t="shared" si="89"/>
        <v/>
      </c>
      <c r="AG48" s="248" t="str">
        <f t="shared" si="89"/>
        <v/>
      </c>
      <c r="AH48" s="248" t="str">
        <f t="shared" si="89"/>
        <v/>
      </c>
      <c r="AI48" s="248" t="str">
        <f t="shared" si="89"/>
        <v/>
      </c>
      <c r="AJ48" s="248" t="str">
        <f t="shared" si="89"/>
        <v/>
      </c>
      <c r="AK48" s="248" t="str">
        <f t="shared" si="89"/>
        <v/>
      </c>
      <c r="AL48" s="248" t="str">
        <f t="shared" si="89"/>
        <v/>
      </c>
      <c r="AM48" s="248" t="str">
        <f t="shared" si="89"/>
        <v/>
      </c>
      <c r="AN48" s="248" t="str">
        <f t="shared" si="89"/>
        <v/>
      </c>
      <c r="AO48" s="248" t="str">
        <f t="shared" si="89"/>
        <v/>
      </c>
      <c r="AP48" s="248" t="str">
        <f t="shared" si="89"/>
        <v/>
      </c>
      <c r="AQ48" s="248" t="str">
        <f t="shared" si="89"/>
        <v/>
      </c>
      <c r="AR48" s="248" t="str">
        <f t="shared" si="89"/>
        <v/>
      </c>
      <c r="AS48" s="248" t="str">
        <f t="shared" si="89"/>
        <v/>
      </c>
      <c r="AT48" s="248" t="str">
        <f t="shared" si="89"/>
        <v/>
      </c>
      <c r="AU48" s="248" t="str">
        <f t="shared" si="89"/>
        <v/>
      </c>
      <c r="AV48" s="248" t="str">
        <f t="shared" si="89"/>
        <v/>
      </c>
      <c r="AW48" s="248" t="str">
        <f t="shared" si="89"/>
        <v/>
      </c>
      <c r="AX48" s="248" t="str">
        <f t="shared" si="89"/>
        <v/>
      </c>
      <c r="AY48" s="248" t="str">
        <f t="shared" si="89"/>
        <v/>
      </c>
      <c r="AZ48" s="248" t="str">
        <f t="shared" si="89"/>
        <v/>
      </c>
      <c r="BA48" s="248" t="str">
        <f t="shared" si="89"/>
        <v/>
      </c>
      <c r="BB48" s="248" t="str">
        <f t="shared" si="89"/>
        <v/>
      </c>
      <c r="BC48" s="248" t="str">
        <f t="shared" si="89"/>
        <v/>
      </c>
      <c r="BD48" s="248" t="str">
        <f t="shared" si="89"/>
        <v/>
      </c>
      <c r="BE48" s="248" t="str">
        <f t="shared" si="89"/>
        <v/>
      </c>
      <c r="BF48" s="248" t="str">
        <f t="shared" si="89"/>
        <v/>
      </c>
      <c r="BG48" s="248" t="str">
        <f t="shared" si="89"/>
        <v/>
      </c>
      <c r="BH48" s="248" t="str">
        <f t="shared" si="89"/>
        <v/>
      </c>
      <c r="BI48" s="248" t="str">
        <f t="shared" si="89"/>
        <v/>
      </c>
      <c r="BJ48" s="248" t="str">
        <f t="shared" si="89"/>
        <v/>
      </c>
      <c r="BK48" s="248" t="str">
        <f t="shared" si="89"/>
        <v/>
      </c>
      <c r="BL48" s="248" t="str">
        <f t="shared" si="89"/>
        <v/>
      </c>
      <c r="BM48" s="248" t="str">
        <f t="shared" si="89"/>
        <v/>
      </c>
      <c r="BN48" s="248" t="str">
        <f t="shared" si="89"/>
        <v/>
      </c>
      <c r="BO48" s="248" t="str">
        <f t="shared" si="89"/>
        <v/>
      </c>
      <c r="BP48" s="248" t="str">
        <f t="shared" si="89"/>
        <v/>
      </c>
      <c r="BQ48" s="248" t="str">
        <f t="shared" si="89"/>
        <v/>
      </c>
      <c r="BR48" s="248" t="str">
        <f t="shared" ref="BR48:CY48" si="90">IF(COUNTIF(_tt4,BR$2)&gt;1,"sai",IF(COUNTIF(_tt4,BR$2)=1,INDEX(tkbc,1,MATCH(BR$2,_tt4,0)),""))</f>
        <v/>
      </c>
      <c r="BS48" s="248" t="str">
        <f t="shared" si="90"/>
        <v/>
      </c>
      <c r="BT48" s="248" t="str">
        <f t="shared" si="90"/>
        <v/>
      </c>
      <c r="BU48" s="248" t="str">
        <f t="shared" si="90"/>
        <v/>
      </c>
      <c r="BV48" s="248" t="str">
        <f t="shared" si="90"/>
        <v/>
      </c>
      <c r="BW48" s="248" t="str">
        <f t="shared" si="90"/>
        <v/>
      </c>
      <c r="BX48" s="248" t="str">
        <f t="shared" si="90"/>
        <v/>
      </c>
      <c r="BY48" s="248" t="str">
        <f t="shared" si="90"/>
        <v/>
      </c>
      <c r="BZ48" s="248" t="str">
        <f t="shared" si="90"/>
        <v/>
      </c>
      <c r="CA48" s="248" t="str">
        <f t="shared" si="90"/>
        <v/>
      </c>
      <c r="CB48" s="248" t="str">
        <f t="shared" si="90"/>
        <v/>
      </c>
      <c r="CC48" s="248" t="str">
        <f t="shared" si="90"/>
        <v/>
      </c>
      <c r="CD48" s="248" t="str">
        <f t="shared" si="90"/>
        <v/>
      </c>
      <c r="CE48" s="248" t="str">
        <f t="shared" si="90"/>
        <v/>
      </c>
      <c r="CF48" s="248" t="str">
        <f t="shared" si="90"/>
        <v/>
      </c>
      <c r="CG48" s="248" t="str">
        <f t="shared" si="90"/>
        <v/>
      </c>
      <c r="CH48" s="248" t="str">
        <f t="shared" si="90"/>
        <v/>
      </c>
      <c r="CI48" s="248" t="str">
        <f t="shared" si="90"/>
        <v/>
      </c>
      <c r="CJ48" s="248" t="str">
        <f t="shared" si="90"/>
        <v/>
      </c>
      <c r="CK48" s="248" t="str">
        <f t="shared" si="90"/>
        <v/>
      </c>
      <c r="CL48" s="248" t="str">
        <f t="shared" si="90"/>
        <v/>
      </c>
      <c r="CM48" s="248" t="str">
        <f t="shared" si="90"/>
        <v/>
      </c>
      <c r="CN48" s="248" t="str">
        <f t="shared" si="90"/>
        <v/>
      </c>
      <c r="CO48" s="248" t="str">
        <f t="shared" si="90"/>
        <v/>
      </c>
      <c r="CP48" s="248" t="str">
        <f t="shared" si="90"/>
        <v/>
      </c>
      <c r="CQ48" s="248" t="str">
        <f t="shared" si="90"/>
        <v/>
      </c>
      <c r="CR48" s="248" t="str">
        <f t="shared" si="90"/>
        <v/>
      </c>
      <c r="CS48" s="248" t="str">
        <f t="shared" si="90"/>
        <v/>
      </c>
      <c r="CT48" s="248" t="str">
        <f t="shared" si="90"/>
        <v/>
      </c>
      <c r="CU48" s="248" t="str">
        <f t="shared" si="90"/>
        <v/>
      </c>
      <c r="CV48" s="248" t="str">
        <f t="shared" si="90"/>
        <v/>
      </c>
      <c r="CW48" s="248" t="str">
        <f t="shared" si="90"/>
        <v/>
      </c>
      <c r="CX48" s="248" t="str">
        <f t="shared" si="90"/>
        <v/>
      </c>
      <c r="CY48" s="248" t="str">
        <f t="shared" si="90"/>
        <v/>
      </c>
    </row>
    <row r="49" spans="1:103" ht="12" customHeight="1">
      <c r="A49" s="572"/>
      <c r="B49" s="259">
        <v>5</v>
      </c>
      <c r="C49" s="252" t="str">
        <f t="shared" ref="C49:BQ49" si="91">IF(COUNTIF(_tt5,C$2)&gt;1,"sai",IF(COUNTIF(_tt5,C$2)=1,INDEX(tkbc,1,MATCH(C$2,_tt5,0)),""))</f>
        <v/>
      </c>
      <c r="D49" s="252" t="str">
        <f t="shared" si="91"/>
        <v/>
      </c>
      <c r="E49" s="252" t="str">
        <f t="shared" si="91"/>
        <v/>
      </c>
      <c r="F49" s="252" t="str">
        <f t="shared" si="91"/>
        <v/>
      </c>
      <c r="G49" s="252" t="str">
        <f t="shared" si="91"/>
        <v/>
      </c>
      <c r="H49" s="252" t="str">
        <f t="shared" si="91"/>
        <v/>
      </c>
      <c r="I49" s="252" t="str">
        <f t="shared" si="91"/>
        <v/>
      </c>
      <c r="J49" s="252" t="str">
        <f t="shared" si="91"/>
        <v/>
      </c>
      <c r="K49" s="252" t="str">
        <f t="shared" si="91"/>
        <v/>
      </c>
      <c r="L49" s="252" t="str">
        <f t="shared" si="91"/>
        <v/>
      </c>
      <c r="M49" s="252" t="str">
        <f t="shared" si="91"/>
        <v/>
      </c>
      <c r="N49" s="252" t="str">
        <f t="shared" si="91"/>
        <v/>
      </c>
      <c r="O49" s="252" t="str">
        <f t="shared" si="91"/>
        <v/>
      </c>
      <c r="P49" s="252" t="str">
        <f t="shared" si="91"/>
        <v/>
      </c>
      <c r="Q49" s="252" t="str">
        <f t="shared" si="91"/>
        <v/>
      </c>
      <c r="R49" s="252" t="str">
        <f t="shared" si="91"/>
        <v/>
      </c>
      <c r="S49" s="252" t="str">
        <f t="shared" si="91"/>
        <v/>
      </c>
      <c r="T49" s="252" t="str">
        <f t="shared" si="91"/>
        <v/>
      </c>
      <c r="U49" s="252" t="str">
        <f t="shared" si="91"/>
        <v/>
      </c>
      <c r="V49" s="252" t="str">
        <f t="shared" si="91"/>
        <v/>
      </c>
      <c r="W49" s="252" t="str">
        <f t="shared" si="91"/>
        <v/>
      </c>
      <c r="X49" s="252" t="str">
        <f t="shared" si="91"/>
        <v/>
      </c>
      <c r="Y49" s="252" t="str">
        <f t="shared" si="91"/>
        <v/>
      </c>
      <c r="Z49" s="252" t="str">
        <f t="shared" si="91"/>
        <v/>
      </c>
      <c r="AA49" s="252" t="str">
        <f t="shared" si="91"/>
        <v/>
      </c>
      <c r="AB49" s="252" t="str">
        <f t="shared" si="91"/>
        <v/>
      </c>
      <c r="AC49" s="252" t="str">
        <f t="shared" si="91"/>
        <v/>
      </c>
      <c r="AD49" s="252" t="str">
        <f t="shared" si="91"/>
        <v/>
      </c>
      <c r="AE49" s="252" t="str">
        <f t="shared" si="91"/>
        <v/>
      </c>
      <c r="AF49" s="252" t="str">
        <f t="shared" si="91"/>
        <v/>
      </c>
      <c r="AG49" s="252" t="str">
        <f t="shared" si="91"/>
        <v/>
      </c>
      <c r="AH49" s="252" t="str">
        <f t="shared" si="91"/>
        <v/>
      </c>
      <c r="AI49" s="252" t="str">
        <f t="shared" si="91"/>
        <v/>
      </c>
      <c r="AJ49" s="252" t="str">
        <f t="shared" si="91"/>
        <v/>
      </c>
      <c r="AK49" s="252" t="str">
        <f t="shared" si="91"/>
        <v/>
      </c>
      <c r="AL49" s="252" t="str">
        <f t="shared" si="91"/>
        <v/>
      </c>
      <c r="AM49" s="252" t="str">
        <f t="shared" si="91"/>
        <v/>
      </c>
      <c r="AN49" s="252" t="str">
        <f t="shared" si="91"/>
        <v/>
      </c>
      <c r="AO49" s="252" t="str">
        <f t="shared" si="91"/>
        <v/>
      </c>
      <c r="AP49" s="252" t="str">
        <f t="shared" si="91"/>
        <v/>
      </c>
      <c r="AQ49" s="252" t="str">
        <f t="shared" si="91"/>
        <v/>
      </c>
      <c r="AR49" s="252" t="str">
        <f t="shared" si="91"/>
        <v/>
      </c>
      <c r="AS49" s="252" t="str">
        <f t="shared" si="91"/>
        <v/>
      </c>
      <c r="AT49" s="252" t="str">
        <f t="shared" si="91"/>
        <v/>
      </c>
      <c r="AU49" s="252" t="str">
        <f t="shared" si="91"/>
        <v/>
      </c>
      <c r="AV49" s="252" t="str">
        <f t="shared" si="91"/>
        <v/>
      </c>
      <c r="AW49" s="252" t="str">
        <f t="shared" si="91"/>
        <v/>
      </c>
      <c r="AX49" s="252" t="str">
        <f t="shared" si="91"/>
        <v/>
      </c>
      <c r="AY49" s="252" t="str">
        <f t="shared" si="91"/>
        <v/>
      </c>
      <c r="AZ49" s="252" t="str">
        <f t="shared" si="91"/>
        <v/>
      </c>
      <c r="BA49" s="252" t="str">
        <f t="shared" si="91"/>
        <v/>
      </c>
      <c r="BB49" s="252" t="str">
        <f t="shared" si="91"/>
        <v/>
      </c>
      <c r="BC49" s="252" t="str">
        <f t="shared" si="91"/>
        <v/>
      </c>
      <c r="BD49" s="252" t="str">
        <f t="shared" si="91"/>
        <v/>
      </c>
      <c r="BE49" s="252" t="str">
        <f t="shared" si="91"/>
        <v/>
      </c>
      <c r="BF49" s="252" t="str">
        <f t="shared" si="91"/>
        <v/>
      </c>
      <c r="BG49" s="252" t="str">
        <f t="shared" si="91"/>
        <v/>
      </c>
      <c r="BH49" s="252" t="str">
        <f t="shared" si="91"/>
        <v/>
      </c>
      <c r="BI49" s="252" t="str">
        <f t="shared" si="91"/>
        <v/>
      </c>
      <c r="BJ49" s="252" t="str">
        <f t="shared" si="91"/>
        <v/>
      </c>
      <c r="BK49" s="252" t="str">
        <f t="shared" si="91"/>
        <v/>
      </c>
      <c r="BL49" s="252" t="str">
        <f t="shared" si="91"/>
        <v/>
      </c>
      <c r="BM49" s="252" t="str">
        <f t="shared" si="91"/>
        <v/>
      </c>
      <c r="BN49" s="252" t="str">
        <f t="shared" si="91"/>
        <v/>
      </c>
      <c r="BO49" s="252" t="str">
        <f t="shared" si="91"/>
        <v/>
      </c>
      <c r="BP49" s="252" t="str">
        <f t="shared" si="91"/>
        <v/>
      </c>
      <c r="BQ49" s="252" t="str">
        <f t="shared" si="91"/>
        <v/>
      </c>
      <c r="BR49" s="252" t="str">
        <f t="shared" ref="BR49:CY49" si="92">IF(COUNTIF(_tt5,BR$2)&gt;1,"sai",IF(COUNTIF(_tt5,BR$2)=1,INDEX(tkbc,1,MATCH(BR$2,_tt5,0)),""))</f>
        <v/>
      </c>
      <c r="BS49" s="252" t="str">
        <f t="shared" si="92"/>
        <v/>
      </c>
      <c r="BT49" s="252" t="str">
        <f t="shared" si="92"/>
        <v/>
      </c>
      <c r="BU49" s="252" t="str">
        <f t="shared" si="92"/>
        <v/>
      </c>
      <c r="BV49" s="252" t="str">
        <f t="shared" si="92"/>
        <v/>
      </c>
      <c r="BW49" s="252" t="str">
        <f t="shared" si="92"/>
        <v/>
      </c>
      <c r="BX49" s="252" t="str">
        <f t="shared" si="92"/>
        <v/>
      </c>
      <c r="BY49" s="252" t="str">
        <f t="shared" si="92"/>
        <v/>
      </c>
      <c r="BZ49" s="252" t="str">
        <f t="shared" si="92"/>
        <v/>
      </c>
      <c r="CA49" s="252" t="str">
        <f t="shared" si="92"/>
        <v/>
      </c>
      <c r="CB49" s="252" t="str">
        <f t="shared" si="92"/>
        <v/>
      </c>
      <c r="CC49" s="252" t="str">
        <f t="shared" si="92"/>
        <v/>
      </c>
      <c r="CD49" s="252" t="str">
        <f t="shared" si="92"/>
        <v/>
      </c>
      <c r="CE49" s="252" t="str">
        <f t="shared" si="92"/>
        <v/>
      </c>
      <c r="CF49" s="252" t="str">
        <f t="shared" si="92"/>
        <v/>
      </c>
      <c r="CG49" s="252" t="str">
        <f t="shared" si="92"/>
        <v/>
      </c>
      <c r="CH49" s="252" t="str">
        <f t="shared" si="92"/>
        <v/>
      </c>
      <c r="CI49" s="252" t="str">
        <f t="shared" si="92"/>
        <v/>
      </c>
      <c r="CJ49" s="252" t="str">
        <f t="shared" si="92"/>
        <v/>
      </c>
      <c r="CK49" s="252" t="str">
        <f t="shared" si="92"/>
        <v/>
      </c>
      <c r="CL49" s="252" t="str">
        <f t="shared" si="92"/>
        <v/>
      </c>
      <c r="CM49" s="252" t="str">
        <f t="shared" si="92"/>
        <v/>
      </c>
      <c r="CN49" s="252" t="str">
        <f t="shared" si="92"/>
        <v/>
      </c>
      <c r="CO49" s="252" t="str">
        <f t="shared" si="92"/>
        <v/>
      </c>
      <c r="CP49" s="252" t="str">
        <f t="shared" si="92"/>
        <v/>
      </c>
      <c r="CQ49" s="252" t="str">
        <f t="shared" si="92"/>
        <v/>
      </c>
      <c r="CR49" s="252" t="str">
        <f t="shared" si="92"/>
        <v/>
      </c>
      <c r="CS49" s="252" t="str">
        <f t="shared" si="92"/>
        <v/>
      </c>
      <c r="CT49" s="252" t="str">
        <f t="shared" si="92"/>
        <v/>
      </c>
      <c r="CU49" s="252" t="str">
        <f t="shared" si="92"/>
        <v/>
      </c>
      <c r="CV49" s="252" t="str">
        <f t="shared" si="92"/>
        <v/>
      </c>
      <c r="CW49" s="252" t="str">
        <f t="shared" si="92"/>
        <v/>
      </c>
      <c r="CX49" s="252" t="str">
        <f t="shared" si="92"/>
        <v/>
      </c>
      <c r="CY49" s="252" t="str">
        <f t="shared" si="92"/>
        <v/>
      </c>
    </row>
    <row r="50" spans="1:103" ht="12" customHeight="1">
      <c r="A50" s="573" t="s">
        <v>78</v>
      </c>
      <c r="B50" s="247">
        <v>1</v>
      </c>
      <c r="C50" s="253" t="str">
        <f t="shared" ref="C50:BQ50" si="93">IF(COUNTIF(_tn1,C$2)&gt;1,"sai",IF(COUNTIF(_tn1,C$2)=1,INDEX(tkbc,1,MATCH(C$2,_tn1,0)),""))</f>
        <v/>
      </c>
      <c r="D50" s="253" t="str">
        <f t="shared" si="93"/>
        <v/>
      </c>
      <c r="E50" s="253" t="str">
        <f t="shared" si="93"/>
        <v/>
      </c>
      <c r="F50" s="253" t="str">
        <f t="shared" si="93"/>
        <v/>
      </c>
      <c r="G50" s="253" t="str">
        <f t="shared" si="93"/>
        <v/>
      </c>
      <c r="H50" s="253" t="str">
        <f t="shared" si="93"/>
        <v/>
      </c>
      <c r="I50" s="253" t="str">
        <f t="shared" si="93"/>
        <v/>
      </c>
      <c r="J50" s="253" t="str">
        <f t="shared" si="93"/>
        <v/>
      </c>
      <c r="K50" s="253" t="str">
        <f t="shared" si="93"/>
        <v/>
      </c>
      <c r="L50" s="253" t="str">
        <f t="shared" si="93"/>
        <v/>
      </c>
      <c r="M50" s="253" t="str">
        <f t="shared" si="93"/>
        <v/>
      </c>
      <c r="N50" s="253" t="str">
        <f t="shared" si="93"/>
        <v/>
      </c>
      <c r="O50" s="253" t="str">
        <f t="shared" si="93"/>
        <v/>
      </c>
      <c r="P50" s="253" t="str">
        <f t="shared" si="93"/>
        <v/>
      </c>
      <c r="Q50" s="253" t="str">
        <f t="shared" si="93"/>
        <v/>
      </c>
      <c r="R50" s="253" t="str">
        <f t="shared" si="93"/>
        <v/>
      </c>
      <c r="S50" s="253" t="str">
        <f t="shared" si="93"/>
        <v/>
      </c>
      <c r="T50" s="253" t="str">
        <f t="shared" si="93"/>
        <v/>
      </c>
      <c r="U50" s="253" t="str">
        <f t="shared" si="93"/>
        <v/>
      </c>
      <c r="V50" s="253" t="str">
        <f t="shared" si="93"/>
        <v/>
      </c>
      <c r="W50" s="253" t="str">
        <f t="shared" si="93"/>
        <v/>
      </c>
      <c r="X50" s="253" t="str">
        <f t="shared" si="93"/>
        <v/>
      </c>
      <c r="Y50" s="253" t="str">
        <f t="shared" si="93"/>
        <v/>
      </c>
      <c r="Z50" s="253" t="str">
        <f t="shared" si="93"/>
        <v/>
      </c>
      <c r="AA50" s="253" t="str">
        <f t="shared" si="93"/>
        <v/>
      </c>
      <c r="AB50" s="253" t="str">
        <f t="shared" si="93"/>
        <v/>
      </c>
      <c r="AC50" s="253" t="str">
        <f t="shared" si="93"/>
        <v/>
      </c>
      <c r="AD50" s="253" t="str">
        <f t="shared" si="93"/>
        <v/>
      </c>
      <c r="AE50" s="253" t="str">
        <f t="shared" si="93"/>
        <v/>
      </c>
      <c r="AF50" s="253" t="str">
        <f t="shared" si="93"/>
        <v/>
      </c>
      <c r="AG50" s="253" t="str">
        <f t="shared" si="93"/>
        <v/>
      </c>
      <c r="AH50" s="253" t="str">
        <f t="shared" si="93"/>
        <v/>
      </c>
      <c r="AI50" s="253" t="str">
        <f t="shared" si="93"/>
        <v/>
      </c>
      <c r="AJ50" s="253" t="str">
        <f t="shared" si="93"/>
        <v/>
      </c>
      <c r="AK50" s="253" t="str">
        <f t="shared" si="93"/>
        <v/>
      </c>
      <c r="AL50" s="253" t="str">
        <f t="shared" si="93"/>
        <v/>
      </c>
      <c r="AM50" s="253" t="str">
        <f t="shared" si="93"/>
        <v/>
      </c>
      <c r="AN50" s="253" t="str">
        <f t="shared" si="93"/>
        <v/>
      </c>
      <c r="AO50" s="253" t="str">
        <f t="shared" si="93"/>
        <v/>
      </c>
      <c r="AP50" s="253" t="str">
        <f t="shared" si="93"/>
        <v/>
      </c>
      <c r="AQ50" s="253" t="str">
        <f t="shared" si="93"/>
        <v/>
      </c>
      <c r="AR50" s="253" t="str">
        <f t="shared" si="93"/>
        <v/>
      </c>
      <c r="AS50" s="253" t="str">
        <f t="shared" si="93"/>
        <v/>
      </c>
      <c r="AT50" s="253" t="str">
        <f t="shared" si="93"/>
        <v/>
      </c>
      <c r="AU50" s="253" t="str">
        <f t="shared" si="93"/>
        <v/>
      </c>
      <c r="AV50" s="253" t="str">
        <f t="shared" si="93"/>
        <v/>
      </c>
      <c r="AW50" s="253" t="str">
        <f t="shared" si="93"/>
        <v/>
      </c>
      <c r="AX50" s="253" t="str">
        <f t="shared" si="93"/>
        <v/>
      </c>
      <c r="AY50" s="253" t="str">
        <f t="shared" si="93"/>
        <v/>
      </c>
      <c r="AZ50" s="253" t="str">
        <f t="shared" si="93"/>
        <v/>
      </c>
      <c r="BA50" s="253" t="str">
        <f t="shared" si="93"/>
        <v/>
      </c>
      <c r="BB50" s="253" t="str">
        <f t="shared" si="93"/>
        <v/>
      </c>
      <c r="BC50" s="253" t="str">
        <f t="shared" si="93"/>
        <v/>
      </c>
      <c r="BD50" s="253" t="str">
        <f t="shared" si="93"/>
        <v/>
      </c>
      <c r="BE50" s="253" t="str">
        <f t="shared" si="93"/>
        <v/>
      </c>
      <c r="BF50" s="253" t="str">
        <f t="shared" si="93"/>
        <v/>
      </c>
      <c r="BG50" s="253" t="str">
        <f t="shared" si="93"/>
        <v/>
      </c>
      <c r="BH50" s="253" t="str">
        <f t="shared" si="93"/>
        <v/>
      </c>
      <c r="BI50" s="253" t="str">
        <f t="shared" si="93"/>
        <v/>
      </c>
      <c r="BJ50" s="253" t="str">
        <f t="shared" si="93"/>
        <v/>
      </c>
      <c r="BK50" s="253" t="str">
        <f t="shared" si="93"/>
        <v/>
      </c>
      <c r="BL50" s="253" t="str">
        <f t="shared" si="93"/>
        <v/>
      </c>
      <c r="BM50" s="253" t="str">
        <f t="shared" si="93"/>
        <v/>
      </c>
      <c r="BN50" s="253" t="str">
        <f t="shared" si="93"/>
        <v/>
      </c>
      <c r="BO50" s="253" t="str">
        <f t="shared" si="93"/>
        <v/>
      </c>
      <c r="BP50" s="253" t="str">
        <f t="shared" si="93"/>
        <v/>
      </c>
      <c r="BQ50" s="253" t="str">
        <f t="shared" si="93"/>
        <v/>
      </c>
      <c r="BR50" s="253" t="str">
        <f t="shared" ref="BR50:CY50" si="94">IF(COUNTIF(_tn1,BR$2)&gt;1,"sai",IF(COUNTIF(_tn1,BR$2)=1,INDEX(tkbc,1,MATCH(BR$2,_tn1,0)),""))</f>
        <v/>
      </c>
      <c r="BS50" s="253" t="str">
        <f t="shared" si="94"/>
        <v/>
      </c>
      <c r="BT50" s="253" t="str">
        <f t="shared" si="94"/>
        <v/>
      </c>
      <c r="BU50" s="253" t="str">
        <f t="shared" si="94"/>
        <v/>
      </c>
      <c r="BV50" s="253" t="str">
        <f t="shared" si="94"/>
        <v/>
      </c>
      <c r="BW50" s="253" t="str">
        <f t="shared" si="94"/>
        <v/>
      </c>
      <c r="BX50" s="253" t="str">
        <f t="shared" si="94"/>
        <v/>
      </c>
      <c r="BY50" s="253" t="str">
        <f t="shared" si="94"/>
        <v/>
      </c>
      <c r="BZ50" s="253" t="str">
        <f t="shared" si="94"/>
        <v/>
      </c>
      <c r="CA50" s="253" t="str">
        <f t="shared" si="94"/>
        <v/>
      </c>
      <c r="CB50" s="253" t="str">
        <f t="shared" si="94"/>
        <v/>
      </c>
      <c r="CC50" s="253" t="str">
        <f t="shared" si="94"/>
        <v/>
      </c>
      <c r="CD50" s="253" t="str">
        <f t="shared" si="94"/>
        <v/>
      </c>
      <c r="CE50" s="253" t="str">
        <f t="shared" si="94"/>
        <v/>
      </c>
      <c r="CF50" s="253" t="str">
        <f t="shared" si="94"/>
        <v/>
      </c>
      <c r="CG50" s="253" t="str">
        <f t="shared" si="94"/>
        <v/>
      </c>
      <c r="CH50" s="253" t="str">
        <f t="shared" si="94"/>
        <v/>
      </c>
      <c r="CI50" s="253" t="str">
        <f t="shared" si="94"/>
        <v/>
      </c>
      <c r="CJ50" s="253" t="str">
        <f t="shared" si="94"/>
        <v/>
      </c>
      <c r="CK50" s="253" t="str">
        <f t="shared" si="94"/>
        <v/>
      </c>
      <c r="CL50" s="253" t="str">
        <f t="shared" si="94"/>
        <v/>
      </c>
      <c r="CM50" s="253" t="str">
        <f t="shared" si="94"/>
        <v/>
      </c>
      <c r="CN50" s="253" t="str">
        <f t="shared" si="94"/>
        <v/>
      </c>
      <c r="CO50" s="253" t="str">
        <f t="shared" si="94"/>
        <v/>
      </c>
      <c r="CP50" s="253" t="str">
        <f t="shared" si="94"/>
        <v/>
      </c>
      <c r="CQ50" s="253" t="str">
        <f t="shared" si="94"/>
        <v/>
      </c>
      <c r="CR50" s="253" t="str">
        <f t="shared" si="94"/>
        <v/>
      </c>
      <c r="CS50" s="253" t="str">
        <f t="shared" si="94"/>
        <v/>
      </c>
      <c r="CT50" s="253" t="str">
        <f t="shared" si="94"/>
        <v/>
      </c>
      <c r="CU50" s="253" t="str">
        <f t="shared" si="94"/>
        <v/>
      </c>
      <c r="CV50" s="253" t="str">
        <f t="shared" si="94"/>
        <v/>
      </c>
      <c r="CW50" s="253" t="str">
        <f t="shared" si="94"/>
        <v/>
      </c>
      <c r="CX50" s="253" t="str">
        <f t="shared" si="94"/>
        <v/>
      </c>
      <c r="CY50" s="253" t="str">
        <f t="shared" si="94"/>
        <v/>
      </c>
    </row>
    <row r="51" spans="1:103" ht="12" customHeight="1">
      <c r="A51" s="571"/>
      <c r="B51" s="250">
        <v>2</v>
      </c>
      <c r="C51" s="248" t="str">
        <f t="shared" ref="C51:BQ51" si="95">IF(COUNTIF(_tn2,C$2)&gt;1,"sai",IF(COUNTIF(_tn2,C$2)=1,INDEX(tkbc,1,MATCH(C$2,_tn2,0)),""))</f>
        <v/>
      </c>
      <c r="D51" s="248" t="str">
        <f t="shared" si="95"/>
        <v/>
      </c>
      <c r="E51" s="248" t="str">
        <f t="shared" si="95"/>
        <v/>
      </c>
      <c r="F51" s="248" t="str">
        <f t="shared" si="95"/>
        <v/>
      </c>
      <c r="G51" s="248" t="str">
        <f t="shared" si="95"/>
        <v/>
      </c>
      <c r="H51" s="248" t="str">
        <f t="shared" si="95"/>
        <v/>
      </c>
      <c r="I51" s="248" t="str">
        <f t="shared" si="95"/>
        <v/>
      </c>
      <c r="J51" s="248" t="str">
        <f t="shared" si="95"/>
        <v/>
      </c>
      <c r="K51" s="248" t="str">
        <f t="shared" si="95"/>
        <v/>
      </c>
      <c r="L51" s="248" t="str">
        <f t="shared" si="95"/>
        <v/>
      </c>
      <c r="M51" s="248" t="str">
        <f t="shared" si="95"/>
        <v/>
      </c>
      <c r="N51" s="248" t="str">
        <f t="shared" si="95"/>
        <v/>
      </c>
      <c r="O51" s="248" t="str">
        <f t="shared" si="95"/>
        <v/>
      </c>
      <c r="P51" s="248" t="str">
        <f t="shared" si="95"/>
        <v/>
      </c>
      <c r="Q51" s="248" t="str">
        <f t="shared" si="95"/>
        <v/>
      </c>
      <c r="R51" s="248" t="str">
        <f t="shared" si="95"/>
        <v/>
      </c>
      <c r="S51" s="248" t="str">
        <f t="shared" si="95"/>
        <v/>
      </c>
      <c r="T51" s="248" t="str">
        <f t="shared" si="95"/>
        <v/>
      </c>
      <c r="U51" s="248" t="str">
        <f t="shared" si="95"/>
        <v/>
      </c>
      <c r="V51" s="248" t="str">
        <f t="shared" si="95"/>
        <v/>
      </c>
      <c r="W51" s="248" t="str">
        <f t="shared" si="95"/>
        <v/>
      </c>
      <c r="X51" s="248" t="str">
        <f t="shared" si="95"/>
        <v/>
      </c>
      <c r="Y51" s="248" t="str">
        <f t="shared" si="95"/>
        <v/>
      </c>
      <c r="Z51" s="248" t="str">
        <f t="shared" si="95"/>
        <v/>
      </c>
      <c r="AA51" s="248" t="str">
        <f t="shared" si="95"/>
        <v/>
      </c>
      <c r="AB51" s="248" t="str">
        <f t="shared" si="95"/>
        <v/>
      </c>
      <c r="AC51" s="248" t="str">
        <f t="shared" si="95"/>
        <v/>
      </c>
      <c r="AD51" s="248" t="str">
        <f t="shared" si="95"/>
        <v/>
      </c>
      <c r="AE51" s="248" t="str">
        <f t="shared" si="95"/>
        <v/>
      </c>
      <c r="AF51" s="248" t="str">
        <f t="shared" si="95"/>
        <v/>
      </c>
      <c r="AG51" s="248" t="str">
        <f t="shared" si="95"/>
        <v/>
      </c>
      <c r="AH51" s="248" t="str">
        <f t="shared" si="95"/>
        <v/>
      </c>
      <c r="AI51" s="248" t="str">
        <f t="shared" si="95"/>
        <v/>
      </c>
      <c r="AJ51" s="248" t="str">
        <f t="shared" si="95"/>
        <v/>
      </c>
      <c r="AK51" s="248" t="str">
        <f t="shared" si="95"/>
        <v/>
      </c>
      <c r="AL51" s="248" t="str">
        <f t="shared" si="95"/>
        <v/>
      </c>
      <c r="AM51" s="248" t="str">
        <f t="shared" si="95"/>
        <v/>
      </c>
      <c r="AN51" s="248" t="str">
        <f t="shared" si="95"/>
        <v/>
      </c>
      <c r="AO51" s="248" t="str">
        <f t="shared" si="95"/>
        <v/>
      </c>
      <c r="AP51" s="248" t="str">
        <f t="shared" si="95"/>
        <v/>
      </c>
      <c r="AQ51" s="248" t="str">
        <f t="shared" si="95"/>
        <v/>
      </c>
      <c r="AR51" s="248" t="str">
        <f t="shared" si="95"/>
        <v/>
      </c>
      <c r="AS51" s="248" t="str">
        <f t="shared" si="95"/>
        <v/>
      </c>
      <c r="AT51" s="248" t="str">
        <f t="shared" si="95"/>
        <v/>
      </c>
      <c r="AU51" s="248" t="str">
        <f t="shared" si="95"/>
        <v/>
      </c>
      <c r="AV51" s="248" t="str">
        <f t="shared" si="95"/>
        <v/>
      </c>
      <c r="AW51" s="248" t="str">
        <f t="shared" si="95"/>
        <v/>
      </c>
      <c r="AX51" s="248" t="str">
        <f t="shared" si="95"/>
        <v/>
      </c>
      <c r="AY51" s="248" t="str">
        <f t="shared" si="95"/>
        <v/>
      </c>
      <c r="AZ51" s="248" t="str">
        <f t="shared" si="95"/>
        <v/>
      </c>
      <c r="BA51" s="248" t="str">
        <f t="shared" si="95"/>
        <v/>
      </c>
      <c r="BB51" s="248" t="str">
        <f t="shared" si="95"/>
        <v/>
      </c>
      <c r="BC51" s="248" t="str">
        <f t="shared" si="95"/>
        <v/>
      </c>
      <c r="BD51" s="248" t="str">
        <f t="shared" si="95"/>
        <v/>
      </c>
      <c r="BE51" s="248" t="str">
        <f t="shared" si="95"/>
        <v/>
      </c>
      <c r="BF51" s="248" t="str">
        <f t="shared" si="95"/>
        <v/>
      </c>
      <c r="BG51" s="248" t="str">
        <f t="shared" si="95"/>
        <v/>
      </c>
      <c r="BH51" s="248" t="str">
        <f t="shared" si="95"/>
        <v/>
      </c>
      <c r="BI51" s="248" t="str">
        <f t="shared" si="95"/>
        <v/>
      </c>
      <c r="BJ51" s="248" t="str">
        <f t="shared" si="95"/>
        <v/>
      </c>
      <c r="BK51" s="248" t="str">
        <f t="shared" si="95"/>
        <v/>
      </c>
      <c r="BL51" s="248" t="str">
        <f t="shared" si="95"/>
        <v/>
      </c>
      <c r="BM51" s="248" t="str">
        <f t="shared" si="95"/>
        <v/>
      </c>
      <c r="BN51" s="248" t="str">
        <f t="shared" si="95"/>
        <v/>
      </c>
      <c r="BO51" s="248" t="str">
        <f t="shared" si="95"/>
        <v/>
      </c>
      <c r="BP51" s="248" t="str">
        <f t="shared" si="95"/>
        <v/>
      </c>
      <c r="BQ51" s="248" t="str">
        <f t="shared" si="95"/>
        <v/>
      </c>
      <c r="BR51" s="248" t="str">
        <f t="shared" ref="BR51:CY51" si="96">IF(COUNTIF(_tn2,BR$2)&gt;1,"sai",IF(COUNTIF(_tn2,BR$2)=1,INDEX(tkbc,1,MATCH(BR$2,_tn2,0)),""))</f>
        <v/>
      </c>
      <c r="BS51" s="248" t="str">
        <f t="shared" si="96"/>
        <v/>
      </c>
      <c r="BT51" s="248" t="str">
        <f t="shared" si="96"/>
        <v/>
      </c>
      <c r="BU51" s="248" t="str">
        <f t="shared" si="96"/>
        <v/>
      </c>
      <c r="BV51" s="248" t="str">
        <f t="shared" si="96"/>
        <v/>
      </c>
      <c r="BW51" s="248" t="str">
        <f t="shared" si="96"/>
        <v/>
      </c>
      <c r="BX51" s="248" t="str">
        <f t="shared" si="96"/>
        <v/>
      </c>
      <c r="BY51" s="248" t="str">
        <f t="shared" si="96"/>
        <v/>
      </c>
      <c r="BZ51" s="248" t="str">
        <f t="shared" si="96"/>
        <v/>
      </c>
      <c r="CA51" s="248" t="str">
        <f t="shared" si="96"/>
        <v/>
      </c>
      <c r="CB51" s="248" t="str">
        <f t="shared" si="96"/>
        <v/>
      </c>
      <c r="CC51" s="248" t="str">
        <f t="shared" si="96"/>
        <v/>
      </c>
      <c r="CD51" s="248" t="str">
        <f t="shared" si="96"/>
        <v/>
      </c>
      <c r="CE51" s="248" t="str">
        <f t="shared" si="96"/>
        <v/>
      </c>
      <c r="CF51" s="248" t="str">
        <f t="shared" si="96"/>
        <v/>
      </c>
      <c r="CG51" s="248" t="str">
        <f t="shared" si="96"/>
        <v/>
      </c>
      <c r="CH51" s="248" t="str">
        <f t="shared" si="96"/>
        <v/>
      </c>
      <c r="CI51" s="248" t="str">
        <f t="shared" si="96"/>
        <v/>
      </c>
      <c r="CJ51" s="248" t="str">
        <f t="shared" si="96"/>
        <v/>
      </c>
      <c r="CK51" s="248" t="str">
        <f t="shared" si="96"/>
        <v/>
      </c>
      <c r="CL51" s="248" t="str">
        <f t="shared" si="96"/>
        <v/>
      </c>
      <c r="CM51" s="248" t="str">
        <f t="shared" si="96"/>
        <v/>
      </c>
      <c r="CN51" s="248" t="str">
        <f t="shared" si="96"/>
        <v/>
      </c>
      <c r="CO51" s="248" t="str">
        <f t="shared" si="96"/>
        <v/>
      </c>
      <c r="CP51" s="248" t="str">
        <f t="shared" si="96"/>
        <v/>
      </c>
      <c r="CQ51" s="248" t="str">
        <f t="shared" si="96"/>
        <v/>
      </c>
      <c r="CR51" s="248" t="str">
        <f t="shared" si="96"/>
        <v/>
      </c>
      <c r="CS51" s="248" t="str">
        <f t="shared" si="96"/>
        <v/>
      </c>
      <c r="CT51" s="248" t="str">
        <f t="shared" si="96"/>
        <v/>
      </c>
      <c r="CU51" s="248" t="str">
        <f t="shared" si="96"/>
        <v/>
      </c>
      <c r="CV51" s="248" t="str">
        <f t="shared" si="96"/>
        <v/>
      </c>
      <c r="CW51" s="248" t="str">
        <f t="shared" si="96"/>
        <v/>
      </c>
      <c r="CX51" s="248" t="str">
        <f t="shared" si="96"/>
        <v/>
      </c>
      <c r="CY51" s="248" t="str">
        <f t="shared" si="96"/>
        <v/>
      </c>
    </row>
    <row r="52" spans="1:103" ht="12" customHeight="1">
      <c r="A52" s="571"/>
      <c r="B52" s="250">
        <v>3</v>
      </c>
      <c r="C52" s="248" t="str">
        <f t="shared" ref="C52:BQ52" si="97">IF(COUNTIF(_tn3,C$2)&gt;1,"sai",IF(COUNTIF(_tn3,C$2)=1,INDEX(tkbc,1,MATCH(C$2,_tn3,0)),""))</f>
        <v/>
      </c>
      <c r="D52" s="248" t="str">
        <f t="shared" si="97"/>
        <v/>
      </c>
      <c r="E52" s="248" t="str">
        <f t="shared" si="97"/>
        <v/>
      </c>
      <c r="F52" s="248" t="str">
        <f t="shared" si="97"/>
        <v/>
      </c>
      <c r="G52" s="248" t="str">
        <f t="shared" si="97"/>
        <v/>
      </c>
      <c r="H52" s="248" t="str">
        <f t="shared" si="97"/>
        <v/>
      </c>
      <c r="I52" s="248" t="str">
        <f t="shared" si="97"/>
        <v/>
      </c>
      <c r="J52" s="248" t="str">
        <f t="shared" si="97"/>
        <v/>
      </c>
      <c r="K52" s="248" t="str">
        <f t="shared" si="97"/>
        <v/>
      </c>
      <c r="L52" s="248" t="str">
        <f t="shared" si="97"/>
        <v/>
      </c>
      <c r="M52" s="248" t="str">
        <f t="shared" si="97"/>
        <v/>
      </c>
      <c r="N52" s="248" t="str">
        <f t="shared" si="97"/>
        <v/>
      </c>
      <c r="O52" s="248" t="str">
        <f t="shared" si="97"/>
        <v/>
      </c>
      <c r="P52" s="248" t="str">
        <f t="shared" si="97"/>
        <v/>
      </c>
      <c r="Q52" s="248" t="str">
        <f t="shared" si="97"/>
        <v/>
      </c>
      <c r="R52" s="248" t="str">
        <f t="shared" si="97"/>
        <v/>
      </c>
      <c r="S52" s="248" t="str">
        <f t="shared" si="97"/>
        <v/>
      </c>
      <c r="T52" s="248" t="str">
        <f t="shared" si="97"/>
        <v/>
      </c>
      <c r="U52" s="248" t="str">
        <f t="shared" si="97"/>
        <v/>
      </c>
      <c r="V52" s="248" t="str">
        <f t="shared" si="97"/>
        <v/>
      </c>
      <c r="W52" s="248" t="str">
        <f t="shared" si="97"/>
        <v/>
      </c>
      <c r="X52" s="248" t="str">
        <f t="shared" si="97"/>
        <v/>
      </c>
      <c r="Y52" s="248" t="str">
        <f t="shared" si="97"/>
        <v/>
      </c>
      <c r="Z52" s="248" t="str">
        <f t="shared" si="97"/>
        <v/>
      </c>
      <c r="AA52" s="248" t="str">
        <f t="shared" si="97"/>
        <v/>
      </c>
      <c r="AB52" s="248" t="str">
        <f t="shared" si="97"/>
        <v/>
      </c>
      <c r="AC52" s="248" t="str">
        <f t="shared" si="97"/>
        <v/>
      </c>
      <c r="AD52" s="248" t="str">
        <f t="shared" si="97"/>
        <v/>
      </c>
      <c r="AE52" s="248" t="str">
        <f t="shared" si="97"/>
        <v/>
      </c>
      <c r="AF52" s="248" t="str">
        <f t="shared" si="97"/>
        <v/>
      </c>
      <c r="AG52" s="248" t="str">
        <f t="shared" si="97"/>
        <v/>
      </c>
      <c r="AH52" s="248" t="str">
        <f t="shared" si="97"/>
        <v/>
      </c>
      <c r="AI52" s="248" t="str">
        <f t="shared" si="97"/>
        <v/>
      </c>
      <c r="AJ52" s="248" t="str">
        <f t="shared" si="97"/>
        <v/>
      </c>
      <c r="AK52" s="248" t="str">
        <f t="shared" si="97"/>
        <v/>
      </c>
      <c r="AL52" s="248" t="str">
        <f t="shared" si="97"/>
        <v/>
      </c>
      <c r="AM52" s="248" t="str">
        <f t="shared" si="97"/>
        <v/>
      </c>
      <c r="AN52" s="248" t="str">
        <f t="shared" si="97"/>
        <v/>
      </c>
      <c r="AO52" s="248" t="str">
        <f t="shared" si="97"/>
        <v/>
      </c>
      <c r="AP52" s="248" t="str">
        <f t="shared" si="97"/>
        <v/>
      </c>
      <c r="AQ52" s="248" t="str">
        <f t="shared" si="97"/>
        <v/>
      </c>
      <c r="AR52" s="248" t="str">
        <f t="shared" si="97"/>
        <v/>
      </c>
      <c r="AS52" s="248" t="str">
        <f t="shared" si="97"/>
        <v/>
      </c>
      <c r="AT52" s="248" t="str">
        <f t="shared" si="97"/>
        <v/>
      </c>
      <c r="AU52" s="248" t="str">
        <f t="shared" si="97"/>
        <v/>
      </c>
      <c r="AV52" s="248" t="str">
        <f t="shared" si="97"/>
        <v/>
      </c>
      <c r="AW52" s="248" t="str">
        <f t="shared" si="97"/>
        <v/>
      </c>
      <c r="AX52" s="248" t="str">
        <f t="shared" si="97"/>
        <v/>
      </c>
      <c r="AY52" s="248" t="str">
        <f t="shared" si="97"/>
        <v/>
      </c>
      <c r="AZ52" s="248" t="str">
        <f t="shared" si="97"/>
        <v/>
      </c>
      <c r="BA52" s="248" t="str">
        <f t="shared" si="97"/>
        <v/>
      </c>
      <c r="BB52" s="248" t="str">
        <f t="shared" si="97"/>
        <v/>
      </c>
      <c r="BC52" s="248" t="str">
        <f t="shared" si="97"/>
        <v/>
      </c>
      <c r="BD52" s="248" t="str">
        <f t="shared" si="97"/>
        <v/>
      </c>
      <c r="BE52" s="248" t="str">
        <f t="shared" si="97"/>
        <v/>
      </c>
      <c r="BF52" s="248" t="str">
        <f t="shared" si="97"/>
        <v/>
      </c>
      <c r="BG52" s="248" t="str">
        <f t="shared" si="97"/>
        <v/>
      </c>
      <c r="BH52" s="248" t="str">
        <f t="shared" si="97"/>
        <v/>
      </c>
      <c r="BI52" s="248" t="str">
        <f t="shared" si="97"/>
        <v/>
      </c>
      <c r="BJ52" s="248" t="str">
        <f t="shared" si="97"/>
        <v/>
      </c>
      <c r="BK52" s="248" t="str">
        <f t="shared" si="97"/>
        <v/>
      </c>
      <c r="BL52" s="248" t="str">
        <f t="shared" si="97"/>
        <v/>
      </c>
      <c r="BM52" s="248" t="str">
        <f t="shared" si="97"/>
        <v/>
      </c>
      <c r="BN52" s="248" t="str">
        <f t="shared" si="97"/>
        <v/>
      </c>
      <c r="BO52" s="248" t="str">
        <f t="shared" si="97"/>
        <v/>
      </c>
      <c r="BP52" s="248" t="str">
        <f t="shared" si="97"/>
        <v/>
      </c>
      <c r="BQ52" s="248" t="str">
        <f t="shared" si="97"/>
        <v/>
      </c>
      <c r="BR52" s="248" t="str">
        <f t="shared" ref="BR52:CY52" si="98">IF(COUNTIF(_tn3,BR$2)&gt;1,"sai",IF(COUNTIF(_tn3,BR$2)=1,INDEX(tkbc,1,MATCH(BR$2,_tn3,0)),""))</f>
        <v/>
      </c>
      <c r="BS52" s="248" t="str">
        <f t="shared" si="98"/>
        <v/>
      </c>
      <c r="BT52" s="248" t="str">
        <f t="shared" si="98"/>
        <v/>
      </c>
      <c r="BU52" s="248" t="str">
        <f t="shared" si="98"/>
        <v/>
      </c>
      <c r="BV52" s="248" t="str">
        <f t="shared" si="98"/>
        <v/>
      </c>
      <c r="BW52" s="248" t="str">
        <f t="shared" si="98"/>
        <v/>
      </c>
      <c r="BX52" s="248" t="str">
        <f t="shared" si="98"/>
        <v/>
      </c>
      <c r="BY52" s="248" t="str">
        <f t="shared" si="98"/>
        <v/>
      </c>
      <c r="BZ52" s="248" t="str">
        <f t="shared" si="98"/>
        <v/>
      </c>
      <c r="CA52" s="248" t="str">
        <f t="shared" si="98"/>
        <v/>
      </c>
      <c r="CB52" s="248" t="str">
        <f t="shared" si="98"/>
        <v/>
      </c>
      <c r="CC52" s="248" t="str">
        <f t="shared" si="98"/>
        <v/>
      </c>
      <c r="CD52" s="248" t="str">
        <f t="shared" si="98"/>
        <v/>
      </c>
      <c r="CE52" s="248" t="str">
        <f t="shared" si="98"/>
        <v/>
      </c>
      <c r="CF52" s="248" t="str">
        <f t="shared" si="98"/>
        <v/>
      </c>
      <c r="CG52" s="248" t="str">
        <f t="shared" si="98"/>
        <v/>
      </c>
      <c r="CH52" s="248" t="str">
        <f t="shared" si="98"/>
        <v/>
      </c>
      <c r="CI52" s="248" t="str">
        <f t="shared" si="98"/>
        <v/>
      </c>
      <c r="CJ52" s="248" t="str">
        <f t="shared" si="98"/>
        <v/>
      </c>
      <c r="CK52" s="248" t="str">
        <f t="shared" si="98"/>
        <v/>
      </c>
      <c r="CL52" s="248" t="str">
        <f t="shared" si="98"/>
        <v/>
      </c>
      <c r="CM52" s="248" t="str">
        <f t="shared" si="98"/>
        <v/>
      </c>
      <c r="CN52" s="248" t="str">
        <f t="shared" si="98"/>
        <v/>
      </c>
      <c r="CO52" s="248" t="str">
        <f t="shared" si="98"/>
        <v/>
      </c>
      <c r="CP52" s="248" t="str">
        <f t="shared" si="98"/>
        <v/>
      </c>
      <c r="CQ52" s="248" t="str">
        <f t="shared" si="98"/>
        <v/>
      </c>
      <c r="CR52" s="248" t="str">
        <f t="shared" si="98"/>
        <v/>
      </c>
      <c r="CS52" s="248" t="str">
        <f t="shared" si="98"/>
        <v/>
      </c>
      <c r="CT52" s="248" t="str">
        <f t="shared" si="98"/>
        <v/>
      </c>
      <c r="CU52" s="248" t="str">
        <f t="shared" si="98"/>
        <v/>
      </c>
      <c r="CV52" s="248" t="str">
        <f t="shared" si="98"/>
        <v/>
      </c>
      <c r="CW52" s="248" t="str">
        <f t="shared" si="98"/>
        <v/>
      </c>
      <c r="CX52" s="248" t="str">
        <f t="shared" si="98"/>
        <v/>
      </c>
      <c r="CY52" s="248" t="str">
        <f t="shared" si="98"/>
        <v/>
      </c>
    </row>
    <row r="53" spans="1:103" ht="12" customHeight="1">
      <c r="A53" s="571"/>
      <c r="B53" s="250">
        <v>4</v>
      </c>
      <c r="C53" s="248" t="str">
        <f t="shared" ref="C53:BQ53" si="99">IF(COUNTIF(_tn4,C$2)&gt;1,"sai",IF(COUNTIF(_tn4,C$2)=1,INDEX(tkbc,1,MATCH(C$2,_tn4,0)),""))</f>
        <v/>
      </c>
      <c r="D53" s="248" t="str">
        <f t="shared" si="99"/>
        <v/>
      </c>
      <c r="E53" s="248" t="str">
        <f t="shared" si="99"/>
        <v/>
      </c>
      <c r="F53" s="248" t="str">
        <f t="shared" si="99"/>
        <v/>
      </c>
      <c r="G53" s="248" t="str">
        <f t="shared" si="99"/>
        <v/>
      </c>
      <c r="H53" s="248" t="str">
        <f t="shared" si="99"/>
        <v/>
      </c>
      <c r="I53" s="248" t="str">
        <f t="shared" si="99"/>
        <v/>
      </c>
      <c r="J53" s="248" t="str">
        <f t="shared" si="99"/>
        <v/>
      </c>
      <c r="K53" s="248" t="str">
        <f t="shared" si="99"/>
        <v/>
      </c>
      <c r="L53" s="248" t="str">
        <f t="shared" si="99"/>
        <v/>
      </c>
      <c r="M53" s="248" t="str">
        <f t="shared" si="99"/>
        <v/>
      </c>
      <c r="N53" s="248" t="str">
        <f t="shared" si="99"/>
        <v/>
      </c>
      <c r="O53" s="248" t="str">
        <f t="shared" si="99"/>
        <v/>
      </c>
      <c r="P53" s="248" t="str">
        <f t="shared" si="99"/>
        <v/>
      </c>
      <c r="Q53" s="248" t="str">
        <f t="shared" si="99"/>
        <v/>
      </c>
      <c r="R53" s="248" t="str">
        <f t="shared" si="99"/>
        <v/>
      </c>
      <c r="S53" s="248" t="str">
        <f t="shared" si="99"/>
        <v/>
      </c>
      <c r="T53" s="248" t="str">
        <f t="shared" si="99"/>
        <v/>
      </c>
      <c r="U53" s="248" t="str">
        <f t="shared" si="99"/>
        <v/>
      </c>
      <c r="V53" s="248" t="str">
        <f t="shared" si="99"/>
        <v/>
      </c>
      <c r="W53" s="248" t="str">
        <f t="shared" si="99"/>
        <v/>
      </c>
      <c r="X53" s="248" t="str">
        <f t="shared" si="99"/>
        <v/>
      </c>
      <c r="Y53" s="248" t="str">
        <f t="shared" si="99"/>
        <v/>
      </c>
      <c r="Z53" s="248" t="str">
        <f t="shared" si="99"/>
        <v/>
      </c>
      <c r="AA53" s="248" t="str">
        <f t="shared" si="99"/>
        <v/>
      </c>
      <c r="AB53" s="248" t="str">
        <f t="shared" si="99"/>
        <v/>
      </c>
      <c r="AC53" s="248" t="str">
        <f t="shared" si="99"/>
        <v/>
      </c>
      <c r="AD53" s="248" t="str">
        <f t="shared" si="99"/>
        <v/>
      </c>
      <c r="AE53" s="248" t="str">
        <f t="shared" si="99"/>
        <v/>
      </c>
      <c r="AF53" s="248" t="str">
        <f t="shared" si="99"/>
        <v/>
      </c>
      <c r="AG53" s="248" t="str">
        <f t="shared" si="99"/>
        <v/>
      </c>
      <c r="AH53" s="248" t="str">
        <f t="shared" si="99"/>
        <v/>
      </c>
      <c r="AI53" s="248" t="str">
        <f t="shared" si="99"/>
        <v/>
      </c>
      <c r="AJ53" s="248" t="str">
        <f t="shared" si="99"/>
        <v/>
      </c>
      <c r="AK53" s="248" t="str">
        <f t="shared" si="99"/>
        <v/>
      </c>
      <c r="AL53" s="248" t="str">
        <f t="shared" si="99"/>
        <v/>
      </c>
      <c r="AM53" s="248" t="str">
        <f t="shared" si="99"/>
        <v/>
      </c>
      <c r="AN53" s="248" t="str">
        <f t="shared" si="99"/>
        <v/>
      </c>
      <c r="AO53" s="248" t="str">
        <f t="shared" si="99"/>
        <v/>
      </c>
      <c r="AP53" s="248" t="str">
        <f t="shared" si="99"/>
        <v/>
      </c>
      <c r="AQ53" s="248" t="str">
        <f t="shared" si="99"/>
        <v/>
      </c>
      <c r="AR53" s="248" t="str">
        <f t="shared" si="99"/>
        <v/>
      </c>
      <c r="AS53" s="248" t="str">
        <f t="shared" si="99"/>
        <v/>
      </c>
      <c r="AT53" s="248" t="str">
        <f t="shared" si="99"/>
        <v/>
      </c>
      <c r="AU53" s="248" t="str">
        <f t="shared" si="99"/>
        <v/>
      </c>
      <c r="AV53" s="248" t="str">
        <f t="shared" si="99"/>
        <v/>
      </c>
      <c r="AW53" s="248" t="str">
        <f t="shared" si="99"/>
        <v/>
      </c>
      <c r="AX53" s="248" t="str">
        <f t="shared" si="99"/>
        <v/>
      </c>
      <c r="AY53" s="248" t="str">
        <f t="shared" si="99"/>
        <v/>
      </c>
      <c r="AZ53" s="248" t="str">
        <f t="shared" si="99"/>
        <v/>
      </c>
      <c r="BA53" s="248" t="str">
        <f t="shared" si="99"/>
        <v/>
      </c>
      <c r="BB53" s="248" t="str">
        <f t="shared" si="99"/>
        <v/>
      </c>
      <c r="BC53" s="248" t="str">
        <f t="shared" si="99"/>
        <v/>
      </c>
      <c r="BD53" s="248" t="str">
        <f t="shared" si="99"/>
        <v/>
      </c>
      <c r="BE53" s="248" t="str">
        <f t="shared" si="99"/>
        <v/>
      </c>
      <c r="BF53" s="248" t="str">
        <f t="shared" si="99"/>
        <v/>
      </c>
      <c r="BG53" s="248" t="str">
        <f t="shared" si="99"/>
        <v/>
      </c>
      <c r="BH53" s="248" t="str">
        <f t="shared" si="99"/>
        <v/>
      </c>
      <c r="BI53" s="248" t="str">
        <f t="shared" si="99"/>
        <v/>
      </c>
      <c r="BJ53" s="248" t="str">
        <f t="shared" si="99"/>
        <v/>
      </c>
      <c r="BK53" s="248" t="str">
        <f t="shared" si="99"/>
        <v/>
      </c>
      <c r="BL53" s="248" t="str">
        <f t="shared" si="99"/>
        <v/>
      </c>
      <c r="BM53" s="248" t="str">
        <f t="shared" si="99"/>
        <v/>
      </c>
      <c r="BN53" s="248" t="str">
        <f t="shared" si="99"/>
        <v/>
      </c>
      <c r="BO53" s="248" t="str">
        <f t="shared" si="99"/>
        <v/>
      </c>
      <c r="BP53" s="248" t="str">
        <f t="shared" si="99"/>
        <v/>
      </c>
      <c r="BQ53" s="248" t="str">
        <f t="shared" si="99"/>
        <v/>
      </c>
      <c r="BR53" s="248" t="str">
        <f t="shared" ref="BR53:CY53" si="100">IF(COUNTIF(_tn4,BR$2)&gt;1,"sai",IF(COUNTIF(_tn4,BR$2)=1,INDEX(tkbc,1,MATCH(BR$2,_tn4,0)),""))</f>
        <v/>
      </c>
      <c r="BS53" s="248" t="str">
        <f t="shared" si="100"/>
        <v/>
      </c>
      <c r="BT53" s="248" t="str">
        <f t="shared" si="100"/>
        <v/>
      </c>
      <c r="BU53" s="248" t="str">
        <f t="shared" si="100"/>
        <v/>
      </c>
      <c r="BV53" s="248" t="str">
        <f t="shared" si="100"/>
        <v/>
      </c>
      <c r="BW53" s="248" t="str">
        <f t="shared" si="100"/>
        <v/>
      </c>
      <c r="BX53" s="248" t="str">
        <f t="shared" si="100"/>
        <v/>
      </c>
      <c r="BY53" s="248" t="str">
        <f t="shared" si="100"/>
        <v/>
      </c>
      <c r="BZ53" s="248" t="str">
        <f t="shared" si="100"/>
        <v/>
      </c>
      <c r="CA53" s="248" t="str">
        <f t="shared" si="100"/>
        <v/>
      </c>
      <c r="CB53" s="248" t="str">
        <f t="shared" si="100"/>
        <v/>
      </c>
      <c r="CC53" s="248" t="str">
        <f t="shared" si="100"/>
        <v/>
      </c>
      <c r="CD53" s="248" t="str">
        <f t="shared" si="100"/>
        <v/>
      </c>
      <c r="CE53" s="248" t="str">
        <f t="shared" si="100"/>
        <v/>
      </c>
      <c r="CF53" s="248" t="str">
        <f t="shared" si="100"/>
        <v/>
      </c>
      <c r="CG53" s="248" t="str">
        <f t="shared" si="100"/>
        <v/>
      </c>
      <c r="CH53" s="248" t="str">
        <f t="shared" si="100"/>
        <v/>
      </c>
      <c r="CI53" s="248" t="str">
        <f t="shared" si="100"/>
        <v/>
      </c>
      <c r="CJ53" s="248" t="str">
        <f t="shared" si="100"/>
        <v/>
      </c>
      <c r="CK53" s="248" t="str">
        <f t="shared" si="100"/>
        <v/>
      </c>
      <c r="CL53" s="248" t="str">
        <f t="shared" si="100"/>
        <v/>
      </c>
      <c r="CM53" s="248" t="str">
        <f t="shared" si="100"/>
        <v/>
      </c>
      <c r="CN53" s="248" t="str">
        <f t="shared" si="100"/>
        <v/>
      </c>
      <c r="CO53" s="248" t="str">
        <f t="shared" si="100"/>
        <v/>
      </c>
      <c r="CP53" s="248" t="str">
        <f t="shared" si="100"/>
        <v/>
      </c>
      <c r="CQ53" s="248" t="str">
        <f t="shared" si="100"/>
        <v/>
      </c>
      <c r="CR53" s="248" t="str">
        <f t="shared" si="100"/>
        <v/>
      </c>
      <c r="CS53" s="248" t="str">
        <f t="shared" si="100"/>
        <v/>
      </c>
      <c r="CT53" s="248" t="str">
        <f t="shared" si="100"/>
        <v/>
      </c>
      <c r="CU53" s="248" t="str">
        <f t="shared" si="100"/>
        <v/>
      </c>
      <c r="CV53" s="248" t="str">
        <f t="shared" si="100"/>
        <v/>
      </c>
      <c r="CW53" s="248" t="str">
        <f t="shared" si="100"/>
        <v/>
      </c>
      <c r="CX53" s="248" t="str">
        <f t="shared" si="100"/>
        <v/>
      </c>
      <c r="CY53" s="248" t="str">
        <f t="shared" si="100"/>
        <v/>
      </c>
    </row>
    <row r="54" spans="1:103" ht="12" customHeight="1">
      <c r="A54" s="574"/>
      <c r="B54" s="259">
        <v>5</v>
      </c>
      <c r="C54" s="252" t="str">
        <f t="shared" ref="C54:BQ54" si="101">IF(COUNTIF(_tn5,C$2)&gt;1,"sai",IF(COUNTIF(_tn5,C$2)=1,INDEX(tkbc,1,MATCH(C$2,_tn5,0)),""))</f>
        <v/>
      </c>
      <c r="D54" s="252" t="str">
        <f t="shared" si="101"/>
        <v/>
      </c>
      <c r="E54" s="252" t="str">
        <f t="shared" si="101"/>
        <v/>
      </c>
      <c r="F54" s="252" t="str">
        <f t="shared" si="101"/>
        <v/>
      </c>
      <c r="G54" s="252" t="str">
        <f t="shared" si="101"/>
        <v/>
      </c>
      <c r="H54" s="252" t="str">
        <f t="shared" si="101"/>
        <v/>
      </c>
      <c r="I54" s="252" t="str">
        <f t="shared" si="101"/>
        <v/>
      </c>
      <c r="J54" s="252" t="str">
        <f t="shared" si="101"/>
        <v/>
      </c>
      <c r="K54" s="252" t="str">
        <f t="shared" si="101"/>
        <v/>
      </c>
      <c r="L54" s="252" t="str">
        <f t="shared" si="101"/>
        <v/>
      </c>
      <c r="M54" s="252" t="str">
        <f t="shared" si="101"/>
        <v/>
      </c>
      <c r="N54" s="252" t="str">
        <f t="shared" si="101"/>
        <v/>
      </c>
      <c r="O54" s="252" t="str">
        <f t="shared" si="101"/>
        <v/>
      </c>
      <c r="P54" s="252" t="str">
        <f t="shared" si="101"/>
        <v/>
      </c>
      <c r="Q54" s="252" t="str">
        <f t="shared" si="101"/>
        <v/>
      </c>
      <c r="R54" s="252" t="str">
        <f t="shared" si="101"/>
        <v/>
      </c>
      <c r="S54" s="252" t="str">
        <f t="shared" si="101"/>
        <v/>
      </c>
      <c r="T54" s="252" t="str">
        <f t="shared" si="101"/>
        <v/>
      </c>
      <c r="U54" s="252" t="str">
        <f t="shared" si="101"/>
        <v/>
      </c>
      <c r="V54" s="252" t="str">
        <f t="shared" si="101"/>
        <v/>
      </c>
      <c r="W54" s="252" t="str">
        <f t="shared" si="101"/>
        <v/>
      </c>
      <c r="X54" s="252" t="str">
        <f t="shared" si="101"/>
        <v/>
      </c>
      <c r="Y54" s="252" t="str">
        <f t="shared" si="101"/>
        <v/>
      </c>
      <c r="Z54" s="252" t="str">
        <f t="shared" si="101"/>
        <v/>
      </c>
      <c r="AA54" s="252" t="str">
        <f t="shared" si="101"/>
        <v/>
      </c>
      <c r="AB54" s="252" t="str">
        <f t="shared" si="101"/>
        <v/>
      </c>
      <c r="AC54" s="252" t="str">
        <f t="shared" si="101"/>
        <v/>
      </c>
      <c r="AD54" s="252" t="str">
        <f t="shared" si="101"/>
        <v/>
      </c>
      <c r="AE54" s="252" t="str">
        <f t="shared" si="101"/>
        <v/>
      </c>
      <c r="AF54" s="252" t="str">
        <f t="shared" si="101"/>
        <v/>
      </c>
      <c r="AG54" s="252" t="str">
        <f t="shared" si="101"/>
        <v/>
      </c>
      <c r="AH54" s="252" t="str">
        <f t="shared" si="101"/>
        <v/>
      </c>
      <c r="AI54" s="252" t="str">
        <f t="shared" si="101"/>
        <v/>
      </c>
      <c r="AJ54" s="252" t="str">
        <f t="shared" si="101"/>
        <v/>
      </c>
      <c r="AK54" s="252" t="str">
        <f t="shared" si="101"/>
        <v/>
      </c>
      <c r="AL54" s="252" t="str">
        <f t="shared" si="101"/>
        <v/>
      </c>
      <c r="AM54" s="252" t="str">
        <f t="shared" si="101"/>
        <v/>
      </c>
      <c r="AN54" s="252" t="str">
        <f t="shared" si="101"/>
        <v/>
      </c>
      <c r="AO54" s="252" t="str">
        <f t="shared" si="101"/>
        <v/>
      </c>
      <c r="AP54" s="252" t="str">
        <f t="shared" si="101"/>
        <v/>
      </c>
      <c r="AQ54" s="252" t="str">
        <f t="shared" si="101"/>
        <v/>
      </c>
      <c r="AR54" s="252" t="str">
        <f t="shared" si="101"/>
        <v/>
      </c>
      <c r="AS54" s="252" t="str">
        <f t="shared" si="101"/>
        <v/>
      </c>
      <c r="AT54" s="252" t="str">
        <f t="shared" si="101"/>
        <v/>
      </c>
      <c r="AU54" s="252" t="str">
        <f t="shared" si="101"/>
        <v/>
      </c>
      <c r="AV54" s="252" t="str">
        <f t="shared" si="101"/>
        <v/>
      </c>
      <c r="AW54" s="252" t="str">
        <f t="shared" si="101"/>
        <v/>
      </c>
      <c r="AX54" s="252" t="str">
        <f t="shared" si="101"/>
        <v/>
      </c>
      <c r="AY54" s="252" t="str">
        <f t="shared" si="101"/>
        <v/>
      </c>
      <c r="AZ54" s="252" t="str">
        <f t="shared" si="101"/>
        <v/>
      </c>
      <c r="BA54" s="252" t="str">
        <f t="shared" si="101"/>
        <v/>
      </c>
      <c r="BB54" s="252" t="str">
        <f t="shared" si="101"/>
        <v/>
      </c>
      <c r="BC54" s="252" t="str">
        <f t="shared" si="101"/>
        <v/>
      </c>
      <c r="BD54" s="252" t="str">
        <f t="shared" si="101"/>
        <v/>
      </c>
      <c r="BE54" s="252" t="str">
        <f t="shared" si="101"/>
        <v/>
      </c>
      <c r="BF54" s="252" t="str">
        <f t="shared" si="101"/>
        <v/>
      </c>
      <c r="BG54" s="252" t="str">
        <f t="shared" si="101"/>
        <v/>
      </c>
      <c r="BH54" s="252" t="str">
        <f t="shared" si="101"/>
        <v/>
      </c>
      <c r="BI54" s="252" t="str">
        <f t="shared" si="101"/>
        <v/>
      </c>
      <c r="BJ54" s="252" t="str">
        <f t="shared" si="101"/>
        <v/>
      </c>
      <c r="BK54" s="252" t="str">
        <f t="shared" si="101"/>
        <v/>
      </c>
      <c r="BL54" s="252" t="str">
        <f t="shared" si="101"/>
        <v/>
      </c>
      <c r="BM54" s="252" t="str">
        <f t="shared" si="101"/>
        <v/>
      </c>
      <c r="BN54" s="252" t="str">
        <f t="shared" si="101"/>
        <v/>
      </c>
      <c r="BO54" s="252" t="str">
        <f t="shared" si="101"/>
        <v/>
      </c>
      <c r="BP54" s="252" t="str">
        <f t="shared" si="101"/>
        <v/>
      </c>
      <c r="BQ54" s="252" t="str">
        <f t="shared" si="101"/>
        <v/>
      </c>
      <c r="BR54" s="252" t="str">
        <f t="shared" ref="BR54:CY54" si="102">IF(COUNTIF(_tn5,BR$2)&gt;1,"sai",IF(COUNTIF(_tn5,BR$2)=1,INDEX(tkbc,1,MATCH(BR$2,_tn5,0)),""))</f>
        <v/>
      </c>
      <c r="BS54" s="252" t="str">
        <f t="shared" si="102"/>
        <v/>
      </c>
      <c r="BT54" s="252" t="str">
        <f t="shared" si="102"/>
        <v/>
      </c>
      <c r="BU54" s="252" t="str">
        <f t="shared" si="102"/>
        <v/>
      </c>
      <c r="BV54" s="252" t="str">
        <f t="shared" si="102"/>
        <v/>
      </c>
      <c r="BW54" s="252" t="str">
        <f t="shared" si="102"/>
        <v/>
      </c>
      <c r="BX54" s="252" t="str">
        <f t="shared" si="102"/>
        <v/>
      </c>
      <c r="BY54" s="252" t="str">
        <f t="shared" si="102"/>
        <v/>
      </c>
      <c r="BZ54" s="252" t="str">
        <f t="shared" si="102"/>
        <v/>
      </c>
      <c r="CA54" s="252" t="str">
        <f t="shared" si="102"/>
        <v/>
      </c>
      <c r="CB54" s="252" t="str">
        <f t="shared" si="102"/>
        <v/>
      </c>
      <c r="CC54" s="252" t="str">
        <f t="shared" si="102"/>
        <v/>
      </c>
      <c r="CD54" s="252" t="str">
        <f t="shared" si="102"/>
        <v/>
      </c>
      <c r="CE54" s="252" t="str">
        <f t="shared" si="102"/>
        <v/>
      </c>
      <c r="CF54" s="252" t="str">
        <f t="shared" si="102"/>
        <v/>
      </c>
      <c r="CG54" s="252" t="str">
        <f t="shared" si="102"/>
        <v/>
      </c>
      <c r="CH54" s="252" t="str">
        <f t="shared" si="102"/>
        <v/>
      </c>
      <c r="CI54" s="252" t="str">
        <f t="shared" si="102"/>
        <v/>
      </c>
      <c r="CJ54" s="252" t="str">
        <f t="shared" si="102"/>
        <v/>
      </c>
      <c r="CK54" s="252" t="str">
        <f t="shared" si="102"/>
        <v/>
      </c>
      <c r="CL54" s="252" t="str">
        <f t="shared" si="102"/>
        <v/>
      </c>
      <c r="CM54" s="252" t="str">
        <f t="shared" si="102"/>
        <v/>
      </c>
      <c r="CN54" s="252" t="str">
        <f t="shared" si="102"/>
        <v/>
      </c>
      <c r="CO54" s="252" t="str">
        <f t="shared" si="102"/>
        <v/>
      </c>
      <c r="CP54" s="252" t="str">
        <f t="shared" si="102"/>
        <v/>
      </c>
      <c r="CQ54" s="252" t="str">
        <f t="shared" si="102"/>
        <v/>
      </c>
      <c r="CR54" s="252" t="str">
        <f t="shared" si="102"/>
        <v/>
      </c>
      <c r="CS54" s="252" t="str">
        <f t="shared" si="102"/>
        <v/>
      </c>
      <c r="CT54" s="252" t="str">
        <f t="shared" si="102"/>
        <v/>
      </c>
      <c r="CU54" s="252" t="str">
        <f t="shared" si="102"/>
        <v/>
      </c>
      <c r="CV54" s="252" t="str">
        <f t="shared" si="102"/>
        <v/>
      </c>
      <c r="CW54" s="252" t="str">
        <f t="shared" si="102"/>
        <v/>
      </c>
      <c r="CX54" s="252" t="str">
        <f t="shared" si="102"/>
        <v/>
      </c>
      <c r="CY54" s="252" t="str">
        <f t="shared" si="102"/>
        <v/>
      </c>
    </row>
    <row r="55" spans="1:103" ht="12" customHeight="1">
      <c r="A55" s="570" t="s">
        <v>79</v>
      </c>
      <c r="B55" s="247">
        <v>1</v>
      </c>
      <c r="C55" s="253" t="str">
        <f t="shared" ref="C55:BQ55" si="103">IF(COUNTIF(_ts1,C$2)&gt;1,"sai",IF(COUNTIF(_ts1,C$2)=1,INDEX(tkbc,1,MATCH(C$2,_ts1,0)),""))</f>
        <v/>
      </c>
      <c r="D55" s="253" t="str">
        <f t="shared" si="103"/>
        <v/>
      </c>
      <c r="E55" s="253" t="str">
        <f t="shared" si="103"/>
        <v/>
      </c>
      <c r="F55" s="253" t="str">
        <f t="shared" si="103"/>
        <v/>
      </c>
      <c r="G55" s="253" t="str">
        <f t="shared" si="103"/>
        <v/>
      </c>
      <c r="H55" s="253" t="str">
        <f t="shared" si="103"/>
        <v/>
      </c>
      <c r="I55" s="253" t="str">
        <f t="shared" si="103"/>
        <v/>
      </c>
      <c r="J55" s="253" t="str">
        <f t="shared" si="103"/>
        <v/>
      </c>
      <c r="K55" s="253" t="str">
        <f t="shared" si="103"/>
        <v/>
      </c>
      <c r="L55" s="253" t="str">
        <f t="shared" si="103"/>
        <v/>
      </c>
      <c r="M55" s="253" t="str">
        <f t="shared" si="103"/>
        <v/>
      </c>
      <c r="N55" s="253" t="str">
        <f t="shared" si="103"/>
        <v/>
      </c>
      <c r="O55" s="253" t="str">
        <f t="shared" si="103"/>
        <v/>
      </c>
      <c r="P55" s="253" t="str">
        <f t="shared" si="103"/>
        <v/>
      </c>
      <c r="Q55" s="253" t="str">
        <f t="shared" si="103"/>
        <v/>
      </c>
      <c r="R55" s="253" t="str">
        <f t="shared" si="103"/>
        <v/>
      </c>
      <c r="S55" s="253" t="str">
        <f t="shared" si="103"/>
        <v/>
      </c>
      <c r="T55" s="253" t="str">
        <f t="shared" si="103"/>
        <v/>
      </c>
      <c r="U55" s="253" t="str">
        <f t="shared" si="103"/>
        <v/>
      </c>
      <c r="V55" s="253" t="str">
        <f t="shared" si="103"/>
        <v/>
      </c>
      <c r="W55" s="253" t="str">
        <f t="shared" si="103"/>
        <v/>
      </c>
      <c r="X55" s="253" t="str">
        <f t="shared" si="103"/>
        <v/>
      </c>
      <c r="Y55" s="253" t="str">
        <f t="shared" si="103"/>
        <v/>
      </c>
      <c r="Z55" s="253" t="str">
        <f t="shared" si="103"/>
        <v/>
      </c>
      <c r="AA55" s="253" t="str">
        <f t="shared" si="103"/>
        <v/>
      </c>
      <c r="AB55" s="253" t="str">
        <f t="shared" si="103"/>
        <v/>
      </c>
      <c r="AC55" s="253" t="str">
        <f t="shared" si="103"/>
        <v/>
      </c>
      <c r="AD55" s="253" t="str">
        <f t="shared" si="103"/>
        <v/>
      </c>
      <c r="AE55" s="253" t="str">
        <f t="shared" si="103"/>
        <v/>
      </c>
      <c r="AF55" s="253" t="str">
        <f t="shared" si="103"/>
        <v/>
      </c>
      <c r="AG55" s="253" t="str">
        <f t="shared" si="103"/>
        <v/>
      </c>
      <c r="AH55" s="253" t="str">
        <f t="shared" si="103"/>
        <v/>
      </c>
      <c r="AI55" s="253" t="str">
        <f t="shared" si="103"/>
        <v/>
      </c>
      <c r="AJ55" s="253" t="str">
        <f t="shared" si="103"/>
        <v/>
      </c>
      <c r="AK55" s="253" t="str">
        <f t="shared" si="103"/>
        <v/>
      </c>
      <c r="AL55" s="253" t="str">
        <f t="shared" si="103"/>
        <v/>
      </c>
      <c r="AM55" s="253" t="str">
        <f t="shared" si="103"/>
        <v/>
      </c>
      <c r="AN55" s="253" t="str">
        <f t="shared" si="103"/>
        <v/>
      </c>
      <c r="AO55" s="253" t="str">
        <f t="shared" si="103"/>
        <v/>
      </c>
      <c r="AP55" s="253" t="str">
        <f t="shared" si="103"/>
        <v/>
      </c>
      <c r="AQ55" s="253" t="str">
        <f t="shared" si="103"/>
        <v/>
      </c>
      <c r="AR55" s="253" t="str">
        <f t="shared" si="103"/>
        <v/>
      </c>
      <c r="AS55" s="253" t="str">
        <f t="shared" si="103"/>
        <v/>
      </c>
      <c r="AT55" s="253" t="str">
        <f t="shared" si="103"/>
        <v/>
      </c>
      <c r="AU55" s="253" t="str">
        <f t="shared" si="103"/>
        <v/>
      </c>
      <c r="AV55" s="253" t="str">
        <f t="shared" si="103"/>
        <v/>
      </c>
      <c r="AW55" s="253" t="str">
        <f t="shared" si="103"/>
        <v/>
      </c>
      <c r="AX55" s="253" t="str">
        <f t="shared" si="103"/>
        <v/>
      </c>
      <c r="AY55" s="253" t="str">
        <f t="shared" si="103"/>
        <v/>
      </c>
      <c r="AZ55" s="253" t="str">
        <f t="shared" si="103"/>
        <v/>
      </c>
      <c r="BA55" s="253" t="str">
        <f t="shared" si="103"/>
        <v/>
      </c>
      <c r="BB55" s="253" t="str">
        <f t="shared" si="103"/>
        <v/>
      </c>
      <c r="BC55" s="253" t="str">
        <f t="shared" si="103"/>
        <v/>
      </c>
      <c r="BD55" s="253" t="str">
        <f t="shared" si="103"/>
        <v/>
      </c>
      <c r="BE55" s="253" t="str">
        <f t="shared" si="103"/>
        <v/>
      </c>
      <c r="BF55" s="253" t="str">
        <f t="shared" si="103"/>
        <v/>
      </c>
      <c r="BG55" s="253" t="str">
        <f t="shared" si="103"/>
        <v/>
      </c>
      <c r="BH55" s="253" t="str">
        <f t="shared" si="103"/>
        <v/>
      </c>
      <c r="BI55" s="253" t="str">
        <f t="shared" si="103"/>
        <v/>
      </c>
      <c r="BJ55" s="253" t="str">
        <f t="shared" si="103"/>
        <v/>
      </c>
      <c r="BK55" s="253" t="str">
        <f t="shared" si="103"/>
        <v/>
      </c>
      <c r="BL55" s="253" t="str">
        <f t="shared" si="103"/>
        <v/>
      </c>
      <c r="BM55" s="253" t="str">
        <f t="shared" si="103"/>
        <v/>
      </c>
      <c r="BN55" s="253" t="str">
        <f t="shared" si="103"/>
        <v/>
      </c>
      <c r="BO55" s="253" t="str">
        <f t="shared" si="103"/>
        <v/>
      </c>
      <c r="BP55" s="253" t="str">
        <f t="shared" si="103"/>
        <v/>
      </c>
      <c r="BQ55" s="253" t="str">
        <f t="shared" si="103"/>
        <v/>
      </c>
      <c r="BR55" s="253" t="str">
        <f t="shared" ref="BR55:CY55" si="104">IF(COUNTIF(_ts1,BR$2)&gt;1,"sai",IF(COUNTIF(_ts1,BR$2)=1,INDEX(tkbc,1,MATCH(BR$2,_ts1,0)),""))</f>
        <v/>
      </c>
      <c r="BS55" s="253" t="str">
        <f t="shared" si="104"/>
        <v/>
      </c>
      <c r="BT55" s="253" t="str">
        <f t="shared" si="104"/>
        <v/>
      </c>
      <c r="BU55" s="253" t="str">
        <f t="shared" si="104"/>
        <v/>
      </c>
      <c r="BV55" s="253" t="str">
        <f t="shared" si="104"/>
        <v/>
      </c>
      <c r="BW55" s="253" t="str">
        <f t="shared" si="104"/>
        <v/>
      </c>
      <c r="BX55" s="253" t="str">
        <f t="shared" si="104"/>
        <v/>
      </c>
      <c r="BY55" s="253" t="str">
        <f t="shared" si="104"/>
        <v/>
      </c>
      <c r="BZ55" s="253" t="str">
        <f t="shared" si="104"/>
        <v/>
      </c>
      <c r="CA55" s="253" t="str">
        <f t="shared" si="104"/>
        <v/>
      </c>
      <c r="CB55" s="253" t="str">
        <f t="shared" si="104"/>
        <v/>
      </c>
      <c r="CC55" s="253" t="str">
        <f t="shared" si="104"/>
        <v/>
      </c>
      <c r="CD55" s="253" t="str">
        <f t="shared" si="104"/>
        <v/>
      </c>
      <c r="CE55" s="253" t="str">
        <f t="shared" si="104"/>
        <v/>
      </c>
      <c r="CF55" s="253" t="str">
        <f t="shared" si="104"/>
        <v/>
      </c>
      <c r="CG55" s="253" t="str">
        <f t="shared" si="104"/>
        <v/>
      </c>
      <c r="CH55" s="253" t="str">
        <f t="shared" si="104"/>
        <v/>
      </c>
      <c r="CI55" s="253" t="str">
        <f t="shared" si="104"/>
        <v/>
      </c>
      <c r="CJ55" s="253" t="str">
        <f t="shared" si="104"/>
        <v/>
      </c>
      <c r="CK55" s="253" t="str">
        <f t="shared" si="104"/>
        <v/>
      </c>
      <c r="CL55" s="253" t="str">
        <f t="shared" si="104"/>
        <v/>
      </c>
      <c r="CM55" s="253" t="str">
        <f t="shared" si="104"/>
        <v/>
      </c>
      <c r="CN55" s="253" t="str">
        <f t="shared" si="104"/>
        <v/>
      </c>
      <c r="CO55" s="253" t="str">
        <f t="shared" si="104"/>
        <v/>
      </c>
      <c r="CP55" s="253" t="str">
        <f t="shared" si="104"/>
        <v/>
      </c>
      <c r="CQ55" s="253" t="str">
        <f t="shared" si="104"/>
        <v/>
      </c>
      <c r="CR55" s="253" t="str">
        <f t="shared" si="104"/>
        <v/>
      </c>
      <c r="CS55" s="253" t="str">
        <f t="shared" si="104"/>
        <v/>
      </c>
      <c r="CT55" s="253" t="str">
        <f t="shared" si="104"/>
        <v/>
      </c>
      <c r="CU55" s="253" t="str">
        <f t="shared" si="104"/>
        <v/>
      </c>
      <c r="CV55" s="253" t="str">
        <f t="shared" si="104"/>
        <v/>
      </c>
      <c r="CW55" s="253" t="str">
        <f t="shared" si="104"/>
        <v/>
      </c>
      <c r="CX55" s="253" t="str">
        <f t="shared" si="104"/>
        <v/>
      </c>
      <c r="CY55" s="253" t="str">
        <f t="shared" si="104"/>
        <v/>
      </c>
    </row>
    <row r="56" spans="1:103" ht="12" customHeight="1">
      <c r="A56" s="571"/>
      <c r="B56" s="250">
        <v>2</v>
      </c>
      <c r="C56" s="248" t="str">
        <f t="shared" ref="C56:BQ56" si="105">IF(COUNTIF(_ts2,C$2)&gt;1,"sai",IF(COUNTIF(_ts2,C$2)=1,INDEX(tkbc,1,MATCH(C$2,_ts2,0)),""))</f>
        <v/>
      </c>
      <c r="D56" s="248" t="str">
        <f t="shared" si="105"/>
        <v/>
      </c>
      <c r="E56" s="248" t="str">
        <f t="shared" si="105"/>
        <v/>
      </c>
      <c r="F56" s="248" t="str">
        <f t="shared" si="105"/>
        <v/>
      </c>
      <c r="G56" s="248" t="str">
        <f t="shared" si="105"/>
        <v/>
      </c>
      <c r="H56" s="248" t="str">
        <f t="shared" si="105"/>
        <v/>
      </c>
      <c r="I56" s="248" t="str">
        <f t="shared" si="105"/>
        <v/>
      </c>
      <c r="J56" s="248" t="str">
        <f t="shared" si="105"/>
        <v/>
      </c>
      <c r="K56" s="248" t="str">
        <f t="shared" si="105"/>
        <v/>
      </c>
      <c r="L56" s="248" t="str">
        <f t="shared" si="105"/>
        <v/>
      </c>
      <c r="M56" s="248" t="str">
        <f t="shared" si="105"/>
        <v/>
      </c>
      <c r="N56" s="248" t="str">
        <f t="shared" si="105"/>
        <v/>
      </c>
      <c r="O56" s="248" t="str">
        <f t="shared" si="105"/>
        <v/>
      </c>
      <c r="P56" s="248" t="str">
        <f t="shared" si="105"/>
        <v/>
      </c>
      <c r="Q56" s="248" t="str">
        <f t="shared" si="105"/>
        <v/>
      </c>
      <c r="R56" s="248" t="str">
        <f t="shared" si="105"/>
        <v/>
      </c>
      <c r="S56" s="248" t="str">
        <f t="shared" si="105"/>
        <v/>
      </c>
      <c r="T56" s="248" t="str">
        <f t="shared" si="105"/>
        <v/>
      </c>
      <c r="U56" s="248" t="str">
        <f t="shared" si="105"/>
        <v/>
      </c>
      <c r="V56" s="248" t="str">
        <f t="shared" si="105"/>
        <v/>
      </c>
      <c r="W56" s="248" t="str">
        <f t="shared" si="105"/>
        <v/>
      </c>
      <c r="X56" s="248" t="str">
        <f t="shared" si="105"/>
        <v/>
      </c>
      <c r="Y56" s="248" t="str">
        <f t="shared" si="105"/>
        <v/>
      </c>
      <c r="Z56" s="248" t="str">
        <f t="shared" si="105"/>
        <v/>
      </c>
      <c r="AA56" s="248" t="str">
        <f t="shared" si="105"/>
        <v/>
      </c>
      <c r="AB56" s="248" t="str">
        <f t="shared" si="105"/>
        <v/>
      </c>
      <c r="AC56" s="248" t="str">
        <f t="shared" si="105"/>
        <v/>
      </c>
      <c r="AD56" s="248" t="str">
        <f t="shared" si="105"/>
        <v/>
      </c>
      <c r="AE56" s="248" t="str">
        <f t="shared" si="105"/>
        <v/>
      </c>
      <c r="AF56" s="248" t="str">
        <f t="shared" si="105"/>
        <v/>
      </c>
      <c r="AG56" s="248" t="str">
        <f t="shared" si="105"/>
        <v/>
      </c>
      <c r="AH56" s="248" t="str">
        <f t="shared" si="105"/>
        <v/>
      </c>
      <c r="AI56" s="248" t="str">
        <f t="shared" si="105"/>
        <v/>
      </c>
      <c r="AJ56" s="248" t="str">
        <f t="shared" si="105"/>
        <v/>
      </c>
      <c r="AK56" s="248" t="str">
        <f t="shared" si="105"/>
        <v/>
      </c>
      <c r="AL56" s="248" t="str">
        <f t="shared" si="105"/>
        <v/>
      </c>
      <c r="AM56" s="248" t="str">
        <f t="shared" si="105"/>
        <v/>
      </c>
      <c r="AN56" s="248" t="str">
        <f t="shared" si="105"/>
        <v/>
      </c>
      <c r="AO56" s="248" t="str">
        <f t="shared" si="105"/>
        <v/>
      </c>
      <c r="AP56" s="248" t="str">
        <f t="shared" si="105"/>
        <v/>
      </c>
      <c r="AQ56" s="248" t="str">
        <f t="shared" si="105"/>
        <v/>
      </c>
      <c r="AR56" s="248" t="str">
        <f t="shared" si="105"/>
        <v/>
      </c>
      <c r="AS56" s="248" t="str">
        <f t="shared" si="105"/>
        <v/>
      </c>
      <c r="AT56" s="248" t="str">
        <f t="shared" si="105"/>
        <v/>
      </c>
      <c r="AU56" s="248" t="str">
        <f t="shared" si="105"/>
        <v/>
      </c>
      <c r="AV56" s="248" t="str">
        <f t="shared" si="105"/>
        <v/>
      </c>
      <c r="AW56" s="248" t="str">
        <f t="shared" si="105"/>
        <v/>
      </c>
      <c r="AX56" s="248" t="str">
        <f t="shared" si="105"/>
        <v/>
      </c>
      <c r="AY56" s="248" t="str">
        <f t="shared" si="105"/>
        <v/>
      </c>
      <c r="AZ56" s="248" t="str">
        <f t="shared" si="105"/>
        <v/>
      </c>
      <c r="BA56" s="248" t="str">
        <f t="shared" si="105"/>
        <v/>
      </c>
      <c r="BB56" s="248" t="str">
        <f t="shared" si="105"/>
        <v/>
      </c>
      <c r="BC56" s="248" t="str">
        <f t="shared" si="105"/>
        <v/>
      </c>
      <c r="BD56" s="248" t="str">
        <f t="shared" si="105"/>
        <v/>
      </c>
      <c r="BE56" s="248" t="str">
        <f t="shared" si="105"/>
        <v/>
      </c>
      <c r="BF56" s="248" t="str">
        <f t="shared" si="105"/>
        <v/>
      </c>
      <c r="BG56" s="248" t="str">
        <f t="shared" si="105"/>
        <v/>
      </c>
      <c r="BH56" s="248" t="str">
        <f t="shared" si="105"/>
        <v/>
      </c>
      <c r="BI56" s="248" t="str">
        <f t="shared" si="105"/>
        <v/>
      </c>
      <c r="BJ56" s="248" t="str">
        <f t="shared" si="105"/>
        <v/>
      </c>
      <c r="BK56" s="248" t="str">
        <f t="shared" si="105"/>
        <v/>
      </c>
      <c r="BL56" s="248" t="str">
        <f t="shared" si="105"/>
        <v/>
      </c>
      <c r="BM56" s="248" t="str">
        <f t="shared" si="105"/>
        <v/>
      </c>
      <c r="BN56" s="248" t="str">
        <f t="shared" si="105"/>
        <v/>
      </c>
      <c r="BO56" s="248" t="str">
        <f t="shared" si="105"/>
        <v/>
      </c>
      <c r="BP56" s="248" t="str">
        <f t="shared" si="105"/>
        <v/>
      </c>
      <c r="BQ56" s="248" t="str">
        <f t="shared" si="105"/>
        <v/>
      </c>
      <c r="BR56" s="248" t="str">
        <f t="shared" ref="BR56:CY56" si="106">IF(COUNTIF(_ts2,BR$2)&gt;1,"sai",IF(COUNTIF(_ts2,BR$2)=1,INDEX(tkbc,1,MATCH(BR$2,_ts2,0)),""))</f>
        <v/>
      </c>
      <c r="BS56" s="248" t="str">
        <f t="shared" si="106"/>
        <v/>
      </c>
      <c r="BT56" s="248" t="str">
        <f t="shared" si="106"/>
        <v/>
      </c>
      <c r="BU56" s="248" t="str">
        <f t="shared" si="106"/>
        <v/>
      </c>
      <c r="BV56" s="248" t="str">
        <f t="shared" si="106"/>
        <v/>
      </c>
      <c r="BW56" s="248" t="str">
        <f t="shared" si="106"/>
        <v/>
      </c>
      <c r="BX56" s="248" t="str">
        <f t="shared" si="106"/>
        <v/>
      </c>
      <c r="BY56" s="248" t="str">
        <f t="shared" si="106"/>
        <v/>
      </c>
      <c r="BZ56" s="248" t="str">
        <f t="shared" si="106"/>
        <v/>
      </c>
      <c r="CA56" s="248" t="str">
        <f t="shared" si="106"/>
        <v/>
      </c>
      <c r="CB56" s="248" t="str">
        <f t="shared" si="106"/>
        <v/>
      </c>
      <c r="CC56" s="248" t="str">
        <f t="shared" si="106"/>
        <v/>
      </c>
      <c r="CD56" s="248" t="str">
        <f t="shared" si="106"/>
        <v/>
      </c>
      <c r="CE56" s="248" t="str">
        <f t="shared" si="106"/>
        <v/>
      </c>
      <c r="CF56" s="248" t="str">
        <f t="shared" si="106"/>
        <v/>
      </c>
      <c r="CG56" s="248" t="str">
        <f t="shared" si="106"/>
        <v/>
      </c>
      <c r="CH56" s="248" t="str">
        <f t="shared" si="106"/>
        <v/>
      </c>
      <c r="CI56" s="248" t="str">
        <f t="shared" si="106"/>
        <v/>
      </c>
      <c r="CJ56" s="248" t="str">
        <f t="shared" si="106"/>
        <v/>
      </c>
      <c r="CK56" s="248" t="str">
        <f t="shared" si="106"/>
        <v/>
      </c>
      <c r="CL56" s="248" t="str">
        <f t="shared" si="106"/>
        <v/>
      </c>
      <c r="CM56" s="248" t="str">
        <f t="shared" si="106"/>
        <v/>
      </c>
      <c r="CN56" s="248" t="str">
        <f t="shared" si="106"/>
        <v/>
      </c>
      <c r="CO56" s="248" t="str">
        <f t="shared" si="106"/>
        <v/>
      </c>
      <c r="CP56" s="248" t="str">
        <f t="shared" si="106"/>
        <v/>
      </c>
      <c r="CQ56" s="248" t="str">
        <f t="shared" si="106"/>
        <v/>
      </c>
      <c r="CR56" s="248" t="str">
        <f t="shared" si="106"/>
        <v/>
      </c>
      <c r="CS56" s="248" t="str">
        <f t="shared" si="106"/>
        <v/>
      </c>
      <c r="CT56" s="248" t="str">
        <f t="shared" si="106"/>
        <v/>
      </c>
      <c r="CU56" s="248" t="str">
        <f t="shared" si="106"/>
        <v/>
      </c>
      <c r="CV56" s="248" t="str">
        <f t="shared" si="106"/>
        <v/>
      </c>
      <c r="CW56" s="248" t="str">
        <f t="shared" si="106"/>
        <v/>
      </c>
      <c r="CX56" s="248" t="str">
        <f t="shared" si="106"/>
        <v/>
      </c>
      <c r="CY56" s="248" t="str">
        <f t="shared" si="106"/>
        <v/>
      </c>
    </row>
    <row r="57" spans="1:103" ht="12" customHeight="1">
      <c r="A57" s="571"/>
      <c r="B57" s="250">
        <v>3</v>
      </c>
      <c r="C57" s="248" t="str">
        <f t="shared" ref="C57:BQ57" si="107">IF(COUNTIF(_ts3,C$2)&gt;1,"sai",IF(COUNTIF(_ts3,C$2)=1,INDEX(tkbc,1,MATCH(C$2,_ts3,0)),""))</f>
        <v/>
      </c>
      <c r="D57" s="248" t="str">
        <f t="shared" si="107"/>
        <v/>
      </c>
      <c r="E57" s="248" t="str">
        <f t="shared" si="107"/>
        <v/>
      </c>
      <c r="F57" s="248" t="str">
        <f t="shared" si="107"/>
        <v/>
      </c>
      <c r="G57" s="248" t="str">
        <f t="shared" si="107"/>
        <v/>
      </c>
      <c r="H57" s="248" t="str">
        <f t="shared" si="107"/>
        <v/>
      </c>
      <c r="I57" s="248" t="str">
        <f t="shared" si="107"/>
        <v/>
      </c>
      <c r="J57" s="248" t="str">
        <f t="shared" si="107"/>
        <v/>
      </c>
      <c r="K57" s="248" t="str">
        <f t="shared" si="107"/>
        <v/>
      </c>
      <c r="L57" s="248" t="str">
        <f t="shared" si="107"/>
        <v/>
      </c>
      <c r="M57" s="248" t="str">
        <f t="shared" si="107"/>
        <v/>
      </c>
      <c r="N57" s="248" t="str">
        <f t="shared" si="107"/>
        <v/>
      </c>
      <c r="O57" s="248" t="str">
        <f t="shared" si="107"/>
        <v/>
      </c>
      <c r="P57" s="248" t="str">
        <f t="shared" si="107"/>
        <v/>
      </c>
      <c r="Q57" s="248" t="str">
        <f t="shared" si="107"/>
        <v/>
      </c>
      <c r="R57" s="248" t="str">
        <f t="shared" si="107"/>
        <v/>
      </c>
      <c r="S57" s="248" t="str">
        <f t="shared" si="107"/>
        <v/>
      </c>
      <c r="T57" s="248" t="str">
        <f t="shared" si="107"/>
        <v/>
      </c>
      <c r="U57" s="248" t="str">
        <f t="shared" si="107"/>
        <v/>
      </c>
      <c r="V57" s="248" t="str">
        <f t="shared" si="107"/>
        <v/>
      </c>
      <c r="W57" s="248" t="str">
        <f t="shared" si="107"/>
        <v/>
      </c>
      <c r="X57" s="248" t="str">
        <f t="shared" si="107"/>
        <v/>
      </c>
      <c r="Y57" s="248" t="str">
        <f t="shared" si="107"/>
        <v/>
      </c>
      <c r="Z57" s="248" t="str">
        <f t="shared" si="107"/>
        <v/>
      </c>
      <c r="AA57" s="248" t="str">
        <f t="shared" si="107"/>
        <v/>
      </c>
      <c r="AB57" s="248" t="str">
        <f t="shared" si="107"/>
        <v/>
      </c>
      <c r="AC57" s="248" t="str">
        <f t="shared" si="107"/>
        <v/>
      </c>
      <c r="AD57" s="248" t="str">
        <f t="shared" si="107"/>
        <v/>
      </c>
      <c r="AE57" s="248" t="str">
        <f t="shared" si="107"/>
        <v/>
      </c>
      <c r="AF57" s="248" t="str">
        <f t="shared" si="107"/>
        <v/>
      </c>
      <c r="AG57" s="248" t="str">
        <f t="shared" si="107"/>
        <v/>
      </c>
      <c r="AH57" s="248" t="str">
        <f t="shared" si="107"/>
        <v/>
      </c>
      <c r="AI57" s="248" t="str">
        <f t="shared" si="107"/>
        <v/>
      </c>
      <c r="AJ57" s="248" t="str">
        <f t="shared" si="107"/>
        <v/>
      </c>
      <c r="AK57" s="248" t="str">
        <f t="shared" si="107"/>
        <v/>
      </c>
      <c r="AL57" s="248" t="str">
        <f t="shared" si="107"/>
        <v/>
      </c>
      <c r="AM57" s="248" t="str">
        <f t="shared" si="107"/>
        <v/>
      </c>
      <c r="AN57" s="248" t="str">
        <f t="shared" si="107"/>
        <v/>
      </c>
      <c r="AO57" s="248" t="str">
        <f t="shared" si="107"/>
        <v/>
      </c>
      <c r="AP57" s="248" t="str">
        <f t="shared" si="107"/>
        <v/>
      </c>
      <c r="AQ57" s="248" t="str">
        <f t="shared" si="107"/>
        <v/>
      </c>
      <c r="AR57" s="248" t="str">
        <f t="shared" si="107"/>
        <v/>
      </c>
      <c r="AS57" s="248" t="str">
        <f t="shared" si="107"/>
        <v/>
      </c>
      <c r="AT57" s="248" t="str">
        <f t="shared" si="107"/>
        <v/>
      </c>
      <c r="AU57" s="248" t="str">
        <f t="shared" si="107"/>
        <v/>
      </c>
      <c r="AV57" s="248" t="str">
        <f t="shared" si="107"/>
        <v/>
      </c>
      <c r="AW57" s="248" t="str">
        <f t="shared" si="107"/>
        <v/>
      </c>
      <c r="AX57" s="248" t="str">
        <f t="shared" si="107"/>
        <v/>
      </c>
      <c r="AY57" s="248" t="str">
        <f t="shared" si="107"/>
        <v/>
      </c>
      <c r="AZ57" s="248" t="str">
        <f t="shared" si="107"/>
        <v/>
      </c>
      <c r="BA57" s="248" t="str">
        <f t="shared" si="107"/>
        <v/>
      </c>
      <c r="BB57" s="248" t="str">
        <f t="shared" si="107"/>
        <v/>
      </c>
      <c r="BC57" s="248" t="str">
        <f t="shared" si="107"/>
        <v/>
      </c>
      <c r="BD57" s="248" t="str">
        <f t="shared" si="107"/>
        <v/>
      </c>
      <c r="BE57" s="248" t="str">
        <f t="shared" si="107"/>
        <v/>
      </c>
      <c r="BF57" s="248" t="str">
        <f t="shared" si="107"/>
        <v/>
      </c>
      <c r="BG57" s="248" t="str">
        <f t="shared" si="107"/>
        <v/>
      </c>
      <c r="BH57" s="248" t="str">
        <f t="shared" si="107"/>
        <v/>
      </c>
      <c r="BI57" s="248" t="str">
        <f t="shared" si="107"/>
        <v/>
      </c>
      <c r="BJ57" s="248" t="str">
        <f t="shared" si="107"/>
        <v/>
      </c>
      <c r="BK57" s="248" t="str">
        <f t="shared" si="107"/>
        <v/>
      </c>
      <c r="BL57" s="248" t="str">
        <f t="shared" si="107"/>
        <v/>
      </c>
      <c r="BM57" s="248" t="str">
        <f t="shared" si="107"/>
        <v/>
      </c>
      <c r="BN57" s="248" t="str">
        <f t="shared" si="107"/>
        <v/>
      </c>
      <c r="BO57" s="248" t="str">
        <f t="shared" si="107"/>
        <v/>
      </c>
      <c r="BP57" s="248" t="str">
        <f t="shared" si="107"/>
        <v/>
      </c>
      <c r="BQ57" s="248" t="str">
        <f t="shared" si="107"/>
        <v/>
      </c>
      <c r="BR57" s="248" t="str">
        <f t="shared" ref="BR57:CY57" si="108">IF(COUNTIF(_ts3,BR$2)&gt;1,"sai",IF(COUNTIF(_ts3,BR$2)=1,INDEX(tkbc,1,MATCH(BR$2,_ts3,0)),""))</f>
        <v/>
      </c>
      <c r="BS57" s="248" t="str">
        <f t="shared" si="108"/>
        <v/>
      </c>
      <c r="BT57" s="248" t="str">
        <f t="shared" si="108"/>
        <v/>
      </c>
      <c r="BU57" s="248" t="str">
        <f t="shared" si="108"/>
        <v/>
      </c>
      <c r="BV57" s="248" t="str">
        <f t="shared" si="108"/>
        <v/>
      </c>
      <c r="BW57" s="248" t="str">
        <f t="shared" si="108"/>
        <v/>
      </c>
      <c r="BX57" s="248" t="str">
        <f t="shared" si="108"/>
        <v/>
      </c>
      <c r="BY57" s="248" t="str">
        <f t="shared" si="108"/>
        <v/>
      </c>
      <c r="BZ57" s="248" t="str">
        <f t="shared" si="108"/>
        <v/>
      </c>
      <c r="CA57" s="248" t="str">
        <f t="shared" si="108"/>
        <v/>
      </c>
      <c r="CB57" s="248" t="str">
        <f t="shared" si="108"/>
        <v/>
      </c>
      <c r="CC57" s="248" t="str">
        <f t="shared" si="108"/>
        <v/>
      </c>
      <c r="CD57" s="248" t="str">
        <f t="shared" si="108"/>
        <v/>
      </c>
      <c r="CE57" s="248" t="str">
        <f t="shared" si="108"/>
        <v/>
      </c>
      <c r="CF57" s="248" t="str">
        <f t="shared" si="108"/>
        <v/>
      </c>
      <c r="CG57" s="248" t="str">
        <f t="shared" si="108"/>
        <v/>
      </c>
      <c r="CH57" s="248" t="str">
        <f t="shared" si="108"/>
        <v/>
      </c>
      <c r="CI57" s="248" t="str">
        <f t="shared" si="108"/>
        <v/>
      </c>
      <c r="CJ57" s="248" t="str">
        <f t="shared" si="108"/>
        <v/>
      </c>
      <c r="CK57" s="248" t="str">
        <f t="shared" si="108"/>
        <v/>
      </c>
      <c r="CL57" s="248" t="str">
        <f t="shared" si="108"/>
        <v/>
      </c>
      <c r="CM57" s="248" t="str">
        <f t="shared" si="108"/>
        <v/>
      </c>
      <c r="CN57" s="248" t="str">
        <f t="shared" si="108"/>
        <v/>
      </c>
      <c r="CO57" s="248" t="str">
        <f t="shared" si="108"/>
        <v/>
      </c>
      <c r="CP57" s="248" t="str">
        <f t="shared" si="108"/>
        <v/>
      </c>
      <c r="CQ57" s="248" t="str">
        <f t="shared" si="108"/>
        <v/>
      </c>
      <c r="CR57" s="248" t="str">
        <f t="shared" si="108"/>
        <v/>
      </c>
      <c r="CS57" s="248" t="str">
        <f t="shared" si="108"/>
        <v/>
      </c>
      <c r="CT57" s="248" t="str">
        <f t="shared" si="108"/>
        <v/>
      </c>
      <c r="CU57" s="248" t="str">
        <f t="shared" si="108"/>
        <v/>
      </c>
      <c r="CV57" s="248" t="str">
        <f t="shared" si="108"/>
        <v/>
      </c>
      <c r="CW57" s="248" t="str">
        <f t="shared" si="108"/>
        <v/>
      </c>
      <c r="CX57" s="248" t="str">
        <f t="shared" si="108"/>
        <v/>
      </c>
      <c r="CY57" s="248" t="str">
        <f t="shared" si="108"/>
        <v/>
      </c>
    </row>
    <row r="58" spans="1:103" ht="12" customHeight="1">
      <c r="A58" s="571"/>
      <c r="B58" s="250">
        <v>4</v>
      </c>
      <c r="C58" s="248" t="str">
        <f t="shared" ref="C58:BQ58" si="109">IF(COUNTIF(_ts4,C$2)&gt;1,"sai",IF(COUNTIF(_ts4,C$2)=1,INDEX(tkbc,1,MATCH(C$2,_ts4,0)),""))</f>
        <v/>
      </c>
      <c r="D58" s="248" t="str">
        <f t="shared" si="109"/>
        <v/>
      </c>
      <c r="E58" s="248" t="str">
        <f t="shared" si="109"/>
        <v/>
      </c>
      <c r="F58" s="248" t="str">
        <f t="shared" si="109"/>
        <v/>
      </c>
      <c r="G58" s="248" t="str">
        <f t="shared" si="109"/>
        <v/>
      </c>
      <c r="H58" s="248" t="str">
        <f t="shared" si="109"/>
        <v/>
      </c>
      <c r="I58" s="248" t="str">
        <f t="shared" si="109"/>
        <v/>
      </c>
      <c r="J58" s="248" t="str">
        <f t="shared" si="109"/>
        <v/>
      </c>
      <c r="K58" s="248" t="str">
        <f t="shared" si="109"/>
        <v/>
      </c>
      <c r="L58" s="248" t="str">
        <f t="shared" si="109"/>
        <v/>
      </c>
      <c r="M58" s="248" t="str">
        <f t="shared" si="109"/>
        <v/>
      </c>
      <c r="N58" s="248" t="str">
        <f t="shared" si="109"/>
        <v/>
      </c>
      <c r="O58" s="248" t="str">
        <f t="shared" si="109"/>
        <v/>
      </c>
      <c r="P58" s="248" t="str">
        <f t="shared" si="109"/>
        <v/>
      </c>
      <c r="Q58" s="248" t="str">
        <f t="shared" si="109"/>
        <v/>
      </c>
      <c r="R58" s="248" t="str">
        <f t="shared" si="109"/>
        <v/>
      </c>
      <c r="S58" s="248" t="str">
        <f t="shared" si="109"/>
        <v/>
      </c>
      <c r="T58" s="248" t="str">
        <f t="shared" si="109"/>
        <v/>
      </c>
      <c r="U58" s="248" t="str">
        <f t="shared" si="109"/>
        <v/>
      </c>
      <c r="V58" s="248" t="str">
        <f t="shared" si="109"/>
        <v/>
      </c>
      <c r="W58" s="248" t="str">
        <f t="shared" si="109"/>
        <v/>
      </c>
      <c r="X58" s="248" t="str">
        <f t="shared" si="109"/>
        <v/>
      </c>
      <c r="Y58" s="248" t="str">
        <f t="shared" si="109"/>
        <v/>
      </c>
      <c r="Z58" s="248" t="str">
        <f t="shared" si="109"/>
        <v/>
      </c>
      <c r="AA58" s="248" t="str">
        <f t="shared" si="109"/>
        <v/>
      </c>
      <c r="AB58" s="248" t="str">
        <f t="shared" si="109"/>
        <v/>
      </c>
      <c r="AC58" s="248" t="str">
        <f t="shared" si="109"/>
        <v/>
      </c>
      <c r="AD58" s="248" t="str">
        <f t="shared" si="109"/>
        <v/>
      </c>
      <c r="AE58" s="248" t="str">
        <f t="shared" si="109"/>
        <v/>
      </c>
      <c r="AF58" s="248" t="str">
        <f t="shared" si="109"/>
        <v/>
      </c>
      <c r="AG58" s="248" t="str">
        <f t="shared" si="109"/>
        <v/>
      </c>
      <c r="AH58" s="248" t="str">
        <f t="shared" si="109"/>
        <v/>
      </c>
      <c r="AI58" s="248" t="str">
        <f t="shared" si="109"/>
        <v/>
      </c>
      <c r="AJ58" s="248" t="str">
        <f t="shared" si="109"/>
        <v/>
      </c>
      <c r="AK58" s="248" t="str">
        <f t="shared" si="109"/>
        <v/>
      </c>
      <c r="AL58" s="248" t="str">
        <f t="shared" si="109"/>
        <v/>
      </c>
      <c r="AM58" s="248" t="str">
        <f t="shared" si="109"/>
        <v/>
      </c>
      <c r="AN58" s="248" t="str">
        <f t="shared" si="109"/>
        <v/>
      </c>
      <c r="AO58" s="248" t="str">
        <f t="shared" si="109"/>
        <v/>
      </c>
      <c r="AP58" s="248" t="str">
        <f t="shared" si="109"/>
        <v/>
      </c>
      <c r="AQ58" s="248" t="str">
        <f t="shared" si="109"/>
        <v/>
      </c>
      <c r="AR58" s="248" t="str">
        <f t="shared" si="109"/>
        <v/>
      </c>
      <c r="AS58" s="248" t="str">
        <f t="shared" si="109"/>
        <v/>
      </c>
      <c r="AT58" s="248" t="str">
        <f t="shared" si="109"/>
        <v/>
      </c>
      <c r="AU58" s="248" t="str">
        <f t="shared" si="109"/>
        <v/>
      </c>
      <c r="AV58" s="248" t="str">
        <f t="shared" si="109"/>
        <v/>
      </c>
      <c r="AW58" s="248" t="str">
        <f t="shared" si="109"/>
        <v/>
      </c>
      <c r="AX58" s="248" t="str">
        <f t="shared" si="109"/>
        <v/>
      </c>
      <c r="AY58" s="248" t="str">
        <f t="shared" si="109"/>
        <v/>
      </c>
      <c r="AZ58" s="248" t="str">
        <f t="shared" si="109"/>
        <v/>
      </c>
      <c r="BA58" s="248" t="str">
        <f t="shared" si="109"/>
        <v/>
      </c>
      <c r="BB58" s="248" t="str">
        <f t="shared" si="109"/>
        <v/>
      </c>
      <c r="BC58" s="248" t="str">
        <f t="shared" si="109"/>
        <v/>
      </c>
      <c r="BD58" s="248" t="str">
        <f t="shared" si="109"/>
        <v/>
      </c>
      <c r="BE58" s="248" t="str">
        <f t="shared" si="109"/>
        <v/>
      </c>
      <c r="BF58" s="248" t="str">
        <f t="shared" si="109"/>
        <v/>
      </c>
      <c r="BG58" s="248" t="str">
        <f t="shared" si="109"/>
        <v/>
      </c>
      <c r="BH58" s="248" t="str">
        <f t="shared" si="109"/>
        <v/>
      </c>
      <c r="BI58" s="248" t="str">
        <f t="shared" si="109"/>
        <v/>
      </c>
      <c r="BJ58" s="248" t="str">
        <f t="shared" si="109"/>
        <v/>
      </c>
      <c r="BK58" s="248" t="str">
        <f t="shared" si="109"/>
        <v/>
      </c>
      <c r="BL58" s="248" t="str">
        <f t="shared" si="109"/>
        <v/>
      </c>
      <c r="BM58" s="248" t="str">
        <f t="shared" si="109"/>
        <v/>
      </c>
      <c r="BN58" s="248" t="str">
        <f t="shared" si="109"/>
        <v/>
      </c>
      <c r="BO58" s="248" t="str">
        <f t="shared" si="109"/>
        <v/>
      </c>
      <c r="BP58" s="248" t="str">
        <f t="shared" si="109"/>
        <v/>
      </c>
      <c r="BQ58" s="248" t="str">
        <f t="shared" si="109"/>
        <v/>
      </c>
      <c r="BR58" s="248" t="str">
        <f t="shared" ref="BR58:CY58" si="110">IF(COUNTIF(_ts4,BR$2)&gt;1,"sai",IF(COUNTIF(_ts4,BR$2)=1,INDEX(tkbc,1,MATCH(BR$2,_ts4,0)),""))</f>
        <v/>
      </c>
      <c r="BS58" s="248" t="str">
        <f t="shared" si="110"/>
        <v/>
      </c>
      <c r="BT58" s="248" t="str">
        <f t="shared" si="110"/>
        <v/>
      </c>
      <c r="BU58" s="248" t="str">
        <f t="shared" si="110"/>
        <v/>
      </c>
      <c r="BV58" s="248" t="str">
        <f t="shared" si="110"/>
        <v/>
      </c>
      <c r="BW58" s="248" t="str">
        <f t="shared" si="110"/>
        <v/>
      </c>
      <c r="BX58" s="248" t="str">
        <f t="shared" si="110"/>
        <v/>
      </c>
      <c r="BY58" s="248" t="str">
        <f t="shared" si="110"/>
        <v/>
      </c>
      <c r="BZ58" s="248" t="str">
        <f t="shared" si="110"/>
        <v/>
      </c>
      <c r="CA58" s="248" t="str">
        <f t="shared" si="110"/>
        <v/>
      </c>
      <c r="CB58" s="248" t="str">
        <f t="shared" si="110"/>
        <v/>
      </c>
      <c r="CC58" s="248" t="str">
        <f t="shared" si="110"/>
        <v/>
      </c>
      <c r="CD58" s="248" t="str">
        <f t="shared" si="110"/>
        <v/>
      </c>
      <c r="CE58" s="248" t="str">
        <f t="shared" si="110"/>
        <v/>
      </c>
      <c r="CF58" s="248" t="str">
        <f t="shared" si="110"/>
        <v/>
      </c>
      <c r="CG58" s="248" t="str">
        <f t="shared" si="110"/>
        <v/>
      </c>
      <c r="CH58" s="248" t="str">
        <f t="shared" si="110"/>
        <v/>
      </c>
      <c r="CI58" s="248" t="str">
        <f t="shared" si="110"/>
        <v/>
      </c>
      <c r="CJ58" s="248" t="str">
        <f t="shared" si="110"/>
        <v/>
      </c>
      <c r="CK58" s="248" t="str">
        <f t="shared" si="110"/>
        <v/>
      </c>
      <c r="CL58" s="248" t="str">
        <f t="shared" si="110"/>
        <v/>
      </c>
      <c r="CM58" s="248" t="str">
        <f t="shared" si="110"/>
        <v/>
      </c>
      <c r="CN58" s="248" t="str">
        <f t="shared" si="110"/>
        <v/>
      </c>
      <c r="CO58" s="248" t="str">
        <f t="shared" si="110"/>
        <v/>
      </c>
      <c r="CP58" s="248" t="str">
        <f t="shared" si="110"/>
        <v/>
      </c>
      <c r="CQ58" s="248" t="str">
        <f t="shared" si="110"/>
        <v/>
      </c>
      <c r="CR58" s="248" t="str">
        <f t="shared" si="110"/>
        <v/>
      </c>
      <c r="CS58" s="248" t="str">
        <f t="shared" si="110"/>
        <v/>
      </c>
      <c r="CT58" s="248" t="str">
        <f t="shared" si="110"/>
        <v/>
      </c>
      <c r="CU58" s="248" t="str">
        <f t="shared" si="110"/>
        <v/>
      </c>
      <c r="CV58" s="248" t="str">
        <f t="shared" si="110"/>
        <v/>
      </c>
      <c r="CW58" s="248" t="str">
        <f t="shared" si="110"/>
        <v/>
      </c>
      <c r="CX58" s="248" t="str">
        <f t="shared" si="110"/>
        <v/>
      </c>
      <c r="CY58" s="248" t="str">
        <f t="shared" si="110"/>
        <v/>
      </c>
    </row>
    <row r="59" spans="1:103" ht="12" customHeight="1">
      <c r="A59" s="572"/>
      <c r="B59" s="259">
        <v>5</v>
      </c>
      <c r="C59" s="252" t="str">
        <f t="shared" ref="C59:BQ59" si="111">IF(COUNTIF(_ts5,C$2)&gt;1,"sai",IF(COUNTIF(_ts5,C$2)=1,INDEX(tkbc,1,MATCH(C$2,_ts5,0)),""))</f>
        <v/>
      </c>
      <c r="D59" s="252" t="str">
        <f t="shared" si="111"/>
        <v/>
      </c>
      <c r="E59" s="252" t="str">
        <f t="shared" si="111"/>
        <v/>
      </c>
      <c r="F59" s="252" t="str">
        <f t="shared" si="111"/>
        <v/>
      </c>
      <c r="G59" s="252" t="str">
        <f t="shared" si="111"/>
        <v/>
      </c>
      <c r="H59" s="252" t="str">
        <f t="shared" si="111"/>
        <v/>
      </c>
      <c r="I59" s="252" t="str">
        <f t="shared" si="111"/>
        <v/>
      </c>
      <c r="J59" s="252" t="str">
        <f t="shared" si="111"/>
        <v/>
      </c>
      <c r="K59" s="252" t="str">
        <f t="shared" si="111"/>
        <v/>
      </c>
      <c r="L59" s="252" t="str">
        <f t="shared" si="111"/>
        <v/>
      </c>
      <c r="M59" s="252" t="str">
        <f t="shared" si="111"/>
        <v/>
      </c>
      <c r="N59" s="252" t="str">
        <f t="shared" si="111"/>
        <v/>
      </c>
      <c r="O59" s="252" t="str">
        <f t="shared" si="111"/>
        <v/>
      </c>
      <c r="P59" s="252" t="str">
        <f t="shared" si="111"/>
        <v/>
      </c>
      <c r="Q59" s="252" t="str">
        <f t="shared" si="111"/>
        <v/>
      </c>
      <c r="R59" s="252" t="str">
        <f t="shared" si="111"/>
        <v/>
      </c>
      <c r="S59" s="252" t="str">
        <f t="shared" si="111"/>
        <v/>
      </c>
      <c r="T59" s="252" t="str">
        <f t="shared" si="111"/>
        <v/>
      </c>
      <c r="U59" s="252" t="str">
        <f t="shared" si="111"/>
        <v/>
      </c>
      <c r="V59" s="252" t="str">
        <f t="shared" si="111"/>
        <v/>
      </c>
      <c r="W59" s="252" t="str">
        <f t="shared" si="111"/>
        <v/>
      </c>
      <c r="X59" s="252" t="str">
        <f t="shared" si="111"/>
        <v/>
      </c>
      <c r="Y59" s="252" t="str">
        <f t="shared" si="111"/>
        <v/>
      </c>
      <c r="Z59" s="252" t="str">
        <f t="shared" si="111"/>
        <v/>
      </c>
      <c r="AA59" s="252" t="str">
        <f t="shared" si="111"/>
        <v/>
      </c>
      <c r="AB59" s="252" t="str">
        <f t="shared" si="111"/>
        <v/>
      </c>
      <c r="AC59" s="252" t="str">
        <f t="shared" si="111"/>
        <v/>
      </c>
      <c r="AD59" s="252" t="str">
        <f t="shared" si="111"/>
        <v/>
      </c>
      <c r="AE59" s="252" t="str">
        <f t="shared" si="111"/>
        <v/>
      </c>
      <c r="AF59" s="252" t="str">
        <f t="shared" si="111"/>
        <v/>
      </c>
      <c r="AG59" s="252" t="str">
        <f t="shared" si="111"/>
        <v/>
      </c>
      <c r="AH59" s="252" t="str">
        <f t="shared" si="111"/>
        <v/>
      </c>
      <c r="AI59" s="252" t="str">
        <f t="shared" si="111"/>
        <v/>
      </c>
      <c r="AJ59" s="252" t="str">
        <f t="shared" si="111"/>
        <v/>
      </c>
      <c r="AK59" s="252" t="str">
        <f t="shared" si="111"/>
        <v/>
      </c>
      <c r="AL59" s="252" t="str">
        <f t="shared" si="111"/>
        <v/>
      </c>
      <c r="AM59" s="252" t="str">
        <f t="shared" si="111"/>
        <v/>
      </c>
      <c r="AN59" s="252" t="str">
        <f t="shared" si="111"/>
        <v/>
      </c>
      <c r="AO59" s="252" t="str">
        <f t="shared" si="111"/>
        <v/>
      </c>
      <c r="AP59" s="252" t="str">
        <f t="shared" si="111"/>
        <v/>
      </c>
      <c r="AQ59" s="252" t="str">
        <f t="shared" si="111"/>
        <v/>
      </c>
      <c r="AR59" s="252" t="str">
        <f t="shared" si="111"/>
        <v/>
      </c>
      <c r="AS59" s="252" t="str">
        <f t="shared" si="111"/>
        <v/>
      </c>
      <c r="AT59" s="252" t="str">
        <f t="shared" si="111"/>
        <v/>
      </c>
      <c r="AU59" s="252" t="str">
        <f t="shared" si="111"/>
        <v/>
      </c>
      <c r="AV59" s="252" t="str">
        <f t="shared" si="111"/>
        <v/>
      </c>
      <c r="AW59" s="252" t="str">
        <f t="shared" si="111"/>
        <v/>
      </c>
      <c r="AX59" s="252" t="str">
        <f t="shared" si="111"/>
        <v/>
      </c>
      <c r="AY59" s="252" t="str">
        <f t="shared" si="111"/>
        <v/>
      </c>
      <c r="AZ59" s="252" t="str">
        <f t="shared" si="111"/>
        <v/>
      </c>
      <c r="BA59" s="252" t="str">
        <f t="shared" si="111"/>
        <v/>
      </c>
      <c r="BB59" s="252" t="str">
        <f t="shared" si="111"/>
        <v/>
      </c>
      <c r="BC59" s="252" t="str">
        <f t="shared" si="111"/>
        <v/>
      </c>
      <c r="BD59" s="252" t="str">
        <f t="shared" si="111"/>
        <v/>
      </c>
      <c r="BE59" s="252" t="str">
        <f t="shared" si="111"/>
        <v/>
      </c>
      <c r="BF59" s="252" t="str">
        <f t="shared" si="111"/>
        <v/>
      </c>
      <c r="BG59" s="252" t="str">
        <f t="shared" si="111"/>
        <v/>
      </c>
      <c r="BH59" s="252" t="str">
        <f t="shared" si="111"/>
        <v/>
      </c>
      <c r="BI59" s="252" t="str">
        <f t="shared" si="111"/>
        <v/>
      </c>
      <c r="BJ59" s="252" t="str">
        <f t="shared" si="111"/>
        <v/>
      </c>
      <c r="BK59" s="252" t="str">
        <f t="shared" si="111"/>
        <v/>
      </c>
      <c r="BL59" s="252" t="str">
        <f t="shared" si="111"/>
        <v/>
      </c>
      <c r="BM59" s="252" t="str">
        <f t="shared" si="111"/>
        <v/>
      </c>
      <c r="BN59" s="252" t="str">
        <f t="shared" si="111"/>
        <v/>
      </c>
      <c r="BO59" s="252" t="str">
        <f t="shared" si="111"/>
        <v/>
      </c>
      <c r="BP59" s="252" t="str">
        <f t="shared" si="111"/>
        <v/>
      </c>
      <c r="BQ59" s="252" t="str">
        <f t="shared" si="111"/>
        <v/>
      </c>
      <c r="BR59" s="252" t="str">
        <f t="shared" ref="BR59:CY59" si="112">IF(COUNTIF(_ts5,BR$2)&gt;1,"sai",IF(COUNTIF(_ts5,BR$2)=1,INDEX(tkbc,1,MATCH(BR$2,_ts5,0)),""))</f>
        <v/>
      </c>
      <c r="BS59" s="252" t="str">
        <f t="shared" si="112"/>
        <v/>
      </c>
      <c r="BT59" s="252" t="str">
        <f t="shared" si="112"/>
        <v/>
      </c>
      <c r="BU59" s="252" t="str">
        <f t="shared" si="112"/>
        <v/>
      </c>
      <c r="BV59" s="252" t="str">
        <f t="shared" si="112"/>
        <v/>
      </c>
      <c r="BW59" s="252" t="str">
        <f t="shared" si="112"/>
        <v/>
      </c>
      <c r="BX59" s="252" t="str">
        <f t="shared" si="112"/>
        <v/>
      </c>
      <c r="BY59" s="252" t="str">
        <f t="shared" si="112"/>
        <v/>
      </c>
      <c r="BZ59" s="252" t="str">
        <f t="shared" si="112"/>
        <v/>
      </c>
      <c r="CA59" s="252" t="str">
        <f t="shared" si="112"/>
        <v/>
      </c>
      <c r="CB59" s="252" t="str">
        <f t="shared" si="112"/>
        <v/>
      </c>
      <c r="CC59" s="252" t="str">
        <f t="shared" si="112"/>
        <v/>
      </c>
      <c r="CD59" s="252" t="str">
        <f t="shared" si="112"/>
        <v/>
      </c>
      <c r="CE59" s="252" t="str">
        <f t="shared" si="112"/>
        <v/>
      </c>
      <c r="CF59" s="252" t="str">
        <f t="shared" si="112"/>
        <v/>
      </c>
      <c r="CG59" s="252" t="str">
        <f t="shared" si="112"/>
        <v/>
      </c>
      <c r="CH59" s="252" t="str">
        <f t="shared" si="112"/>
        <v/>
      </c>
      <c r="CI59" s="252" t="str">
        <f t="shared" si="112"/>
        <v/>
      </c>
      <c r="CJ59" s="252" t="str">
        <f t="shared" si="112"/>
        <v/>
      </c>
      <c r="CK59" s="252" t="str">
        <f t="shared" si="112"/>
        <v/>
      </c>
      <c r="CL59" s="252" t="str">
        <f t="shared" si="112"/>
        <v/>
      </c>
      <c r="CM59" s="252" t="str">
        <f t="shared" si="112"/>
        <v/>
      </c>
      <c r="CN59" s="252" t="str">
        <f t="shared" si="112"/>
        <v/>
      </c>
      <c r="CO59" s="252" t="str">
        <f t="shared" si="112"/>
        <v/>
      </c>
      <c r="CP59" s="252" t="str">
        <f t="shared" si="112"/>
        <v/>
      </c>
      <c r="CQ59" s="252" t="str">
        <f t="shared" si="112"/>
        <v/>
      </c>
      <c r="CR59" s="252" t="str">
        <f t="shared" si="112"/>
        <v/>
      </c>
      <c r="CS59" s="252" t="str">
        <f t="shared" si="112"/>
        <v/>
      </c>
      <c r="CT59" s="252" t="str">
        <f t="shared" si="112"/>
        <v/>
      </c>
      <c r="CU59" s="252" t="str">
        <f t="shared" si="112"/>
        <v/>
      </c>
      <c r="CV59" s="252" t="str">
        <f t="shared" si="112"/>
        <v/>
      </c>
      <c r="CW59" s="252" t="str">
        <f t="shared" si="112"/>
        <v/>
      </c>
      <c r="CX59" s="252" t="str">
        <f t="shared" si="112"/>
        <v/>
      </c>
      <c r="CY59" s="252" t="str">
        <f t="shared" si="112"/>
        <v/>
      </c>
    </row>
    <row r="60" spans="1:103" ht="12" customHeight="1">
      <c r="A60" s="573" t="s">
        <v>80</v>
      </c>
      <c r="B60" s="247">
        <v>1</v>
      </c>
      <c r="C60" s="253" t="str">
        <f t="shared" ref="C60:BQ60" si="113">IF(COUNTIF(_tb1,C$2)&gt;1,"sai",IF(COUNTIF(_tb1,C$2)=1,INDEX(tkbc,1,MATCH(C$2,_tb1,0)),""))</f>
        <v/>
      </c>
      <c r="D60" s="253" t="str">
        <f t="shared" si="113"/>
        <v/>
      </c>
      <c r="E60" s="253" t="str">
        <f t="shared" si="113"/>
        <v/>
      </c>
      <c r="F60" s="253" t="str">
        <f t="shared" si="113"/>
        <v/>
      </c>
      <c r="G60" s="253" t="str">
        <f t="shared" si="113"/>
        <v/>
      </c>
      <c r="H60" s="253" t="str">
        <f t="shared" si="113"/>
        <v/>
      </c>
      <c r="I60" s="253" t="str">
        <f t="shared" si="113"/>
        <v/>
      </c>
      <c r="J60" s="253" t="str">
        <f t="shared" si="113"/>
        <v/>
      </c>
      <c r="K60" s="253" t="str">
        <f t="shared" si="113"/>
        <v/>
      </c>
      <c r="L60" s="253" t="str">
        <f t="shared" si="113"/>
        <v/>
      </c>
      <c r="M60" s="253" t="str">
        <f t="shared" si="113"/>
        <v/>
      </c>
      <c r="N60" s="253" t="str">
        <f t="shared" si="113"/>
        <v/>
      </c>
      <c r="O60" s="253" t="str">
        <f t="shared" si="113"/>
        <v/>
      </c>
      <c r="P60" s="253" t="str">
        <f t="shared" si="113"/>
        <v/>
      </c>
      <c r="Q60" s="253" t="str">
        <f t="shared" si="113"/>
        <v/>
      </c>
      <c r="R60" s="253" t="str">
        <f t="shared" si="113"/>
        <v/>
      </c>
      <c r="S60" s="253" t="str">
        <f t="shared" si="113"/>
        <v/>
      </c>
      <c r="T60" s="253" t="str">
        <f t="shared" si="113"/>
        <v/>
      </c>
      <c r="U60" s="253" t="str">
        <f t="shared" si="113"/>
        <v/>
      </c>
      <c r="V60" s="253" t="str">
        <f t="shared" si="113"/>
        <v/>
      </c>
      <c r="W60" s="253" t="str">
        <f t="shared" si="113"/>
        <v/>
      </c>
      <c r="X60" s="253" t="str">
        <f t="shared" si="113"/>
        <v/>
      </c>
      <c r="Y60" s="253" t="str">
        <f t="shared" si="113"/>
        <v/>
      </c>
      <c r="Z60" s="253" t="str">
        <f t="shared" si="113"/>
        <v/>
      </c>
      <c r="AA60" s="253" t="str">
        <f t="shared" si="113"/>
        <v/>
      </c>
      <c r="AB60" s="253" t="str">
        <f t="shared" si="113"/>
        <v/>
      </c>
      <c r="AC60" s="253" t="str">
        <f t="shared" si="113"/>
        <v/>
      </c>
      <c r="AD60" s="253" t="str">
        <f t="shared" si="113"/>
        <v/>
      </c>
      <c r="AE60" s="253" t="str">
        <f t="shared" si="113"/>
        <v/>
      </c>
      <c r="AF60" s="253" t="str">
        <f t="shared" si="113"/>
        <v/>
      </c>
      <c r="AG60" s="253" t="str">
        <f t="shared" si="113"/>
        <v/>
      </c>
      <c r="AH60" s="253" t="str">
        <f t="shared" si="113"/>
        <v/>
      </c>
      <c r="AI60" s="253" t="str">
        <f t="shared" si="113"/>
        <v/>
      </c>
      <c r="AJ60" s="253" t="str">
        <f t="shared" si="113"/>
        <v/>
      </c>
      <c r="AK60" s="253" t="str">
        <f t="shared" si="113"/>
        <v/>
      </c>
      <c r="AL60" s="253" t="str">
        <f t="shared" si="113"/>
        <v/>
      </c>
      <c r="AM60" s="253" t="str">
        <f t="shared" si="113"/>
        <v/>
      </c>
      <c r="AN60" s="253" t="str">
        <f t="shared" si="113"/>
        <v/>
      </c>
      <c r="AO60" s="253" t="str">
        <f t="shared" si="113"/>
        <v/>
      </c>
      <c r="AP60" s="253" t="str">
        <f t="shared" si="113"/>
        <v/>
      </c>
      <c r="AQ60" s="253" t="str">
        <f t="shared" si="113"/>
        <v/>
      </c>
      <c r="AR60" s="253" t="str">
        <f t="shared" si="113"/>
        <v/>
      </c>
      <c r="AS60" s="253" t="str">
        <f t="shared" si="113"/>
        <v/>
      </c>
      <c r="AT60" s="253" t="str">
        <f t="shared" si="113"/>
        <v/>
      </c>
      <c r="AU60" s="253" t="str">
        <f t="shared" si="113"/>
        <v/>
      </c>
      <c r="AV60" s="253" t="str">
        <f t="shared" si="113"/>
        <v/>
      </c>
      <c r="AW60" s="253" t="str">
        <f t="shared" si="113"/>
        <v/>
      </c>
      <c r="AX60" s="253" t="str">
        <f t="shared" si="113"/>
        <v/>
      </c>
      <c r="AY60" s="253" t="str">
        <f t="shared" si="113"/>
        <v/>
      </c>
      <c r="AZ60" s="253" t="str">
        <f t="shared" si="113"/>
        <v/>
      </c>
      <c r="BA60" s="253" t="str">
        <f t="shared" si="113"/>
        <v/>
      </c>
      <c r="BB60" s="253" t="str">
        <f t="shared" si="113"/>
        <v/>
      </c>
      <c r="BC60" s="253" t="str">
        <f t="shared" si="113"/>
        <v/>
      </c>
      <c r="BD60" s="253" t="str">
        <f t="shared" si="113"/>
        <v/>
      </c>
      <c r="BE60" s="253" t="str">
        <f t="shared" si="113"/>
        <v/>
      </c>
      <c r="BF60" s="253" t="str">
        <f t="shared" si="113"/>
        <v/>
      </c>
      <c r="BG60" s="253" t="str">
        <f t="shared" si="113"/>
        <v/>
      </c>
      <c r="BH60" s="253" t="str">
        <f t="shared" si="113"/>
        <v/>
      </c>
      <c r="BI60" s="253" t="str">
        <f t="shared" si="113"/>
        <v/>
      </c>
      <c r="BJ60" s="253" t="str">
        <f t="shared" si="113"/>
        <v/>
      </c>
      <c r="BK60" s="253" t="str">
        <f t="shared" si="113"/>
        <v/>
      </c>
      <c r="BL60" s="253" t="str">
        <f t="shared" si="113"/>
        <v/>
      </c>
      <c r="BM60" s="253" t="str">
        <f t="shared" si="113"/>
        <v/>
      </c>
      <c r="BN60" s="253" t="str">
        <f t="shared" si="113"/>
        <v/>
      </c>
      <c r="BO60" s="253" t="str">
        <f t="shared" si="113"/>
        <v/>
      </c>
      <c r="BP60" s="253" t="str">
        <f t="shared" si="113"/>
        <v/>
      </c>
      <c r="BQ60" s="253" t="str">
        <f t="shared" si="113"/>
        <v/>
      </c>
      <c r="BR60" s="253" t="str">
        <f t="shared" ref="BR60:CY60" si="114">IF(COUNTIF(_tb1,BR$2)&gt;1,"sai",IF(COUNTIF(_tb1,BR$2)=1,INDEX(tkbc,1,MATCH(BR$2,_tb1,0)),""))</f>
        <v/>
      </c>
      <c r="BS60" s="253" t="str">
        <f t="shared" si="114"/>
        <v/>
      </c>
      <c r="BT60" s="253" t="str">
        <f t="shared" si="114"/>
        <v/>
      </c>
      <c r="BU60" s="253" t="str">
        <f t="shared" si="114"/>
        <v/>
      </c>
      <c r="BV60" s="253" t="str">
        <f t="shared" si="114"/>
        <v/>
      </c>
      <c r="BW60" s="253" t="str">
        <f t="shared" si="114"/>
        <v/>
      </c>
      <c r="BX60" s="253" t="str">
        <f t="shared" si="114"/>
        <v/>
      </c>
      <c r="BY60" s="253" t="str">
        <f t="shared" si="114"/>
        <v/>
      </c>
      <c r="BZ60" s="253" t="str">
        <f t="shared" si="114"/>
        <v/>
      </c>
      <c r="CA60" s="253" t="str">
        <f t="shared" si="114"/>
        <v/>
      </c>
      <c r="CB60" s="253" t="str">
        <f t="shared" si="114"/>
        <v/>
      </c>
      <c r="CC60" s="253" t="str">
        <f t="shared" si="114"/>
        <v/>
      </c>
      <c r="CD60" s="253" t="str">
        <f t="shared" si="114"/>
        <v/>
      </c>
      <c r="CE60" s="253" t="str">
        <f t="shared" si="114"/>
        <v/>
      </c>
      <c r="CF60" s="253" t="str">
        <f t="shared" si="114"/>
        <v/>
      </c>
      <c r="CG60" s="253" t="str">
        <f t="shared" si="114"/>
        <v/>
      </c>
      <c r="CH60" s="253" t="str">
        <f t="shared" si="114"/>
        <v/>
      </c>
      <c r="CI60" s="253" t="str">
        <f t="shared" si="114"/>
        <v/>
      </c>
      <c r="CJ60" s="253" t="str">
        <f t="shared" si="114"/>
        <v/>
      </c>
      <c r="CK60" s="253" t="str">
        <f t="shared" si="114"/>
        <v/>
      </c>
      <c r="CL60" s="253" t="str">
        <f t="shared" si="114"/>
        <v/>
      </c>
      <c r="CM60" s="253" t="str">
        <f t="shared" si="114"/>
        <v/>
      </c>
      <c r="CN60" s="253" t="str">
        <f t="shared" si="114"/>
        <v/>
      </c>
      <c r="CO60" s="253" t="str">
        <f t="shared" si="114"/>
        <v/>
      </c>
      <c r="CP60" s="253" t="str">
        <f t="shared" si="114"/>
        <v/>
      </c>
      <c r="CQ60" s="253" t="str">
        <f t="shared" si="114"/>
        <v/>
      </c>
      <c r="CR60" s="253" t="str">
        <f t="shared" si="114"/>
        <v/>
      </c>
      <c r="CS60" s="253" t="str">
        <f t="shared" si="114"/>
        <v/>
      </c>
      <c r="CT60" s="253" t="str">
        <f t="shared" si="114"/>
        <v/>
      </c>
      <c r="CU60" s="253" t="str">
        <f t="shared" si="114"/>
        <v/>
      </c>
      <c r="CV60" s="253" t="str">
        <f t="shared" si="114"/>
        <v/>
      </c>
      <c r="CW60" s="253" t="str">
        <f t="shared" si="114"/>
        <v/>
      </c>
      <c r="CX60" s="253" t="str">
        <f t="shared" si="114"/>
        <v/>
      </c>
      <c r="CY60" s="253" t="str">
        <f t="shared" si="114"/>
        <v/>
      </c>
    </row>
    <row r="61" spans="1:103" ht="12" customHeight="1">
      <c r="A61" s="571"/>
      <c r="B61" s="250">
        <v>2</v>
      </c>
      <c r="C61" s="248" t="str">
        <f t="shared" ref="C61:BQ61" si="115">IF(COUNTIF(_tb2,C$2)&gt;1,"sai",IF(COUNTIF(_tb2,C$2)=1,INDEX(tkbc,1,MATCH(C$2,_tb2,0)),""))</f>
        <v/>
      </c>
      <c r="D61" s="248" t="str">
        <f t="shared" si="115"/>
        <v/>
      </c>
      <c r="E61" s="248" t="str">
        <f t="shared" si="115"/>
        <v/>
      </c>
      <c r="F61" s="248" t="str">
        <f t="shared" si="115"/>
        <v/>
      </c>
      <c r="G61" s="248" t="str">
        <f t="shared" si="115"/>
        <v/>
      </c>
      <c r="H61" s="248" t="str">
        <f t="shared" si="115"/>
        <v/>
      </c>
      <c r="I61" s="248" t="str">
        <f t="shared" si="115"/>
        <v/>
      </c>
      <c r="J61" s="248" t="str">
        <f t="shared" si="115"/>
        <v/>
      </c>
      <c r="K61" s="248" t="str">
        <f t="shared" si="115"/>
        <v/>
      </c>
      <c r="L61" s="248" t="str">
        <f t="shared" si="115"/>
        <v/>
      </c>
      <c r="M61" s="248" t="str">
        <f t="shared" si="115"/>
        <v/>
      </c>
      <c r="N61" s="248" t="str">
        <f t="shared" si="115"/>
        <v/>
      </c>
      <c r="O61" s="248" t="str">
        <f t="shared" si="115"/>
        <v/>
      </c>
      <c r="P61" s="248" t="str">
        <f t="shared" si="115"/>
        <v/>
      </c>
      <c r="Q61" s="248" t="str">
        <f t="shared" si="115"/>
        <v/>
      </c>
      <c r="R61" s="248" t="str">
        <f t="shared" si="115"/>
        <v/>
      </c>
      <c r="S61" s="248" t="str">
        <f t="shared" si="115"/>
        <v/>
      </c>
      <c r="T61" s="248" t="str">
        <f t="shared" si="115"/>
        <v/>
      </c>
      <c r="U61" s="248" t="str">
        <f t="shared" si="115"/>
        <v/>
      </c>
      <c r="V61" s="248" t="str">
        <f t="shared" si="115"/>
        <v/>
      </c>
      <c r="W61" s="248" t="str">
        <f t="shared" si="115"/>
        <v/>
      </c>
      <c r="X61" s="248" t="str">
        <f t="shared" si="115"/>
        <v/>
      </c>
      <c r="Y61" s="248" t="str">
        <f t="shared" si="115"/>
        <v/>
      </c>
      <c r="Z61" s="248" t="str">
        <f t="shared" si="115"/>
        <v/>
      </c>
      <c r="AA61" s="248" t="str">
        <f t="shared" si="115"/>
        <v/>
      </c>
      <c r="AB61" s="248" t="str">
        <f t="shared" si="115"/>
        <v/>
      </c>
      <c r="AC61" s="248" t="str">
        <f t="shared" si="115"/>
        <v/>
      </c>
      <c r="AD61" s="248" t="str">
        <f t="shared" si="115"/>
        <v/>
      </c>
      <c r="AE61" s="248" t="str">
        <f t="shared" si="115"/>
        <v/>
      </c>
      <c r="AF61" s="248" t="str">
        <f t="shared" si="115"/>
        <v/>
      </c>
      <c r="AG61" s="248" t="str">
        <f t="shared" si="115"/>
        <v/>
      </c>
      <c r="AH61" s="248" t="str">
        <f t="shared" si="115"/>
        <v/>
      </c>
      <c r="AI61" s="248" t="str">
        <f t="shared" si="115"/>
        <v/>
      </c>
      <c r="AJ61" s="248" t="str">
        <f t="shared" si="115"/>
        <v/>
      </c>
      <c r="AK61" s="248" t="str">
        <f t="shared" si="115"/>
        <v/>
      </c>
      <c r="AL61" s="248" t="str">
        <f t="shared" si="115"/>
        <v/>
      </c>
      <c r="AM61" s="248" t="str">
        <f t="shared" si="115"/>
        <v/>
      </c>
      <c r="AN61" s="248" t="str">
        <f t="shared" si="115"/>
        <v/>
      </c>
      <c r="AO61" s="248" t="str">
        <f t="shared" si="115"/>
        <v/>
      </c>
      <c r="AP61" s="248" t="str">
        <f t="shared" si="115"/>
        <v/>
      </c>
      <c r="AQ61" s="248" t="str">
        <f t="shared" si="115"/>
        <v/>
      </c>
      <c r="AR61" s="248" t="str">
        <f t="shared" si="115"/>
        <v/>
      </c>
      <c r="AS61" s="248" t="str">
        <f t="shared" si="115"/>
        <v/>
      </c>
      <c r="AT61" s="248" t="str">
        <f t="shared" si="115"/>
        <v/>
      </c>
      <c r="AU61" s="248" t="str">
        <f t="shared" si="115"/>
        <v/>
      </c>
      <c r="AV61" s="248" t="str">
        <f t="shared" si="115"/>
        <v/>
      </c>
      <c r="AW61" s="248" t="str">
        <f t="shared" si="115"/>
        <v/>
      </c>
      <c r="AX61" s="248" t="str">
        <f t="shared" si="115"/>
        <v/>
      </c>
      <c r="AY61" s="248" t="str">
        <f t="shared" si="115"/>
        <v/>
      </c>
      <c r="AZ61" s="248" t="str">
        <f t="shared" si="115"/>
        <v/>
      </c>
      <c r="BA61" s="248" t="str">
        <f t="shared" si="115"/>
        <v/>
      </c>
      <c r="BB61" s="248" t="str">
        <f t="shared" si="115"/>
        <v/>
      </c>
      <c r="BC61" s="248" t="str">
        <f t="shared" si="115"/>
        <v/>
      </c>
      <c r="BD61" s="248" t="str">
        <f t="shared" si="115"/>
        <v/>
      </c>
      <c r="BE61" s="248" t="str">
        <f t="shared" si="115"/>
        <v/>
      </c>
      <c r="BF61" s="248" t="str">
        <f t="shared" si="115"/>
        <v/>
      </c>
      <c r="BG61" s="248" t="str">
        <f t="shared" si="115"/>
        <v/>
      </c>
      <c r="BH61" s="248" t="str">
        <f t="shared" si="115"/>
        <v/>
      </c>
      <c r="BI61" s="248" t="str">
        <f t="shared" si="115"/>
        <v/>
      </c>
      <c r="BJ61" s="248" t="str">
        <f t="shared" si="115"/>
        <v/>
      </c>
      <c r="BK61" s="248" t="str">
        <f t="shared" si="115"/>
        <v/>
      </c>
      <c r="BL61" s="248" t="str">
        <f t="shared" si="115"/>
        <v/>
      </c>
      <c r="BM61" s="248" t="str">
        <f t="shared" si="115"/>
        <v/>
      </c>
      <c r="BN61" s="248" t="str">
        <f t="shared" si="115"/>
        <v/>
      </c>
      <c r="BO61" s="248" t="str">
        <f t="shared" si="115"/>
        <v/>
      </c>
      <c r="BP61" s="248" t="str">
        <f t="shared" si="115"/>
        <v/>
      </c>
      <c r="BQ61" s="248" t="str">
        <f t="shared" si="115"/>
        <v/>
      </c>
      <c r="BR61" s="248" t="str">
        <f t="shared" ref="BR61:CY61" si="116">IF(COUNTIF(_tb2,BR$2)&gt;1,"sai",IF(COUNTIF(_tb2,BR$2)=1,INDEX(tkbc,1,MATCH(BR$2,_tb2,0)),""))</f>
        <v/>
      </c>
      <c r="BS61" s="248" t="str">
        <f t="shared" si="116"/>
        <v/>
      </c>
      <c r="BT61" s="248" t="str">
        <f t="shared" si="116"/>
        <v/>
      </c>
      <c r="BU61" s="248" t="str">
        <f t="shared" si="116"/>
        <v/>
      </c>
      <c r="BV61" s="248" t="str">
        <f t="shared" si="116"/>
        <v/>
      </c>
      <c r="BW61" s="248" t="str">
        <f t="shared" si="116"/>
        <v/>
      </c>
      <c r="BX61" s="248" t="str">
        <f t="shared" si="116"/>
        <v/>
      </c>
      <c r="BY61" s="248" t="str">
        <f t="shared" si="116"/>
        <v/>
      </c>
      <c r="BZ61" s="248" t="str">
        <f t="shared" si="116"/>
        <v/>
      </c>
      <c r="CA61" s="248" t="str">
        <f t="shared" si="116"/>
        <v/>
      </c>
      <c r="CB61" s="248" t="str">
        <f t="shared" si="116"/>
        <v/>
      </c>
      <c r="CC61" s="248" t="str">
        <f t="shared" si="116"/>
        <v/>
      </c>
      <c r="CD61" s="248" t="str">
        <f t="shared" si="116"/>
        <v/>
      </c>
      <c r="CE61" s="248" t="str">
        <f t="shared" si="116"/>
        <v/>
      </c>
      <c r="CF61" s="248" t="str">
        <f t="shared" si="116"/>
        <v/>
      </c>
      <c r="CG61" s="248" t="str">
        <f t="shared" si="116"/>
        <v/>
      </c>
      <c r="CH61" s="248" t="str">
        <f t="shared" si="116"/>
        <v/>
      </c>
      <c r="CI61" s="248" t="str">
        <f t="shared" si="116"/>
        <v/>
      </c>
      <c r="CJ61" s="248" t="str">
        <f t="shared" si="116"/>
        <v/>
      </c>
      <c r="CK61" s="248" t="str">
        <f t="shared" si="116"/>
        <v/>
      </c>
      <c r="CL61" s="248" t="str">
        <f t="shared" si="116"/>
        <v/>
      </c>
      <c r="CM61" s="248" t="str">
        <f t="shared" si="116"/>
        <v/>
      </c>
      <c r="CN61" s="248" t="str">
        <f t="shared" si="116"/>
        <v/>
      </c>
      <c r="CO61" s="248" t="str">
        <f t="shared" si="116"/>
        <v/>
      </c>
      <c r="CP61" s="248" t="str">
        <f t="shared" si="116"/>
        <v/>
      </c>
      <c r="CQ61" s="248" t="str">
        <f t="shared" si="116"/>
        <v/>
      </c>
      <c r="CR61" s="248" t="str">
        <f t="shared" si="116"/>
        <v/>
      </c>
      <c r="CS61" s="248" t="str">
        <f t="shared" si="116"/>
        <v/>
      </c>
      <c r="CT61" s="248" t="str">
        <f t="shared" si="116"/>
        <v/>
      </c>
      <c r="CU61" s="248" t="str">
        <f t="shared" si="116"/>
        <v/>
      </c>
      <c r="CV61" s="248" t="str">
        <f t="shared" si="116"/>
        <v/>
      </c>
      <c r="CW61" s="248" t="str">
        <f t="shared" si="116"/>
        <v/>
      </c>
      <c r="CX61" s="248" t="str">
        <f t="shared" si="116"/>
        <v/>
      </c>
      <c r="CY61" s="248" t="str">
        <f t="shared" si="116"/>
        <v/>
      </c>
    </row>
    <row r="62" spans="1:103" ht="12" customHeight="1">
      <c r="A62" s="571"/>
      <c r="B62" s="250">
        <v>3</v>
      </c>
      <c r="C62" s="248" t="str">
        <f t="shared" ref="C62:BQ62" si="117">IF(COUNTIF(_tb3,C$2)&gt;1,"sai",IF(COUNTIF(_tb3,C$2)=1,INDEX(tkbc,1,MATCH(C$2,_tb3,0)),""))</f>
        <v/>
      </c>
      <c r="D62" s="248" t="str">
        <f t="shared" si="117"/>
        <v/>
      </c>
      <c r="E62" s="248" t="str">
        <f t="shared" si="117"/>
        <v/>
      </c>
      <c r="F62" s="248" t="str">
        <f t="shared" si="117"/>
        <v/>
      </c>
      <c r="G62" s="248" t="str">
        <f t="shared" si="117"/>
        <v/>
      </c>
      <c r="H62" s="248" t="str">
        <f t="shared" si="117"/>
        <v/>
      </c>
      <c r="I62" s="248" t="str">
        <f t="shared" si="117"/>
        <v/>
      </c>
      <c r="J62" s="248" t="str">
        <f t="shared" si="117"/>
        <v/>
      </c>
      <c r="K62" s="248" t="str">
        <f t="shared" si="117"/>
        <v/>
      </c>
      <c r="L62" s="248" t="str">
        <f t="shared" si="117"/>
        <v/>
      </c>
      <c r="M62" s="248" t="str">
        <f t="shared" si="117"/>
        <v/>
      </c>
      <c r="N62" s="248" t="str">
        <f t="shared" si="117"/>
        <v/>
      </c>
      <c r="O62" s="248" t="str">
        <f t="shared" si="117"/>
        <v/>
      </c>
      <c r="P62" s="248" t="str">
        <f t="shared" si="117"/>
        <v/>
      </c>
      <c r="Q62" s="248" t="str">
        <f t="shared" si="117"/>
        <v/>
      </c>
      <c r="R62" s="248" t="str">
        <f t="shared" si="117"/>
        <v/>
      </c>
      <c r="S62" s="248" t="str">
        <f t="shared" si="117"/>
        <v/>
      </c>
      <c r="T62" s="248" t="str">
        <f t="shared" si="117"/>
        <v/>
      </c>
      <c r="U62" s="248" t="str">
        <f t="shared" si="117"/>
        <v/>
      </c>
      <c r="V62" s="248" t="str">
        <f t="shared" si="117"/>
        <v/>
      </c>
      <c r="W62" s="248" t="str">
        <f t="shared" si="117"/>
        <v/>
      </c>
      <c r="X62" s="248" t="str">
        <f t="shared" si="117"/>
        <v/>
      </c>
      <c r="Y62" s="248" t="str">
        <f t="shared" si="117"/>
        <v/>
      </c>
      <c r="Z62" s="248" t="str">
        <f t="shared" si="117"/>
        <v/>
      </c>
      <c r="AA62" s="248" t="str">
        <f t="shared" si="117"/>
        <v/>
      </c>
      <c r="AB62" s="248" t="str">
        <f t="shared" si="117"/>
        <v/>
      </c>
      <c r="AC62" s="248" t="str">
        <f t="shared" si="117"/>
        <v/>
      </c>
      <c r="AD62" s="248" t="str">
        <f t="shared" si="117"/>
        <v/>
      </c>
      <c r="AE62" s="248" t="str">
        <f t="shared" si="117"/>
        <v/>
      </c>
      <c r="AF62" s="248" t="str">
        <f t="shared" si="117"/>
        <v/>
      </c>
      <c r="AG62" s="248" t="str">
        <f t="shared" si="117"/>
        <v/>
      </c>
      <c r="AH62" s="248" t="str">
        <f t="shared" si="117"/>
        <v/>
      </c>
      <c r="AI62" s="248" t="str">
        <f t="shared" si="117"/>
        <v/>
      </c>
      <c r="AJ62" s="248" t="str">
        <f t="shared" si="117"/>
        <v/>
      </c>
      <c r="AK62" s="248" t="str">
        <f t="shared" si="117"/>
        <v/>
      </c>
      <c r="AL62" s="248" t="str">
        <f t="shared" si="117"/>
        <v/>
      </c>
      <c r="AM62" s="248" t="str">
        <f t="shared" si="117"/>
        <v/>
      </c>
      <c r="AN62" s="248" t="str">
        <f t="shared" si="117"/>
        <v/>
      </c>
      <c r="AO62" s="248" t="str">
        <f t="shared" si="117"/>
        <v/>
      </c>
      <c r="AP62" s="248" t="str">
        <f t="shared" si="117"/>
        <v/>
      </c>
      <c r="AQ62" s="248" t="str">
        <f t="shared" si="117"/>
        <v/>
      </c>
      <c r="AR62" s="248" t="str">
        <f t="shared" si="117"/>
        <v/>
      </c>
      <c r="AS62" s="248" t="str">
        <f t="shared" si="117"/>
        <v/>
      </c>
      <c r="AT62" s="248" t="str">
        <f t="shared" si="117"/>
        <v/>
      </c>
      <c r="AU62" s="248" t="str">
        <f t="shared" si="117"/>
        <v/>
      </c>
      <c r="AV62" s="248" t="str">
        <f t="shared" si="117"/>
        <v/>
      </c>
      <c r="AW62" s="248" t="str">
        <f t="shared" si="117"/>
        <v/>
      </c>
      <c r="AX62" s="248" t="str">
        <f t="shared" si="117"/>
        <v/>
      </c>
      <c r="AY62" s="248" t="str">
        <f t="shared" si="117"/>
        <v/>
      </c>
      <c r="AZ62" s="248" t="str">
        <f t="shared" si="117"/>
        <v/>
      </c>
      <c r="BA62" s="248" t="str">
        <f t="shared" si="117"/>
        <v/>
      </c>
      <c r="BB62" s="248" t="str">
        <f t="shared" si="117"/>
        <v/>
      </c>
      <c r="BC62" s="248" t="str">
        <f t="shared" si="117"/>
        <v/>
      </c>
      <c r="BD62" s="248" t="str">
        <f t="shared" si="117"/>
        <v/>
      </c>
      <c r="BE62" s="248" t="str">
        <f t="shared" si="117"/>
        <v/>
      </c>
      <c r="BF62" s="248" t="str">
        <f t="shared" si="117"/>
        <v/>
      </c>
      <c r="BG62" s="248" t="str">
        <f t="shared" si="117"/>
        <v/>
      </c>
      <c r="BH62" s="248" t="str">
        <f t="shared" si="117"/>
        <v/>
      </c>
      <c r="BI62" s="248" t="str">
        <f t="shared" si="117"/>
        <v/>
      </c>
      <c r="BJ62" s="248" t="str">
        <f t="shared" si="117"/>
        <v/>
      </c>
      <c r="BK62" s="248" t="str">
        <f t="shared" si="117"/>
        <v/>
      </c>
      <c r="BL62" s="248" t="str">
        <f t="shared" si="117"/>
        <v/>
      </c>
      <c r="BM62" s="248" t="str">
        <f t="shared" si="117"/>
        <v/>
      </c>
      <c r="BN62" s="248" t="str">
        <f t="shared" si="117"/>
        <v/>
      </c>
      <c r="BO62" s="248" t="str">
        <f t="shared" si="117"/>
        <v/>
      </c>
      <c r="BP62" s="248" t="str">
        <f t="shared" si="117"/>
        <v/>
      </c>
      <c r="BQ62" s="248" t="str">
        <f t="shared" si="117"/>
        <v/>
      </c>
      <c r="BR62" s="248" t="str">
        <f t="shared" ref="BR62:CY62" si="118">IF(COUNTIF(_tb3,BR$2)&gt;1,"sai",IF(COUNTIF(_tb3,BR$2)=1,INDEX(tkbc,1,MATCH(BR$2,_tb3,0)),""))</f>
        <v/>
      </c>
      <c r="BS62" s="248" t="str">
        <f t="shared" si="118"/>
        <v/>
      </c>
      <c r="BT62" s="248" t="str">
        <f t="shared" si="118"/>
        <v/>
      </c>
      <c r="BU62" s="248" t="str">
        <f t="shared" si="118"/>
        <v/>
      </c>
      <c r="BV62" s="248" t="str">
        <f t="shared" si="118"/>
        <v/>
      </c>
      <c r="BW62" s="248" t="str">
        <f t="shared" si="118"/>
        <v/>
      </c>
      <c r="BX62" s="248" t="str">
        <f t="shared" si="118"/>
        <v/>
      </c>
      <c r="BY62" s="248" t="str">
        <f t="shared" si="118"/>
        <v/>
      </c>
      <c r="BZ62" s="248" t="str">
        <f t="shared" si="118"/>
        <v/>
      </c>
      <c r="CA62" s="248" t="str">
        <f t="shared" si="118"/>
        <v/>
      </c>
      <c r="CB62" s="248" t="str">
        <f t="shared" si="118"/>
        <v/>
      </c>
      <c r="CC62" s="248" t="str">
        <f t="shared" si="118"/>
        <v/>
      </c>
      <c r="CD62" s="248" t="str">
        <f t="shared" si="118"/>
        <v/>
      </c>
      <c r="CE62" s="248" t="str">
        <f t="shared" si="118"/>
        <v/>
      </c>
      <c r="CF62" s="248" t="str">
        <f t="shared" si="118"/>
        <v/>
      </c>
      <c r="CG62" s="248" t="str">
        <f t="shared" si="118"/>
        <v/>
      </c>
      <c r="CH62" s="248" t="str">
        <f t="shared" si="118"/>
        <v/>
      </c>
      <c r="CI62" s="248" t="str">
        <f t="shared" si="118"/>
        <v/>
      </c>
      <c r="CJ62" s="248" t="str">
        <f t="shared" si="118"/>
        <v/>
      </c>
      <c r="CK62" s="248" t="str">
        <f t="shared" si="118"/>
        <v/>
      </c>
      <c r="CL62" s="248" t="str">
        <f t="shared" si="118"/>
        <v/>
      </c>
      <c r="CM62" s="248" t="str">
        <f t="shared" si="118"/>
        <v/>
      </c>
      <c r="CN62" s="248" t="str">
        <f t="shared" si="118"/>
        <v/>
      </c>
      <c r="CO62" s="248" t="str">
        <f t="shared" si="118"/>
        <v/>
      </c>
      <c r="CP62" s="248" t="str">
        <f t="shared" si="118"/>
        <v/>
      </c>
      <c r="CQ62" s="248" t="str">
        <f t="shared" si="118"/>
        <v/>
      </c>
      <c r="CR62" s="248" t="str">
        <f t="shared" si="118"/>
        <v/>
      </c>
      <c r="CS62" s="248" t="str">
        <f t="shared" si="118"/>
        <v/>
      </c>
      <c r="CT62" s="248" t="str">
        <f t="shared" si="118"/>
        <v/>
      </c>
      <c r="CU62" s="248" t="str">
        <f t="shared" si="118"/>
        <v/>
      </c>
      <c r="CV62" s="248" t="str">
        <f t="shared" si="118"/>
        <v/>
      </c>
      <c r="CW62" s="248" t="str">
        <f t="shared" si="118"/>
        <v/>
      </c>
      <c r="CX62" s="248" t="str">
        <f t="shared" si="118"/>
        <v/>
      </c>
      <c r="CY62" s="248" t="str">
        <f t="shared" si="118"/>
        <v/>
      </c>
    </row>
    <row r="63" spans="1:103" ht="12.75" customHeight="1">
      <c r="A63" s="571"/>
      <c r="B63" s="250">
        <v>4</v>
      </c>
      <c r="C63" s="248" t="str">
        <f t="shared" ref="C63:BQ63" si="119">IF(COUNTIF(_tb4,C$2)&gt;1,"sai",IF(COUNTIF(_tb4,C$2)=1,INDEX(tkbc,1,MATCH(C$2,_tb4,0)),""))</f>
        <v/>
      </c>
      <c r="D63" s="248" t="str">
        <f t="shared" si="119"/>
        <v/>
      </c>
      <c r="E63" s="248" t="str">
        <f t="shared" si="119"/>
        <v/>
      </c>
      <c r="F63" s="248" t="str">
        <f t="shared" si="119"/>
        <v/>
      </c>
      <c r="G63" s="248" t="str">
        <f t="shared" si="119"/>
        <v/>
      </c>
      <c r="H63" s="248" t="str">
        <f t="shared" si="119"/>
        <v/>
      </c>
      <c r="I63" s="248" t="str">
        <f t="shared" si="119"/>
        <v/>
      </c>
      <c r="J63" s="248" t="str">
        <f t="shared" si="119"/>
        <v/>
      </c>
      <c r="K63" s="248" t="str">
        <f t="shared" si="119"/>
        <v/>
      </c>
      <c r="L63" s="248" t="str">
        <f t="shared" si="119"/>
        <v/>
      </c>
      <c r="M63" s="248" t="str">
        <f t="shared" si="119"/>
        <v/>
      </c>
      <c r="N63" s="248" t="str">
        <f t="shared" si="119"/>
        <v/>
      </c>
      <c r="O63" s="248" t="str">
        <f t="shared" si="119"/>
        <v/>
      </c>
      <c r="P63" s="248" t="str">
        <f t="shared" si="119"/>
        <v/>
      </c>
      <c r="Q63" s="248" t="str">
        <f t="shared" si="119"/>
        <v/>
      </c>
      <c r="R63" s="248" t="str">
        <f t="shared" si="119"/>
        <v/>
      </c>
      <c r="S63" s="248" t="str">
        <f t="shared" si="119"/>
        <v/>
      </c>
      <c r="T63" s="248" t="str">
        <f t="shared" si="119"/>
        <v/>
      </c>
      <c r="U63" s="248" t="str">
        <f t="shared" si="119"/>
        <v/>
      </c>
      <c r="V63" s="248" t="str">
        <f t="shared" si="119"/>
        <v/>
      </c>
      <c r="W63" s="248" t="str">
        <f t="shared" si="119"/>
        <v/>
      </c>
      <c r="X63" s="248" t="str">
        <f t="shared" si="119"/>
        <v/>
      </c>
      <c r="Y63" s="248" t="str">
        <f t="shared" si="119"/>
        <v/>
      </c>
      <c r="Z63" s="248" t="str">
        <f t="shared" si="119"/>
        <v/>
      </c>
      <c r="AA63" s="248" t="str">
        <f t="shared" si="119"/>
        <v/>
      </c>
      <c r="AB63" s="248" t="str">
        <f t="shared" si="119"/>
        <v/>
      </c>
      <c r="AC63" s="248" t="str">
        <f t="shared" si="119"/>
        <v/>
      </c>
      <c r="AD63" s="248" t="str">
        <f t="shared" si="119"/>
        <v/>
      </c>
      <c r="AE63" s="248" t="str">
        <f t="shared" si="119"/>
        <v/>
      </c>
      <c r="AF63" s="248" t="str">
        <f t="shared" si="119"/>
        <v/>
      </c>
      <c r="AG63" s="248" t="str">
        <f t="shared" si="119"/>
        <v/>
      </c>
      <c r="AH63" s="248" t="str">
        <f t="shared" si="119"/>
        <v/>
      </c>
      <c r="AI63" s="248" t="str">
        <f t="shared" si="119"/>
        <v/>
      </c>
      <c r="AJ63" s="248" t="str">
        <f t="shared" si="119"/>
        <v/>
      </c>
      <c r="AK63" s="248" t="str">
        <f t="shared" si="119"/>
        <v/>
      </c>
      <c r="AL63" s="248" t="str">
        <f t="shared" si="119"/>
        <v/>
      </c>
      <c r="AM63" s="248" t="str">
        <f t="shared" si="119"/>
        <v/>
      </c>
      <c r="AN63" s="248" t="str">
        <f t="shared" si="119"/>
        <v/>
      </c>
      <c r="AO63" s="248" t="str">
        <f t="shared" si="119"/>
        <v/>
      </c>
      <c r="AP63" s="248" t="str">
        <f t="shared" si="119"/>
        <v/>
      </c>
      <c r="AQ63" s="248" t="str">
        <f t="shared" si="119"/>
        <v/>
      </c>
      <c r="AR63" s="248" t="str">
        <f t="shared" si="119"/>
        <v/>
      </c>
      <c r="AS63" s="248" t="str">
        <f t="shared" si="119"/>
        <v/>
      </c>
      <c r="AT63" s="248" t="str">
        <f t="shared" si="119"/>
        <v/>
      </c>
      <c r="AU63" s="248" t="str">
        <f t="shared" si="119"/>
        <v/>
      </c>
      <c r="AV63" s="248" t="str">
        <f t="shared" si="119"/>
        <v/>
      </c>
      <c r="AW63" s="248" t="str">
        <f t="shared" si="119"/>
        <v/>
      </c>
      <c r="AX63" s="248" t="str">
        <f t="shared" si="119"/>
        <v/>
      </c>
      <c r="AY63" s="248" t="str">
        <f t="shared" si="119"/>
        <v/>
      </c>
      <c r="AZ63" s="248" t="str">
        <f t="shared" si="119"/>
        <v/>
      </c>
      <c r="BA63" s="248" t="str">
        <f t="shared" si="119"/>
        <v/>
      </c>
      <c r="BB63" s="248" t="str">
        <f t="shared" si="119"/>
        <v/>
      </c>
      <c r="BC63" s="248" t="str">
        <f t="shared" si="119"/>
        <v/>
      </c>
      <c r="BD63" s="248" t="str">
        <f t="shared" si="119"/>
        <v/>
      </c>
      <c r="BE63" s="248" t="str">
        <f t="shared" si="119"/>
        <v/>
      </c>
      <c r="BF63" s="248" t="str">
        <f t="shared" si="119"/>
        <v/>
      </c>
      <c r="BG63" s="248" t="str">
        <f t="shared" si="119"/>
        <v/>
      </c>
      <c r="BH63" s="248" t="str">
        <f t="shared" si="119"/>
        <v/>
      </c>
      <c r="BI63" s="248" t="str">
        <f t="shared" si="119"/>
        <v/>
      </c>
      <c r="BJ63" s="248" t="str">
        <f t="shared" si="119"/>
        <v/>
      </c>
      <c r="BK63" s="248" t="str">
        <f t="shared" si="119"/>
        <v/>
      </c>
      <c r="BL63" s="248" t="str">
        <f t="shared" si="119"/>
        <v/>
      </c>
      <c r="BM63" s="248" t="str">
        <f t="shared" si="119"/>
        <v/>
      </c>
      <c r="BN63" s="248" t="str">
        <f t="shared" si="119"/>
        <v/>
      </c>
      <c r="BO63" s="248" t="str">
        <f t="shared" si="119"/>
        <v/>
      </c>
      <c r="BP63" s="248" t="str">
        <f t="shared" si="119"/>
        <v/>
      </c>
      <c r="BQ63" s="248" t="str">
        <f t="shared" si="119"/>
        <v/>
      </c>
      <c r="BR63" s="248" t="str">
        <f t="shared" ref="BR63:CY63" si="120">IF(COUNTIF(_tb4,BR$2)&gt;1,"sai",IF(COUNTIF(_tb4,BR$2)=1,INDEX(tkbc,1,MATCH(BR$2,_tb4,0)),""))</f>
        <v/>
      </c>
      <c r="BS63" s="248" t="str">
        <f t="shared" si="120"/>
        <v/>
      </c>
      <c r="BT63" s="248" t="str">
        <f t="shared" si="120"/>
        <v/>
      </c>
      <c r="BU63" s="248" t="str">
        <f t="shared" si="120"/>
        <v/>
      </c>
      <c r="BV63" s="248" t="str">
        <f t="shared" si="120"/>
        <v/>
      </c>
      <c r="BW63" s="248" t="str">
        <f t="shared" si="120"/>
        <v/>
      </c>
      <c r="BX63" s="248" t="str">
        <f t="shared" si="120"/>
        <v/>
      </c>
      <c r="BY63" s="248" t="str">
        <f t="shared" si="120"/>
        <v/>
      </c>
      <c r="BZ63" s="248" t="str">
        <f t="shared" si="120"/>
        <v/>
      </c>
      <c r="CA63" s="248" t="str">
        <f t="shared" si="120"/>
        <v/>
      </c>
      <c r="CB63" s="248" t="str">
        <f t="shared" si="120"/>
        <v/>
      </c>
      <c r="CC63" s="248" t="str">
        <f t="shared" si="120"/>
        <v/>
      </c>
      <c r="CD63" s="248" t="str">
        <f t="shared" si="120"/>
        <v/>
      </c>
      <c r="CE63" s="248" t="str">
        <f t="shared" si="120"/>
        <v/>
      </c>
      <c r="CF63" s="248" t="str">
        <f t="shared" si="120"/>
        <v/>
      </c>
      <c r="CG63" s="248" t="str">
        <f t="shared" si="120"/>
        <v/>
      </c>
      <c r="CH63" s="248" t="str">
        <f t="shared" si="120"/>
        <v/>
      </c>
      <c r="CI63" s="248" t="str">
        <f t="shared" si="120"/>
        <v/>
      </c>
      <c r="CJ63" s="248" t="str">
        <f t="shared" si="120"/>
        <v/>
      </c>
      <c r="CK63" s="248" t="str">
        <f t="shared" si="120"/>
        <v/>
      </c>
      <c r="CL63" s="248" t="str">
        <f t="shared" si="120"/>
        <v/>
      </c>
      <c r="CM63" s="248" t="str">
        <f t="shared" si="120"/>
        <v/>
      </c>
      <c r="CN63" s="248" t="str">
        <f t="shared" si="120"/>
        <v/>
      </c>
      <c r="CO63" s="248" t="str">
        <f t="shared" si="120"/>
        <v/>
      </c>
      <c r="CP63" s="248" t="str">
        <f t="shared" si="120"/>
        <v/>
      </c>
      <c r="CQ63" s="248" t="str">
        <f t="shared" si="120"/>
        <v/>
      </c>
      <c r="CR63" s="248" t="str">
        <f t="shared" si="120"/>
        <v/>
      </c>
      <c r="CS63" s="248" t="str">
        <f t="shared" si="120"/>
        <v/>
      </c>
      <c r="CT63" s="248" t="str">
        <f t="shared" si="120"/>
        <v/>
      </c>
      <c r="CU63" s="248" t="str">
        <f t="shared" si="120"/>
        <v/>
      </c>
      <c r="CV63" s="248" t="str">
        <f t="shared" si="120"/>
        <v/>
      </c>
      <c r="CW63" s="248" t="str">
        <f t="shared" si="120"/>
        <v/>
      </c>
      <c r="CX63" s="248" t="str">
        <f t="shared" si="120"/>
        <v/>
      </c>
      <c r="CY63" s="248" t="str">
        <f t="shared" si="120"/>
        <v/>
      </c>
    </row>
    <row r="64" spans="1:103" ht="12" customHeight="1">
      <c r="A64" s="574"/>
      <c r="B64" s="259">
        <v>5</v>
      </c>
      <c r="C64" s="252" t="str">
        <f t="shared" ref="C64:BQ64" si="121">IF(COUNTIF(_tb5,C$2)&gt;1,"sai",IF(COUNTIF(_tb5,C$2)=1,INDEX(tkbc,1,MATCH(C$2,_tb5,0)),""))</f>
        <v/>
      </c>
      <c r="D64" s="252" t="str">
        <f t="shared" si="121"/>
        <v/>
      </c>
      <c r="E64" s="252" t="str">
        <f t="shared" si="121"/>
        <v/>
      </c>
      <c r="F64" s="252" t="str">
        <f t="shared" si="121"/>
        <v/>
      </c>
      <c r="G64" s="252" t="str">
        <f t="shared" si="121"/>
        <v/>
      </c>
      <c r="H64" s="252" t="str">
        <f t="shared" si="121"/>
        <v/>
      </c>
      <c r="I64" s="252" t="str">
        <f t="shared" si="121"/>
        <v/>
      </c>
      <c r="J64" s="252" t="str">
        <f t="shared" si="121"/>
        <v/>
      </c>
      <c r="K64" s="252" t="str">
        <f t="shared" si="121"/>
        <v/>
      </c>
      <c r="L64" s="252" t="str">
        <f t="shared" si="121"/>
        <v/>
      </c>
      <c r="M64" s="252" t="str">
        <f t="shared" si="121"/>
        <v/>
      </c>
      <c r="N64" s="252" t="str">
        <f t="shared" si="121"/>
        <v/>
      </c>
      <c r="O64" s="252" t="str">
        <f t="shared" si="121"/>
        <v/>
      </c>
      <c r="P64" s="252" t="str">
        <f t="shared" si="121"/>
        <v/>
      </c>
      <c r="Q64" s="252" t="str">
        <f t="shared" si="121"/>
        <v/>
      </c>
      <c r="R64" s="252" t="str">
        <f t="shared" si="121"/>
        <v/>
      </c>
      <c r="S64" s="252" t="str">
        <f t="shared" si="121"/>
        <v/>
      </c>
      <c r="T64" s="252" t="str">
        <f t="shared" si="121"/>
        <v/>
      </c>
      <c r="U64" s="252" t="str">
        <f t="shared" si="121"/>
        <v/>
      </c>
      <c r="V64" s="252" t="str">
        <f t="shared" si="121"/>
        <v/>
      </c>
      <c r="W64" s="252" t="str">
        <f t="shared" si="121"/>
        <v/>
      </c>
      <c r="X64" s="252" t="str">
        <f t="shared" si="121"/>
        <v/>
      </c>
      <c r="Y64" s="252" t="str">
        <f t="shared" si="121"/>
        <v/>
      </c>
      <c r="Z64" s="252" t="str">
        <f t="shared" si="121"/>
        <v/>
      </c>
      <c r="AA64" s="252" t="str">
        <f t="shared" si="121"/>
        <v/>
      </c>
      <c r="AB64" s="252" t="str">
        <f t="shared" si="121"/>
        <v/>
      </c>
      <c r="AC64" s="252" t="str">
        <f t="shared" si="121"/>
        <v/>
      </c>
      <c r="AD64" s="252" t="str">
        <f t="shared" si="121"/>
        <v/>
      </c>
      <c r="AE64" s="252" t="str">
        <f t="shared" si="121"/>
        <v/>
      </c>
      <c r="AF64" s="252" t="str">
        <f t="shared" si="121"/>
        <v/>
      </c>
      <c r="AG64" s="252" t="str">
        <f t="shared" si="121"/>
        <v/>
      </c>
      <c r="AH64" s="252" t="str">
        <f t="shared" si="121"/>
        <v/>
      </c>
      <c r="AI64" s="252" t="str">
        <f t="shared" si="121"/>
        <v/>
      </c>
      <c r="AJ64" s="252" t="str">
        <f t="shared" si="121"/>
        <v/>
      </c>
      <c r="AK64" s="252" t="str">
        <f t="shared" si="121"/>
        <v/>
      </c>
      <c r="AL64" s="252" t="str">
        <f t="shared" si="121"/>
        <v/>
      </c>
      <c r="AM64" s="252" t="str">
        <f t="shared" si="121"/>
        <v/>
      </c>
      <c r="AN64" s="252" t="str">
        <f t="shared" si="121"/>
        <v/>
      </c>
      <c r="AO64" s="252" t="str">
        <f t="shared" si="121"/>
        <v/>
      </c>
      <c r="AP64" s="252" t="str">
        <f t="shared" si="121"/>
        <v/>
      </c>
      <c r="AQ64" s="252" t="str">
        <f t="shared" si="121"/>
        <v/>
      </c>
      <c r="AR64" s="252" t="str">
        <f t="shared" si="121"/>
        <v/>
      </c>
      <c r="AS64" s="252" t="str">
        <f t="shared" si="121"/>
        <v/>
      </c>
      <c r="AT64" s="252" t="str">
        <f t="shared" si="121"/>
        <v/>
      </c>
      <c r="AU64" s="252" t="str">
        <f t="shared" si="121"/>
        <v/>
      </c>
      <c r="AV64" s="252" t="str">
        <f t="shared" si="121"/>
        <v/>
      </c>
      <c r="AW64" s="252" t="str">
        <f t="shared" si="121"/>
        <v/>
      </c>
      <c r="AX64" s="252" t="str">
        <f t="shared" si="121"/>
        <v/>
      </c>
      <c r="AY64" s="252" t="str">
        <f t="shared" si="121"/>
        <v/>
      </c>
      <c r="AZ64" s="252" t="str">
        <f t="shared" si="121"/>
        <v/>
      </c>
      <c r="BA64" s="252" t="str">
        <f t="shared" si="121"/>
        <v/>
      </c>
      <c r="BB64" s="252" t="str">
        <f t="shared" si="121"/>
        <v/>
      </c>
      <c r="BC64" s="252" t="str">
        <f t="shared" si="121"/>
        <v/>
      </c>
      <c r="BD64" s="252" t="str">
        <f t="shared" si="121"/>
        <v/>
      </c>
      <c r="BE64" s="252" t="str">
        <f t="shared" si="121"/>
        <v/>
      </c>
      <c r="BF64" s="252" t="str">
        <f t="shared" si="121"/>
        <v/>
      </c>
      <c r="BG64" s="252" t="str">
        <f t="shared" si="121"/>
        <v/>
      </c>
      <c r="BH64" s="252" t="str">
        <f t="shared" si="121"/>
        <v/>
      </c>
      <c r="BI64" s="252" t="str">
        <f t="shared" si="121"/>
        <v/>
      </c>
      <c r="BJ64" s="252" t="str">
        <f t="shared" si="121"/>
        <v/>
      </c>
      <c r="BK64" s="252" t="str">
        <f t="shared" si="121"/>
        <v/>
      </c>
      <c r="BL64" s="252" t="str">
        <f t="shared" si="121"/>
        <v/>
      </c>
      <c r="BM64" s="252" t="str">
        <f t="shared" si="121"/>
        <v/>
      </c>
      <c r="BN64" s="252" t="str">
        <f t="shared" si="121"/>
        <v/>
      </c>
      <c r="BO64" s="252" t="str">
        <f t="shared" si="121"/>
        <v/>
      </c>
      <c r="BP64" s="252" t="str">
        <f t="shared" si="121"/>
        <v/>
      </c>
      <c r="BQ64" s="252" t="str">
        <f t="shared" si="121"/>
        <v/>
      </c>
      <c r="BR64" s="252" t="str">
        <f t="shared" ref="BR64:CY64" si="122">IF(COUNTIF(_tb5,BR$2)&gt;1,"sai",IF(COUNTIF(_tb5,BR$2)=1,INDEX(tkbc,1,MATCH(BR$2,_tb5,0)),""))</f>
        <v/>
      </c>
      <c r="BS64" s="252" t="str">
        <f t="shared" si="122"/>
        <v/>
      </c>
      <c r="BT64" s="252" t="str">
        <f t="shared" si="122"/>
        <v/>
      </c>
      <c r="BU64" s="252" t="str">
        <f t="shared" si="122"/>
        <v/>
      </c>
      <c r="BV64" s="252" t="str">
        <f t="shared" si="122"/>
        <v/>
      </c>
      <c r="BW64" s="252" t="str">
        <f t="shared" si="122"/>
        <v/>
      </c>
      <c r="BX64" s="252" t="str">
        <f t="shared" si="122"/>
        <v/>
      </c>
      <c r="BY64" s="252" t="str">
        <f t="shared" si="122"/>
        <v/>
      </c>
      <c r="BZ64" s="252" t="str">
        <f t="shared" si="122"/>
        <v/>
      </c>
      <c r="CA64" s="252" t="str">
        <f t="shared" si="122"/>
        <v/>
      </c>
      <c r="CB64" s="252" t="str">
        <f t="shared" si="122"/>
        <v/>
      </c>
      <c r="CC64" s="252" t="str">
        <f t="shared" si="122"/>
        <v/>
      </c>
      <c r="CD64" s="252" t="str">
        <f t="shared" si="122"/>
        <v/>
      </c>
      <c r="CE64" s="252" t="str">
        <f t="shared" si="122"/>
        <v/>
      </c>
      <c r="CF64" s="252" t="str">
        <f t="shared" si="122"/>
        <v/>
      </c>
      <c r="CG64" s="252" t="str">
        <f t="shared" si="122"/>
        <v/>
      </c>
      <c r="CH64" s="252" t="str">
        <f t="shared" si="122"/>
        <v/>
      </c>
      <c r="CI64" s="252" t="str">
        <f t="shared" si="122"/>
        <v/>
      </c>
      <c r="CJ64" s="252" t="str">
        <f t="shared" si="122"/>
        <v/>
      </c>
      <c r="CK64" s="252" t="str">
        <f t="shared" si="122"/>
        <v/>
      </c>
      <c r="CL64" s="252" t="str">
        <f t="shared" si="122"/>
        <v/>
      </c>
      <c r="CM64" s="252" t="str">
        <f t="shared" si="122"/>
        <v/>
      </c>
      <c r="CN64" s="252" t="str">
        <f t="shared" si="122"/>
        <v/>
      </c>
      <c r="CO64" s="252" t="str">
        <f t="shared" si="122"/>
        <v/>
      </c>
      <c r="CP64" s="252" t="str">
        <f t="shared" si="122"/>
        <v/>
      </c>
      <c r="CQ64" s="252" t="str">
        <f t="shared" si="122"/>
        <v/>
      </c>
      <c r="CR64" s="252" t="str">
        <f t="shared" si="122"/>
        <v/>
      </c>
      <c r="CS64" s="252" t="str">
        <f t="shared" si="122"/>
        <v/>
      </c>
      <c r="CT64" s="252" t="str">
        <f t="shared" si="122"/>
        <v/>
      </c>
      <c r="CU64" s="252" t="str">
        <f t="shared" si="122"/>
        <v/>
      </c>
      <c r="CV64" s="252" t="str">
        <f t="shared" si="122"/>
        <v/>
      </c>
      <c r="CW64" s="252" t="str">
        <f t="shared" si="122"/>
        <v/>
      </c>
      <c r="CX64" s="252" t="str">
        <f t="shared" si="122"/>
        <v/>
      </c>
      <c r="CY64" s="252" t="str">
        <f t="shared" si="122"/>
        <v/>
      </c>
    </row>
    <row r="65" spans="3:100"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</row>
    <row r="66" spans="3:100"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</row>
    <row r="67" spans="3:100"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</row>
    <row r="68" spans="3:100"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</row>
    <row r="69" spans="3:100"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</row>
    <row r="70" spans="3:100"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</row>
    <row r="71" spans="3:100"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</row>
    <row r="72" spans="3:100"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</row>
    <row r="73" spans="3:100"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</row>
    <row r="74" spans="3:100"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</row>
    <row r="75" spans="3:100"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249"/>
      <c r="CF75" s="249"/>
      <c r="CG75" s="249"/>
      <c r="CH75" s="249"/>
      <c r="CI75" s="249"/>
      <c r="CJ75" s="249"/>
      <c r="CK75" s="249"/>
      <c r="CL75" s="249"/>
      <c r="CM75" s="249"/>
      <c r="CN75" s="249"/>
      <c r="CO75" s="249"/>
      <c r="CP75" s="249"/>
      <c r="CQ75" s="249"/>
      <c r="CR75" s="249"/>
      <c r="CS75" s="249"/>
      <c r="CT75" s="249"/>
      <c r="CU75" s="249"/>
      <c r="CV75" s="249"/>
    </row>
    <row r="76" spans="3:100"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</row>
    <row r="77" spans="3:100"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</row>
    <row r="78" spans="3:100"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</row>
    <row r="79" spans="3:100"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</row>
    <row r="80" spans="3:100"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49"/>
      <c r="CV80" s="249"/>
    </row>
    <row r="81" spans="3:100"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</row>
    <row r="82" spans="3:100"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49"/>
      <c r="CV82" s="249"/>
    </row>
    <row r="83" spans="3:100"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49"/>
      <c r="CV83" s="249"/>
    </row>
    <row r="84" spans="3:100"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</row>
    <row r="85" spans="3:100"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49"/>
      <c r="CV85" s="249"/>
    </row>
    <row r="86" spans="3:100"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</row>
    <row r="87" spans="3:100"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49"/>
      <c r="BX87" s="249"/>
      <c r="BY87" s="249"/>
      <c r="BZ87" s="249"/>
      <c r="CA87" s="249"/>
      <c r="CB87" s="249"/>
      <c r="CC87" s="249"/>
      <c r="CD87" s="249"/>
      <c r="CE87" s="249"/>
      <c r="CF87" s="249"/>
      <c r="CG87" s="249"/>
      <c r="CH87" s="249"/>
      <c r="CI87" s="249"/>
      <c r="CJ87" s="249"/>
      <c r="CK87" s="249"/>
      <c r="CL87" s="249"/>
      <c r="CM87" s="249"/>
      <c r="CN87" s="249"/>
      <c r="CO87" s="249"/>
      <c r="CP87" s="249"/>
      <c r="CQ87" s="249"/>
      <c r="CR87" s="249"/>
      <c r="CS87" s="249"/>
      <c r="CT87" s="249"/>
      <c r="CU87" s="249"/>
      <c r="CV87" s="249"/>
    </row>
    <row r="88" spans="3:100"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  <c r="BE88" s="249"/>
      <c r="BF88" s="24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9"/>
      <c r="BW88" s="249"/>
      <c r="BX88" s="249"/>
      <c r="BY88" s="249"/>
      <c r="BZ88" s="249"/>
      <c r="CA88" s="249"/>
      <c r="CB88" s="249"/>
      <c r="CC88" s="249"/>
      <c r="CD88" s="249"/>
      <c r="CE88" s="249"/>
      <c r="CF88" s="249"/>
      <c r="CG88" s="249"/>
      <c r="CH88" s="249"/>
      <c r="CI88" s="249"/>
      <c r="CJ88" s="249"/>
      <c r="CK88" s="249"/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</row>
    <row r="89" spans="3:100"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  <c r="BD89" s="249"/>
      <c r="BE89" s="249"/>
      <c r="BF89" s="249"/>
      <c r="BG89" s="249"/>
      <c r="BH89" s="249"/>
      <c r="BI89" s="249"/>
      <c r="BJ89" s="249"/>
      <c r="BK89" s="249"/>
      <c r="BL89" s="249"/>
      <c r="BM89" s="249"/>
      <c r="BN89" s="249"/>
      <c r="BO89" s="249"/>
      <c r="BP89" s="249"/>
      <c r="BQ89" s="249"/>
      <c r="BR89" s="249"/>
      <c r="BS89" s="249"/>
      <c r="BT89" s="249"/>
      <c r="BU89" s="249"/>
      <c r="BV89" s="249"/>
      <c r="BW89" s="249"/>
      <c r="BX89" s="249"/>
      <c r="BY89" s="249"/>
      <c r="BZ89" s="249"/>
      <c r="CA89" s="249"/>
      <c r="CB89" s="249"/>
      <c r="CC89" s="249"/>
      <c r="CD89" s="249"/>
      <c r="CE89" s="249"/>
      <c r="CF89" s="249"/>
      <c r="CG89" s="249"/>
      <c r="CH89" s="249"/>
      <c r="CI89" s="249"/>
      <c r="CJ89" s="249"/>
      <c r="CK89" s="249"/>
      <c r="CL89" s="249"/>
      <c r="CM89" s="249"/>
      <c r="CN89" s="249"/>
      <c r="CO89" s="249"/>
      <c r="CP89" s="249"/>
      <c r="CQ89" s="249"/>
      <c r="CR89" s="249"/>
      <c r="CS89" s="249"/>
      <c r="CT89" s="249"/>
      <c r="CU89" s="249"/>
      <c r="CV89" s="249"/>
    </row>
    <row r="90" spans="3:100"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</row>
    <row r="91" spans="3:100"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249"/>
      <c r="BX91" s="249"/>
      <c r="BY91" s="249"/>
      <c r="BZ91" s="249"/>
      <c r="CA91" s="249"/>
      <c r="CB91" s="249"/>
      <c r="CC91" s="249"/>
      <c r="CD91" s="249"/>
      <c r="CE91" s="249"/>
      <c r="CF91" s="249"/>
      <c r="CG91" s="249"/>
      <c r="CH91" s="249"/>
      <c r="CI91" s="249"/>
      <c r="CJ91" s="249"/>
      <c r="CK91" s="249"/>
      <c r="CL91" s="249"/>
      <c r="CM91" s="249"/>
      <c r="CN91" s="249"/>
      <c r="CO91" s="249"/>
      <c r="CP91" s="249"/>
      <c r="CQ91" s="249"/>
      <c r="CR91" s="249"/>
      <c r="CS91" s="249"/>
      <c r="CT91" s="249"/>
      <c r="CU91" s="249"/>
      <c r="CV91" s="249"/>
    </row>
    <row r="92" spans="3:100"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</row>
    <row r="93" spans="3:100"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49"/>
      <c r="CD93" s="249"/>
      <c r="CE93" s="249"/>
      <c r="CF93" s="249"/>
      <c r="CG93" s="249"/>
      <c r="CH93" s="249"/>
      <c r="CI93" s="249"/>
      <c r="CJ93" s="249"/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</row>
    <row r="94" spans="3:100"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</row>
    <row r="95" spans="3:100"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  <c r="BI95" s="249"/>
      <c r="BJ95" s="249"/>
      <c r="BK95" s="249"/>
      <c r="BL95" s="249"/>
      <c r="BM95" s="249"/>
      <c r="BN95" s="249"/>
      <c r="BO95" s="249"/>
      <c r="BP95" s="249"/>
      <c r="BQ95" s="249"/>
      <c r="BR95" s="249"/>
      <c r="BS95" s="249"/>
      <c r="BT95" s="249"/>
      <c r="BU95" s="249"/>
      <c r="BV95" s="249"/>
      <c r="BW95" s="249"/>
      <c r="BX95" s="249"/>
      <c r="BY95" s="249"/>
      <c r="BZ95" s="249"/>
      <c r="CA95" s="249"/>
      <c r="CB95" s="249"/>
      <c r="CC95" s="249"/>
      <c r="CD95" s="249"/>
      <c r="CE95" s="249"/>
      <c r="CF95" s="249"/>
      <c r="CG95" s="249"/>
      <c r="CH95" s="249"/>
      <c r="CI95" s="249"/>
      <c r="CJ95" s="249"/>
      <c r="CK95" s="249"/>
      <c r="CL95" s="249"/>
      <c r="CM95" s="249"/>
      <c r="CN95" s="249"/>
      <c r="CO95" s="249"/>
      <c r="CP95" s="249"/>
      <c r="CQ95" s="249"/>
      <c r="CR95" s="249"/>
      <c r="CS95" s="249"/>
      <c r="CT95" s="249"/>
      <c r="CU95" s="249"/>
      <c r="CV95" s="249"/>
    </row>
    <row r="96" spans="3:100"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9"/>
      <c r="CC96" s="249"/>
      <c r="CD96" s="249"/>
      <c r="CE96" s="249"/>
      <c r="CF96" s="249"/>
      <c r="CG96" s="249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49"/>
      <c r="CV96" s="249"/>
    </row>
    <row r="97" spans="3:100"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</row>
    <row r="98" spans="3:100"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9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49"/>
      <c r="CV98" s="249"/>
    </row>
    <row r="99" spans="3:100"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</row>
    <row r="100" spans="3:100"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49"/>
      <c r="BN100" s="249"/>
      <c r="BO100" s="249"/>
      <c r="BP100" s="249"/>
      <c r="BQ100" s="249"/>
      <c r="BR100" s="249"/>
      <c r="BS100" s="249"/>
      <c r="BT100" s="249"/>
      <c r="BU100" s="249"/>
      <c r="BV100" s="249"/>
      <c r="BW100" s="249"/>
      <c r="BX100" s="249"/>
      <c r="BY100" s="249"/>
      <c r="BZ100" s="249"/>
      <c r="CA100" s="249"/>
      <c r="CB100" s="249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</row>
    <row r="101" spans="3:100"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9"/>
      <c r="BW101" s="249"/>
      <c r="BX101" s="249"/>
      <c r="BY101" s="249"/>
      <c r="BZ101" s="249"/>
      <c r="CA101" s="249"/>
      <c r="CB101" s="249"/>
      <c r="CC101" s="249"/>
      <c r="CD101" s="249"/>
      <c r="CE101" s="249"/>
      <c r="CF101" s="249"/>
      <c r="CG101" s="249"/>
      <c r="CH101" s="249"/>
      <c r="CI101" s="249"/>
      <c r="CJ101" s="249"/>
      <c r="CK101" s="249"/>
      <c r="CL101" s="249"/>
      <c r="CM101" s="249"/>
      <c r="CN101" s="249"/>
      <c r="CO101" s="249"/>
      <c r="CP101" s="249"/>
      <c r="CQ101" s="249"/>
      <c r="CR101" s="249"/>
      <c r="CS101" s="249"/>
      <c r="CT101" s="249"/>
      <c r="CU101" s="249"/>
      <c r="CV101" s="249"/>
    </row>
    <row r="102" spans="3:100"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9"/>
      <c r="BW102" s="249"/>
      <c r="BX102" s="249"/>
      <c r="BY102" s="249"/>
      <c r="BZ102" s="249"/>
      <c r="CA102" s="249"/>
      <c r="CB102" s="249"/>
      <c r="CC102" s="249"/>
      <c r="CD102" s="249"/>
      <c r="CE102" s="249"/>
      <c r="CF102" s="249"/>
      <c r="CG102" s="249"/>
      <c r="CH102" s="249"/>
      <c r="CI102" s="249"/>
      <c r="CJ102" s="249"/>
      <c r="CK102" s="249"/>
      <c r="CL102" s="249"/>
      <c r="CM102" s="249"/>
      <c r="CN102" s="249"/>
      <c r="CO102" s="249"/>
      <c r="CP102" s="249"/>
      <c r="CQ102" s="249"/>
      <c r="CR102" s="249"/>
      <c r="CS102" s="249"/>
      <c r="CT102" s="249"/>
      <c r="CU102" s="249"/>
      <c r="CV102" s="249"/>
    </row>
    <row r="103" spans="3:100"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9"/>
      <c r="BW103" s="249"/>
      <c r="BX103" s="249"/>
      <c r="BY103" s="249"/>
      <c r="BZ103" s="249"/>
      <c r="CA103" s="249"/>
      <c r="CB103" s="249"/>
      <c r="CC103" s="249"/>
      <c r="CD103" s="249"/>
      <c r="CE103" s="249"/>
      <c r="CF103" s="249"/>
      <c r="CG103" s="249"/>
      <c r="CH103" s="249"/>
      <c r="CI103" s="249"/>
      <c r="CJ103" s="249"/>
      <c r="CK103" s="249"/>
      <c r="CL103" s="249"/>
      <c r="CM103" s="249"/>
      <c r="CN103" s="249"/>
      <c r="CO103" s="249"/>
      <c r="CP103" s="249"/>
      <c r="CQ103" s="249"/>
      <c r="CR103" s="249"/>
      <c r="CS103" s="249"/>
      <c r="CT103" s="249"/>
      <c r="CU103" s="249"/>
      <c r="CV103" s="249"/>
    </row>
    <row r="104" spans="3:100"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249"/>
      <c r="BW104" s="249"/>
      <c r="BX104" s="249"/>
      <c r="BY104" s="249"/>
      <c r="BZ104" s="249"/>
      <c r="CA104" s="249"/>
      <c r="CB104" s="249"/>
      <c r="CC104" s="249"/>
      <c r="CD104" s="249"/>
      <c r="CE104" s="249"/>
      <c r="CF104" s="249"/>
      <c r="CG104" s="249"/>
      <c r="CH104" s="249"/>
      <c r="CI104" s="249"/>
      <c r="CJ104" s="249"/>
      <c r="CK104" s="249"/>
      <c r="CL104" s="249"/>
      <c r="CM104" s="249"/>
      <c r="CN104" s="249"/>
      <c r="CO104" s="249"/>
      <c r="CP104" s="249"/>
      <c r="CQ104" s="249"/>
      <c r="CR104" s="249"/>
      <c r="CS104" s="249"/>
      <c r="CT104" s="249"/>
      <c r="CU104" s="249"/>
      <c r="CV104" s="249"/>
    </row>
    <row r="105" spans="3:100"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9"/>
      <c r="BN105" s="249"/>
      <c r="BO105" s="249"/>
      <c r="BP105" s="249"/>
      <c r="BQ105" s="249"/>
      <c r="BR105" s="249"/>
      <c r="BS105" s="249"/>
      <c r="BT105" s="249"/>
      <c r="BU105" s="249"/>
      <c r="BV105" s="249"/>
      <c r="BW105" s="249"/>
      <c r="BX105" s="249"/>
      <c r="BY105" s="249"/>
      <c r="BZ105" s="249"/>
      <c r="CA105" s="249"/>
      <c r="CB105" s="249"/>
      <c r="CC105" s="249"/>
      <c r="CD105" s="249"/>
      <c r="CE105" s="249"/>
      <c r="CF105" s="249"/>
      <c r="CG105" s="249"/>
      <c r="CH105" s="249"/>
      <c r="CI105" s="249"/>
      <c r="CJ105" s="249"/>
      <c r="CK105" s="249"/>
      <c r="CL105" s="249"/>
      <c r="CM105" s="249"/>
      <c r="CN105" s="249"/>
      <c r="CO105" s="249"/>
      <c r="CP105" s="249"/>
      <c r="CQ105" s="249"/>
      <c r="CR105" s="249"/>
      <c r="CS105" s="249"/>
      <c r="CT105" s="249"/>
      <c r="CU105" s="249"/>
      <c r="CV105" s="249"/>
    </row>
    <row r="106" spans="3:100"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  <c r="BE106" s="249"/>
      <c r="BF106" s="249"/>
      <c r="BG106" s="249"/>
      <c r="BH106" s="249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49"/>
      <c r="BW106" s="249"/>
      <c r="BX106" s="249"/>
      <c r="BY106" s="249"/>
      <c r="BZ106" s="249"/>
      <c r="CA106" s="249"/>
      <c r="CB106" s="249"/>
      <c r="CC106" s="249"/>
      <c r="CD106" s="249"/>
      <c r="CE106" s="249"/>
      <c r="CF106" s="249"/>
      <c r="CG106" s="249"/>
      <c r="CH106" s="249"/>
      <c r="CI106" s="249"/>
      <c r="CJ106" s="249"/>
      <c r="CK106" s="249"/>
      <c r="CL106" s="249"/>
      <c r="CM106" s="249"/>
      <c r="CN106" s="249"/>
      <c r="CO106" s="249"/>
      <c r="CP106" s="249"/>
      <c r="CQ106" s="249"/>
      <c r="CR106" s="249"/>
      <c r="CS106" s="249"/>
      <c r="CT106" s="249"/>
      <c r="CU106" s="249"/>
      <c r="CV106" s="249"/>
    </row>
    <row r="107" spans="3:100"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49"/>
      <c r="CC107" s="249"/>
      <c r="CD107" s="249"/>
      <c r="CE107" s="249"/>
      <c r="CF107" s="249"/>
      <c r="CG107" s="249"/>
      <c r="CH107" s="249"/>
      <c r="CI107" s="249"/>
      <c r="CJ107" s="249"/>
      <c r="CK107" s="249"/>
      <c r="CL107" s="249"/>
      <c r="CM107" s="249"/>
      <c r="CN107" s="249"/>
      <c r="CO107" s="249"/>
      <c r="CP107" s="249"/>
      <c r="CQ107" s="249"/>
      <c r="CR107" s="249"/>
      <c r="CS107" s="249"/>
      <c r="CT107" s="249"/>
      <c r="CU107" s="249"/>
      <c r="CV107" s="249"/>
    </row>
    <row r="108" spans="3:100"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49"/>
      <c r="CC108" s="249"/>
      <c r="CD108" s="249"/>
      <c r="CE108" s="249"/>
      <c r="CF108" s="249"/>
      <c r="CG108" s="249"/>
      <c r="CH108" s="249"/>
      <c r="CI108" s="249"/>
      <c r="CJ108" s="249"/>
      <c r="CK108" s="249"/>
      <c r="CL108" s="249"/>
      <c r="CM108" s="249"/>
      <c r="CN108" s="249"/>
      <c r="CO108" s="249"/>
      <c r="CP108" s="249"/>
      <c r="CQ108" s="249"/>
      <c r="CR108" s="249"/>
      <c r="CS108" s="249"/>
      <c r="CT108" s="249"/>
      <c r="CU108" s="249"/>
      <c r="CV108" s="249"/>
    </row>
    <row r="109" spans="3:100"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49"/>
      <c r="CC109" s="249"/>
      <c r="CD109" s="249"/>
      <c r="CE109" s="249"/>
      <c r="CF109" s="249"/>
      <c r="CG109" s="249"/>
      <c r="CH109" s="249"/>
      <c r="CI109" s="249"/>
      <c r="CJ109" s="249"/>
      <c r="CK109" s="249"/>
      <c r="CL109" s="249"/>
      <c r="CM109" s="249"/>
      <c r="CN109" s="249"/>
      <c r="CO109" s="249"/>
      <c r="CP109" s="249"/>
      <c r="CQ109" s="249"/>
      <c r="CR109" s="249"/>
      <c r="CS109" s="249"/>
      <c r="CT109" s="249"/>
      <c r="CU109" s="249"/>
      <c r="CV109" s="249"/>
    </row>
    <row r="110" spans="3:100"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49"/>
      <c r="CC110" s="249"/>
      <c r="CD110" s="249"/>
      <c r="CE110" s="249"/>
      <c r="CF110" s="249"/>
      <c r="CG110" s="249"/>
      <c r="CH110" s="249"/>
      <c r="CI110" s="249"/>
      <c r="CJ110" s="249"/>
      <c r="CK110" s="249"/>
      <c r="CL110" s="249"/>
      <c r="CM110" s="249"/>
      <c r="CN110" s="249"/>
      <c r="CO110" s="249"/>
      <c r="CP110" s="249"/>
      <c r="CQ110" s="249"/>
      <c r="CR110" s="249"/>
      <c r="CS110" s="249"/>
      <c r="CT110" s="249"/>
      <c r="CU110" s="249"/>
      <c r="CV110" s="249"/>
    </row>
    <row r="111" spans="3:100"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</row>
    <row r="112" spans="3:100"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  <c r="CH112" s="249"/>
      <c r="CI112" s="249"/>
      <c r="CJ112" s="249"/>
      <c r="CK112" s="249"/>
      <c r="CL112" s="249"/>
      <c r="CM112" s="249"/>
      <c r="CN112" s="249"/>
      <c r="CO112" s="249"/>
      <c r="CP112" s="249"/>
      <c r="CQ112" s="249"/>
      <c r="CR112" s="249"/>
      <c r="CS112" s="249"/>
      <c r="CT112" s="249"/>
      <c r="CU112" s="249"/>
      <c r="CV112" s="249"/>
    </row>
    <row r="113" spans="3:100"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</row>
    <row r="114" spans="3:100"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</row>
    <row r="115" spans="3:100"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</row>
    <row r="116" spans="3:100"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</row>
    <row r="117" spans="3:100"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</row>
    <row r="118" spans="3:100"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  <c r="CH118" s="249"/>
      <c r="CI118" s="249"/>
      <c r="CJ118" s="249"/>
      <c r="CK118" s="249"/>
      <c r="CL118" s="249"/>
      <c r="CM118" s="249"/>
      <c r="CN118" s="249"/>
      <c r="CO118" s="249"/>
      <c r="CP118" s="249"/>
      <c r="CQ118" s="249"/>
      <c r="CR118" s="249"/>
      <c r="CS118" s="249"/>
      <c r="CT118" s="249"/>
      <c r="CU118" s="249"/>
      <c r="CV118" s="249"/>
    </row>
    <row r="119" spans="3:100"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</row>
    <row r="120" spans="3:100"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</row>
    <row r="121" spans="3:100"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  <c r="CH121" s="249"/>
      <c r="CI121" s="249"/>
      <c r="CJ121" s="249"/>
      <c r="CK121" s="249"/>
      <c r="CL121" s="249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</row>
    <row r="122" spans="3:100"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  <c r="CH122" s="249"/>
      <c r="CI122" s="249"/>
      <c r="CJ122" s="249"/>
      <c r="CK122" s="249"/>
      <c r="CL122" s="249"/>
      <c r="CM122" s="249"/>
      <c r="CN122" s="249"/>
      <c r="CO122" s="249"/>
      <c r="CP122" s="249"/>
      <c r="CQ122" s="249"/>
      <c r="CR122" s="249"/>
      <c r="CS122" s="249"/>
      <c r="CT122" s="249"/>
      <c r="CU122" s="249"/>
      <c r="CV122" s="249"/>
    </row>
    <row r="123" spans="3:100"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  <c r="CH123" s="249"/>
      <c r="CI123" s="249"/>
      <c r="CJ123" s="249"/>
      <c r="CK123" s="249"/>
      <c r="CL123" s="249"/>
      <c r="CM123" s="249"/>
      <c r="CN123" s="249"/>
      <c r="CO123" s="249"/>
      <c r="CP123" s="249"/>
      <c r="CQ123" s="249"/>
      <c r="CR123" s="249"/>
      <c r="CS123" s="249"/>
      <c r="CT123" s="249"/>
      <c r="CU123" s="249"/>
      <c r="CV123" s="249"/>
    </row>
    <row r="124" spans="3:100"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</row>
    <row r="125" spans="3:100"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</row>
    <row r="126" spans="3:100"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</row>
    <row r="127" spans="3:100"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</row>
    <row r="128" spans="3:100"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</row>
    <row r="129" spans="3:100"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</row>
    <row r="130" spans="3:100"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</row>
    <row r="131" spans="3:100"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</row>
    <row r="132" spans="3:100"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  <c r="CH132" s="249"/>
      <c r="CI132" s="249"/>
      <c r="CJ132" s="249"/>
      <c r="CK132" s="249"/>
      <c r="CL132" s="249"/>
      <c r="CM132" s="249"/>
      <c r="CN132" s="249"/>
      <c r="CO132" s="249"/>
      <c r="CP132" s="249"/>
      <c r="CQ132" s="249"/>
      <c r="CR132" s="249"/>
      <c r="CS132" s="249"/>
      <c r="CT132" s="249"/>
      <c r="CU132" s="249"/>
      <c r="CV132" s="249"/>
    </row>
    <row r="133" spans="3:100"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249"/>
      <c r="CV133" s="249"/>
    </row>
    <row r="134" spans="3:100"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  <c r="CH134" s="249"/>
      <c r="CI134" s="249"/>
      <c r="CJ134" s="249"/>
      <c r="CK134" s="249"/>
      <c r="CL134" s="249"/>
      <c r="CM134" s="249"/>
      <c r="CN134" s="249"/>
      <c r="CO134" s="249"/>
      <c r="CP134" s="249"/>
      <c r="CQ134" s="249"/>
      <c r="CR134" s="249"/>
      <c r="CS134" s="249"/>
      <c r="CT134" s="249"/>
      <c r="CU134" s="249"/>
      <c r="CV134" s="249"/>
    </row>
    <row r="135" spans="3:100"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  <c r="CH135" s="249"/>
      <c r="CI135" s="249"/>
      <c r="CJ135" s="249"/>
      <c r="CK135" s="249"/>
      <c r="CL135" s="249"/>
      <c r="CM135" s="249"/>
      <c r="CN135" s="249"/>
      <c r="CO135" s="249"/>
      <c r="CP135" s="249"/>
      <c r="CQ135" s="249"/>
      <c r="CR135" s="249"/>
      <c r="CS135" s="249"/>
      <c r="CT135" s="249"/>
      <c r="CU135" s="249"/>
      <c r="CV135" s="249"/>
    </row>
    <row r="136" spans="3:100"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49"/>
      <c r="CL136" s="249"/>
      <c r="CM136" s="249"/>
      <c r="CN136" s="249"/>
      <c r="CO136" s="249"/>
      <c r="CP136" s="249"/>
      <c r="CQ136" s="249"/>
      <c r="CR136" s="249"/>
      <c r="CS136" s="249"/>
      <c r="CT136" s="249"/>
      <c r="CU136" s="249"/>
      <c r="CV136" s="249"/>
    </row>
    <row r="137" spans="3:100"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  <c r="CH137" s="249"/>
      <c r="CI137" s="249"/>
      <c r="CJ137" s="249"/>
      <c r="CK137" s="249"/>
      <c r="CL137" s="249"/>
      <c r="CM137" s="249"/>
      <c r="CN137" s="249"/>
      <c r="CO137" s="249"/>
      <c r="CP137" s="249"/>
      <c r="CQ137" s="249"/>
      <c r="CR137" s="249"/>
      <c r="CS137" s="249"/>
      <c r="CT137" s="249"/>
      <c r="CU137" s="249"/>
      <c r="CV137" s="249"/>
    </row>
    <row r="138" spans="3:100"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  <c r="CH138" s="249"/>
      <c r="CI138" s="249"/>
      <c r="CJ138" s="249"/>
      <c r="CK138" s="249"/>
      <c r="CL138" s="249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</row>
    <row r="139" spans="3:100"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  <c r="CH139" s="249"/>
      <c r="CI139" s="249"/>
      <c r="CJ139" s="249"/>
      <c r="CK139" s="249"/>
      <c r="CL139" s="249"/>
      <c r="CM139" s="249"/>
      <c r="CN139" s="249"/>
      <c r="CO139" s="249"/>
      <c r="CP139" s="249"/>
      <c r="CQ139" s="249"/>
      <c r="CR139" s="249"/>
      <c r="CS139" s="249"/>
      <c r="CT139" s="249"/>
      <c r="CU139" s="249"/>
      <c r="CV139" s="249"/>
    </row>
    <row r="140" spans="3:100"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  <c r="CH140" s="249"/>
      <c r="CI140" s="249"/>
      <c r="CJ140" s="249"/>
      <c r="CK140" s="249"/>
      <c r="CL140" s="249"/>
      <c r="CM140" s="249"/>
      <c r="CN140" s="249"/>
      <c r="CO140" s="249"/>
      <c r="CP140" s="249"/>
      <c r="CQ140" s="249"/>
      <c r="CR140" s="249"/>
      <c r="CS140" s="249"/>
      <c r="CT140" s="249"/>
      <c r="CU140" s="249"/>
      <c r="CV140" s="249"/>
    </row>
    <row r="141" spans="3:100"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  <c r="CH141" s="249"/>
      <c r="CI141" s="249"/>
      <c r="CJ141" s="249"/>
      <c r="CK141" s="249"/>
      <c r="CL141" s="249"/>
      <c r="CM141" s="249"/>
      <c r="CN141" s="249"/>
      <c r="CO141" s="249"/>
      <c r="CP141" s="249"/>
      <c r="CQ141" s="249"/>
      <c r="CR141" s="249"/>
      <c r="CS141" s="249"/>
      <c r="CT141" s="249"/>
      <c r="CU141" s="249"/>
      <c r="CV141" s="249"/>
    </row>
    <row r="142" spans="3:100"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9"/>
      <c r="CO142" s="249"/>
      <c r="CP142" s="249"/>
      <c r="CQ142" s="249"/>
      <c r="CR142" s="249"/>
      <c r="CS142" s="249"/>
      <c r="CT142" s="249"/>
      <c r="CU142" s="249"/>
      <c r="CV142" s="249"/>
    </row>
    <row r="143" spans="3:100"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249"/>
      <c r="CP143" s="249"/>
      <c r="CQ143" s="249"/>
      <c r="CR143" s="249"/>
      <c r="CS143" s="249"/>
      <c r="CT143" s="249"/>
      <c r="CU143" s="249"/>
      <c r="CV143" s="249"/>
    </row>
    <row r="144" spans="3:100"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  <c r="CH144" s="249"/>
      <c r="CI144" s="249"/>
      <c r="CJ144" s="249"/>
      <c r="CK144" s="249"/>
      <c r="CL144" s="249"/>
      <c r="CM144" s="249"/>
      <c r="CN144" s="249"/>
      <c r="CO144" s="249"/>
      <c r="CP144" s="249"/>
      <c r="CQ144" s="249"/>
      <c r="CR144" s="249"/>
      <c r="CS144" s="249"/>
      <c r="CT144" s="249"/>
      <c r="CU144" s="249"/>
      <c r="CV144" s="249"/>
    </row>
    <row r="145" spans="3:100"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  <c r="CH145" s="249"/>
      <c r="CI145" s="249"/>
      <c r="CJ145" s="249"/>
      <c r="CK145" s="249"/>
      <c r="CL145" s="249"/>
      <c r="CM145" s="249"/>
      <c r="CN145" s="249"/>
      <c r="CO145" s="249"/>
      <c r="CP145" s="249"/>
      <c r="CQ145" s="249"/>
      <c r="CR145" s="249"/>
      <c r="CS145" s="249"/>
      <c r="CT145" s="249"/>
      <c r="CU145" s="249"/>
      <c r="CV145" s="249"/>
    </row>
    <row r="146" spans="3:100"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  <c r="CH146" s="249"/>
      <c r="CI146" s="249"/>
      <c r="CJ146" s="249"/>
      <c r="CK146" s="249"/>
      <c r="CL146" s="249"/>
      <c r="CM146" s="249"/>
      <c r="CN146" s="249"/>
      <c r="CO146" s="249"/>
      <c r="CP146" s="249"/>
      <c r="CQ146" s="249"/>
      <c r="CR146" s="249"/>
      <c r="CS146" s="249"/>
      <c r="CT146" s="249"/>
      <c r="CU146" s="249"/>
      <c r="CV146" s="249"/>
    </row>
    <row r="147" spans="3:100"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  <c r="CH147" s="249"/>
      <c r="CI147" s="249"/>
      <c r="CJ147" s="249"/>
      <c r="CK147" s="249"/>
      <c r="CL147" s="249"/>
      <c r="CM147" s="249"/>
      <c r="CN147" s="249"/>
      <c r="CO147" s="249"/>
      <c r="CP147" s="249"/>
      <c r="CQ147" s="249"/>
      <c r="CR147" s="249"/>
      <c r="CS147" s="249"/>
      <c r="CT147" s="249"/>
      <c r="CU147" s="249"/>
      <c r="CV147" s="249"/>
    </row>
    <row r="148" spans="3:100"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249"/>
      <c r="CP148" s="249"/>
      <c r="CQ148" s="249"/>
      <c r="CR148" s="249"/>
      <c r="CS148" s="249"/>
      <c r="CT148" s="249"/>
      <c r="CU148" s="249"/>
      <c r="CV148" s="249"/>
    </row>
    <row r="149" spans="3:100"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  <c r="CH149" s="249"/>
      <c r="CI149" s="249"/>
      <c r="CJ149" s="249"/>
      <c r="CK149" s="249"/>
      <c r="CL149" s="249"/>
      <c r="CM149" s="249"/>
      <c r="CN149" s="249"/>
      <c r="CO149" s="249"/>
      <c r="CP149" s="249"/>
      <c r="CQ149" s="249"/>
      <c r="CR149" s="249"/>
      <c r="CS149" s="249"/>
      <c r="CT149" s="249"/>
      <c r="CU149" s="249"/>
      <c r="CV149" s="249"/>
    </row>
    <row r="150" spans="3:100"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  <c r="CH150" s="249"/>
      <c r="CI150" s="249"/>
      <c r="CJ150" s="249"/>
      <c r="CK150" s="249"/>
      <c r="CL150" s="249"/>
      <c r="CM150" s="249"/>
      <c r="CN150" s="249"/>
      <c r="CO150" s="249"/>
      <c r="CP150" s="249"/>
      <c r="CQ150" s="249"/>
      <c r="CR150" s="249"/>
      <c r="CS150" s="249"/>
      <c r="CT150" s="249"/>
      <c r="CU150" s="249"/>
      <c r="CV150" s="249"/>
    </row>
    <row r="151" spans="3:100"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  <c r="CH151" s="249"/>
      <c r="CI151" s="249"/>
      <c r="CJ151" s="249"/>
      <c r="CK151" s="249"/>
      <c r="CL151" s="249"/>
      <c r="CM151" s="249"/>
      <c r="CN151" s="249"/>
      <c r="CO151" s="249"/>
      <c r="CP151" s="249"/>
      <c r="CQ151" s="249"/>
      <c r="CR151" s="249"/>
      <c r="CS151" s="249"/>
      <c r="CT151" s="249"/>
      <c r="CU151" s="249"/>
      <c r="CV151" s="249"/>
    </row>
    <row r="152" spans="3:100"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  <c r="CH152" s="249"/>
      <c r="CI152" s="249"/>
      <c r="CJ152" s="249"/>
      <c r="CK152" s="249"/>
      <c r="CL152" s="249"/>
      <c r="CM152" s="249"/>
      <c r="CN152" s="249"/>
      <c r="CO152" s="249"/>
      <c r="CP152" s="249"/>
      <c r="CQ152" s="249"/>
      <c r="CR152" s="249"/>
      <c r="CS152" s="249"/>
      <c r="CT152" s="249"/>
      <c r="CU152" s="249"/>
      <c r="CV152" s="249"/>
    </row>
  </sheetData>
  <sheetProtection formatCells="0" formatColumns="0" formatRows="0"/>
  <mergeCells count="14">
    <mergeCell ref="A60:A64"/>
    <mergeCell ref="A24:A28"/>
    <mergeCell ref="A29:A33"/>
    <mergeCell ref="A35:A39"/>
    <mergeCell ref="A40:A44"/>
    <mergeCell ref="A45:A49"/>
    <mergeCell ref="A50:A54"/>
    <mergeCell ref="A55:A59"/>
    <mergeCell ref="A14:A18"/>
    <mergeCell ref="A19:A23"/>
    <mergeCell ref="A1:B1"/>
    <mergeCell ref="A2:B2"/>
    <mergeCell ref="A4:A8"/>
    <mergeCell ref="A9:A13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007"/>
  <sheetViews>
    <sheetView view="pageBreakPreview" topLeftCell="A242" zoomScale="115" zoomScaleNormal="115" zoomScaleSheetLayoutView="115" workbookViewId="0">
      <selection activeCell="X5" sqref="X5"/>
    </sheetView>
  </sheetViews>
  <sheetFormatPr defaultRowHeight="12.95" customHeight="1"/>
  <cols>
    <col min="1" max="1" width="1.125" style="122" customWidth="1"/>
    <col min="2" max="2" width="3.125" style="121" customWidth="1"/>
    <col min="3" max="3" width="3.625" style="69" customWidth="1"/>
    <col min="4" max="4" width="11.75" style="69" customWidth="1"/>
    <col min="5" max="5" width="3.5" style="69" customWidth="1"/>
    <col min="6" max="6" width="3.375" style="69" customWidth="1"/>
    <col min="7" max="7" width="3.625" style="69" customWidth="1"/>
    <col min="8" max="8" width="4" style="69" customWidth="1"/>
    <col min="9" max="9" width="3.625" style="69" customWidth="1"/>
    <col min="10" max="10" width="3.875" style="69" customWidth="1"/>
    <col min="11" max="11" width="4.5" style="69" customWidth="1"/>
    <col min="12" max="12" width="3.125" style="121" customWidth="1"/>
    <col min="13" max="13" width="3.625" style="69" customWidth="1"/>
    <col min="14" max="14" width="11.625" style="69" customWidth="1"/>
    <col min="15" max="15" width="4.375" style="69" customWidth="1"/>
    <col min="16" max="16" width="5.125" style="69" customWidth="1"/>
    <col min="17" max="20" width="4.375" style="69" customWidth="1"/>
    <col min="21" max="21" width="3.625" style="122" customWidth="1"/>
    <col min="22" max="22" width="7.75" style="122" customWidth="1"/>
    <col min="23" max="23" width="5.375" style="125" customWidth="1"/>
    <col min="24" max="24" width="9" style="181" customWidth="1"/>
    <col min="25" max="25" width="9" style="122" customWidth="1"/>
    <col min="26" max="16384" width="9" style="122"/>
  </cols>
  <sheetData>
    <row r="1" spans="1:25" ht="12.95" customHeight="1">
      <c r="A1" s="122">
        <v>0</v>
      </c>
      <c r="B1" s="116"/>
      <c r="L1" s="116"/>
    </row>
    <row r="2" spans="1:25" s="124" customFormat="1" ht="14.1" customHeight="1">
      <c r="B2" s="474" t="str">
        <f ca="1">MaGv!$N$1</f>
        <v>tkb_khoi12_hk2_ngay04-05-2020</v>
      </c>
      <c r="C2" s="474"/>
      <c r="D2" s="70"/>
      <c r="E2" s="70"/>
      <c r="F2" s="70"/>
      <c r="G2" s="70"/>
      <c r="I2" s="70"/>
      <c r="J2" s="70"/>
      <c r="K2" s="71"/>
      <c r="L2" s="474" t="str">
        <f ca="1">MaGv!$N$1</f>
        <v>tkb_khoi12_hk2_ngay04-05-2020</v>
      </c>
      <c r="M2" s="70"/>
      <c r="N2" s="70"/>
      <c r="O2" s="70"/>
      <c r="P2" s="70"/>
      <c r="Q2" s="70"/>
      <c r="S2" s="70"/>
      <c r="T2" s="70"/>
      <c r="W2" s="182"/>
      <c r="X2" s="181"/>
    </row>
    <row r="3" spans="1:25" ht="17.25" customHeight="1">
      <c r="B3" s="117" t="s">
        <v>71</v>
      </c>
      <c r="C3" s="582" t="str">
        <f>VLOOKUP(B5,dsma,3,0)&amp;"-"&amp;VLOOKUP(B5,dsma,5,0)</f>
        <v>Đặng Thị Thanh Mai-Toán</v>
      </c>
      <c r="D3" s="582"/>
      <c r="E3" s="582"/>
      <c r="F3" s="582"/>
      <c r="G3" s="71"/>
      <c r="H3" s="72"/>
      <c r="I3" s="73" t="s">
        <v>125</v>
      </c>
      <c r="J3" s="74">
        <f>60-COUNTIF(E6:J15, " ")</f>
        <v>8</v>
      </c>
      <c r="K3" s="71"/>
      <c r="L3" s="117" t="s">
        <v>71</v>
      </c>
      <c r="M3" s="582" t="str">
        <f>VLOOKUP(L5,dsma,3,0)&amp;"-"&amp;VLOOKUP(L5,dsma,5,0)</f>
        <v>Tưởng Nhật Minh-Toán</v>
      </c>
      <c r="N3" s="582"/>
      <c r="O3" s="582"/>
      <c r="P3" s="582"/>
      <c r="Q3" s="71"/>
      <c r="R3" s="72"/>
      <c r="S3" s="73" t="s">
        <v>125</v>
      </c>
      <c r="T3" s="74">
        <f>60-COUNTIF(O6:T15, " ")</f>
        <v>10</v>
      </c>
    </row>
    <row r="4" spans="1:25" ht="3" customHeight="1">
      <c r="B4" s="116"/>
      <c r="C4" s="71"/>
      <c r="D4" s="71"/>
      <c r="E4" s="75"/>
      <c r="F4" s="71"/>
      <c r="G4" s="71"/>
      <c r="H4" s="71"/>
      <c r="I4" s="71"/>
      <c r="J4" s="71"/>
      <c r="K4" s="71"/>
      <c r="L4" s="116"/>
      <c r="M4" s="71"/>
      <c r="N4" s="71"/>
      <c r="O4" s="75"/>
      <c r="P4" s="71"/>
      <c r="Q4" s="71"/>
      <c r="R4" s="71"/>
      <c r="S4" s="71"/>
      <c r="T4" s="71"/>
    </row>
    <row r="5" spans="1:25" s="126" customFormat="1" ht="12.95" customHeight="1">
      <c r="B5" s="118" t="str">
        <f>X5</f>
        <v>BT01</v>
      </c>
      <c r="C5" s="76" t="s">
        <v>72</v>
      </c>
      <c r="D5" s="76" t="s">
        <v>73</v>
      </c>
      <c r="E5" s="76" t="s">
        <v>15</v>
      </c>
      <c r="F5" s="76" t="s">
        <v>16</v>
      </c>
      <c r="G5" s="76" t="s">
        <v>37</v>
      </c>
      <c r="H5" s="76" t="s">
        <v>38</v>
      </c>
      <c r="I5" s="76" t="s">
        <v>39</v>
      </c>
      <c r="J5" s="76" t="s">
        <v>40</v>
      </c>
      <c r="K5" s="103"/>
      <c r="L5" s="118" t="str">
        <f>X6</f>
        <v>BT02</v>
      </c>
      <c r="M5" s="76" t="s">
        <v>72</v>
      </c>
      <c r="N5" s="76" t="s">
        <v>73</v>
      </c>
      <c r="O5" s="76" t="s">
        <v>15</v>
      </c>
      <c r="P5" s="76" t="s">
        <v>16</v>
      </c>
      <c r="Q5" s="76" t="s">
        <v>37</v>
      </c>
      <c r="R5" s="76" t="s">
        <v>38</v>
      </c>
      <c r="S5" s="76" t="s">
        <v>39</v>
      </c>
      <c r="T5" s="76" t="s">
        <v>40</v>
      </c>
      <c r="V5" s="126">
        <v>2</v>
      </c>
      <c r="W5" s="183">
        <v>1</v>
      </c>
      <c r="X5" s="268" t="s">
        <v>179</v>
      </c>
      <c r="Y5" s="336" t="s">
        <v>431</v>
      </c>
    </row>
    <row r="6" spans="1:25" s="124" customFormat="1" ht="12.95" customHeight="1">
      <c r="B6" s="583" t="s">
        <v>25</v>
      </c>
      <c r="C6" s="68">
        <v>1</v>
      </c>
      <c r="D6" s="77" t="s">
        <v>74</v>
      </c>
      <c r="E6" s="68" t="str">
        <f>IF(COUNTIF(MaGv!$C$4:$BB$4, $B$5)&gt;0, INDEX(MaGv!$C$3:$BB$4, 1, MATCH(B5, MaGv!$C$4:$BB$4,0))," ")</f>
        <v xml:space="preserve"> </v>
      </c>
      <c r="F6" s="68" t="str">
        <f>IF(COUNTIF(MaGv!$C$9:$BB$9, B5)&gt;0, INDEX(MaGv!$C$3:$BB$9, 1, MATCH(B5, MaGv!$C$9:$BB$9,0))," ")</f>
        <v xml:space="preserve"> </v>
      </c>
      <c r="G6" s="68" t="str">
        <f>IF(COUNTIF(MaGv!$C$14:$BB$14, B5)&gt;0, INDEX(MaGv!$C$3:$BB$14, 1, MATCH(B5, MaGv!$C$14:$BB$14,0))," ")</f>
        <v>A2</v>
      </c>
      <c r="H6" s="68" t="str">
        <f>IF(COUNTIF(MaGv!$C$19:$BB$19, B5)&gt;0, INDEX(MaGv!$C$3:$BB$19, 1, MATCH(B5, MaGv!$C$19:$BB$19,0))," ")</f>
        <v xml:space="preserve"> </v>
      </c>
      <c r="I6" s="68" t="str">
        <f>IF(COUNTIF(MaGv!$C$24:$BB$24, B5)&gt;0, INDEX(MaGv!$C$3:$BB$24, 1, MATCH(B5, MaGv!$C$24:$BB$24,0))," ")</f>
        <v>A2</v>
      </c>
      <c r="J6" s="68" t="str">
        <f>IF(COUNTIF(MaGv!$C$29:$BB$29, B5)&gt;0, INDEX(MaGv!$C$3:$BB$29, 1, MATCH(B5, MaGv!$C$29:$BB$29,0))," ")</f>
        <v xml:space="preserve"> </v>
      </c>
      <c r="K6" s="104"/>
      <c r="L6" s="583" t="s">
        <v>25</v>
      </c>
      <c r="M6" s="68">
        <v>1</v>
      </c>
      <c r="N6" s="77" t="s">
        <v>74</v>
      </c>
      <c r="O6" s="68" t="str">
        <f>IF(COUNTIF(MaGv!$C$4:$BB$4, $L$5)&gt;0, INDEX(MaGv!$C$3:$BB$4, 1, MATCH(L5, MaGv!$C$4:$BB$4,0))," ")</f>
        <v>A1</v>
      </c>
      <c r="P6" s="68" t="str">
        <f>IF(COUNTIF(MaGv!$C$9:$BB$9, L5)&gt;0, INDEX(MaGv!$C$3:$BB$9, 1, MATCH(L5, MaGv!$C$9:$BB$9,0))," ")</f>
        <v xml:space="preserve"> </v>
      </c>
      <c r="Q6" s="68" t="str">
        <f>IF(COUNTIF(MaGv!$C$14:$BB$14, L5)&gt;0, INDEX(MaGv!$C$3:$BB$14, 1, MATCH(L5, MaGv!$C$14:$BB$14,0))," ")</f>
        <v>A12</v>
      </c>
      <c r="R6" s="68" t="str">
        <f>IF(COUNTIF(MaGv!$C$19:$BB$19, L5)&gt;0, INDEX(MaGv!$C$3:$BB$19, 1, MATCH(L5, MaGv!$C$19:$BB$19,0))," ")</f>
        <v>A1</v>
      </c>
      <c r="S6" s="68" t="str">
        <f>IF(COUNTIF(MaGv!$C$24:$BB$24, L5)&gt;0, INDEX(MaGv!$C$3:$BB$24, 1, MATCH(L5, MaGv!$C$24:$BB$24,0))," ")</f>
        <v xml:space="preserve"> </v>
      </c>
      <c r="T6" s="68" t="str">
        <f>IF(COUNTIF(MaGv!$C$29:$BB$29, L5)&gt;0, INDEX(MaGv!$C$3:$BB$29, 1, MATCH(L5, MaGv!$C$29:$BB$29,0))," ")</f>
        <v xml:space="preserve"> </v>
      </c>
      <c r="W6" s="182">
        <v>2</v>
      </c>
      <c r="X6" s="268" t="s">
        <v>398</v>
      </c>
      <c r="Y6" s="337" t="s">
        <v>432</v>
      </c>
    </row>
    <row r="7" spans="1:25" s="124" customFormat="1" ht="12.95" customHeight="1">
      <c r="B7" s="580"/>
      <c r="C7" s="78">
        <v>2</v>
      </c>
      <c r="D7" s="79" t="s">
        <v>98</v>
      </c>
      <c r="E7" s="78" t="str">
        <f>IF(COUNTIF(MaGv!$C$5:$BB$5, B5)&gt;0, INDEX(MaGv!$C$3:$BB$5, 1, MATCH(B5, MaGv!$C$5:$BB$5,0))," ")</f>
        <v xml:space="preserve"> </v>
      </c>
      <c r="F7" s="78" t="str">
        <f>IF(COUNTIF(MaGv!$C$10:$BB$10, B5)&gt;0, INDEX(MaGv!$C$3:$BB$10, 1, MATCH(B5, MaGv!$C$10:$BB$10,0))," ")</f>
        <v xml:space="preserve"> </v>
      </c>
      <c r="G7" s="78" t="str">
        <f>IF(COUNTIF(MaGv!$C$15:$BB$15, B5)&gt;0, INDEX(MaGv!$C$3:$BB$15, 1, MATCH(B5, MaGv!$C$15:$BB$15,0))," ")</f>
        <v>A2</v>
      </c>
      <c r="H7" s="78" t="str">
        <f>IF(COUNTIF(MaGv!$C$20:$BB$20, B5)&gt;0, INDEX(MaGv!$C$3:$BB$20, 1, MATCH(B5, MaGv!$C$20:$BB$20,0))," ")</f>
        <v xml:space="preserve"> </v>
      </c>
      <c r="I7" s="78" t="str">
        <f>IF(COUNTIF(MaGv!$C$25:$BB$25, B5)&gt;0, INDEX(MaGv!$C$3:$BB$25, 1, MATCH(B5, MaGv!$C$25:$BB$25,0))," ")</f>
        <v>A11</v>
      </c>
      <c r="J7" s="78" t="str">
        <f>IF(COUNTIF(MaGv!$C$30:$BB$30, B5)&gt;0, INDEX(MaGv!$C$3:$BB$30, 1, MATCH(B5, MaGv!$C$30:$BB$30,0))," ")</f>
        <v xml:space="preserve"> </v>
      </c>
      <c r="K7" s="104"/>
      <c r="L7" s="580"/>
      <c r="M7" s="78">
        <v>2</v>
      </c>
      <c r="N7" s="79" t="s">
        <v>98</v>
      </c>
      <c r="O7" s="78" t="str">
        <f>IF(COUNTIF(MaGv!$C$5:$BB$5, L5)&gt;0, INDEX(MaGv!$C$3:$BB$5, 1, MATCH(L5, MaGv!$C$5:$BB$5,0))," ")</f>
        <v>A1</v>
      </c>
      <c r="P7" s="78" t="str">
        <f>IF(COUNTIF(MaGv!$C$10:$BB$10, L5)&gt;0, INDEX(MaGv!$C$3:$BB$10, 1, MATCH(L5, MaGv!$C$10:$BB$10,0))," ")</f>
        <v xml:space="preserve"> </v>
      </c>
      <c r="Q7" s="78" t="str">
        <f>IF(COUNTIF(MaGv!$C$15:$BB$15, L5)&gt;0, INDEX(MaGv!$C$3:$BB$15, 1, MATCH(L5, MaGv!$C$15:$BB$15,0))," ")</f>
        <v>A1</v>
      </c>
      <c r="R7" s="78" t="str">
        <f>IF(COUNTIF(MaGv!$C$20:$BB$20, L5)&gt;0, INDEX(MaGv!$C$3:$BB$20, 1, MATCH(L5, MaGv!$C$20:$BB$20,0))," ")</f>
        <v>A1</v>
      </c>
      <c r="S7" s="78" t="str">
        <f>IF(COUNTIF(MaGv!$C$25:$BB$25, L5)&gt;0, INDEX(MaGv!$C$3:$BB$25, 1, MATCH(L5, MaGv!$C$25:$BB$25,0))," ")</f>
        <v xml:space="preserve"> </v>
      </c>
      <c r="T7" s="78" t="str">
        <f>IF(COUNTIF(MaGv!$C$30:$BB$30, L5)&gt;0, INDEX(MaGv!$C$3:$BB$30, 1, MATCH(L5, MaGv!$C$30:$BB$30,0))," ")</f>
        <v xml:space="preserve"> </v>
      </c>
      <c r="W7" s="183">
        <v>3</v>
      </c>
      <c r="X7" s="268" t="s">
        <v>180</v>
      </c>
      <c r="Y7" s="338" t="s">
        <v>433</v>
      </c>
    </row>
    <row r="8" spans="1:25" s="124" customFormat="1" ht="12.95" customHeight="1">
      <c r="B8" s="580"/>
      <c r="C8" s="78">
        <v>3</v>
      </c>
      <c r="D8" s="79" t="s">
        <v>278</v>
      </c>
      <c r="E8" s="78" t="str">
        <f>IF(COUNTIF(MaGv!$C$6:$BB$6, B5)&gt;0, INDEX(MaGv!$C$3:$BB$6, 1, MATCH(B5, MaGv!$C$6:$BB$6,0))," ")</f>
        <v xml:space="preserve"> </v>
      </c>
      <c r="F8" s="78" t="str">
        <f>IF(COUNTIF(MaGv!$C$11:$BB$11, B5)&gt;0, INDEX(MaGv!$C$3:$BB$11, 1, MATCH(B5, MaGv!$C$11:$BB$11,0))," ")</f>
        <v xml:space="preserve"> </v>
      </c>
      <c r="G8" s="78" t="str">
        <f>IF(COUNTIF(MaGv!$C$16:$BB$16, B5)&gt;0, INDEX(MaGv!$C$3:$BB$16, 1, MATCH(B5, MaGv!$C$16:$BB$16,0))," ")</f>
        <v xml:space="preserve"> </v>
      </c>
      <c r="H8" s="78" t="str">
        <f>IF(COUNTIF(MaGv!$C$21:$BB$21, B5)&gt;0, INDEX(MaGv!$C$3:$BB$21, 1, MATCH(B5, MaGv!$C$21:$BB$21,0))," ")</f>
        <v>A2</v>
      </c>
      <c r="I8" s="78" t="str">
        <f>IF(COUNTIF(MaGv!$C$26:$BB$26, B5)&gt;0, INDEX(MaGv!$C$3:$BB$26, 1, MATCH(B5, MaGv!$C$26:$BB$26,0))," ")</f>
        <v>A11</v>
      </c>
      <c r="J8" s="78" t="str">
        <f>IF(COUNTIF(MaGv!$C$31:$BB$31, B5)&gt;0, INDEX(MaGv!$C$3:$BB$31, 1, MATCH(B5, MaGv!$C$31:$BB$31,0))," ")</f>
        <v xml:space="preserve"> </v>
      </c>
      <c r="K8" s="104"/>
      <c r="L8" s="580"/>
      <c r="M8" s="78">
        <v>3</v>
      </c>
      <c r="N8" s="79" t="s">
        <v>278</v>
      </c>
      <c r="O8" s="78" t="str">
        <f>IF(COUNTIF(MaGv!$C$6:$BB$6, L5)&gt;0, INDEX(MaGv!$C$3:$BB$6, 1, MATCH(L5, MaGv!$C$6:$BB$6,0))," ")</f>
        <v>A1</v>
      </c>
      <c r="P8" s="78" t="str">
        <f>IF(COUNTIF(MaGv!$C$11:$BB$11, L5)&gt;0, INDEX(MaGv!$C$3:$BB$11, 1, MATCH(L5, MaGv!$C$11:$BB$11,0))," ")</f>
        <v xml:space="preserve"> </v>
      </c>
      <c r="Q8" s="78" t="str">
        <f>IF(COUNTIF(MaGv!$C$16:$BB$16, L5)&gt;0, INDEX(MaGv!$C$3:$BB$16, 1, MATCH(L5, MaGv!$C$16:$BB$16,0))," ")</f>
        <v xml:space="preserve"> </v>
      </c>
      <c r="R8" s="78" t="str">
        <f>IF(COUNTIF(MaGv!$C$21:$BB$21, L5)&gt;0, INDEX(MaGv!$C$3:$BB$21, 1, MATCH(L5, MaGv!$C$21:$BB$21,0))," ")</f>
        <v xml:space="preserve"> </v>
      </c>
      <c r="S8" s="78" t="str">
        <f>IF(COUNTIF(MaGv!$C$26:$BB$26, L5)&gt;0, INDEX(MaGv!$C$3:$BB$26, 1, MATCH(L5, MaGv!$C$26:$BB$26,0))," ")</f>
        <v xml:space="preserve"> </v>
      </c>
      <c r="T8" s="78" t="str">
        <f>IF(COUNTIF(MaGv!$C$31:$BB$31, L5)&gt;0, INDEX(MaGv!$C$3:$BB$31, 1, MATCH(L5, MaGv!$C$31:$BB$31,0))," ")</f>
        <v xml:space="preserve"> </v>
      </c>
      <c r="W8" s="182">
        <v>4</v>
      </c>
      <c r="X8" s="268" t="s">
        <v>181</v>
      </c>
      <c r="Y8" s="338" t="s">
        <v>434</v>
      </c>
    </row>
    <row r="9" spans="1:25" s="124" customFormat="1" ht="12.95" customHeight="1">
      <c r="B9" s="580"/>
      <c r="C9" s="78">
        <v>4</v>
      </c>
      <c r="D9" s="79" t="s">
        <v>99</v>
      </c>
      <c r="E9" s="78" t="str">
        <f>IF(COUNTIF(MaGv!$C$7:$BB$7, B5)&gt;0, INDEX(MaGv!$C$3:$BB$7, 1, MATCH(B5, MaGv!$C$7:$BB$7,0))," ")</f>
        <v xml:space="preserve"> </v>
      </c>
      <c r="F9" s="78" t="str">
        <f>IF(COUNTIF(MaGv!$C$12:$BB$12, B5)&gt;0, INDEX(MaGv!$C$3:$BB$12, 1, MATCH(B5, MaGv!$C$12:$BB$12,0))," ")</f>
        <v xml:space="preserve"> </v>
      </c>
      <c r="G9" s="78" t="str">
        <f>IF(COUNTIF(MaGv!$C$17:$BB$17, B5)&gt;0, INDEX(MaGv!$C$3:$BB$17, 1, MATCH(B5, MaGv!$C$17:$BB$17,0))," ")</f>
        <v xml:space="preserve"> </v>
      </c>
      <c r="H9" s="78" t="str">
        <f>IF(COUNTIF(MaGv!$C$22:$BB$22, B5)&gt;0, INDEX(MaGv!$C$3:$BB$22, 1, MATCH(B5, MaGv!$C$22:$BB$22,0))," ")</f>
        <v>A11</v>
      </c>
      <c r="I9" s="78" t="str">
        <f>IF(COUNTIF(MaGv!$C$27:$BB$27, B5)&gt;0, INDEX(MaGv!$C$3:$BB$27, 1, MATCH(B5, MaGv!$C$27:$BB$27,0))," ")</f>
        <v xml:space="preserve"> </v>
      </c>
      <c r="J9" s="78" t="str">
        <f>IF(COUNTIF(MaGv!$C$32:$BB$32, B5)&gt;0, INDEX(MaGv!$C$3:$BB$32, 1, MATCH(B5, MaGv!$C$32:$BB$32,0))," ")</f>
        <v xml:space="preserve"> </v>
      </c>
      <c r="K9" s="104"/>
      <c r="L9" s="580"/>
      <c r="M9" s="78">
        <v>4</v>
      </c>
      <c r="N9" s="79" t="s">
        <v>99</v>
      </c>
      <c r="O9" s="78" t="str">
        <f>IF(COUNTIF(MaGv!$C$7:$BB$7, L5)&gt;0, INDEX(MaGv!$C$3:$BB$7, 1, MATCH(L5, MaGv!$C$7:$BB$7,0))," ")</f>
        <v>A12</v>
      </c>
      <c r="P9" s="78" t="str">
        <f>IF(COUNTIF(MaGv!$C$12:$BB$12, L5)&gt;0, INDEX(MaGv!$C$3:$BB$12, 1, MATCH(L5, MaGv!$C$12:$BB$12,0))," ")</f>
        <v xml:space="preserve"> </v>
      </c>
      <c r="Q9" s="78" t="str">
        <f>IF(COUNTIF(MaGv!$C$17:$BB$17, L5)&gt;0, INDEX(MaGv!$C$3:$BB$17, 1, MATCH(L5, MaGv!$C$17:$BB$17,0))," ")</f>
        <v xml:space="preserve"> </v>
      </c>
      <c r="R9" s="78" t="str">
        <f>IF(COUNTIF(MaGv!$C$22:$BB$22, L5)&gt;0, INDEX(MaGv!$C$3:$BB$22, 1, MATCH(L5, MaGv!$C$22:$BB$22,0))," ")</f>
        <v>A12</v>
      </c>
      <c r="S9" s="78" t="str">
        <f>IF(COUNTIF(MaGv!$C$27:$BB$27, L5)&gt;0, INDEX(MaGv!$C$3:$BB$27, 1, MATCH(L5, MaGv!$C$27:$BB$27,0))," ")</f>
        <v xml:space="preserve"> </v>
      </c>
      <c r="T9" s="78" t="str">
        <f>IF(COUNTIF(MaGv!$C$32:$BB$32, L5)&gt;0, INDEX(MaGv!$C$3:$BB$32, 1, MATCH(L5, MaGv!$C$32:$BB$32,0))," ")</f>
        <v xml:space="preserve"> </v>
      </c>
      <c r="W9" s="183">
        <v>5</v>
      </c>
      <c r="X9" s="268" t="s">
        <v>182</v>
      </c>
      <c r="Y9" s="338" t="s">
        <v>435</v>
      </c>
    </row>
    <row r="10" spans="1:25" s="124" customFormat="1" ht="12.95" customHeight="1" thickBot="1">
      <c r="B10" s="580"/>
      <c r="C10" s="108">
        <v>5</v>
      </c>
      <c r="D10" s="110" t="s">
        <v>100</v>
      </c>
      <c r="E10" s="108" t="str">
        <f>IF(COUNTIF(MaGv!$C$8:$BB$8, B5)&gt;0, INDEX(MaGv!$C$3:$BB$8, 1, MATCH(B5, MaGv!$C$8:$BB$8,0))," ")</f>
        <v xml:space="preserve"> </v>
      </c>
      <c r="F10" s="108" t="str">
        <f>IF(COUNTIF(MaGv!$C$13:$BB$13, B5)&gt;0, INDEX(MaGv!$C$3:$BB$13, 1, MATCH(B5, MaGv!$C$13:$BB$13,0))," ")</f>
        <v xml:space="preserve"> </v>
      </c>
      <c r="G10" s="108" t="str">
        <f>IF(COUNTIF(MaGv!$C$18:$BB$18, B5)&gt;0, INDEX(MaGv!$C$3:$BB$18, 1, MATCH(B5, MaGv!$C$18:$BB$18,0))," ")</f>
        <v xml:space="preserve"> </v>
      </c>
      <c r="H10" s="108" t="str">
        <f>IF(COUNTIF(MaGv!$C$23:$BB$23, B5)&gt;0, INDEX(MaGv!$C$3:$BB$23, 1, MATCH(B5, MaGv!$C$23:$BB$23,0))," ")</f>
        <v>A11</v>
      </c>
      <c r="I10" s="108" t="str">
        <f>IF(COUNTIF(MaGv!$C$28:$BB$28, B5)&gt;0, INDEX(MaGv!$C$3:$BB$28, 1, MATCH(B5, MaGv!$C$28:$BB$28,0))," ")</f>
        <v xml:space="preserve"> </v>
      </c>
      <c r="J10" s="108" t="str">
        <f>IF(COUNTIF(MaGv!$C$33:$BB$33, B5)&gt;0, INDEX(MaGv!$C$3:$BB$33, 1, MATCH(B5, MaGv!$C$33:$BB$33, 0))," ")</f>
        <v xml:space="preserve"> </v>
      </c>
      <c r="K10" s="104"/>
      <c r="L10" s="580"/>
      <c r="M10" s="108">
        <v>5</v>
      </c>
      <c r="N10" s="110" t="s">
        <v>100</v>
      </c>
      <c r="O10" s="108" t="str">
        <f>IF(COUNTIF(MaGv!$C$8:$BB$8, L5)&gt;0, INDEX(MaGv!$C$3:$BB$8, 1, MATCH(L5, MaGv!$C$8:$BB$8,0))," ")</f>
        <v xml:space="preserve"> </v>
      </c>
      <c r="P10" s="108" t="str">
        <f>IF(COUNTIF(MaGv!$C$13:$BB$13, L5)&gt;0, INDEX(MaGv!$C$3:$BB$13, 1, MATCH(L5, MaGv!$C$13:$BB$13,0))," ")</f>
        <v xml:space="preserve"> </v>
      </c>
      <c r="Q10" s="108" t="str">
        <f>IF(COUNTIF(MaGv!$C$18:$BB$18, L5)&gt;0, INDEX(MaGv!$C$3:$BB$18, 1, MATCH(L5, MaGv!$C$18:$BB$18,0))," ")</f>
        <v xml:space="preserve"> </v>
      </c>
      <c r="R10" s="108" t="str">
        <f>IF(COUNTIF(MaGv!$C$23:$BB$23, L5)&gt;0, INDEX(MaGv!$C$3:$BB$23, 1, MATCH(L5, MaGv!$C$23:$BB$23,0))," ")</f>
        <v>A12</v>
      </c>
      <c r="S10" s="108" t="str">
        <f>IF(COUNTIF(MaGv!$C$28:$BB$28, L5)&gt;0, INDEX(MaGv!$C$3:$BB$28, 1, MATCH(L5, MaGv!$C$28:$BB$28,0))," ")</f>
        <v xml:space="preserve"> </v>
      </c>
      <c r="T10" s="108" t="str">
        <f>IF(COUNTIF(MaGv!$C$33:$BB$33, L5)&gt;0, INDEX(MaGv!$C$3:$BB$33, 1, MATCH(L5, MaGv!$C$33:$BB$33, 0))," ")</f>
        <v xml:space="preserve"> </v>
      </c>
      <c r="W10" s="182">
        <v>6</v>
      </c>
      <c r="X10" s="268" t="s">
        <v>183</v>
      </c>
      <c r="Y10" s="336" t="s">
        <v>436</v>
      </c>
    </row>
    <row r="11" spans="1:25" s="124" customFormat="1" ht="12.95" customHeight="1" thickTop="1">
      <c r="B11" s="579" t="s">
        <v>24</v>
      </c>
      <c r="C11" s="109">
        <v>1</v>
      </c>
      <c r="D11" s="111" t="s">
        <v>279</v>
      </c>
      <c r="E11" s="109" t="str">
        <f>IF(COUNTIF(MaGv!$C$39:$BB$39, B5)&gt;0, INDEX(MaGv!$C$38:$BB$39, 1, MATCH(B5, MaGv!$C$39:$BB$39,0))," ")</f>
        <v xml:space="preserve"> </v>
      </c>
      <c r="F11" s="109" t="str">
        <f>IF(COUNTIF(MaGv!$C$44:$BB$44, B5)&gt;0, INDEX(MaGv!$C$38:$BB$44, 1, MATCH(B5, MaGv!$C$44:$BB$44,0))," ")</f>
        <v xml:space="preserve"> </v>
      </c>
      <c r="G11" s="109" t="str">
        <f>IF(COUNTIF(MaGv!$C$49:$BB$49, B5)&gt;0, INDEX(MaGv!$C$38:$BB$49, 1, MATCH(B5, MaGv!$C$49:$BB$49,0))," ")</f>
        <v xml:space="preserve"> </v>
      </c>
      <c r="H11" s="109" t="str">
        <f>IF(COUNTIF(MaGv!$C$54:$BB$54, B5)&gt;0, INDEX(MaGv!$C$38:$BB$54, 1, MATCH(B5, MaGv!$C$54:$BB$54,0))," ")</f>
        <v xml:space="preserve"> </v>
      </c>
      <c r="I11" s="109" t="str">
        <f>IF(COUNTIF(MaGv!$C$59:$BB$59, B5)&gt;0, INDEX(MaGv!$C$38:$BB$59, 1, MATCH(B5, MaGv!$C$59:$BB$59,0))," ")</f>
        <v xml:space="preserve"> </v>
      </c>
      <c r="J11" s="109" t="str">
        <f>IF(COUNTIF(MaGv!$C$64:$BB$64, B5)&gt;0, INDEX(MaGv!$C$38:$BB$64, 1, MATCH(B5, MaGv!$C$64:$BB$64,0))," ")</f>
        <v xml:space="preserve"> </v>
      </c>
      <c r="K11" s="104"/>
      <c r="L11" s="579" t="s">
        <v>24</v>
      </c>
      <c r="M11" s="109">
        <v>1</v>
      </c>
      <c r="N11" s="111" t="s">
        <v>279</v>
      </c>
      <c r="O11" s="109" t="str">
        <f>IF(COUNTIF(MaGv!$C$39:$BB$39, L5)&gt;0, INDEX(MaGv!$C$38:$BB$39, 1, MATCH(L5, MaGv!$C$39:$BB$39,0))," ")</f>
        <v xml:space="preserve"> </v>
      </c>
      <c r="P11" s="109" t="str">
        <f>IF(COUNTIF(MaGv!$C$44:$BB$44, L5)&gt;0, INDEX(MaGv!$C$38:$BB$44, 1, MATCH(L5, MaGv!$C$44:$BB$44,0))," ")</f>
        <v xml:space="preserve"> </v>
      </c>
      <c r="Q11" s="109" t="str">
        <f>IF(COUNTIF(MaGv!$C$49:$BB$49, L5)&gt;0, INDEX(MaGv!$C$38:$BB$49, 1, MATCH(L5, MaGv!$C$49:$BB$49,0))," ")</f>
        <v xml:space="preserve"> </v>
      </c>
      <c r="R11" s="109" t="str">
        <f>IF(COUNTIF(MaGv!$C$54:$BB$54, L5)&gt;0, INDEX(MaGv!$C$38:$BB$54, 1, MATCH(L5, MaGv!$C$54:$BB$54,0))," ")</f>
        <v xml:space="preserve"> </v>
      </c>
      <c r="S11" s="109" t="str">
        <f>IF(COUNTIF(MaGv!$C$59:$BB$59, L5)&gt;0, INDEX(MaGv!$C$38:$BB$59, 1, MATCH(L5, MaGv!$C$59:$BB$59,0))," ")</f>
        <v xml:space="preserve"> </v>
      </c>
      <c r="T11" s="109" t="str">
        <f>IF(COUNTIF(MaGv!$C$64:$BB$64, L5)&gt;0, INDEX(MaGv!$C$38:$BB$64, 1, MATCH(L5, MaGv!$C$64:$BB$64,0))," ")</f>
        <v xml:space="preserve"> </v>
      </c>
      <c r="W11" s="183">
        <v>7</v>
      </c>
      <c r="X11" s="268" t="s">
        <v>184</v>
      </c>
      <c r="Y11" s="338" t="s">
        <v>437</v>
      </c>
    </row>
    <row r="12" spans="1:25" s="124" customFormat="1" ht="12.95" customHeight="1">
      <c r="B12" s="580"/>
      <c r="C12" s="78">
        <v>2</v>
      </c>
      <c r="D12" s="79" t="s">
        <v>531</v>
      </c>
      <c r="E12" s="78" t="str">
        <f>IF(COUNTIF(MaGv!$C$40:$BB$40, B5)&gt;0, INDEX(MaGv!$C$38:$BB$40, 1, MATCH(B5, MaGv!$C$40:$BB$40,0))," ")</f>
        <v xml:space="preserve"> </v>
      </c>
      <c r="F12" s="78" t="str">
        <f>IF(COUNTIF(MaGv!$C$45:$BB$45, B5)&gt;0, INDEX(MaGv!$C$38:$BB$45, 1, MATCH(B5, MaGv!$C$45:$BB$45,0))," ")</f>
        <v xml:space="preserve"> </v>
      </c>
      <c r="G12" s="78" t="str">
        <f>IF(COUNTIF(MaGv!$C$50:$BB$50, B5)&gt;0, INDEX(MaGv!$C$38:$BB$50, 1, MATCH(B5, MaGv!$C$50:$BB$50,0))," ")</f>
        <v xml:space="preserve"> </v>
      </c>
      <c r="H12" s="78" t="str">
        <f>IF(COUNTIF(MaGv!$C$55:$BB$55, B5)&gt;0, INDEX(MaGv!$C$38:$BB$55, 1, MATCH(B5, MaGv!$C$55:$BB$55,0))," ")</f>
        <v xml:space="preserve"> </v>
      </c>
      <c r="I12" s="78" t="str">
        <f>IF(COUNTIF(MaGv!$C$60:$BB$60, B5)&gt;0, INDEX(MaGv!$C$38:$BB$60, 1, MATCH(B5, MaGv!$C$60:$BB$60,0))," ")</f>
        <v xml:space="preserve"> </v>
      </c>
      <c r="J12" s="78" t="str">
        <f>IF(COUNTIF(MaGv!$C$65:$BB$65, B5)&gt;0, INDEX(MaGv!$C$38:$BB$65, 1, MATCH(B5, MaGv!$C$65:$BB$65,0))," ")</f>
        <v xml:space="preserve"> </v>
      </c>
      <c r="K12" s="104"/>
      <c r="L12" s="580"/>
      <c r="M12" s="78">
        <v>2</v>
      </c>
      <c r="N12" s="79" t="s">
        <v>531</v>
      </c>
      <c r="O12" s="78" t="str">
        <f>IF(COUNTIF(MaGv!$C$40:$BB$40, L5)&gt;0, INDEX(MaGv!$C$38:$BB$40, 1, MATCH(L5, MaGv!$C$40:$BB$40,0))," ")</f>
        <v xml:space="preserve"> </v>
      </c>
      <c r="P12" s="78" t="str">
        <f>IF(COUNTIF(MaGv!$C$45:$BB$45, L5)&gt;0, INDEX(MaGv!$C$38:$BB$45, 1, MATCH(L5, MaGv!$C$45:$BB$45,0))," ")</f>
        <v xml:space="preserve"> </v>
      </c>
      <c r="Q12" s="78" t="str">
        <f>IF(COUNTIF(MaGv!$C$50:$BB$50, L5)&gt;0, INDEX(MaGv!$C$38:$BB$50, 1, MATCH(L5, MaGv!$C$50:$BB$50,0))," ")</f>
        <v xml:space="preserve"> </v>
      </c>
      <c r="R12" s="78" t="str">
        <f>IF(COUNTIF(MaGv!$C$55:$BB$55, L5)&gt;0, INDEX(MaGv!$C$38:$BB$55, 1, MATCH(L5, MaGv!$C$55:$BB$55,0))," ")</f>
        <v xml:space="preserve"> </v>
      </c>
      <c r="S12" s="78" t="str">
        <f>IF(COUNTIF(MaGv!$C$60:$BB$60, L5)&gt;0, INDEX(MaGv!$C$38:$BB$60, 1, MATCH(L5, MaGv!$C$60:$BB$60,0))," ")</f>
        <v xml:space="preserve"> </v>
      </c>
      <c r="T12" s="78" t="str">
        <f>IF(COUNTIF(MaGv!$C$65:$BB$65, L5)&gt;0, INDEX(MaGv!$C$38:$BB$65, 1, MATCH(L5, MaGv!$C$65:$BB$65,0))," ")</f>
        <v xml:space="preserve"> </v>
      </c>
      <c r="W12" s="182">
        <v>8</v>
      </c>
      <c r="X12" s="268" t="s">
        <v>185</v>
      </c>
      <c r="Y12" s="338" t="s">
        <v>438</v>
      </c>
    </row>
    <row r="13" spans="1:25" s="124" customFormat="1" ht="12.95" customHeight="1">
      <c r="B13" s="580"/>
      <c r="C13" s="78">
        <v>3</v>
      </c>
      <c r="D13" s="79" t="s">
        <v>532</v>
      </c>
      <c r="E13" s="78" t="str">
        <f>IF(COUNTIF(MaGv!$C$41:$BB$41, B5)&gt;0, INDEX(MaGv!$C$38:$BB$41, 1, MATCH(B5, MaGv!$C$41:$BB$41,0))," ")</f>
        <v xml:space="preserve"> </v>
      </c>
      <c r="F13" s="78" t="str">
        <f>IF(COUNTIF(MaGv!$C$46:$BB$46, B5)&gt;0, INDEX(MaGv!$C$38:$BB$46, 1, MATCH(B5, MaGv!$C$46:$BB$46,0))," ")</f>
        <v xml:space="preserve"> </v>
      </c>
      <c r="G13" s="78" t="str">
        <f>IF(COUNTIF(MaGv!$C$51:$BB$51, B5)&gt;0, INDEX(MaGv!$C$38:$BB$51, 1, MATCH(B5, MaGv!$C$51:$BB$51,0))," ")</f>
        <v xml:space="preserve"> </v>
      </c>
      <c r="H13" s="78" t="str">
        <f>IF(COUNTIF(MaGv!$C$56:$BB$56, B5)&gt;0, INDEX(MaGv!$C$38:$BB$56, 1, MATCH(B5, MaGv!$C$56:$BB$56,0))," ")</f>
        <v xml:space="preserve"> </v>
      </c>
      <c r="I13" s="78" t="str">
        <f>IF(COUNTIF(MaGv!$C$61:$BB$61, B5)&gt;0, INDEX(MaGv!$C$38:$BB$61, 1, MATCH(B5, MaGv!$C$61:$BB$61,0))," ")</f>
        <v xml:space="preserve"> </v>
      </c>
      <c r="J13" s="78" t="str">
        <f>IF(COUNTIF(MaGv!$C$66:$BB$66, B5)&gt;0, INDEX(MaGv!$C$38:$BB$66, 1, MATCH(B5, MaGv!$C$66:$BB$66,0))," ")</f>
        <v xml:space="preserve"> </v>
      </c>
      <c r="K13" s="104"/>
      <c r="L13" s="580"/>
      <c r="M13" s="78">
        <v>3</v>
      </c>
      <c r="N13" s="79" t="s">
        <v>532</v>
      </c>
      <c r="O13" s="78" t="str">
        <f>IF(COUNTIF(MaGv!$C$41:$BB$41, L5)&gt;0, INDEX(MaGv!$C$38:$BB$41, 1, MATCH(L5, MaGv!$C$41:$BB$41,0))," ")</f>
        <v xml:space="preserve"> </v>
      </c>
      <c r="P13" s="78" t="str">
        <f>IF(COUNTIF(MaGv!$C$46:$BB$46, L5)&gt;0, INDEX(MaGv!$C$38:$BB$46, 1, MATCH(L5, MaGv!$C$46:$BB$46,0))," ")</f>
        <v xml:space="preserve"> </v>
      </c>
      <c r="Q13" s="78" t="str">
        <f>IF(COUNTIF(MaGv!$C$51:$BB$51, L5)&gt;0, INDEX(MaGv!$C$38:$BB$51, 1, MATCH(L5, MaGv!$C$51:$BB$51,0))," ")</f>
        <v xml:space="preserve"> </v>
      </c>
      <c r="R13" s="78" t="str">
        <f>IF(COUNTIF(MaGv!$C$56:$BB$56, L5)&gt;0, INDEX(MaGv!$C$38:$BB$56, 1, MATCH(L5, MaGv!$C$56:$BB$56,0))," ")</f>
        <v xml:space="preserve"> </v>
      </c>
      <c r="S13" s="78" t="str">
        <f>IF(COUNTIF(MaGv!$C$61:$BB$61, L5)&gt;0, INDEX(MaGv!$C$38:$BB$61, 1, MATCH(L5, MaGv!$C$61:$BB$61,0))," ")</f>
        <v xml:space="preserve"> </v>
      </c>
      <c r="T13" s="78" t="str">
        <f>IF(COUNTIF(MaGv!$C$66:$BB$66, L5)&gt;0, INDEX(MaGv!$C$38:$BB$66, 1, MATCH(L5, MaGv!$C$66:$BB$66,0))," ")</f>
        <v xml:space="preserve"> </v>
      </c>
      <c r="W13" s="183">
        <v>9</v>
      </c>
      <c r="X13" s="268" t="s">
        <v>186</v>
      </c>
      <c r="Y13" s="338" t="s">
        <v>439</v>
      </c>
    </row>
    <row r="14" spans="1:25" s="124" customFormat="1" ht="12.95" customHeight="1">
      <c r="B14" s="580"/>
      <c r="C14" s="78">
        <v>4</v>
      </c>
      <c r="D14" s="79" t="s">
        <v>533</v>
      </c>
      <c r="E14" s="78" t="str">
        <f>IF(COUNTIF(MaGv!$C$42:$BB$42, B5)&gt;0, INDEX(MaGv!$C$38:$BB$42, 1, MATCH(B5, MaGv!$C$42:$BB$42,0))," ")</f>
        <v xml:space="preserve"> </v>
      </c>
      <c r="F14" s="78" t="str">
        <f>IF(COUNTIF(MaGv!$C$47:$BB$47, B5)&gt;0, INDEX(MaGv!$C$38:$BB$47, 1, MATCH(B5, MaGv!$C$47:$BB$47,0))," ")</f>
        <v xml:space="preserve"> </v>
      </c>
      <c r="G14" s="78" t="str">
        <f>IF(COUNTIF(MaGv!$C$52:$BB$52, B5)&gt;0, INDEX(MaGv!$C$38:$BB$52, 1, MATCH(B5, MaGv!$C$52:$BB$52, 0))," ")</f>
        <v xml:space="preserve"> </v>
      </c>
      <c r="H14" s="78" t="str">
        <f>IF(COUNTIF(MaGv!$C$57:$BB$57, B5)&gt;0, INDEX(MaGv!$C$38:$BB$57, 1, MATCH(B5, MaGv!$C$57:$BB$57,0))," ")</f>
        <v xml:space="preserve"> </v>
      </c>
      <c r="I14" s="78" t="str">
        <f>IF(COUNTIF(MaGv!$C$62:$BB$62, B5)&gt;0, INDEX(MaGv!$C$38:$BB$62, 1, MATCH(B5, MaGv!$C$62:$BB$62,0))," ")</f>
        <v xml:space="preserve"> </v>
      </c>
      <c r="J14" s="78" t="str">
        <f>IF(COUNTIF(MaGv!$C$66:$BB$67, B5)&gt;0, INDEX(MaGv!$C$38:$BB$67, 1, MATCH(B5, MaGv!$C$67:$BB$67,0))," ")</f>
        <v xml:space="preserve"> </v>
      </c>
      <c r="K14" s="104"/>
      <c r="L14" s="580"/>
      <c r="M14" s="78">
        <v>4</v>
      </c>
      <c r="N14" s="79" t="s">
        <v>533</v>
      </c>
      <c r="O14" s="78" t="str">
        <f>IF(COUNTIF(MaGv!$C$42:$BB$42, L5)&gt;0, INDEX(MaGv!$C$38:$BB$42, 1, MATCH(L5, MaGv!$C$42:$BB$42,0))," ")</f>
        <v xml:space="preserve"> </v>
      </c>
      <c r="P14" s="78" t="str">
        <f>IF(COUNTIF(MaGv!$C$47:$BB$47, L5)&gt;0, INDEX(MaGv!$C$38:$BB$47, 1, MATCH(L5, MaGv!$C$47:$BB$47,0))," ")</f>
        <v xml:space="preserve"> </v>
      </c>
      <c r="Q14" s="78" t="str">
        <f>IF(COUNTIF(MaGv!$C$52:$BB$52, L5)&gt;0, INDEX(MaGv!$C$38:$BB$52, 1, MATCH(L5, MaGv!$C$52:$BB$52, 0))," ")</f>
        <v xml:space="preserve"> </v>
      </c>
      <c r="R14" s="78" t="str">
        <f>IF(COUNTIF(MaGv!$C$57:$BB$57, L5)&gt;0, INDEX(MaGv!$C$38:$BB$57, 1, MATCH(L5, MaGv!$C$57:$BB$57,0))," ")</f>
        <v xml:space="preserve"> </v>
      </c>
      <c r="S14" s="78" t="str">
        <f>IF(COUNTIF(MaGv!$C$62:$BB$62, L5)&gt;0, INDEX(MaGv!$C$38:$BB$62, 1, MATCH(L5, MaGv!$C$62:$BB$62,0))," ")</f>
        <v xml:space="preserve"> </v>
      </c>
      <c r="T14" s="78" t="str">
        <f>IF(COUNTIF(MaGv!$C$66:$BB$67, L5)&gt;0, INDEX(MaGv!$C$38:$BB$67, 1, MATCH(L5, MaGv!$C$67:$BB$67,0))," ")</f>
        <v xml:space="preserve"> </v>
      </c>
      <c r="W14" s="182">
        <v>10</v>
      </c>
      <c r="X14" s="268" t="s">
        <v>187</v>
      </c>
      <c r="Y14" s="338" t="s">
        <v>440</v>
      </c>
    </row>
    <row r="15" spans="1:25" s="124" customFormat="1" ht="12.95" customHeight="1">
      <c r="B15" s="581"/>
      <c r="C15" s="80">
        <v>5</v>
      </c>
      <c r="D15" s="81" t="s">
        <v>534</v>
      </c>
      <c r="E15" s="80" t="str">
        <f>IF(COUNTIF(MaGv!$C$43:$BB$43, B5)&gt;0, INDEX(MaGv!$C$38:$BB$43, 1, MATCH(B5, MaGv!$C$43:$BB$43,0))," ")</f>
        <v xml:space="preserve"> </v>
      </c>
      <c r="F15" s="80" t="str">
        <f>IF(COUNTIF(MaGv!$C$48:$BB$48, B5)&gt;0, INDEX(MaGv!$C$38:$BB$48, 1, MATCH(B5, MaGv!$C$48:$BB$48,0))," ")</f>
        <v xml:space="preserve"> </v>
      </c>
      <c r="G15" s="80" t="str">
        <f>IF(COUNTIF(MaGv!$C$53:$BB$53, B5)&gt;0, INDEX(MaGv!$C$38:$BB$53, 1, MATCH(B5, MaGv!$C$53:$BB$53,0))," ")</f>
        <v xml:space="preserve"> </v>
      </c>
      <c r="H15" s="80" t="str">
        <f>IF(COUNTIF(MaGv!$C$58:$BB$58, B5)&gt;0, INDEX(MaGv!$C$38:$BB$58, 1, MATCH(B5, MaGv!$C$58:$BB$58,0))," ")</f>
        <v xml:space="preserve"> </v>
      </c>
      <c r="I15" s="80" t="str">
        <f>IF(COUNTIF(MaGv!$C$63:$BB$63, B5)&gt;0, INDEX(MaGv!$C$38:$BB$63, 1, MATCH(B5, MaGv!$C$63:$BB$63,0))," ")</f>
        <v xml:space="preserve"> </v>
      </c>
      <c r="J15" s="80" t="str">
        <f>IF(COUNTIF(MaGv!$C$68:$BB$68, B5)&gt;0, INDEX(MaGv!$C$38:$BB$68, 1, MATCH(B5, MaGv!$C$68:$BB$68,0))," ")</f>
        <v xml:space="preserve"> </v>
      </c>
      <c r="K15" s="104"/>
      <c r="L15" s="581"/>
      <c r="M15" s="80">
        <v>5</v>
      </c>
      <c r="N15" s="81" t="s">
        <v>534</v>
      </c>
      <c r="O15" s="80" t="str">
        <f>IF(COUNTIF(MaGv!$C$43:$BB$43, L5)&gt;0, INDEX(MaGv!$C$38:$BB$43, 1, MATCH(L5, MaGv!$C$43:$BB$43,0))," ")</f>
        <v xml:space="preserve"> </v>
      </c>
      <c r="P15" s="80" t="str">
        <f>IF(COUNTIF(MaGv!$C$48:$BB$48, L5)&gt;0, INDEX(MaGv!$C$38:$BB$48, 1, MATCH(L5, MaGv!$C$48:$BB$48,0))," ")</f>
        <v xml:space="preserve"> </v>
      </c>
      <c r="Q15" s="80" t="str">
        <f>IF(COUNTIF(MaGv!$C$53:$BB$53, L5)&gt;0, INDEX(MaGv!$C$38:$BB$53, 1, MATCH(L5, MaGv!$C$53:$BB$53,0))," ")</f>
        <v xml:space="preserve"> </v>
      </c>
      <c r="R15" s="80" t="str">
        <f>IF(COUNTIF(MaGv!$C$58:$BB$58, L5)&gt;0, INDEX(MaGv!$C$38:$BB$58, 1, MATCH(L5, MaGv!$C$58:$BB$58,0))," ")</f>
        <v xml:space="preserve"> </v>
      </c>
      <c r="S15" s="80" t="str">
        <f>IF(COUNTIF(MaGv!$C$63:$BB$63, L5)&gt;0, INDEX(MaGv!$C$38:$BB$63, 1, MATCH(L5, MaGv!$C$63:$BB$63,0))," ")</f>
        <v xml:space="preserve"> </v>
      </c>
      <c r="T15" s="80" t="str">
        <f>IF(COUNTIF(MaGv!$C$68:$BB$68, L5)&gt;0, INDEX(MaGv!$C$38:$BB$68, 1, MATCH(L5, MaGv!$C$68:$BB$68,0))," ")</f>
        <v xml:space="preserve"> </v>
      </c>
      <c r="W15" s="183">
        <v>11</v>
      </c>
      <c r="X15" s="268" t="s">
        <v>188</v>
      </c>
      <c r="Y15" s="339" t="s">
        <v>441</v>
      </c>
    </row>
    <row r="16" spans="1:25" s="124" customFormat="1" ht="15" customHeight="1" thickBot="1">
      <c r="B16" s="119"/>
      <c r="C16" s="75"/>
      <c r="D16" s="82"/>
      <c r="E16" s="75"/>
      <c r="F16" s="75"/>
      <c r="G16" s="75"/>
      <c r="H16" s="75"/>
      <c r="I16" s="75"/>
      <c r="J16" s="75"/>
      <c r="K16" s="104"/>
      <c r="L16" s="119"/>
      <c r="M16" s="75"/>
      <c r="N16" s="82"/>
      <c r="O16" s="75"/>
      <c r="P16" s="75"/>
      <c r="Q16" s="75"/>
      <c r="R16" s="75"/>
      <c r="S16" s="75"/>
      <c r="T16" s="75"/>
      <c r="W16" s="182">
        <v>12</v>
      </c>
      <c r="X16" s="268" t="s">
        <v>189</v>
      </c>
      <c r="Y16" s="338" t="s">
        <v>442</v>
      </c>
    </row>
    <row r="17" spans="1:25" ht="6.95" customHeight="1">
      <c r="A17" s="127"/>
      <c r="B17" s="120"/>
      <c r="C17" s="83"/>
      <c r="D17" s="83"/>
      <c r="E17" s="84"/>
      <c r="F17" s="84"/>
      <c r="G17" s="84"/>
      <c r="H17" s="84"/>
      <c r="I17" s="84"/>
      <c r="J17" s="84"/>
      <c r="K17" s="84"/>
      <c r="L17" s="120"/>
      <c r="M17" s="83"/>
      <c r="N17" s="83"/>
      <c r="O17" s="84"/>
      <c r="P17" s="84"/>
      <c r="Q17" s="84"/>
      <c r="R17" s="84"/>
      <c r="S17" s="84"/>
      <c r="T17" s="84"/>
      <c r="W17" s="183">
        <v>13</v>
      </c>
      <c r="X17" s="268" t="s">
        <v>284</v>
      </c>
      <c r="Y17" s="340" t="s">
        <v>443</v>
      </c>
    </row>
    <row r="18" spans="1:25" s="124" customFormat="1" ht="14.1" customHeight="1">
      <c r="B18" s="474" t="str">
        <f ca="1">MaGv!$N$1</f>
        <v>tkb_khoi12_hk2_ngay04-05-2020</v>
      </c>
      <c r="C18" s="474"/>
      <c r="D18" s="70"/>
      <c r="E18" s="70"/>
      <c r="F18" s="70"/>
      <c r="G18" s="70"/>
      <c r="I18" s="70"/>
      <c r="J18" s="70"/>
      <c r="K18" s="71"/>
      <c r="L18" s="474" t="str">
        <f ca="1">MaGv!$N$1</f>
        <v>tkb_khoi12_hk2_ngay04-05-2020</v>
      </c>
      <c r="M18" s="70"/>
      <c r="N18" s="70"/>
      <c r="O18" s="70"/>
      <c r="P18" s="70"/>
      <c r="Q18" s="70"/>
      <c r="S18" s="70"/>
      <c r="T18" s="70"/>
      <c r="W18" s="182">
        <v>14</v>
      </c>
      <c r="X18" s="268" t="s">
        <v>285</v>
      </c>
      <c r="Y18" s="338" t="s">
        <v>444</v>
      </c>
    </row>
    <row r="19" spans="1:25" ht="15.95" customHeight="1">
      <c r="B19" s="117" t="s">
        <v>71</v>
      </c>
      <c r="C19" s="582" t="str">
        <f>VLOOKUP(B21,dsma,3,0)&amp;"-"&amp;VLOOKUP(B21,dsma,5,0)</f>
        <v>Phan Nguyễn Xuân Phong-Toán</v>
      </c>
      <c r="D19" s="582"/>
      <c r="E19" s="582"/>
      <c r="F19" s="582"/>
      <c r="G19" s="71"/>
      <c r="H19" s="72"/>
      <c r="I19" s="73" t="s">
        <v>125</v>
      </c>
      <c r="J19" s="74">
        <f>60-COUNTIF(E22:J31, " ")</f>
        <v>0</v>
      </c>
      <c r="K19" s="71"/>
      <c r="L19" s="117" t="s">
        <v>71</v>
      </c>
      <c r="M19" s="582" t="str">
        <f>VLOOKUP(L21,dsma,3,0)&amp;"-"&amp;VLOOKUP(L21,dsma,5,0)</f>
        <v>Hoàng Trần Thế-Toán</v>
      </c>
      <c r="N19" s="582"/>
      <c r="O19" s="582"/>
      <c r="P19" s="582"/>
      <c r="Q19" s="105"/>
      <c r="R19" s="72"/>
      <c r="S19" s="73" t="s">
        <v>125</v>
      </c>
      <c r="T19" s="74">
        <f>60-COUNTIF(O22:T31, " ")</f>
        <v>0</v>
      </c>
      <c r="W19" s="183">
        <v>15</v>
      </c>
      <c r="X19" s="212" t="s">
        <v>190</v>
      </c>
      <c r="Y19" s="338" t="s">
        <v>463</v>
      </c>
    </row>
    <row r="20" spans="1:25" ht="3" customHeight="1">
      <c r="B20" s="116"/>
      <c r="C20" s="71"/>
      <c r="D20" s="71"/>
      <c r="E20" s="75"/>
      <c r="F20" s="71"/>
      <c r="G20" s="71"/>
      <c r="H20" s="71"/>
      <c r="I20" s="71"/>
      <c r="J20" s="71"/>
      <c r="K20" s="71"/>
      <c r="L20" s="116"/>
      <c r="M20" s="71"/>
      <c r="N20" s="71"/>
      <c r="O20" s="75"/>
      <c r="P20" s="71"/>
      <c r="Q20" s="71"/>
      <c r="R20" s="71"/>
      <c r="S20" s="71"/>
      <c r="T20" s="71"/>
      <c r="W20" s="182">
        <v>16</v>
      </c>
      <c r="X20" s="212" t="s">
        <v>191</v>
      </c>
      <c r="Y20" s="339" t="s">
        <v>507</v>
      </c>
    </row>
    <row r="21" spans="1:25" s="126" customFormat="1" ht="12.95" customHeight="1">
      <c r="B21" s="118" t="str">
        <f>X7</f>
        <v>BT03</v>
      </c>
      <c r="C21" s="76" t="s">
        <v>72</v>
      </c>
      <c r="D21" s="76" t="s">
        <v>73</v>
      </c>
      <c r="E21" s="76" t="s">
        <v>15</v>
      </c>
      <c r="F21" s="76" t="s">
        <v>16</v>
      </c>
      <c r="G21" s="76" t="s">
        <v>37</v>
      </c>
      <c r="H21" s="76" t="s">
        <v>38</v>
      </c>
      <c r="I21" s="76" t="s">
        <v>39</v>
      </c>
      <c r="J21" s="76" t="s">
        <v>40</v>
      </c>
      <c r="K21" s="103"/>
      <c r="L21" s="118" t="str">
        <f>X8</f>
        <v>BT04</v>
      </c>
      <c r="M21" s="76" t="s">
        <v>72</v>
      </c>
      <c r="N21" s="76" t="s">
        <v>73</v>
      </c>
      <c r="O21" s="76" t="s">
        <v>15</v>
      </c>
      <c r="P21" s="76" t="s">
        <v>16</v>
      </c>
      <c r="Q21" s="76" t="s">
        <v>37</v>
      </c>
      <c r="R21" s="76" t="s">
        <v>38</v>
      </c>
      <c r="S21" s="76" t="s">
        <v>39</v>
      </c>
      <c r="T21" s="76" t="s">
        <v>40</v>
      </c>
      <c r="V21" s="126">
        <v>4</v>
      </c>
      <c r="W21" s="183">
        <v>17</v>
      </c>
      <c r="X21" s="212" t="s">
        <v>192</v>
      </c>
      <c r="Y21" s="337" t="s">
        <v>445</v>
      </c>
    </row>
    <row r="22" spans="1:25" s="124" customFormat="1" ht="12.95" customHeight="1">
      <c r="B22" s="583" t="s">
        <v>25</v>
      </c>
      <c r="C22" s="68">
        <v>1</v>
      </c>
      <c r="D22" s="77" t="s">
        <v>74</v>
      </c>
      <c r="E22" s="68" t="str">
        <f>IF(COUNTIF(MaGv!$C$4:$BB$4, B21)&gt;0, INDEX(MaGv!$C$3:$BB$4, 1, MATCH(B21, MaGv!$C$4:$BB$4,0))," ")</f>
        <v xml:space="preserve"> </v>
      </c>
      <c r="F22" s="68" t="str">
        <f>IF(COUNTIF(MaGv!$C$9:$BB$9, B21)&gt;0, INDEX(MaGv!$C$3:$BB$9, 1, MATCH(B21, MaGv!$C$9:$BB$9,0))," ")</f>
        <v xml:space="preserve"> </v>
      </c>
      <c r="G22" s="68" t="str">
        <f>IF(COUNTIF(MaGv!$C$14:$BB$14, B21)&gt;0, INDEX(MaGv!$C$3:$BB$14, 1, MATCH(B21, MaGv!$C$14:$BB$14,0))," ")</f>
        <v xml:space="preserve"> </v>
      </c>
      <c r="H22" s="68" t="str">
        <f>IF(COUNTIF(MaGv!$C$19:$BB$19, B21)&gt;0, INDEX(MaGv!$C$3:$BB$19, 1, MATCH(B21, MaGv!$C$19:$BB$19,0))," ")</f>
        <v xml:space="preserve"> </v>
      </c>
      <c r="I22" s="68" t="str">
        <f>IF(COUNTIF(MaGv!$C$24:$BB$24, B21)&gt;0, INDEX(MaGv!$C$3:$BB$24, 1, MATCH(B21, MaGv!$C$24:$BB$24,0))," ")</f>
        <v xml:space="preserve"> </v>
      </c>
      <c r="J22" s="68" t="str">
        <f>IF(COUNTIF(MaGv!$C$29:$BB$29, B21)&gt;0, INDEX(MaGv!$C$3:$BB$29, 1, MATCH(B21, MaGv!$C$29:$BB$29,0))," ")</f>
        <v xml:space="preserve"> </v>
      </c>
      <c r="K22" s="104"/>
      <c r="L22" s="583" t="s">
        <v>25</v>
      </c>
      <c r="M22" s="68">
        <v>1</v>
      </c>
      <c r="N22" s="77" t="s">
        <v>74</v>
      </c>
      <c r="O22" s="68" t="str">
        <f>IF(COUNTIF(MaGv!$C$4:$BB$4, L21)&gt;0, INDEX(MaGv!$C$3:$BB$4, 1, MATCH(L21, MaGv!$C$4:$BB$4,0))," ")</f>
        <v xml:space="preserve"> </v>
      </c>
      <c r="P22" s="68" t="str">
        <f>IF(COUNTIF(MaGv!$C$9:$BB$9, L21)&gt;0, INDEX(MaGv!$C$3:$BB$9, 1, MATCH(L21, MaGv!$C$9:$BB$9,0))," ")</f>
        <v xml:space="preserve"> </v>
      </c>
      <c r="Q22" s="68" t="str">
        <f>IF(COUNTIF(MaGv!$C$14:$BB$14, L21)&gt;0, INDEX(MaGv!$C$3:$BB$14, 1, MATCH(L21, MaGv!$C$14:$BB$14,0))," ")</f>
        <v xml:space="preserve"> </v>
      </c>
      <c r="R22" s="68" t="str">
        <f>IF(COUNTIF(MaGv!$C$19:$BB$19, L21)&gt;0, INDEX(MaGv!$C$3:$BB$19, 1, MATCH(L21, MaGv!$C$19:$BB$19,0))," ")</f>
        <v xml:space="preserve"> </v>
      </c>
      <c r="S22" s="68" t="str">
        <f>IF(COUNTIF(MaGv!$C$24:$BB$24, L21)&gt;0, INDEX(MaGv!$C$3:$BB$24, 1, MATCH(L21, MaGv!$C$24:$BB$24,0))," ")</f>
        <v xml:space="preserve"> </v>
      </c>
      <c r="T22" s="68" t="str">
        <f>IF(COUNTIF(MaGv!$C$29:$BB$29, L21)&gt;0, INDEX(MaGv!$C$3:$BB$29, 1, MATCH(L21, MaGv!$C$29:$BB$29,0))," ")</f>
        <v xml:space="preserve"> </v>
      </c>
      <c r="W22" s="182">
        <v>18</v>
      </c>
      <c r="X22" s="212" t="s">
        <v>193</v>
      </c>
      <c r="Y22" s="341" t="s">
        <v>486</v>
      </c>
    </row>
    <row r="23" spans="1:25" s="124" customFormat="1" ht="12.95" customHeight="1">
      <c r="B23" s="580"/>
      <c r="C23" s="78">
        <v>2</v>
      </c>
      <c r="D23" s="79" t="s">
        <v>98</v>
      </c>
      <c r="E23" s="78" t="str">
        <f>IF(COUNTIF(MaGv!$C$5:$BB$5, B21)&gt;0, INDEX(MaGv!$C$3:$BB$5, 1, MATCH(B21, MaGv!$C$5:$BB$5,0))," ")</f>
        <v xml:space="preserve"> </v>
      </c>
      <c r="F23" s="78" t="str">
        <f>IF(COUNTIF(MaGv!$C$10:$BB$10, B21)&gt;0, INDEX(MaGv!$C$3:$BB$10, 1, MATCH(B21, MaGv!$C$10:$BB$10,0))," ")</f>
        <v xml:space="preserve"> </v>
      </c>
      <c r="G23" s="78" t="str">
        <f>IF(COUNTIF(MaGv!$C$15:$BB$15, B21)&gt;0, INDEX(MaGv!$C$3:$BB$15, 1, MATCH(B21, MaGv!$C$15:$BB$15,0))," ")</f>
        <v xml:space="preserve"> </v>
      </c>
      <c r="H23" s="78" t="str">
        <f>IF(COUNTIF(MaGv!$C$20:$BB$20, B21)&gt;0, INDEX(MaGv!$C$3:$BB$20, 1, MATCH(B21, MaGv!$C$20:$BB$20,0))," ")</f>
        <v xml:space="preserve"> </v>
      </c>
      <c r="I23" s="78" t="str">
        <f>IF(COUNTIF(MaGv!$C$25:$BB$25, B21)&gt;0, INDEX(MaGv!$C$3:$BB$25, 1, MATCH(B21, MaGv!$C$25:$BB$25,0))," ")</f>
        <v xml:space="preserve"> </v>
      </c>
      <c r="J23" s="78" t="str">
        <f>IF(COUNTIF(MaGv!$C$30:$BB$30, B21)&gt;0, INDEX(MaGv!$C$3:$BB$30, 1, MATCH(B21, MaGv!$C$30:$BB$30,0))," ")</f>
        <v xml:space="preserve"> </v>
      </c>
      <c r="K23" s="104"/>
      <c r="L23" s="580"/>
      <c r="M23" s="78">
        <v>2</v>
      </c>
      <c r="N23" s="79" t="s">
        <v>98</v>
      </c>
      <c r="O23" s="78" t="str">
        <f>IF(COUNTIF(MaGv!$C$5:$BB$5, L21)&gt;0, INDEX(MaGv!$C$3:$BB$5, 1, MATCH(L21, MaGv!$C$5:$BB$5,0))," ")</f>
        <v xml:space="preserve"> </v>
      </c>
      <c r="P23" s="78" t="str">
        <f>IF(COUNTIF(MaGv!$C$10:$BB$10, L21)&gt;0, INDEX(MaGv!$C$3:$BB$10, 1, MATCH(L21, MaGv!$C$10:$BB$10,0))," ")</f>
        <v xml:space="preserve"> </v>
      </c>
      <c r="Q23" s="78" t="str">
        <f>IF(COUNTIF(MaGv!$C$15:$BB$15, L21)&gt;0, INDEX(MaGv!$C$3:$BB$15, 1, MATCH(L21, MaGv!$C$15:$BB$15,0))," ")</f>
        <v xml:space="preserve"> </v>
      </c>
      <c r="R23" s="78" t="str">
        <f>IF(COUNTIF(MaGv!$C$20:$BB$20, L21)&gt;0, INDEX(MaGv!$C$3:$BB$20, 1, MATCH(L21, MaGv!$C$20:$BB$20,0))," ")</f>
        <v xml:space="preserve"> </v>
      </c>
      <c r="S23" s="78" t="str">
        <f>IF(COUNTIF(MaGv!$C$25:$BB$25, L21)&gt;0, INDEX(MaGv!$C$3:$BB$25, 1, MATCH(L21, MaGv!$C$25:$BB$25,0))," ")</f>
        <v xml:space="preserve"> </v>
      </c>
      <c r="T23" s="78" t="str">
        <f>IF(COUNTIF(MaGv!$C$30:$BB$30, L21)&gt;0, INDEX(MaGv!$C$3:$BB$30, 1, MATCH(L21, MaGv!$C$30:$BB$30,0))," ")</f>
        <v xml:space="preserve"> </v>
      </c>
      <c r="W23" s="183">
        <v>19</v>
      </c>
      <c r="X23" s="212" t="s">
        <v>194</v>
      </c>
      <c r="Y23" s="338" t="s">
        <v>495</v>
      </c>
    </row>
    <row r="24" spans="1:25" s="124" customFormat="1" ht="12.95" customHeight="1">
      <c r="B24" s="580"/>
      <c r="C24" s="78">
        <v>3</v>
      </c>
      <c r="D24" s="79" t="s">
        <v>278</v>
      </c>
      <c r="E24" s="78" t="str">
        <f>IF(COUNTIF(MaGv!$C$6:$BB$6, B21)&gt;0, INDEX(MaGv!$C$3:$BB$6, 1, MATCH(B21, MaGv!$C$6:$BB$6,0))," ")</f>
        <v xml:space="preserve"> </v>
      </c>
      <c r="F24" s="78" t="str">
        <f>IF(COUNTIF(MaGv!$C$11:$BB$11, B21)&gt;0, INDEX(MaGv!$C$3:$BB$11, 1, MATCH(B21, MaGv!$C$11:$BB$11,0))," ")</f>
        <v xml:space="preserve"> </v>
      </c>
      <c r="G24" s="78" t="str">
        <f>IF(COUNTIF(MaGv!$C$16:$BB$16, B21)&gt;0, INDEX(MaGv!$C$3:$BB$16, 1, MATCH(B21, MaGv!$C$16:$BB$16,0))," ")</f>
        <v xml:space="preserve"> </v>
      </c>
      <c r="H24" s="78" t="str">
        <f>IF(COUNTIF(MaGv!$C$21:$BB$21, B21)&gt;0, INDEX(MaGv!$C$3:$BB$21, 1, MATCH(B21, MaGv!$C$21:$BB$21,0))," ")</f>
        <v xml:space="preserve"> </v>
      </c>
      <c r="I24" s="78" t="str">
        <f>IF(COUNTIF(MaGv!$C$26:$BB$26, B21)&gt;0, INDEX(MaGv!$C$3:$BB$26, 1, MATCH(B21, MaGv!$C$26:$BB$26,0))," ")</f>
        <v xml:space="preserve"> </v>
      </c>
      <c r="J24" s="78" t="str">
        <f>IF(COUNTIF(MaGv!$C$31:$BB$31, B21)&gt;0, INDEX(MaGv!$C$3:$BB$31, 1, MATCH(B21, MaGv!$C$31:$BB$31,0))," ")</f>
        <v xml:space="preserve"> </v>
      </c>
      <c r="K24" s="104"/>
      <c r="L24" s="580"/>
      <c r="M24" s="78">
        <v>3</v>
      </c>
      <c r="N24" s="79" t="s">
        <v>278</v>
      </c>
      <c r="O24" s="78" t="str">
        <f>IF(COUNTIF(MaGv!$C$6:$BB$6, L21)&gt;0, INDEX(MaGv!$C$3:$BB$6, 1, MATCH(L21, MaGv!$C$6:$BB$6,0))," ")</f>
        <v xml:space="preserve"> </v>
      </c>
      <c r="P24" s="78" t="str">
        <f>IF(COUNTIF(MaGv!$C$11:$BB$11, L21)&gt;0, INDEX(MaGv!$C$3:$BB$11, 1, MATCH(L21, MaGv!$C$11:$BB$11,0))," ")</f>
        <v xml:space="preserve"> </v>
      </c>
      <c r="Q24" s="78" t="str">
        <f>IF(COUNTIF(MaGv!$C$16:$BB$16, L21)&gt;0, INDEX(MaGv!$C$3:$BB$16, 1, MATCH(L21, MaGv!$C$16:$BB$16,0))," ")</f>
        <v xml:space="preserve"> </v>
      </c>
      <c r="R24" s="78" t="str">
        <f>IF(COUNTIF(MaGv!$C$21:$BB$21, L21)&gt;0, INDEX(MaGv!$C$3:$BB$21, 1, MATCH(L21, MaGv!$C$21:$BB$21,0))," ")</f>
        <v xml:space="preserve"> </v>
      </c>
      <c r="S24" s="78" t="str">
        <f>IF(COUNTIF(MaGv!$C$26:$BB$26, L21)&gt;0, INDEX(MaGv!$C$3:$BB$26, 1, MATCH(L21, MaGv!$C$26:$BB$26,0))," ")</f>
        <v xml:space="preserve"> </v>
      </c>
      <c r="T24" s="78" t="str">
        <f>IF(COUNTIF(MaGv!$C$31:$BB$31, L21)&gt;0, INDEX(MaGv!$C$3:$BB$31, 1, MATCH(L21, MaGv!$C$31:$BB$31,0))," ")</f>
        <v xml:space="preserve"> </v>
      </c>
      <c r="W24" s="182">
        <v>20</v>
      </c>
      <c r="X24" s="212" t="s">
        <v>195</v>
      </c>
      <c r="Y24" s="338" t="s">
        <v>475</v>
      </c>
    </row>
    <row r="25" spans="1:25" s="124" customFormat="1" ht="12.95" customHeight="1">
      <c r="B25" s="580"/>
      <c r="C25" s="78">
        <v>4</v>
      </c>
      <c r="D25" s="79" t="s">
        <v>99</v>
      </c>
      <c r="E25" s="78" t="str">
        <f>IF(COUNTIF(MaGv!$C$7:$BB$7, B21)&gt;0, INDEX(MaGv!$C$3:$BB$7, 1, MATCH(B21, MaGv!$C$7:$BB$7,0))," ")</f>
        <v xml:space="preserve"> </v>
      </c>
      <c r="F25" s="78" t="str">
        <f>IF(COUNTIF(MaGv!$C$12:$BB$12, B21)&gt;0, INDEX(MaGv!$C$3:$BB$12, 1, MATCH(B21, MaGv!$C$12:$BB$12,0))," ")</f>
        <v xml:space="preserve"> </v>
      </c>
      <c r="G25" s="78" t="str">
        <f>IF(COUNTIF(MaGv!$C$17:$BB$17, B21)&gt;0, INDEX(MaGv!$C$3:$BB$17, 1, MATCH(B21, MaGv!$C$17:$BB$17,0))," ")</f>
        <v xml:space="preserve"> </v>
      </c>
      <c r="H25" s="78" t="str">
        <f>IF(COUNTIF(MaGv!$C$22:$BB$22, B21)&gt;0, INDEX(MaGv!$C$3:$BB$22, 1, MATCH(B21, MaGv!$C$22:$BB$22,0))," ")</f>
        <v xml:space="preserve"> </v>
      </c>
      <c r="I25" s="78" t="str">
        <f>IF(COUNTIF(MaGv!$C$27:$BB$27, B21)&gt;0, INDEX(MaGv!$C$3:$BB$27, 1, MATCH(B21, MaGv!$C$27:$BB$27,0))," ")</f>
        <v xml:space="preserve"> </v>
      </c>
      <c r="J25" s="78" t="str">
        <f>IF(COUNTIF(MaGv!$C$32:$BB$32, B21)&gt;0, INDEX(MaGv!$C$3:$BB$32, 1, MATCH(B21, MaGv!$C$32:$BB$32,0))," ")</f>
        <v xml:space="preserve"> </v>
      </c>
      <c r="K25" s="104"/>
      <c r="L25" s="580"/>
      <c r="M25" s="78">
        <v>4</v>
      </c>
      <c r="N25" s="79" t="s">
        <v>99</v>
      </c>
      <c r="O25" s="78" t="str">
        <f>IF(COUNTIF(MaGv!$C$7:$BB$7, L21)&gt;0, INDEX(MaGv!$C$3:$BB$7, 1, MATCH(L21, MaGv!$C$7:$BB$7,0))," ")</f>
        <v xml:space="preserve"> </v>
      </c>
      <c r="P25" s="78" t="str">
        <f>IF(COUNTIF(MaGv!$C$12:$BB$12, L21)&gt;0, INDEX(MaGv!$C$3:$BB$12, 1, MATCH(L21, MaGv!$C$12:$BB$12,0))," ")</f>
        <v xml:space="preserve"> </v>
      </c>
      <c r="Q25" s="78" t="str">
        <f>IF(COUNTIF(MaGv!$C$17:$BB$17, L21)&gt;0, INDEX(MaGv!$C$3:$BB$17, 1, MATCH(L21, MaGv!$C$17:$BB$17,0))," ")</f>
        <v xml:space="preserve"> </v>
      </c>
      <c r="R25" s="78" t="str">
        <f>IF(COUNTIF(MaGv!$C$22:$BB$22, L21)&gt;0, INDEX(MaGv!$C$3:$BB$22, 1, MATCH(L21, MaGv!$C$22:$BB$22,0))," ")</f>
        <v xml:space="preserve"> </v>
      </c>
      <c r="S25" s="78" t="str">
        <f>IF(COUNTIF(MaGv!$C$27:$BB$27, L21)&gt;0, INDEX(MaGv!$C$3:$BB$27, 1, MATCH(L21, MaGv!$C$27:$BB$27,0))," ")</f>
        <v xml:space="preserve"> </v>
      </c>
      <c r="T25" s="78" t="str">
        <f>IF(COUNTIF(MaGv!$C$32:$BB$32, L21)&gt;0, INDEX(MaGv!$C$3:$BB$32, 1, MATCH(L21, MaGv!$C$32:$BB$32,0))," ")</f>
        <v xml:space="preserve"> </v>
      </c>
      <c r="W25" s="183">
        <v>21</v>
      </c>
      <c r="X25" s="212" t="s">
        <v>196</v>
      </c>
      <c r="Y25" s="341" t="s">
        <v>492</v>
      </c>
    </row>
    <row r="26" spans="1:25" s="124" customFormat="1" ht="12.95" customHeight="1" thickBot="1">
      <c r="B26" s="580"/>
      <c r="C26" s="108">
        <v>5</v>
      </c>
      <c r="D26" s="110" t="s">
        <v>100</v>
      </c>
      <c r="E26" s="108" t="str">
        <f>IF(COUNTIF(MaGv!$C$8:$BB$8, B21)&gt;0, INDEX(MaGv!$C$3:$BB$8, 1, MATCH(B21, MaGv!$C$8:$BB$8,0))," ")</f>
        <v xml:space="preserve"> </v>
      </c>
      <c r="F26" s="108" t="str">
        <f>IF(COUNTIF(MaGv!$C$13:$BB$13, B21)&gt;0, INDEX(MaGv!$C$3:$BB$13, 1, MATCH(B21, MaGv!$C$13:$BB$13,0))," ")</f>
        <v xml:space="preserve"> </v>
      </c>
      <c r="G26" s="108" t="str">
        <f>IF(COUNTIF(MaGv!$C$18:$BB$18, B21)&gt;0, INDEX(MaGv!$C$3:$BB$18, 1, MATCH(B21, MaGv!$C$18:$BB$18,0))," ")</f>
        <v xml:space="preserve"> </v>
      </c>
      <c r="H26" s="108" t="str">
        <f>IF(COUNTIF(MaGv!$C$23:$BB$23, B21)&gt;0, INDEX(MaGv!$C$3:$BB$23, 1, MATCH(B21, MaGv!$C$23:$BB$23,0))," ")</f>
        <v xml:space="preserve"> </v>
      </c>
      <c r="I26" s="108" t="str">
        <f>IF(COUNTIF(MaGv!$C$28:$BB$28, B21)&gt;0, INDEX(MaGv!$C$3:$BB$28, 1, MATCH(B21, MaGv!$C$28:$BB$28,0))," ")</f>
        <v xml:space="preserve"> </v>
      </c>
      <c r="J26" s="108" t="str">
        <f>IF(COUNTIF(MaGv!$C$33:$BB$33, B21)&gt;0, INDEX(MaGv!$C$3:$BB$33, 1, MATCH(B21, MaGv!$C$33:$BB$33, 0))," ")</f>
        <v xml:space="preserve"> </v>
      </c>
      <c r="K26" s="104"/>
      <c r="L26" s="580"/>
      <c r="M26" s="108">
        <v>5</v>
      </c>
      <c r="N26" s="110" t="s">
        <v>100</v>
      </c>
      <c r="O26" s="108" t="str">
        <f>IF(COUNTIF(MaGv!$C$8:$BB$8, L21)&gt;0, INDEX(MaGv!$C$3:$BB$8, 1, MATCH(L21, MaGv!$C$8:$BB$8,0))," ")</f>
        <v xml:space="preserve"> </v>
      </c>
      <c r="P26" s="108" t="str">
        <f>IF(COUNTIF(MaGv!$C$13:$BB$13, L21)&gt;0, INDEX(MaGv!$C$3:$BB$13, 1, MATCH(L21, MaGv!$C$13:$BB$13,0))," ")</f>
        <v xml:space="preserve"> </v>
      </c>
      <c r="Q26" s="108" t="str">
        <f>IF(COUNTIF(MaGv!$C$18:$BB$18, L21)&gt;0, INDEX(MaGv!$C$3:$BB$18, 1, MATCH(L21, MaGv!$C$18:$BB$18,0))," ")</f>
        <v xml:space="preserve"> </v>
      </c>
      <c r="R26" s="108" t="str">
        <f>IF(COUNTIF(MaGv!$C$23:$BB$23, L21)&gt;0, INDEX(MaGv!$C$3:$BB$23, 1, MATCH(L21, MaGv!$C$23:$BB$23,0))," ")</f>
        <v xml:space="preserve"> </v>
      </c>
      <c r="S26" s="108" t="str">
        <f>IF(COUNTIF(MaGv!$C$28:$BB$28, L21)&gt;0, INDEX(MaGv!$C$3:$BB$28, 1, MATCH(L21, MaGv!$C$28:$BB$28,0))," ")</f>
        <v xml:space="preserve"> </v>
      </c>
      <c r="T26" s="108" t="str">
        <f>IF(COUNTIF(MaGv!$C$33:$BB$33, L21)&gt;0, INDEX(MaGv!$C$3:$BB$33, 1, MATCH(L21, MaGv!$C$33:$BB$33, 0))," ")</f>
        <v xml:space="preserve"> </v>
      </c>
      <c r="W26" s="182">
        <v>22</v>
      </c>
      <c r="X26" s="212" t="s">
        <v>197</v>
      </c>
      <c r="Y26" s="347" t="s">
        <v>456</v>
      </c>
    </row>
    <row r="27" spans="1:25" s="124" customFormat="1" ht="12.95" customHeight="1" thickTop="1">
      <c r="B27" s="579" t="s">
        <v>24</v>
      </c>
      <c r="C27" s="109">
        <v>1</v>
      </c>
      <c r="D27" s="111" t="s">
        <v>279</v>
      </c>
      <c r="E27" s="109" t="str">
        <f>IF(COUNTIF(MaGv!$C$39:$BB$39, B21)&gt;0, INDEX(MaGv!$C$38:$BB$39, 1, MATCH(B21, MaGv!$C$39:$BB$39,0))," ")</f>
        <v xml:space="preserve"> </v>
      </c>
      <c r="F27" s="109" t="str">
        <f>IF(COUNTIF(MaGv!$C$44:$BB$44, B21)&gt;0, INDEX(MaGv!$C$38:$BB$44, 1, MATCH(B21, MaGv!$C$44:$BB$44,0))," ")</f>
        <v xml:space="preserve"> </v>
      </c>
      <c r="G27" s="109" t="str">
        <f>IF(COUNTIF(MaGv!$C$49:$BB$49, B21)&gt;0, INDEX(MaGv!$C$38:$BB$49, 1, MATCH(B21, MaGv!$C$49:$BB$49,0))," ")</f>
        <v xml:space="preserve"> </v>
      </c>
      <c r="H27" s="109" t="str">
        <f>IF(COUNTIF(MaGv!$C$54:$BB$54, B21)&gt;0, INDEX(MaGv!$C$38:$BB$54, 1, MATCH(B21, MaGv!$C$54:$BB$54,0))," ")</f>
        <v xml:space="preserve"> </v>
      </c>
      <c r="I27" s="109" t="str">
        <f>IF(COUNTIF(MaGv!$C$59:$BB$59, B21)&gt;0, INDEX(MaGv!$C$38:$BB$59, 1, MATCH(B21, MaGv!$C$59:$BB$59,0))," ")</f>
        <v xml:space="preserve"> </v>
      </c>
      <c r="J27" s="109" t="str">
        <f>IF(COUNTIF(MaGv!$C$64:$BB$64, B21)&gt;0, INDEX(MaGv!$C$38:$BB$64, 1, MATCH(B21, MaGv!$C$64:$BB$64,0))," ")</f>
        <v xml:space="preserve"> </v>
      </c>
      <c r="K27" s="104"/>
      <c r="L27" s="579" t="s">
        <v>24</v>
      </c>
      <c r="M27" s="109">
        <v>1</v>
      </c>
      <c r="N27" s="111" t="s">
        <v>279</v>
      </c>
      <c r="O27" s="109" t="str">
        <f>IF(COUNTIF(MaGv!$C$39:$BB$39, L21)&gt;0, INDEX(MaGv!$C$38:$BB$39, 1, MATCH(L21, MaGv!$C$39:$BB$39,0))," ")</f>
        <v xml:space="preserve"> </v>
      </c>
      <c r="P27" s="109" t="str">
        <f>IF(COUNTIF(MaGv!$C$44:$BB$44, L21)&gt;0, INDEX(MaGv!$C$38:$BB$44, 1, MATCH(L21, MaGv!$C$44:$BB$44,0))," ")</f>
        <v xml:space="preserve"> </v>
      </c>
      <c r="Q27" s="109" t="str">
        <f>IF(COUNTIF(MaGv!$C$49:$BB$49, L21)&gt;0, INDEX(MaGv!$C$38:$BB$49, 1, MATCH(L21, MaGv!$C$49:$BB$49,0))," ")</f>
        <v xml:space="preserve"> </v>
      </c>
      <c r="R27" s="109" t="str">
        <f>IF(COUNTIF(MaGv!$C$54:$BB$54, L21)&gt;0, INDEX(MaGv!$C$38:$BB$54, 1, MATCH(L21, MaGv!$C$54:$BB$54,0))," ")</f>
        <v xml:space="preserve"> </v>
      </c>
      <c r="S27" s="109" t="str">
        <f>IF(COUNTIF(MaGv!$C$59:$BB$59, L21)&gt;0, INDEX(MaGv!$C$38:$BB$59, 1, MATCH(L21, MaGv!$C$59:$BB$59,0))," ")</f>
        <v xml:space="preserve"> </v>
      </c>
      <c r="T27" s="109" t="str">
        <f>IF(COUNTIF(MaGv!$C$64:$BB$64, L21)&gt;0, INDEX(MaGv!$C$38:$BB$64, 1, MATCH(L21, MaGv!$C$64:$BB$64,0))," ")</f>
        <v xml:space="preserve"> </v>
      </c>
      <c r="W27" s="183">
        <v>23</v>
      </c>
      <c r="X27" s="212" t="s">
        <v>198</v>
      </c>
      <c r="Y27" s="348" t="s">
        <v>465</v>
      </c>
    </row>
    <row r="28" spans="1:25" s="124" customFormat="1" ht="12.95" customHeight="1">
      <c r="B28" s="580"/>
      <c r="C28" s="78">
        <v>2</v>
      </c>
      <c r="D28" s="79" t="s">
        <v>531</v>
      </c>
      <c r="E28" s="78" t="str">
        <f>IF(COUNTIF(MaGv!$C$40:$BB$40, B21)&gt;0, INDEX(MaGv!$C$38:$BB$40, 1, MATCH(B21, MaGv!$C$40:$BB$40,0))," ")</f>
        <v xml:space="preserve"> </v>
      </c>
      <c r="F28" s="78" t="str">
        <f>IF(COUNTIF(MaGv!$C$45:$BB$45, B21)&gt;0, INDEX(MaGv!$C$38:$BB$45, 1, MATCH(B21, MaGv!$C$45:$BB$45,0))," ")</f>
        <v xml:space="preserve"> </v>
      </c>
      <c r="G28" s="78" t="str">
        <f>IF(COUNTIF(MaGv!$C$50:$BB$50, B21)&gt;0, INDEX(MaGv!$C$38:$BB$50, 1, MATCH(B21, MaGv!$C$50:$BB$50,0))," ")</f>
        <v xml:space="preserve"> </v>
      </c>
      <c r="H28" s="78" t="str">
        <f>IF(COUNTIF(MaGv!$C$55:$BB$55, B21)&gt;0, INDEX(MaGv!$C$38:$BB$55, 1, MATCH(B21, MaGv!$C$55:$BB$55,0))," ")</f>
        <v xml:space="preserve"> </v>
      </c>
      <c r="I28" s="78" t="str">
        <f>IF(COUNTIF(MaGv!$C$60:$BB$60, B21)&gt;0, INDEX(MaGv!$C$38:$BB$60, 1, MATCH(B21, MaGv!$C$60:$BB$60,0))," ")</f>
        <v xml:space="preserve"> </v>
      </c>
      <c r="J28" s="78" t="str">
        <f>IF(COUNTIF(MaGv!$C$65:$BB$65, B21)&gt;0, INDEX(MaGv!$C$38:$BB$65, 1, MATCH(B21, MaGv!$C$65:$BB$65,0))," ")</f>
        <v xml:space="preserve"> </v>
      </c>
      <c r="K28" s="104"/>
      <c r="L28" s="580"/>
      <c r="M28" s="78">
        <v>2</v>
      </c>
      <c r="N28" s="79" t="s">
        <v>531</v>
      </c>
      <c r="O28" s="78" t="str">
        <f>IF(COUNTIF(MaGv!$C$40:$BB$40, L21)&gt;0, INDEX(MaGv!$C$38:$BB$40, 1, MATCH(L21, MaGv!$C$40:$BB$40,0))," ")</f>
        <v xml:space="preserve"> </v>
      </c>
      <c r="P28" s="78" t="str">
        <f>IF(COUNTIF(MaGv!$C$45:$BB$45, L21)&gt;0, INDEX(MaGv!$C$38:$BB$45, 1, MATCH(L21, MaGv!$C$45:$BB$45,0))," ")</f>
        <v xml:space="preserve"> </v>
      </c>
      <c r="Q28" s="78" t="str">
        <f>IF(COUNTIF(MaGv!$C$50:$BB$50, L21)&gt;0, INDEX(MaGv!$C$38:$BB$50, 1, MATCH(L21, MaGv!$C$50:$BB$50,0))," ")</f>
        <v xml:space="preserve"> </v>
      </c>
      <c r="R28" s="78" t="str">
        <f>IF(COUNTIF(MaGv!$C$55:$BB$55, L21)&gt;0, INDEX(MaGv!$C$38:$BB$55, 1, MATCH(L21, MaGv!$C$55:$BB$55,0))," ")</f>
        <v xml:space="preserve"> </v>
      </c>
      <c r="S28" s="78" t="str">
        <f>IF(COUNTIF(MaGv!$C$60:$BB$60, L21)&gt;0, INDEX(MaGv!$C$38:$BB$60, 1, MATCH(L21, MaGv!$C$60:$BB$60,0))," ")</f>
        <v xml:space="preserve"> </v>
      </c>
      <c r="T28" s="78" t="str">
        <f>IF(COUNTIF(MaGv!$C$65:$BB$65, L21)&gt;0, INDEX(MaGv!$C$38:$BB$65, 1, MATCH(L21, MaGv!$C$65:$BB$65,0))," ")</f>
        <v xml:space="preserve"> </v>
      </c>
      <c r="W28" s="182">
        <v>24</v>
      </c>
      <c r="X28" s="212" t="s">
        <v>199</v>
      </c>
      <c r="Y28" s="341" t="s">
        <v>489</v>
      </c>
    </row>
    <row r="29" spans="1:25" s="124" customFormat="1" ht="12.95" customHeight="1">
      <c r="B29" s="580"/>
      <c r="C29" s="78">
        <v>3</v>
      </c>
      <c r="D29" s="79" t="s">
        <v>532</v>
      </c>
      <c r="E29" s="78" t="str">
        <f>IF(COUNTIF(MaGv!$C$41:$BB$41, B21)&gt;0, INDEX(MaGv!$C$38:$BB$41, 1, MATCH(B21, MaGv!$C$41:$BB$41,0))," ")</f>
        <v xml:space="preserve"> </v>
      </c>
      <c r="F29" s="78" t="str">
        <f>IF(COUNTIF(MaGv!$C$46:$BB$46, B21)&gt;0, INDEX(MaGv!$C$38:$BB$46, 1, MATCH(B21, MaGv!$C$46:$BB$46,0))," ")</f>
        <v xml:space="preserve"> </v>
      </c>
      <c r="G29" s="78" t="str">
        <f>IF(COUNTIF(MaGv!$C$51:$BB$51, B21)&gt;0, INDEX(MaGv!$C$38:$BB$51, 1, MATCH(B21, MaGv!$C$51:$BB$51,0))," ")</f>
        <v xml:space="preserve"> </v>
      </c>
      <c r="H29" s="78" t="str">
        <f>IF(COUNTIF(MaGv!$C$56:$BB$56, B21)&gt;0, INDEX(MaGv!$C$38:$BB$56, 1, MATCH(B21, MaGv!$C$56:$BB$56,0))," ")</f>
        <v xml:space="preserve"> </v>
      </c>
      <c r="I29" s="78" t="str">
        <f>IF(COUNTIF(MaGv!$C$61:$BB$61, B21)&gt;0, INDEX(MaGv!$C$38:$BB$61, 1, MATCH(B21, MaGv!$C$61:$BB$61,0))," ")</f>
        <v xml:space="preserve"> </v>
      </c>
      <c r="J29" s="78" t="str">
        <f>IF(COUNTIF(MaGv!$C$66:$BB$66, B21)&gt;0, INDEX(MaGv!$C$38:$BB$66, 1, MATCH(B21, MaGv!$C$66:$BB$66,0))," ")</f>
        <v xml:space="preserve"> </v>
      </c>
      <c r="K29" s="104"/>
      <c r="L29" s="580"/>
      <c r="M29" s="78">
        <v>3</v>
      </c>
      <c r="N29" s="79" t="s">
        <v>532</v>
      </c>
      <c r="O29" s="78" t="str">
        <f>IF(COUNTIF(MaGv!$C$41:$BB$41, L21)&gt;0, INDEX(MaGv!$C$38:$BB$41, 1, MATCH(L21, MaGv!$C$41:$BB$41,0))," ")</f>
        <v xml:space="preserve"> </v>
      </c>
      <c r="P29" s="78" t="str">
        <f>IF(COUNTIF(MaGv!$C$46:$BB$46, L21)&gt;0, INDEX(MaGv!$C$38:$BB$46, 1, MATCH(L21, MaGv!$C$46:$BB$46,0))," ")</f>
        <v xml:space="preserve"> </v>
      </c>
      <c r="Q29" s="78" t="str">
        <f>IF(COUNTIF(MaGv!$C$51:$BB$51, L21)&gt;0, INDEX(MaGv!$C$38:$BB$51, 1, MATCH(L21, MaGv!$C$51:$BB$51,0))," ")</f>
        <v xml:space="preserve"> </v>
      </c>
      <c r="R29" s="78" t="str">
        <f>IF(COUNTIF(MaGv!$C$56:$BB$56, L21)&gt;0, INDEX(MaGv!$C$38:$BB$56, 1, MATCH(L21, MaGv!$C$56:$BB$56,0))," ")</f>
        <v xml:space="preserve"> </v>
      </c>
      <c r="S29" s="78" t="str">
        <f>IF(COUNTIF(MaGv!$C$61:$BB$61, L21)&gt;0, INDEX(MaGv!$C$38:$BB$61, 1, MATCH(L21, MaGv!$C$61:$BB$61,0))," ")</f>
        <v xml:space="preserve"> </v>
      </c>
      <c r="T29" s="78" t="str">
        <f>IF(COUNTIF(MaGv!$C$66:$BB$66, L21)&gt;0, INDEX(MaGv!$C$38:$BB$66, 1, MATCH(L21, MaGv!$C$66:$BB$66,0))," ")</f>
        <v xml:space="preserve"> </v>
      </c>
      <c r="W29" s="183">
        <v>25</v>
      </c>
      <c r="X29" s="268" t="s">
        <v>208</v>
      </c>
      <c r="Y29" s="336" t="s">
        <v>511</v>
      </c>
    </row>
    <row r="30" spans="1:25" s="124" customFormat="1" ht="12.95" customHeight="1">
      <c r="B30" s="580"/>
      <c r="C30" s="78">
        <v>4</v>
      </c>
      <c r="D30" s="79" t="s">
        <v>533</v>
      </c>
      <c r="E30" s="78" t="str">
        <f>IF(COUNTIF(MaGv!$C$42:$BB$42, B21)&gt;0, INDEX(MaGv!$C$38:$BB$42, 1, MATCH(B21, MaGv!$C$42:$BB$42,0))," ")</f>
        <v xml:space="preserve"> </v>
      </c>
      <c r="F30" s="78" t="str">
        <f>IF(COUNTIF(MaGv!$C$47:$BB$47, B21)&gt;0, INDEX(MaGv!$C$38:$BB$47, 1, MATCH(B21, MaGv!$C$47:$BB$47,0))," ")</f>
        <v xml:space="preserve"> </v>
      </c>
      <c r="G30" s="78" t="str">
        <f>IF(COUNTIF(MaGv!$C$52:$BB$52, B21)&gt;0, INDEX(MaGv!$C$38:$BB$52, 1, MATCH(B21, MaGv!$C$52:$BB$52, 0))," ")</f>
        <v xml:space="preserve"> </v>
      </c>
      <c r="H30" s="78" t="str">
        <f>IF(COUNTIF(MaGv!$C$57:$BB$57, B21)&gt;0, INDEX(MaGv!$C$38:$BB$57, 1, MATCH(B21, MaGv!$C$57:$BB$57,0))," ")</f>
        <v xml:space="preserve"> </v>
      </c>
      <c r="I30" s="78" t="str">
        <f>IF(COUNTIF(MaGv!$C$62:$BB$62, B21)&gt;0, INDEX(MaGv!$C$38:$BB$62, 1, MATCH(B21, MaGv!$C$62:$BB$62,0))," ")</f>
        <v xml:space="preserve"> </v>
      </c>
      <c r="J30" s="78" t="str">
        <f>IF(COUNTIF(MaGv!$C$66:$BB$67, B21)&gt;0, INDEX(MaGv!$C$38:$BB$67, 1, MATCH(B21, MaGv!$C$67:$BB$67,0))," ")</f>
        <v xml:space="preserve"> </v>
      </c>
      <c r="K30" s="104"/>
      <c r="L30" s="580"/>
      <c r="M30" s="78">
        <v>4</v>
      </c>
      <c r="N30" s="79" t="s">
        <v>533</v>
      </c>
      <c r="O30" s="78" t="str">
        <f>IF(COUNTIF(MaGv!$C$42:$BB$42, L21)&gt;0, INDEX(MaGv!$C$38:$BB$42, 1, MATCH(L21, MaGv!$C$42:$BB$42,0))," ")</f>
        <v xml:space="preserve"> </v>
      </c>
      <c r="P30" s="78" t="str">
        <f>IF(COUNTIF(MaGv!$C$47:$BB$47, L21)&gt;0, INDEX(MaGv!$C$38:$BB$47, 1, MATCH(L21, MaGv!$C$47:$BB$47,0))," ")</f>
        <v xml:space="preserve"> </v>
      </c>
      <c r="Q30" s="78" t="str">
        <f>IF(COUNTIF(MaGv!$C$52:$BB$52, L21)&gt;0, INDEX(MaGv!$C$38:$BB$52, 1, MATCH(L21, MaGv!$C$52:$BB$52, 0))," ")</f>
        <v xml:space="preserve"> </v>
      </c>
      <c r="R30" s="78" t="str">
        <f>IF(COUNTIF(MaGv!$C$57:$BB$57, L21)&gt;0, INDEX(MaGv!$C$38:$BB$57, 1, MATCH(L21, MaGv!$C$57:$BB$57,0))," ")</f>
        <v xml:space="preserve"> </v>
      </c>
      <c r="S30" s="78" t="str">
        <f>IF(COUNTIF(MaGv!$C$62:$BB$62, L21)&gt;0, INDEX(MaGv!$C$38:$BB$62, 1, MATCH(L21, MaGv!$C$62:$BB$62,0))," ")</f>
        <v xml:space="preserve"> </v>
      </c>
      <c r="T30" s="78" t="str">
        <f>IF(COUNTIF(MaGv!$C$66:$BB$67, L21)&gt;0, INDEX(MaGv!$C$38:$BB$67, 1, MATCH(L21, MaGv!$C$67:$BB$67,0))," ")</f>
        <v xml:space="preserve"> </v>
      </c>
      <c r="W30" s="182">
        <v>26</v>
      </c>
      <c r="X30" s="268" t="s">
        <v>209</v>
      </c>
      <c r="Y30" s="341" t="s">
        <v>466</v>
      </c>
    </row>
    <row r="31" spans="1:25" s="124" customFormat="1" ht="12.95" customHeight="1">
      <c r="B31" s="581"/>
      <c r="C31" s="80">
        <v>5</v>
      </c>
      <c r="D31" s="81" t="s">
        <v>534</v>
      </c>
      <c r="E31" s="80" t="str">
        <f>IF(COUNTIF(MaGv!$C$43:$BB$43, B21)&gt;0, INDEX(MaGv!$C$38:$BB$43, 1, MATCH(B21, MaGv!$C$43:$BB$43,0))," ")</f>
        <v xml:space="preserve"> </v>
      </c>
      <c r="F31" s="80" t="str">
        <f>IF(COUNTIF(MaGv!$C$48:$BB$48, B21)&gt;0, INDEX(MaGv!$C$38:$BB$48, 1, MATCH(B21, MaGv!$C$48:$BB$48,0))," ")</f>
        <v xml:space="preserve"> </v>
      </c>
      <c r="G31" s="80" t="str">
        <f>IF(COUNTIF(MaGv!$C$53:$BB$53, B21)&gt;0, INDEX(MaGv!$C$38:$BB$53, 1, MATCH(B21, MaGv!$C$53:$BB$53,0))," ")</f>
        <v xml:space="preserve"> </v>
      </c>
      <c r="H31" s="80" t="str">
        <f>IF(COUNTIF(MaGv!$C$58:$BB$58, B21)&gt;0, INDEX(MaGv!$C$38:$BB$58, 1, MATCH(B21, MaGv!$C$58:$BB$58,0))," ")</f>
        <v xml:space="preserve"> </v>
      </c>
      <c r="I31" s="80" t="str">
        <f>IF(COUNTIF(MaGv!$C$63:$BB$63, B21)&gt;0, INDEX(MaGv!$C$38:$BB$63, 1, MATCH(B21, MaGv!$C$63:$BB$63,0))," ")</f>
        <v xml:space="preserve"> </v>
      </c>
      <c r="J31" s="80" t="str">
        <f>IF(COUNTIF(MaGv!$C$68:$BB$68, B21)&gt;0, INDEX(MaGv!$C$38:$BB$68, 1, MATCH(B21, MaGv!$C$68:$BB$68,0))," ")</f>
        <v xml:space="preserve"> </v>
      </c>
      <c r="K31" s="104"/>
      <c r="L31" s="581"/>
      <c r="M31" s="80">
        <v>5</v>
      </c>
      <c r="N31" s="81" t="s">
        <v>534</v>
      </c>
      <c r="O31" s="80" t="str">
        <f>IF(COUNTIF(MaGv!$C$43:$BB$43, L21)&gt;0, INDEX(MaGv!$C$38:$BB$43, 1, MATCH(L21, MaGv!$C$43:$BB$43,0))," ")</f>
        <v xml:space="preserve"> </v>
      </c>
      <c r="P31" s="80" t="str">
        <f>IF(COUNTIF(MaGv!$C$48:$BB$48, L21)&gt;0, INDEX(MaGv!$C$38:$BB$48, 1, MATCH(L21, MaGv!$C$48:$BB$48,0))," ")</f>
        <v xml:space="preserve"> </v>
      </c>
      <c r="Q31" s="80" t="str">
        <f>IF(COUNTIF(MaGv!$C$53:$BB$53, L21)&gt;0, INDEX(MaGv!$C$38:$BB$53, 1, MATCH(L21, MaGv!$C$53:$BB$53,0))," ")</f>
        <v xml:space="preserve"> </v>
      </c>
      <c r="R31" s="80" t="str">
        <f>IF(COUNTIF(MaGv!$C$58:$BB$58, L21)&gt;0, INDEX(MaGv!$C$38:$BB$58, 1, MATCH(L21, MaGv!$C$58:$BB$58,0))," ")</f>
        <v xml:space="preserve"> </v>
      </c>
      <c r="S31" s="80" t="str">
        <f>IF(COUNTIF(MaGv!$C$63:$BB$63, L21)&gt;0, INDEX(MaGv!$C$38:$BB$63, 1, MATCH(L21, MaGv!$C$63:$BB$63,0))," ")</f>
        <v xml:space="preserve"> </v>
      </c>
      <c r="T31" s="80" t="str">
        <f>IF(COUNTIF(MaGv!$C$68:$BB$68, L21)&gt;0, INDEX(MaGv!$C$38:$BB$68, 1, MATCH(L21, MaGv!$C$68:$BB$68,0))," ")</f>
        <v xml:space="preserve"> </v>
      </c>
      <c r="W31" s="183">
        <v>27</v>
      </c>
      <c r="X31" s="268" t="s">
        <v>210</v>
      </c>
      <c r="Y31" s="343" t="s">
        <v>459</v>
      </c>
    </row>
    <row r="32" spans="1:25" s="124" customFormat="1" ht="15" customHeight="1">
      <c r="B32" s="119"/>
      <c r="C32" s="75"/>
      <c r="D32" s="82"/>
      <c r="E32" s="75"/>
      <c r="F32" s="75"/>
      <c r="G32" s="75"/>
      <c r="H32" s="75"/>
      <c r="I32" s="75"/>
      <c r="J32" s="75"/>
      <c r="K32" s="104"/>
      <c r="L32" s="119"/>
      <c r="M32" s="75"/>
      <c r="N32" s="82"/>
      <c r="O32" s="75"/>
      <c r="P32" s="75"/>
      <c r="Q32" s="75"/>
      <c r="R32" s="75"/>
      <c r="S32" s="75"/>
      <c r="T32" s="75"/>
      <c r="W32" s="182">
        <v>28</v>
      </c>
      <c r="X32" s="268" t="s">
        <v>211</v>
      </c>
      <c r="Y32" s="338" t="s">
        <v>496</v>
      </c>
    </row>
    <row r="33" spans="1:25" ht="6.95" customHeight="1">
      <c r="A33" s="127"/>
      <c r="B33" s="120"/>
      <c r="C33" s="83"/>
      <c r="D33" s="83"/>
      <c r="E33" s="84"/>
      <c r="F33" s="84"/>
      <c r="G33" s="84"/>
      <c r="H33" s="84"/>
      <c r="I33" s="84"/>
      <c r="J33" s="84"/>
      <c r="K33" s="84"/>
      <c r="L33" s="120"/>
      <c r="M33" s="83"/>
      <c r="N33" s="83"/>
      <c r="O33" s="84"/>
      <c r="P33" s="84"/>
      <c r="Q33" s="84"/>
      <c r="R33" s="84"/>
      <c r="S33" s="84"/>
      <c r="T33" s="84"/>
      <c r="W33" s="183">
        <v>29</v>
      </c>
      <c r="X33" s="268" t="s">
        <v>212</v>
      </c>
      <c r="Y33" s="338" t="s">
        <v>446</v>
      </c>
    </row>
    <row r="34" spans="1:25" s="124" customFormat="1" ht="14.1" customHeight="1">
      <c r="B34" s="474" t="str">
        <f ca="1">MaGv!$N$1</f>
        <v>tkb_khoi12_hk2_ngay04-05-2020</v>
      </c>
      <c r="C34" s="474"/>
      <c r="D34" s="70"/>
      <c r="E34" s="70"/>
      <c r="F34" s="70"/>
      <c r="G34" s="70"/>
      <c r="I34" s="70"/>
      <c r="J34" s="70"/>
      <c r="K34" s="71"/>
      <c r="L34" s="474" t="str">
        <f ca="1">MaGv!$N$1</f>
        <v>tkb_khoi12_hk2_ngay04-05-2020</v>
      </c>
      <c r="M34" s="70"/>
      <c r="N34" s="70"/>
      <c r="O34" s="70"/>
      <c r="P34" s="70"/>
      <c r="Q34" s="70"/>
      <c r="S34" s="70"/>
      <c r="T34" s="70"/>
      <c r="W34" s="182">
        <v>30</v>
      </c>
      <c r="X34" s="268" t="s">
        <v>213</v>
      </c>
      <c r="Y34" s="338" t="s">
        <v>505</v>
      </c>
    </row>
    <row r="35" spans="1:25" ht="15.95" customHeight="1">
      <c r="B35" s="117" t="s">
        <v>71</v>
      </c>
      <c r="C35" s="582" t="str">
        <f>VLOOKUP(B37,dsma,3,0)&amp;"-"&amp;VLOOKUP(B37,dsma,5,0)</f>
        <v>Huỳnh Thị Thúy Trang-Toán</v>
      </c>
      <c r="D35" s="582"/>
      <c r="E35" s="582"/>
      <c r="F35" s="582"/>
      <c r="G35" s="71"/>
      <c r="H35" s="72"/>
      <c r="I35" s="73" t="s">
        <v>125</v>
      </c>
      <c r="J35" s="74">
        <f>60-COUNTIF(E38:J47, " ")</f>
        <v>10</v>
      </c>
      <c r="K35" s="71"/>
      <c r="L35" s="117" t="s">
        <v>71</v>
      </c>
      <c r="M35" s="582" t="str">
        <f>VLOOKUP(L37,dsma,3,0)&amp;"-"&amp;VLOOKUP(L37,dsma,5,0)</f>
        <v>Cao Thị Hoa-Toán</v>
      </c>
      <c r="N35" s="582"/>
      <c r="O35" s="582"/>
      <c r="P35" s="582"/>
      <c r="Q35" s="71"/>
      <c r="R35" s="72"/>
      <c r="S35" s="73" t="s">
        <v>125</v>
      </c>
      <c r="T35" s="74">
        <f>60-COUNTIF(O38:T47, " ")</f>
        <v>0</v>
      </c>
      <c r="W35" s="183">
        <v>31</v>
      </c>
      <c r="X35" s="268" t="s">
        <v>214</v>
      </c>
      <c r="Y35" s="338" t="s">
        <v>508</v>
      </c>
    </row>
    <row r="36" spans="1:25" ht="3" customHeight="1">
      <c r="B36" s="116"/>
      <c r="C36" s="71"/>
      <c r="D36" s="71"/>
      <c r="E36" s="75"/>
      <c r="F36" s="71"/>
      <c r="G36" s="71"/>
      <c r="H36" s="71"/>
      <c r="I36" s="71"/>
      <c r="J36" s="71"/>
      <c r="K36" s="71"/>
      <c r="L36" s="116"/>
      <c r="M36" s="71"/>
      <c r="N36" s="71"/>
      <c r="O36" s="75"/>
      <c r="P36" s="71"/>
      <c r="Q36" s="71"/>
      <c r="R36" s="71"/>
      <c r="S36" s="71"/>
      <c r="T36" s="71"/>
      <c r="W36" s="182">
        <v>32</v>
      </c>
      <c r="X36" s="268" t="s">
        <v>215</v>
      </c>
      <c r="Y36" s="338" t="s">
        <v>467</v>
      </c>
    </row>
    <row r="37" spans="1:25" s="126" customFormat="1" ht="12.95" customHeight="1">
      <c r="B37" s="118" t="str">
        <f>X9</f>
        <v>BT05</v>
      </c>
      <c r="C37" s="76" t="s">
        <v>72</v>
      </c>
      <c r="D37" s="76" t="s">
        <v>73</v>
      </c>
      <c r="E37" s="76" t="s">
        <v>15</v>
      </c>
      <c r="F37" s="76" t="s">
        <v>16</v>
      </c>
      <c r="G37" s="76" t="s">
        <v>37</v>
      </c>
      <c r="H37" s="76" t="s">
        <v>38</v>
      </c>
      <c r="I37" s="76" t="s">
        <v>39</v>
      </c>
      <c r="J37" s="76" t="s">
        <v>40</v>
      </c>
      <c r="K37" s="103"/>
      <c r="L37" s="118" t="str">
        <f>X10</f>
        <v>BT06</v>
      </c>
      <c r="M37" s="76" t="s">
        <v>72</v>
      </c>
      <c r="N37" s="76" t="s">
        <v>73</v>
      </c>
      <c r="O37" s="76" t="s">
        <v>15</v>
      </c>
      <c r="P37" s="76" t="s">
        <v>16</v>
      </c>
      <c r="Q37" s="76" t="s">
        <v>37</v>
      </c>
      <c r="R37" s="76" t="s">
        <v>38</v>
      </c>
      <c r="S37" s="76" t="s">
        <v>39</v>
      </c>
      <c r="T37" s="76" t="s">
        <v>40</v>
      </c>
      <c r="V37" s="126">
        <v>6</v>
      </c>
      <c r="W37" s="183">
        <v>33</v>
      </c>
      <c r="X37" s="268" t="s">
        <v>216</v>
      </c>
      <c r="Y37" s="338" t="s">
        <v>458</v>
      </c>
    </row>
    <row r="38" spans="1:25" s="124" customFormat="1" ht="12.95" customHeight="1" thickBot="1">
      <c r="B38" s="583" t="s">
        <v>25</v>
      </c>
      <c r="C38" s="68">
        <v>1</v>
      </c>
      <c r="D38" s="77" t="s">
        <v>74</v>
      </c>
      <c r="E38" s="68" t="str">
        <f>IF(COUNTIF(MaGv!$C$4:$BB$4, B37)&gt;0, INDEX(MaGv!$C$3:$BB$4, 1, MATCH(B37, MaGv!$C$4:$BB$4,0))," ")</f>
        <v>A6</v>
      </c>
      <c r="F38" s="68" t="str">
        <f>IF(COUNTIF(MaGv!$C$9:$BB$9, B37)&gt;0, INDEX(MaGv!$C$3:$BB$9, 1, MATCH(B37, MaGv!$C$9:$BB$9,0))," ")</f>
        <v xml:space="preserve"> </v>
      </c>
      <c r="G38" s="68" t="str">
        <f>IF(COUNTIF(MaGv!$C$14:$BB$14, B37)&gt;0, INDEX(MaGv!$C$3:$BB$14, 1, MATCH(B37, MaGv!$C$14:$BB$14,0))," ")</f>
        <v xml:space="preserve"> </v>
      </c>
      <c r="H38" s="68" t="str">
        <f>IF(COUNTIF(MaGv!$C$19:$BB$19, B37)&gt;0, INDEX(MaGv!$C$3:$BB$19, 1, MATCH(B37, MaGv!$C$19:$BB$19,0))," ")</f>
        <v>A6</v>
      </c>
      <c r="I38" s="68" t="str">
        <f>IF(COUNTIF(MaGv!$C$24:$BB$24, B37)&gt;0, INDEX(MaGv!$C$3:$BB$24, 1, MATCH(B37, MaGv!$C$24:$BB$24,0))," ")</f>
        <v xml:space="preserve"> </v>
      </c>
      <c r="J38" s="68" t="str">
        <f>IF(COUNTIF(MaGv!$C$29:$BB$29, B37)&gt;0, INDEX(MaGv!$C$3:$BB$29, 1, MATCH(B37, MaGv!$C$29:$BB$29,0))," ")</f>
        <v xml:space="preserve"> </v>
      </c>
      <c r="K38" s="104"/>
      <c r="L38" s="583" t="s">
        <v>25</v>
      </c>
      <c r="M38" s="68">
        <v>1</v>
      </c>
      <c r="N38" s="77" t="s">
        <v>74</v>
      </c>
      <c r="O38" s="68" t="str">
        <f>IF(COUNTIF(MaGv!$C$4:$BB$4, L37)&gt;0, INDEX(MaGv!$C$3:$BB$4, 1, MATCH(L37, MaGv!$C$4:$BB$4,0))," ")</f>
        <v xml:space="preserve"> </v>
      </c>
      <c r="P38" s="68" t="str">
        <f>IF(COUNTIF(MaGv!$C$9:$BB$9, L37)&gt;0, INDEX(MaGv!$C$3:$BB$9, 1, MATCH(L37, MaGv!$C$9:$BB$9,0))," ")</f>
        <v xml:space="preserve"> </v>
      </c>
      <c r="Q38" s="68" t="str">
        <f>IF(COUNTIF(MaGv!$C$14:$BB$14, L37)&gt;0, INDEX(MaGv!$C$3:$BB$14, 1, MATCH(L37, MaGv!$C$14:$BB$14,0))," ")</f>
        <v xml:space="preserve"> </v>
      </c>
      <c r="R38" s="68" t="str">
        <f>IF(COUNTIF(MaGv!$C$19:$BB$19, L37)&gt;0, INDEX(MaGv!$C$3:$BB$19, 1, MATCH(L37, MaGv!$C$19:$BB$19,0))," ")</f>
        <v xml:space="preserve"> </v>
      </c>
      <c r="S38" s="68" t="str">
        <f>IF(COUNTIF(MaGv!$C$24:$BB$24, L37)&gt;0, INDEX(MaGv!$C$3:$BB$24, 1, MATCH(L37, MaGv!$C$24:$BB$24,0))," ")</f>
        <v xml:space="preserve"> </v>
      </c>
      <c r="T38" s="68" t="str">
        <f>IF(COUNTIF(MaGv!$C$29:$BB$29, L37)&gt;0, INDEX(MaGv!$C$3:$BB$29, 1, MATCH(L37, MaGv!$C$29:$BB$29,0))," ")</f>
        <v xml:space="preserve"> </v>
      </c>
      <c r="W38" s="182">
        <v>34</v>
      </c>
      <c r="X38" s="268" t="s">
        <v>217</v>
      </c>
      <c r="Y38" s="341" t="s">
        <v>490</v>
      </c>
    </row>
    <row r="39" spans="1:25" s="124" customFormat="1" ht="12.95" customHeight="1">
      <c r="B39" s="580"/>
      <c r="C39" s="78">
        <v>2</v>
      </c>
      <c r="D39" s="79" t="s">
        <v>98</v>
      </c>
      <c r="E39" s="78" t="str">
        <f>IF(COUNTIF(MaGv!$C$5:$BB$5, B37)&gt;0, INDEX(MaGv!$C$3:$BB$5, 1, MATCH(B37, MaGv!$C$5:$BB$5,0))," ")</f>
        <v>A6</v>
      </c>
      <c r="F39" s="78" t="str">
        <f>IF(COUNTIF(MaGv!$C$10:$BB$10, B37)&gt;0, INDEX(MaGv!$C$3:$BB$10, 1, MATCH(B37, MaGv!$C$10:$BB$10,0))," ")</f>
        <v xml:space="preserve"> </v>
      </c>
      <c r="G39" s="78" t="str">
        <f>IF(COUNTIF(MaGv!$C$15:$BB$15, B37)&gt;0, INDEX(MaGv!$C$3:$BB$15, 1, MATCH(B37, MaGv!$C$15:$BB$15,0))," ")</f>
        <v xml:space="preserve"> </v>
      </c>
      <c r="H39" s="78" t="str">
        <f>IF(COUNTIF(MaGv!$C$20:$BB$20, B37)&gt;0, INDEX(MaGv!$C$3:$BB$20, 1, MATCH(B37, MaGv!$C$20:$BB$20,0))," ")</f>
        <v>A6</v>
      </c>
      <c r="I39" s="78" t="str">
        <f>IF(COUNTIF(MaGv!$C$25:$BB$25, B37)&gt;0, INDEX(MaGv!$C$3:$BB$25, 1, MATCH(B37, MaGv!$C$25:$BB$25,0))," ")</f>
        <v xml:space="preserve"> </v>
      </c>
      <c r="J39" s="78" t="str">
        <f>IF(COUNTIF(MaGv!$C$30:$BB$30, B37)&gt;0, INDEX(MaGv!$C$3:$BB$30, 1, MATCH(B37, MaGv!$C$30:$BB$30,0))," ")</f>
        <v xml:space="preserve"> </v>
      </c>
      <c r="K39" s="104"/>
      <c r="L39" s="580"/>
      <c r="M39" s="78">
        <v>2</v>
      </c>
      <c r="N39" s="79" t="s">
        <v>98</v>
      </c>
      <c r="O39" s="78" t="str">
        <f>IF(COUNTIF(MaGv!$C$5:$BB$5, L37)&gt;0, INDEX(MaGv!$C$3:$BB$5, 1, MATCH(L37, MaGv!$C$5:$BB$5,0))," ")</f>
        <v xml:space="preserve"> </v>
      </c>
      <c r="P39" s="78" t="str">
        <f>IF(COUNTIF(MaGv!$C$10:$BB$10, L37)&gt;0, INDEX(MaGv!$C$3:$BB$10, 1, MATCH(L37, MaGv!$C$10:$BB$10,0))," ")</f>
        <v xml:space="preserve"> </v>
      </c>
      <c r="Q39" s="78" t="str">
        <f>IF(COUNTIF(MaGv!$C$15:$BB$15, L37)&gt;0, INDEX(MaGv!$C$3:$BB$15, 1, MATCH(L37, MaGv!$C$15:$BB$15,0))," ")</f>
        <v xml:space="preserve"> </v>
      </c>
      <c r="R39" s="78" t="str">
        <f>IF(COUNTIF(MaGv!$C$20:$BB$20, L37)&gt;0, INDEX(MaGv!$C$3:$BB$20, 1, MATCH(L37, MaGv!$C$20:$BB$20,0))," ")</f>
        <v xml:space="preserve"> </v>
      </c>
      <c r="S39" s="78" t="str">
        <f>IF(COUNTIF(MaGv!$C$25:$BB$25, L37)&gt;0, INDEX(MaGv!$C$3:$BB$25, 1, MATCH(L37, MaGv!$C$25:$BB$25,0))," ")</f>
        <v xml:space="preserve"> </v>
      </c>
      <c r="T39" s="78" t="str">
        <f>IF(COUNTIF(MaGv!$C$30:$BB$30, L37)&gt;0, INDEX(MaGv!$C$3:$BB$30, 1, MATCH(L37, MaGv!$C$30:$BB$30,0))," ")</f>
        <v xml:space="preserve"> </v>
      </c>
      <c r="W39" s="183">
        <v>35</v>
      </c>
      <c r="X39" s="268" t="s">
        <v>520</v>
      </c>
      <c r="Y39" s="344" t="s">
        <v>487</v>
      </c>
    </row>
    <row r="40" spans="1:25" s="124" customFormat="1" ht="12.95" customHeight="1">
      <c r="B40" s="580"/>
      <c r="C40" s="78">
        <v>3</v>
      </c>
      <c r="D40" s="79" t="s">
        <v>278</v>
      </c>
      <c r="E40" s="78" t="str">
        <f>IF(COUNTIF(MaGv!$C$6:$BB$6, B37)&gt;0, INDEX(MaGv!$C$3:$BB$6, 1, MATCH(B37, MaGv!$C$6:$BB$6,0))," ")</f>
        <v xml:space="preserve"> </v>
      </c>
      <c r="F40" s="78" t="str">
        <f>IF(COUNTIF(MaGv!$C$11:$BB$11, B37)&gt;0, INDEX(MaGv!$C$3:$BB$11, 1, MATCH(B37, MaGv!$C$11:$BB$11,0))," ")</f>
        <v xml:space="preserve"> </v>
      </c>
      <c r="G40" s="78" t="str">
        <f>IF(COUNTIF(MaGv!$C$16:$BB$16, B37)&gt;0, INDEX(MaGv!$C$3:$BB$16, 1, MATCH(B37, MaGv!$C$16:$BB$16,0))," ")</f>
        <v>A6</v>
      </c>
      <c r="H40" s="78" t="str">
        <f>IF(COUNTIF(MaGv!$C$21:$BB$21, B37)&gt;0, INDEX(MaGv!$C$3:$BB$21, 1, MATCH(B37, MaGv!$C$21:$BB$21,0))," ")</f>
        <v>A9</v>
      </c>
      <c r="I40" s="78" t="str">
        <f>IF(COUNTIF(MaGv!$C$26:$BB$26, B37)&gt;0, INDEX(MaGv!$C$3:$BB$26, 1, MATCH(B37, MaGv!$C$26:$BB$26,0))," ")</f>
        <v xml:space="preserve"> </v>
      </c>
      <c r="J40" s="78" t="str">
        <f>IF(COUNTIF(MaGv!$C$31:$BB$31, B37)&gt;0, INDEX(MaGv!$C$3:$BB$31, 1, MATCH(B37, MaGv!$C$31:$BB$31,0))," ")</f>
        <v xml:space="preserve"> </v>
      </c>
      <c r="K40" s="104"/>
      <c r="L40" s="580"/>
      <c r="M40" s="78">
        <v>3</v>
      </c>
      <c r="N40" s="79" t="s">
        <v>278</v>
      </c>
      <c r="O40" s="78" t="str">
        <f>IF(COUNTIF(MaGv!$C$6:$BB$6, L37)&gt;0, INDEX(MaGv!$C$3:$BB$6, 1, MATCH(L37, MaGv!$C$6:$BB$6,0))," ")</f>
        <v xml:space="preserve"> </v>
      </c>
      <c r="P40" s="78" t="str">
        <f>IF(COUNTIF(MaGv!$C$11:$BB$11, L37)&gt;0, INDEX(MaGv!$C$3:$BB$11, 1, MATCH(L37, MaGv!$C$11:$BB$11,0))," ")</f>
        <v xml:space="preserve"> </v>
      </c>
      <c r="Q40" s="78" t="str">
        <f>IF(COUNTIF(MaGv!$C$16:$BB$16, L37)&gt;0, INDEX(MaGv!$C$3:$BB$16, 1, MATCH(L37, MaGv!$C$16:$BB$16,0))," ")</f>
        <v xml:space="preserve"> </v>
      </c>
      <c r="R40" s="78" t="str">
        <f>IF(COUNTIF(MaGv!$C$21:$BB$21, L37)&gt;0, INDEX(MaGv!$C$3:$BB$21, 1, MATCH(L37, MaGv!$C$21:$BB$21,0))," ")</f>
        <v xml:space="preserve"> </v>
      </c>
      <c r="S40" s="78" t="str">
        <f>IF(COUNTIF(MaGv!$C$26:$BB$26, L37)&gt;0, INDEX(MaGv!$C$3:$BB$26, 1, MATCH(L37, MaGv!$C$26:$BB$26,0))," ")</f>
        <v xml:space="preserve"> </v>
      </c>
      <c r="T40" s="78" t="str">
        <f>IF(COUNTIF(MaGv!$C$31:$BB$31, L37)&gt;0, INDEX(MaGv!$C$3:$BB$31, 1, MATCH(L37, MaGv!$C$31:$BB$31,0))," ")</f>
        <v xml:space="preserve"> </v>
      </c>
      <c r="W40" s="182">
        <v>36</v>
      </c>
      <c r="X40" s="268" t="s">
        <v>218</v>
      </c>
      <c r="Y40" s="336" t="s">
        <v>464</v>
      </c>
    </row>
    <row r="41" spans="1:25" s="124" customFormat="1" ht="12.95" customHeight="1">
      <c r="B41" s="580"/>
      <c r="C41" s="78">
        <v>4</v>
      </c>
      <c r="D41" s="79" t="s">
        <v>99</v>
      </c>
      <c r="E41" s="78" t="str">
        <f>IF(COUNTIF(MaGv!$C$7:$BB$7, B37)&gt;0, INDEX(MaGv!$C$3:$BB$7, 1, MATCH(B37, MaGv!$C$7:$BB$7,0))," ")</f>
        <v>A9</v>
      </c>
      <c r="F41" s="78" t="str">
        <f>IF(COUNTIF(MaGv!$C$12:$BB$12, B37)&gt;0, INDEX(MaGv!$C$3:$BB$12, 1, MATCH(B37, MaGv!$C$12:$BB$12,0))," ")</f>
        <v xml:space="preserve"> </v>
      </c>
      <c r="G41" s="78" t="str">
        <f>IF(COUNTIF(MaGv!$C$17:$BB$17, B37)&gt;0, INDEX(MaGv!$C$3:$BB$17, 1, MATCH(B37, MaGv!$C$17:$BB$17,0))," ")</f>
        <v>A6</v>
      </c>
      <c r="H41" s="78" t="str">
        <f>IF(COUNTIF(MaGv!$C$22:$BB$22, B37)&gt;0, INDEX(MaGv!$C$3:$BB$22, 1, MATCH(B37, MaGv!$C$22:$BB$22,0))," ")</f>
        <v>A9</v>
      </c>
      <c r="I41" s="78" t="str">
        <f>IF(COUNTIF(MaGv!$C$27:$BB$27, B37)&gt;0, INDEX(MaGv!$C$3:$BB$27, 1, MATCH(B37, MaGv!$C$27:$BB$27,0))," ")</f>
        <v xml:space="preserve"> </v>
      </c>
      <c r="J41" s="78" t="str">
        <f>IF(COUNTIF(MaGv!$C$32:$BB$32, B37)&gt;0, INDEX(MaGv!$C$3:$BB$32, 1, MATCH(B37, MaGv!$C$32:$BB$32,0))," ")</f>
        <v xml:space="preserve"> </v>
      </c>
      <c r="K41" s="104"/>
      <c r="L41" s="580"/>
      <c r="M41" s="78">
        <v>4</v>
      </c>
      <c r="N41" s="79" t="s">
        <v>99</v>
      </c>
      <c r="O41" s="78" t="str">
        <f>IF(COUNTIF(MaGv!$C$7:$BB$7, L37)&gt;0, INDEX(MaGv!$C$3:$BB$7, 1, MATCH(L37, MaGv!$C$7:$BB$7,0))," ")</f>
        <v xml:space="preserve"> </v>
      </c>
      <c r="P41" s="78" t="str">
        <f>IF(COUNTIF(MaGv!$C$12:$BB$12, L37)&gt;0, INDEX(MaGv!$C$3:$BB$12, 1, MATCH(L37, MaGv!$C$12:$BB$12,0))," ")</f>
        <v xml:space="preserve"> </v>
      </c>
      <c r="Q41" s="78" t="str">
        <f>IF(COUNTIF(MaGv!$C$17:$BB$17, L37)&gt;0, INDEX(MaGv!$C$3:$BB$17, 1, MATCH(L37, MaGv!$C$17:$BB$17,0))," ")</f>
        <v xml:space="preserve"> </v>
      </c>
      <c r="R41" s="78" t="str">
        <f>IF(COUNTIF(MaGv!$C$22:$BB$22, L37)&gt;0, INDEX(MaGv!$C$3:$BB$22, 1, MATCH(L37, MaGv!$C$22:$BB$22,0))," ")</f>
        <v xml:space="preserve"> </v>
      </c>
      <c r="S41" s="78" t="str">
        <f>IF(COUNTIF(MaGv!$C$27:$BB$27, L37)&gt;0, INDEX(MaGv!$C$3:$BB$27, 1, MATCH(L37, MaGv!$C$27:$BB$27,0))," ")</f>
        <v xml:space="preserve"> </v>
      </c>
      <c r="T41" s="78" t="str">
        <f>IF(COUNTIF(MaGv!$C$32:$BB$32, L37)&gt;0, INDEX(MaGv!$C$3:$BB$32, 1, MATCH(L37, MaGv!$C$32:$BB$32,0))," ")</f>
        <v xml:space="preserve"> </v>
      </c>
      <c r="W41" s="183">
        <v>37</v>
      </c>
      <c r="X41" s="268" t="s">
        <v>219</v>
      </c>
      <c r="Y41" s="338" t="s">
        <v>503</v>
      </c>
    </row>
    <row r="42" spans="1:25" s="124" customFormat="1" ht="12.95" customHeight="1" thickBot="1">
      <c r="B42" s="580"/>
      <c r="C42" s="108">
        <v>5</v>
      </c>
      <c r="D42" s="110" t="s">
        <v>100</v>
      </c>
      <c r="E42" s="108" t="str">
        <f>IF(COUNTIF(MaGv!$C$8:$BB$8, B37)&gt;0, INDEX(MaGv!$C$3:$BB$8, 1, MATCH(B37, MaGv!$C$8:$BB$8,0))," ")</f>
        <v>A9</v>
      </c>
      <c r="F42" s="108" t="str">
        <f>IF(COUNTIF(MaGv!$C$13:$BB$13, B37)&gt;0, INDEX(MaGv!$C$3:$BB$13, 1, MATCH(B37, MaGv!$C$13:$BB$13,0))," ")</f>
        <v xml:space="preserve"> </v>
      </c>
      <c r="G42" s="108" t="str">
        <f>IF(COUNTIF(MaGv!$C$18:$BB$18, B37)&gt;0, INDEX(MaGv!$C$3:$BB$18, 1, MATCH(B37, MaGv!$C$18:$BB$18,0))," ")</f>
        <v xml:space="preserve"> </v>
      </c>
      <c r="H42" s="108" t="str">
        <f>IF(COUNTIF(MaGv!$C$23:$BB$23, B37)&gt;0, INDEX(MaGv!$C$3:$BB$23, 1, MATCH(B37, MaGv!$C$23:$BB$23,0))," ")</f>
        <v xml:space="preserve"> </v>
      </c>
      <c r="I42" s="108" t="str">
        <f>IF(COUNTIF(MaGv!$C$28:$BB$28, B37)&gt;0, INDEX(MaGv!$C$3:$BB$28, 1, MATCH(B37, MaGv!$C$28:$BB$28,0))," ")</f>
        <v xml:space="preserve"> </v>
      </c>
      <c r="J42" s="108" t="str">
        <f>IF(COUNTIF(MaGv!$C$33:$BB$33, B37)&gt;0, INDEX(MaGv!$C$3:$BB$33, 1, MATCH(B37, MaGv!$C$33:$BB$33, 0))," ")</f>
        <v xml:space="preserve"> </v>
      </c>
      <c r="K42" s="104"/>
      <c r="L42" s="580"/>
      <c r="M42" s="108">
        <v>5</v>
      </c>
      <c r="N42" s="110" t="s">
        <v>100</v>
      </c>
      <c r="O42" s="108" t="str">
        <f>IF(COUNTIF(MaGv!$C$8:$BB$8, L37)&gt;0, INDEX(MaGv!$C$3:$BB$8, 1, MATCH(L37, MaGv!$C$8:$BB$8,0))," ")</f>
        <v xml:space="preserve"> </v>
      </c>
      <c r="P42" s="108" t="str">
        <f>IF(COUNTIF(MaGv!$C$13:$BB$13, L37)&gt;0, INDEX(MaGv!$C$3:$BB$13, 1, MATCH(L37, MaGv!$C$13:$BB$13,0))," ")</f>
        <v xml:space="preserve"> </v>
      </c>
      <c r="Q42" s="108" t="str">
        <f>IF(COUNTIF(MaGv!$C$18:$BB$18, L37)&gt;0, INDEX(MaGv!$C$3:$BB$18, 1, MATCH(L37, MaGv!$C$18:$BB$18,0))," ")</f>
        <v xml:space="preserve"> </v>
      </c>
      <c r="R42" s="108" t="str">
        <f>IF(COUNTIF(MaGv!$C$23:$BB$23, L37)&gt;0, INDEX(MaGv!$C$3:$BB$23, 1, MATCH(L37, MaGv!$C$23:$BB$23,0))," ")</f>
        <v xml:space="preserve"> </v>
      </c>
      <c r="S42" s="108" t="str">
        <f>IF(COUNTIF(MaGv!$C$28:$BB$28, L37)&gt;0, INDEX(MaGv!$C$3:$BB$28, 1, MATCH(L37, MaGv!$C$28:$BB$28,0))," ")</f>
        <v xml:space="preserve"> </v>
      </c>
      <c r="T42" s="108" t="str">
        <f>IF(COUNTIF(MaGv!$C$33:$BB$33, L37)&gt;0, INDEX(MaGv!$C$3:$BB$33, 1, MATCH(L37, MaGv!$C$33:$BB$33, 0))," ")</f>
        <v xml:space="preserve"> </v>
      </c>
      <c r="W42" s="182">
        <v>38</v>
      </c>
      <c r="X42" s="212" t="s">
        <v>289</v>
      </c>
      <c r="Y42" s="338" t="s">
        <v>472</v>
      </c>
    </row>
    <row r="43" spans="1:25" s="124" customFormat="1" ht="12.95" customHeight="1" thickTop="1">
      <c r="B43" s="579" t="s">
        <v>24</v>
      </c>
      <c r="C43" s="109">
        <v>1</v>
      </c>
      <c r="D43" s="111" t="s">
        <v>279</v>
      </c>
      <c r="E43" s="109" t="str">
        <f>IF(COUNTIF(MaGv!$C$39:$BB$39, B37)&gt;0, INDEX(MaGv!$C$38:$BB$39, 1, MATCH(B37, MaGv!$C$39:$BB$39,0))," ")</f>
        <v xml:space="preserve"> </v>
      </c>
      <c r="F43" s="109" t="str">
        <f>IF(COUNTIF(MaGv!$C$44:$BB$44, B37)&gt;0, INDEX(MaGv!$C$38:$BB$44, 1, MATCH(B37, MaGv!$C$44:$BB$44,0))," ")</f>
        <v xml:space="preserve"> </v>
      </c>
      <c r="G43" s="109" t="str">
        <f>IF(COUNTIF(MaGv!$C$49:$BB$49, B37)&gt;0, INDEX(MaGv!$C$38:$BB$49, 1, MATCH(B37, MaGv!$C$49:$BB$49,0))," ")</f>
        <v xml:space="preserve"> </v>
      </c>
      <c r="H43" s="109" t="str">
        <f>IF(COUNTIF(MaGv!$C$54:$BB$54, B37)&gt;0, INDEX(MaGv!$C$38:$BB$54, 1, MATCH(B37, MaGv!$C$54:$BB$54,0))," ")</f>
        <v xml:space="preserve"> </v>
      </c>
      <c r="I43" s="109" t="str">
        <f>IF(COUNTIF(MaGv!$C$59:$BB$59, B37)&gt;0, INDEX(MaGv!$C$38:$BB$59, 1, MATCH(B37, MaGv!$C$59:$BB$59,0))," ")</f>
        <v xml:space="preserve"> </v>
      </c>
      <c r="J43" s="109" t="str">
        <f>IF(COUNTIF(MaGv!$C$64:$BB$64, B37)&gt;0, INDEX(MaGv!$C$38:$BB$64, 1, MATCH(B37, MaGv!$C$64:$BB$64,0))," ")</f>
        <v xml:space="preserve"> </v>
      </c>
      <c r="K43" s="104"/>
      <c r="L43" s="579" t="s">
        <v>24</v>
      </c>
      <c r="M43" s="109">
        <v>1</v>
      </c>
      <c r="N43" s="111" t="s">
        <v>279</v>
      </c>
      <c r="O43" s="109" t="str">
        <f>IF(COUNTIF(MaGv!$C$39:$BB$39, L37)&gt;0, INDEX(MaGv!$C$38:$BB$39, 1, MATCH(L37, MaGv!$C$39:$BB$39,0))," ")</f>
        <v xml:space="preserve"> </v>
      </c>
      <c r="P43" s="109" t="str">
        <f>IF(COUNTIF(MaGv!$C$44:$BB$44, L37)&gt;0, INDEX(MaGv!$C$38:$BB$44, 1, MATCH(L37, MaGv!$C$44:$BB$44,0))," ")</f>
        <v xml:space="preserve"> </v>
      </c>
      <c r="Q43" s="109" t="str">
        <f>IF(COUNTIF(MaGv!$C$49:$BB$49, L37)&gt;0, INDEX(MaGv!$C$38:$BB$49, 1, MATCH(L37, MaGv!$C$49:$BB$49,0))," ")</f>
        <v xml:space="preserve"> </v>
      </c>
      <c r="R43" s="109" t="str">
        <f>IF(COUNTIF(MaGv!$C$54:$BB$54, L37)&gt;0, INDEX(MaGv!$C$38:$BB$54, 1, MATCH(L37, MaGv!$C$54:$BB$54,0))," ")</f>
        <v xml:space="preserve"> </v>
      </c>
      <c r="S43" s="109" t="str">
        <f>IF(COUNTIF(MaGv!$C$59:$BB$59, L37)&gt;0, INDEX(MaGv!$C$38:$BB$59, 1, MATCH(L37, MaGv!$C$59:$BB$59,0))," ")</f>
        <v xml:space="preserve"> </v>
      </c>
      <c r="T43" s="109" t="str">
        <f>IF(COUNTIF(MaGv!$C$64:$BB$64, L37)&gt;0, INDEX(MaGv!$C$38:$BB$64, 1, MATCH(L37, MaGv!$C$64:$BB$64,0))," ")</f>
        <v xml:space="preserve"> </v>
      </c>
      <c r="W43" s="183">
        <v>39</v>
      </c>
      <c r="X43" s="212" t="s">
        <v>292</v>
      </c>
      <c r="Y43" s="341" t="s">
        <v>500</v>
      </c>
    </row>
    <row r="44" spans="1:25" s="124" customFormat="1" ht="12.95" customHeight="1">
      <c r="B44" s="580"/>
      <c r="C44" s="78">
        <v>2</v>
      </c>
      <c r="D44" s="79" t="s">
        <v>531</v>
      </c>
      <c r="E44" s="78" t="str">
        <f>IF(COUNTIF(MaGv!$C$40:$BB$40, B37)&gt;0, INDEX(MaGv!$C$38:$BB$40, 1, MATCH(B37, MaGv!$C$40:$BB$40,0))," ")</f>
        <v xml:space="preserve"> </v>
      </c>
      <c r="F44" s="78" t="str">
        <f>IF(COUNTIF(MaGv!$C$45:$BB$45, B37)&gt;0, INDEX(MaGv!$C$38:$BB$45, 1, MATCH(B37, MaGv!$C$45:$BB$45,0))," ")</f>
        <v xml:space="preserve"> </v>
      </c>
      <c r="G44" s="78" t="str">
        <f>IF(COUNTIF(MaGv!$C$50:$BB$50, B37)&gt;0, INDEX(MaGv!$C$38:$BB$50, 1, MATCH(B37, MaGv!$C$50:$BB$50,0))," ")</f>
        <v xml:space="preserve"> </v>
      </c>
      <c r="H44" s="78" t="str">
        <f>IF(COUNTIF(MaGv!$C$55:$BB$55, B37)&gt;0, INDEX(MaGv!$C$38:$BB$55, 1, MATCH(B37, MaGv!$C$55:$BB$55,0))," ")</f>
        <v xml:space="preserve"> </v>
      </c>
      <c r="I44" s="78" t="str">
        <f>IF(COUNTIF(MaGv!$C$60:$BB$60, B37)&gt;0, INDEX(MaGv!$C$38:$BB$60, 1, MATCH(B37, MaGv!$C$60:$BB$60,0))," ")</f>
        <v xml:space="preserve"> </v>
      </c>
      <c r="J44" s="78" t="str">
        <f>IF(COUNTIF(MaGv!$C$65:$BB$65, B37)&gt;0, INDEX(MaGv!$C$38:$BB$65, 1, MATCH(B37, MaGv!$C$65:$BB$65,0))," ")</f>
        <v xml:space="preserve"> </v>
      </c>
      <c r="K44" s="104"/>
      <c r="L44" s="580"/>
      <c r="M44" s="78">
        <v>2</v>
      </c>
      <c r="N44" s="79" t="s">
        <v>531</v>
      </c>
      <c r="O44" s="78" t="str">
        <f>IF(COUNTIF(MaGv!$C$40:$BB$40, L37)&gt;0, INDEX(MaGv!$C$38:$BB$40, 1, MATCH(L37, MaGv!$C$40:$BB$40,0))," ")</f>
        <v xml:space="preserve"> </v>
      </c>
      <c r="P44" s="78" t="str">
        <f>IF(COUNTIF(MaGv!$C$45:$BB$45, L37)&gt;0, INDEX(MaGv!$C$38:$BB$45, 1, MATCH(L37, MaGv!$C$45:$BB$45,0))," ")</f>
        <v xml:space="preserve"> </v>
      </c>
      <c r="Q44" s="78" t="str">
        <f>IF(COUNTIF(MaGv!$C$50:$BB$50, L37)&gt;0, INDEX(MaGv!$C$38:$BB$50, 1, MATCH(L37, MaGv!$C$50:$BB$50,0))," ")</f>
        <v xml:space="preserve"> </v>
      </c>
      <c r="R44" s="78" t="str">
        <f>IF(COUNTIF(MaGv!$C$55:$BB$55, L37)&gt;0, INDEX(MaGv!$C$38:$BB$55, 1, MATCH(L37, MaGv!$C$55:$BB$55,0))," ")</f>
        <v xml:space="preserve"> </v>
      </c>
      <c r="S44" s="78" t="str">
        <f>IF(COUNTIF(MaGv!$C$60:$BB$60, L37)&gt;0, INDEX(MaGv!$C$38:$BB$60, 1, MATCH(L37, MaGv!$C$60:$BB$60,0))," ")</f>
        <v xml:space="preserve"> </v>
      </c>
      <c r="T44" s="78" t="str">
        <f>IF(COUNTIF(MaGv!$C$65:$BB$65, L37)&gt;0, INDEX(MaGv!$C$38:$BB$65, 1, MATCH(L37, MaGv!$C$65:$BB$65,0))," ")</f>
        <v xml:space="preserve"> </v>
      </c>
      <c r="W44" s="182">
        <v>40</v>
      </c>
      <c r="X44" s="212" t="s">
        <v>220</v>
      </c>
      <c r="Y44" s="337" t="s">
        <v>471</v>
      </c>
    </row>
    <row r="45" spans="1:25" s="124" customFormat="1" ht="12.95" customHeight="1">
      <c r="B45" s="580"/>
      <c r="C45" s="78">
        <v>3</v>
      </c>
      <c r="D45" s="79" t="s">
        <v>532</v>
      </c>
      <c r="E45" s="78" t="str">
        <f>IF(COUNTIF(MaGv!$C$41:$BB$41, B37)&gt;0, INDEX(MaGv!$C$38:$BB$41, 1, MATCH(B37, MaGv!$C$41:$BB$41,0))," ")</f>
        <v xml:space="preserve"> </v>
      </c>
      <c r="F45" s="78" t="str">
        <f>IF(COUNTIF(MaGv!$C$46:$BB$46, B37)&gt;0, INDEX(MaGv!$C$38:$BB$46, 1, MATCH(B37, MaGv!$C$46:$BB$46,0))," ")</f>
        <v xml:space="preserve"> </v>
      </c>
      <c r="G45" s="78" t="str">
        <f>IF(COUNTIF(MaGv!$C$51:$BB$51, B37)&gt;0, INDEX(MaGv!$C$38:$BB$51, 1, MATCH(B37, MaGv!$C$51:$BB$51,0))," ")</f>
        <v xml:space="preserve"> </v>
      </c>
      <c r="H45" s="78" t="str">
        <f>IF(COUNTIF(MaGv!$C$56:$BB$56, B37)&gt;0, INDEX(MaGv!$C$38:$BB$56, 1, MATCH(B37, MaGv!$C$56:$BB$56,0))," ")</f>
        <v xml:space="preserve"> </v>
      </c>
      <c r="I45" s="78" t="str">
        <f>IF(COUNTIF(MaGv!$C$61:$BB$61, B37)&gt;0, INDEX(MaGv!$C$38:$BB$61, 1, MATCH(B37, MaGv!$C$61:$BB$61,0))," ")</f>
        <v xml:space="preserve"> </v>
      </c>
      <c r="J45" s="78" t="str">
        <f>IF(COUNTIF(MaGv!$C$66:$BB$66, B37)&gt;0, INDEX(MaGv!$C$38:$BB$66, 1, MATCH(B37, MaGv!$C$66:$BB$66,0))," ")</f>
        <v xml:space="preserve"> </v>
      </c>
      <c r="K45" s="104"/>
      <c r="L45" s="580"/>
      <c r="M45" s="78">
        <v>3</v>
      </c>
      <c r="N45" s="79" t="s">
        <v>532</v>
      </c>
      <c r="O45" s="78" t="str">
        <f>IF(COUNTIF(MaGv!$C$41:$BB$41, L37)&gt;0, INDEX(MaGv!$C$38:$BB$41, 1, MATCH(L37, MaGv!$C$41:$BB$41,0))," ")</f>
        <v xml:space="preserve"> </v>
      </c>
      <c r="P45" s="78" t="str">
        <f>IF(COUNTIF(MaGv!$C$46:$BB$46, L37)&gt;0, INDEX(MaGv!$C$38:$BB$46, 1, MATCH(L37, MaGv!$C$46:$BB$46,0))," ")</f>
        <v xml:space="preserve"> </v>
      </c>
      <c r="Q45" s="78" t="str">
        <f>IF(COUNTIF(MaGv!$C$51:$BB$51, L37)&gt;0, INDEX(MaGv!$C$38:$BB$51, 1, MATCH(L37, MaGv!$C$51:$BB$51,0))," ")</f>
        <v xml:space="preserve"> </v>
      </c>
      <c r="R45" s="78" t="str">
        <f>IF(COUNTIF(MaGv!$C$56:$BB$56, L37)&gt;0, INDEX(MaGv!$C$38:$BB$56, 1, MATCH(L37, MaGv!$C$56:$BB$56,0))," ")</f>
        <v xml:space="preserve"> </v>
      </c>
      <c r="S45" s="78" t="str">
        <f>IF(COUNTIF(MaGv!$C$61:$BB$61, L37)&gt;0, INDEX(MaGv!$C$38:$BB$61, 1, MATCH(L37, MaGv!$C$61:$BB$61,0))," ")</f>
        <v xml:space="preserve"> </v>
      </c>
      <c r="T45" s="78" t="str">
        <f>IF(COUNTIF(MaGv!$C$66:$BB$66, L37)&gt;0, INDEX(MaGv!$C$38:$BB$66, 1, MATCH(L37, MaGv!$C$66:$BB$66,0))," ")</f>
        <v xml:space="preserve"> </v>
      </c>
      <c r="W45" s="183">
        <v>41</v>
      </c>
      <c r="X45" s="212" t="s">
        <v>294</v>
      </c>
      <c r="Y45" s="338" t="s">
        <v>506</v>
      </c>
    </row>
    <row r="46" spans="1:25" s="124" customFormat="1" ht="12.95" customHeight="1">
      <c r="B46" s="580"/>
      <c r="C46" s="78">
        <v>4</v>
      </c>
      <c r="D46" s="79" t="s">
        <v>533</v>
      </c>
      <c r="E46" s="78" t="str">
        <f>IF(COUNTIF(MaGv!$C$42:$BB$42, B37)&gt;0, INDEX(MaGv!$C$38:$BB$42, 1, MATCH(B37, MaGv!$C$42:$BB$42,0))," ")</f>
        <v xml:space="preserve"> </v>
      </c>
      <c r="F46" s="78" t="str">
        <f>IF(COUNTIF(MaGv!$C$47:$BB$47, B37)&gt;0, INDEX(MaGv!$C$38:$BB$47, 1, MATCH(B37, MaGv!$C$47:$BB$47,0))," ")</f>
        <v xml:space="preserve"> </v>
      </c>
      <c r="G46" s="78" t="str">
        <f>IF(COUNTIF(MaGv!$C$52:$BB$52, B37)&gt;0, INDEX(MaGv!$C$38:$BB$52, 1, MATCH(B37, MaGv!$C$52:$BB$52, 0))," ")</f>
        <v xml:space="preserve"> </v>
      </c>
      <c r="H46" s="78" t="str">
        <f>IF(COUNTIF(MaGv!$C$57:$BB$57, B37)&gt;0, INDEX(MaGv!$C$38:$BB$57, 1, MATCH(B37, MaGv!$C$57:$BB$57,0))," ")</f>
        <v xml:space="preserve"> </v>
      </c>
      <c r="I46" s="78" t="str">
        <f>IF(COUNTIF(MaGv!$C$62:$BB$62, B37)&gt;0, INDEX(MaGv!$C$38:$BB$62, 1, MATCH(B37, MaGv!$C$62:$BB$62,0))," ")</f>
        <v xml:space="preserve"> </v>
      </c>
      <c r="J46" s="78" t="str">
        <f>IF(COUNTIF(MaGv!$C$66:$BB$67, B37)&gt;0, INDEX(MaGv!$C$38:$BB$67, 1, MATCH(B37, MaGv!$C$67:$BB$67,0))," ")</f>
        <v xml:space="preserve"> </v>
      </c>
      <c r="K46" s="104"/>
      <c r="L46" s="580"/>
      <c r="M46" s="78">
        <v>4</v>
      </c>
      <c r="N46" s="79" t="s">
        <v>533</v>
      </c>
      <c r="O46" s="78" t="str">
        <f>IF(COUNTIF(MaGv!$C$42:$BB$42, L37)&gt;0, INDEX(MaGv!$C$38:$BB$42, 1, MATCH(L37, MaGv!$C$42:$BB$42,0))," ")</f>
        <v xml:space="preserve"> </v>
      </c>
      <c r="P46" s="78" t="str">
        <f>IF(COUNTIF(MaGv!$C$47:$BB$47, L37)&gt;0, INDEX(MaGv!$C$38:$BB$47, 1, MATCH(L37, MaGv!$C$47:$BB$47,0))," ")</f>
        <v xml:space="preserve"> </v>
      </c>
      <c r="Q46" s="78" t="str">
        <f>IF(COUNTIF(MaGv!$C$52:$BB$52, L37)&gt;0, INDEX(MaGv!$C$38:$BB$52, 1, MATCH(L37, MaGv!$C$52:$BB$52, 0))," ")</f>
        <v xml:space="preserve"> </v>
      </c>
      <c r="R46" s="78" t="str">
        <f>IF(COUNTIF(MaGv!$C$57:$BB$57, L37)&gt;0, INDEX(MaGv!$C$38:$BB$57, 1, MATCH(L37, MaGv!$C$57:$BB$57,0))," ")</f>
        <v xml:space="preserve"> </v>
      </c>
      <c r="S46" s="78" t="str">
        <f>IF(COUNTIF(MaGv!$C$62:$BB$62, L37)&gt;0, INDEX(MaGv!$C$38:$BB$62, 1, MATCH(L37, MaGv!$C$62:$BB$62,0))," ")</f>
        <v xml:space="preserve"> </v>
      </c>
      <c r="T46" s="78" t="str">
        <f>IF(COUNTIF(MaGv!$C$66:$BB$67, L37)&gt;0, INDEX(MaGv!$C$38:$BB$67, 1, MATCH(L37, MaGv!$C$67:$BB$67,0))," ")</f>
        <v xml:space="preserve"> </v>
      </c>
      <c r="W46" s="182">
        <v>42</v>
      </c>
      <c r="X46" s="212" t="s">
        <v>221</v>
      </c>
      <c r="Y46" s="336" t="s">
        <v>504</v>
      </c>
    </row>
    <row r="47" spans="1:25" s="124" customFormat="1" ht="12.95" customHeight="1">
      <c r="B47" s="581"/>
      <c r="C47" s="80">
        <v>5</v>
      </c>
      <c r="D47" s="81" t="s">
        <v>534</v>
      </c>
      <c r="E47" s="80" t="str">
        <f>IF(COUNTIF(MaGv!$C$43:$BB$43, B37)&gt;0, INDEX(MaGv!$C$38:$BB$43, 1, MATCH(B37, MaGv!$C$43:$BB$43,0))," ")</f>
        <v xml:space="preserve"> </v>
      </c>
      <c r="F47" s="80" t="str">
        <f>IF(COUNTIF(MaGv!$C$48:$BB$48, B37)&gt;0, INDEX(MaGv!$C$38:$BB$48, 1, MATCH(B37, MaGv!$C$48:$BB$48,0))," ")</f>
        <v xml:space="preserve"> </v>
      </c>
      <c r="G47" s="80" t="str">
        <f>IF(COUNTIF(MaGv!$C$53:$BB$53, B37)&gt;0, INDEX(MaGv!$C$38:$BB$53, 1, MATCH(B37, MaGv!$C$53:$BB$53,0))," ")</f>
        <v xml:space="preserve"> </v>
      </c>
      <c r="H47" s="80" t="str">
        <f>IF(COUNTIF(MaGv!$C$58:$BB$58, B37)&gt;0, INDEX(MaGv!$C$38:$BB$58, 1, MATCH(B37, MaGv!$C$58:$BB$58,0))," ")</f>
        <v xml:space="preserve"> </v>
      </c>
      <c r="I47" s="80" t="str">
        <f>IF(COUNTIF(MaGv!$C$63:$BB$63, B37)&gt;0, INDEX(MaGv!$C$38:$BB$63, 1, MATCH(B37, MaGv!$C$63:$BB$63,0))," ")</f>
        <v xml:space="preserve"> </v>
      </c>
      <c r="J47" s="80" t="str">
        <f>IF(COUNTIF(MaGv!$C$68:$BB$68, B37)&gt;0, INDEX(MaGv!$C$38:$BB$68, 1, MATCH(B37, MaGv!$C$68:$BB$68,0))," ")</f>
        <v xml:space="preserve"> </v>
      </c>
      <c r="K47" s="104"/>
      <c r="L47" s="581"/>
      <c r="M47" s="80">
        <v>5</v>
      </c>
      <c r="N47" s="81" t="s">
        <v>534</v>
      </c>
      <c r="O47" s="80" t="str">
        <f>IF(COUNTIF(MaGv!$C$43:$BB$43, L37)&gt;0, INDEX(MaGv!$C$38:$BB$43, 1, MATCH(L37, MaGv!$C$43:$BB$43,0))," ")</f>
        <v xml:space="preserve"> </v>
      </c>
      <c r="P47" s="80" t="str">
        <f>IF(COUNTIF(MaGv!$C$48:$BB$48, L37)&gt;0, INDEX(MaGv!$C$38:$BB$48, 1, MATCH(L37, MaGv!$C$48:$BB$48,0))," ")</f>
        <v xml:space="preserve"> </v>
      </c>
      <c r="Q47" s="80" t="str">
        <f>IF(COUNTIF(MaGv!$C$53:$BB$53, L37)&gt;0, INDEX(MaGv!$C$38:$BB$53, 1, MATCH(L37, MaGv!$C$53:$BB$53,0))," ")</f>
        <v xml:space="preserve"> </v>
      </c>
      <c r="R47" s="80" t="str">
        <f>IF(COUNTIF(MaGv!$C$58:$BB$58, L37)&gt;0, INDEX(MaGv!$C$38:$BB$58, 1, MATCH(L37, MaGv!$C$58:$BB$58,0))," ")</f>
        <v xml:space="preserve"> </v>
      </c>
      <c r="S47" s="80" t="str">
        <f>IF(COUNTIF(MaGv!$C$63:$BB$63, L37)&gt;0, INDEX(MaGv!$C$38:$BB$63, 1, MATCH(L37, MaGv!$C$63:$BB$63,0))," ")</f>
        <v xml:space="preserve"> </v>
      </c>
      <c r="T47" s="80" t="str">
        <f>IF(COUNTIF(MaGv!$C$68:$BB$68, L37)&gt;0, INDEX(MaGv!$C$38:$BB$68, 1, MATCH(L37, MaGv!$C$68:$BB$68,0))," ")</f>
        <v xml:space="preserve"> </v>
      </c>
      <c r="W47" s="183">
        <v>43</v>
      </c>
      <c r="X47" s="212" t="s">
        <v>222</v>
      </c>
      <c r="Y47" s="336" t="s">
        <v>535</v>
      </c>
    </row>
    <row r="48" spans="1:25" s="124" customFormat="1" ht="15" customHeight="1">
      <c r="B48" s="119"/>
      <c r="C48" s="75"/>
      <c r="D48" s="82"/>
      <c r="E48" s="75"/>
      <c r="F48" s="75"/>
      <c r="G48" s="75"/>
      <c r="H48" s="75"/>
      <c r="I48" s="75"/>
      <c r="J48" s="75"/>
      <c r="K48" s="104"/>
      <c r="L48" s="119"/>
      <c r="M48" s="75"/>
      <c r="N48" s="82"/>
      <c r="O48" s="75"/>
      <c r="P48" s="75"/>
      <c r="Q48" s="75"/>
      <c r="R48" s="75"/>
      <c r="S48" s="75"/>
      <c r="T48" s="75"/>
      <c r="W48" s="182">
        <v>44</v>
      </c>
      <c r="X48" s="212" t="s">
        <v>223</v>
      </c>
      <c r="Y48" s="336" t="s">
        <v>536</v>
      </c>
    </row>
    <row r="49" spans="1:25" ht="6.95" customHeight="1">
      <c r="A49" s="127"/>
      <c r="B49" s="120"/>
      <c r="C49" s="83"/>
      <c r="D49" s="83"/>
      <c r="E49" s="84"/>
      <c r="F49" s="84"/>
      <c r="G49" s="84"/>
      <c r="H49" s="84"/>
      <c r="I49" s="84"/>
      <c r="J49" s="84"/>
      <c r="K49" s="84"/>
      <c r="L49" s="120"/>
      <c r="M49" s="83"/>
      <c r="N49" s="83"/>
      <c r="O49" s="84"/>
      <c r="P49" s="84"/>
      <c r="Q49" s="84"/>
      <c r="R49" s="84"/>
      <c r="S49" s="84"/>
      <c r="T49" s="84"/>
      <c r="W49" s="183">
        <v>45</v>
      </c>
      <c r="X49" s="212" t="s">
        <v>224</v>
      </c>
      <c r="Y49" s="336" t="s">
        <v>537</v>
      </c>
    </row>
    <row r="50" spans="1:25" s="124" customFormat="1" ht="14.1" customHeight="1">
      <c r="B50" s="474" t="str">
        <f ca="1">MaGv!$N$1</f>
        <v>tkb_khoi12_hk2_ngay04-05-2020</v>
      </c>
      <c r="C50" s="474"/>
      <c r="D50" s="70"/>
      <c r="E50" s="70"/>
      <c r="F50" s="70"/>
      <c r="G50" s="70"/>
      <c r="I50" s="70"/>
      <c r="J50" s="70"/>
      <c r="K50" s="71"/>
      <c r="L50" s="474" t="str">
        <f ca="1">MaGv!$N$1</f>
        <v>tkb_khoi12_hk2_ngay04-05-2020</v>
      </c>
      <c r="M50" s="70"/>
      <c r="N50" s="70"/>
      <c r="O50" s="70"/>
      <c r="P50" s="70"/>
      <c r="Q50" s="70"/>
      <c r="S50" s="70"/>
      <c r="T50" s="70"/>
      <c r="W50" s="182">
        <v>46</v>
      </c>
      <c r="X50" s="212" t="s">
        <v>225</v>
      </c>
      <c r="Y50" s="336" t="s">
        <v>538</v>
      </c>
    </row>
    <row r="51" spans="1:25" ht="15.95" customHeight="1">
      <c r="B51" s="117" t="s">
        <v>71</v>
      </c>
      <c r="C51" s="582" t="str">
        <f>VLOOKUP(B53,dsma,3,0)&amp;"-"&amp;VLOOKUP(B53,dsma,5,0)</f>
        <v>Nguyễn Thị Cẩm Thanh-Toán</v>
      </c>
      <c r="D51" s="582"/>
      <c r="E51" s="582"/>
      <c r="F51" s="582"/>
      <c r="G51" s="71"/>
      <c r="H51" s="72"/>
      <c r="I51" s="73" t="s">
        <v>125</v>
      </c>
      <c r="J51" s="74">
        <f>60-COUNTIF(E54:J63, " ")</f>
        <v>10</v>
      </c>
      <c r="K51" s="71"/>
      <c r="L51" s="117" t="s">
        <v>71</v>
      </c>
      <c r="M51" s="582" t="str">
        <f>VLOOKUP(L53,dsma,3,0)&amp;"-"&amp;VLOOKUP(L53,dsma,5,0)</f>
        <v>Trần Thị Hương-Toán</v>
      </c>
      <c r="N51" s="582"/>
      <c r="O51" s="582"/>
      <c r="P51" s="582"/>
      <c r="Q51" s="71"/>
      <c r="R51" s="72"/>
      <c r="S51" s="73" t="s">
        <v>125</v>
      </c>
      <c r="T51" s="74">
        <f>60-COUNTIF(O54:T63, " ")</f>
        <v>0</v>
      </c>
      <c r="W51" s="183">
        <v>47</v>
      </c>
      <c r="X51" s="212" t="s">
        <v>226</v>
      </c>
      <c r="Y51" s="336" t="s">
        <v>539</v>
      </c>
    </row>
    <row r="52" spans="1:25" ht="3" customHeight="1">
      <c r="B52" s="116"/>
      <c r="C52" s="71"/>
      <c r="D52" s="71"/>
      <c r="E52" s="75"/>
      <c r="F52" s="71"/>
      <c r="G52" s="71"/>
      <c r="H52" s="71"/>
      <c r="I52" s="71"/>
      <c r="J52" s="71"/>
      <c r="K52" s="71"/>
      <c r="L52" s="116"/>
      <c r="M52" s="71"/>
      <c r="N52" s="71"/>
      <c r="O52" s="75"/>
      <c r="P52" s="71"/>
      <c r="Q52" s="71"/>
      <c r="R52" s="71"/>
      <c r="S52" s="71"/>
      <c r="T52" s="71"/>
      <c r="W52" s="182">
        <v>48</v>
      </c>
      <c r="X52" s="212" t="s">
        <v>296</v>
      </c>
      <c r="Y52" s="336" t="s">
        <v>540</v>
      </c>
    </row>
    <row r="53" spans="1:25" s="126" customFormat="1" ht="12.95" customHeight="1">
      <c r="B53" s="118" t="str">
        <f>X11</f>
        <v>BT07</v>
      </c>
      <c r="C53" s="76" t="s">
        <v>72</v>
      </c>
      <c r="D53" s="76" t="s">
        <v>73</v>
      </c>
      <c r="E53" s="76" t="s">
        <v>15</v>
      </c>
      <c r="F53" s="76" t="s">
        <v>16</v>
      </c>
      <c r="G53" s="76" t="s">
        <v>37</v>
      </c>
      <c r="H53" s="76" t="s">
        <v>38</v>
      </c>
      <c r="I53" s="76" t="s">
        <v>39</v>
      </c>
      <c r="J53" s="76" t="s">
        <v>40</v>
      </c>
      <c r="K53" s="103"/>
      <c r="L53" s="118" t="str">
        <f>X12</f>
        <v>BT08</v>
      </c>
      <c r="M53" s="76" t="s">
        <v>72</v>
      </c>
      <c r="N53" s="76" t="s">
        <v>73</v>
      </c>
      <c r="O53" s="76" t="s">
        <v>15</v>
      </c>
      <c r="P53" s="76" t="s">
        <v>16</v>
      </c>
      <c r="Q53" s="76" t="s">
        <v>37</v>
      </c>
      <c r="R53" s="76" t="s">
        <v>38</v>
      </c>
      <c r="S53" s="76" t="s">
        <v>39</v>
      </c>
      <c r="T53" s="76" t="s">
        <v>40</v>
      </c>
      <c r="V53" s="126">
        <v>8</v>
      </c>
      <c r="W53" s="183">
        <v>49</v>
      </c>
      <c r="X53" s="212" t="s">
        <v>297</v>
      </c>
      <c r="Y53" s="336" t="s">
        <v>541</v>
      </c>
    </row>
    <row r="54" spans="1:25" s="124" customFormat="1" ht="12.95" customHeight="1">
      <c r="B54" s="583" t="s">
        <v>25</v>
      </c>
      <c r="C54" s="68">
        <v>1</v>
      </c>
      <c r="D54" s="77" t="s">
        <v>74</v>
      </c>
      <c r="E54" s="68" t="str">
        <f>IF(COUNTIF(MaGv!$C$4:$BB$4, B53)&gt;0, INDEX(MaGv!$C$3:$BB$4, 1, MATCH(B53, MaGv!$C$4:$BB$4,0))," ")</f>
        <v>A10</v>
      </c>
      <c r="F54" s="68" t="str">
        <f>IF(COUNTIF(MaGv!$C$9:$BB$9, B53)&gt;0, INDEX(MaGv!$C$3:$BB$9, 1, MATCH(B53, MaGv!$C$9:$BB$9,0))," ")</f>
        <v xml:space="preserve"> </v>
      </c>
      <c r="G54" s="68" t="str">
        <f>IF(COUNTIF(MaGv!$C$14:$BB$14, B53)&gt;0, INDEX(MaGv!$C$3:$BB$14, 1, MATCH(B53, MaGv!$C$14:$BB$14,0))," ")</f>
        <v>A10</v>
      </c>
      <c r="H54" s="68" t="str">
        <f>IF(COUNTIF(MaGv!$C$19:$BB$19, B53)&gt;0, INDEX(MaGv!$C$3:$BB$19, 1, MATCH(B53, MaGv!$C$19:$BB$19,0))," ")</f>
        <v>A5</v>
      </c>
      <c r="I54" s="68" t="str">
        <f>IF(COUNTIF(MaGv!$C$24:$BB$24, B53)&gt;0, INDEX(MaGv!$C$3:$BB$24, 1, MATCH(B53, MaGv!$C$24:$BB$24,0))," ")</f>
        <v xml:space="preserve"> </v>
      </c>
      <c r="J54" s="68" t="str">
        <f>IF(COUNTIF(MaGv!$C$29:$BB$29, B53)&gt;0, INDEX(MaGv!$C$3:$BB$29, 1, MATCH(B53, MaGv!$C$29:$BB$29,0))," ")</f>
        <v xml:space="preserve"> </v>
      </c>
      <c r="K54" s="104"/>
      <c r="L54" s="583" t="s">
        <v>25</v>
      </c>
      <c r="M54" s="68">
        <v>1</v>
      </c>
      <c r="N54" s="77" t="s">
        <v>74</v>
      </c>
      <c r="O54" s="68" t="str">
        <f>IF(COUNTIF(MaGv!$C$4:$BB$4, L53)&gt;0, INDEX(MaGv!$C$3:$BB$4, 1, MATCH(L53, MaGv!$C$4:$BB$4,0))," ")</f>
        <v xml:space="preserve"> </v>
      </c>
      <c r="P54" s="68" t="str">
        <f>IF(COUNTIF(MaGv!$C$9:$BB$9, L53)&gt;0, INDEX(MaGv!$C$3:$BB$9, 1, MATCH(L53, MaGv!$C$9:$BB$9,0))," ")</f>
        <v xml:space="preserve"> </v>
      </c>
      <c r="Q54" s="68" t="str">
        <f>IF(COUNTIF(MaGv!$C$14:$BB$14, L53)&gt;0, INDEX(MaGv!$C$3:$BB$14, 1, MATCH(L53, MaGv!$C$14:$BB$14,0))," ")</f>
        <v xml:space="preserve"> </v>
      </c>
      <c r="R54" s="68" t="str">
        <f>IF(COUNTIF(MaGv!$C$19:$BB$19, L53)&gt;0, INDEX(MaGv!$C$3:$BB$19, 1, MATCH(L53, MaGv!$C$19:$BB$19,0))," ")</f>
        <v xml:space="preserve"> </v>
      </c>
      <c r="S54" s="68" t="str">
        <f>IF(COUNTIF(MaGv!$C$24:$BB$24, L53)&gt;0, INDEX(MaGv!$C$3:$BB$24, 1, MATCH(L53, MaGv!$C$24:$BB$24,0))," ")</f>
        <v xml:space="preserve"> </v>
      </c>
      <c r="T54" s="68" t="str">
        <f>IF(COUNTIF(MaGv!$C$29:$BB$29, L53)&gt;0, INDEX(MaGv!$C$3:$BB$29, 1, MATCH(L53, MaGv!$C$29:$BB$29,0))," ")</f>
        <v xml:space="preserve"> </v>
      </c>
      <c r="W54" s="182">
        <v>50</v>
      </c>
      <c r="X54" s="107" t="s">
        <v>267</v>
      </c>
      <c r="Y54" s="388" t="s">
        <v>542</v>
      </c>
    </row>
    <row r="55" spans="1:25" s="124" customFormat="1" ht="12.95" customHeight="1">
      <c r="B55" s="580"/>
      <c r="C55" s="78">
        <v>2</v>
      </c>
      <c r="D55" s="79" t="s">
        <v>98</v>
      </c>
      <c r="E55" s="78" t="str">
        <f>IF(COUNTIF(MaGv!$C$5:$BB$5, B53)&gt;0, INDEX(MaGv!$C$3:$BB$5, 1, MATCH(B53, MaGv!$C$5:$BB$5,0))," ")</f>
        <v>A10</v>
      </c>
      <c r="F55" s="78" t="str">
        <f>IF(COUNTIF(MaGv!$C$10:$BB$10, B53)&gt;0, INDEX(MaGv!$C$3:$BB$10, 1, MATCH(B53, MaGv!$C$10:$BB$10,0))," ")</f>
        <v xml:space="preserve"> </v>
      </c>
      <c r="G55" s="78" t="str">
        <f>IF(COUNTIF(MaGv!$C$15:$BB$15, B53)&gt;0, INDEX(MaGv!$C$3:$BB$15, 1, MATCH(B53, MaGv!$C$15:$BB$15,0))," ")</f>
        <v>A10</v>
      </c>
      <c r="H55" s="78" t="str">
        <f>IF(COUNTIF(MaGv!$C$20:$BB$20, B53)&gt;0, INDEX(MaGv!$C$3:$BB$20, 1, MATCH(B53, MaGv!$C$20:$BB$20,0))," ")</f>
        <v>A5</v>
      </c>
      <c r="I55" s="78" t="str">
        <f>IF(COUNTIF(MaGv!$C$25:$BB$25, B53)&gt;0, INDEX(MaGv!$C$3:$BB$25, 1, MATCH(B53, MaGv!$C$25:$BB$25,0))," ")</f>
        <v xml:space="preserve"> </v>
      </c>
      <c r="J55" s="78" t="str">
        <f>IF(COUNTIF(MaGv!$C$30:$BB$30, B53)&gt;0, INDEX(MaGv!$C$3:$BB$30, 1, MATCH(B53, MaGv!$C$30:$BB$30,0))," ")</f>
        <v xml:space="preserve"> </v>
      </c>
      <c r="K55" s="104"/>
      <c r="L55" s="580"/>
      <c r="M55" s="78">
        <v>2</v>
      </c>
      <c r="N55" s="79" t="s">
        <v>98</v>
      </c>
      <c r="O55" s="78" t="str">
        <f>IF(COUNTIF(MaGv!$C$5:$BB$5, L53)&gt;0, INDEX(MaGv!$C$3:$BB$5, 1, MATCH(L53, MaGv!$C$5:$BB$5,0))," ")</f>
        <v xml:space="preserve"> </v>
      </c>
      <c r="P55" s="78" t="str">
        <f>IF(COUNTIF(MaGv!$C$10:$BB$10, L53)&gt;0, INDEX(MaGv!$C$3:$BB$10, 1, MATCH(L53, MaGv!$C$10:$BB$10,0))," ")</f>
        <v xml:space="preserve"> </v>
      </c>
      <c r="Q55" s="78" t="str">
        <f>IF(COUNTIF(MaGv!$C$15:$BB$15, L53)&gt;0, INDEX(MaGv!$C$3:$BB$15, 1, MATCH(L53, MaGv!$C$15:$BB$15,0))," ")</f>
        <v xml:space="preserve"> </v>
      </c>
      <c r="R55" s="78" t="str">
        <f>IF(COUNTIF(MaGv!$C$20:$BB$20, L53)&gt;0, INDEX(MaGv!$C$3:$BB$20, 1, MATCH(L53, MaGv!$C$20:$BB$20,0))," ")</f>
        <v xml:space="preserve"> </v>
      </c>
      <c r="S55" s="78" t="str">
        <f>IF(COUNTIF(MaGv!$C$25:$BB$25, L53)&gt;0, INDEX(MaGv!$C$3:$BB$25, 1, MATCH(L53, MaGv!$C$25:$BB$25,0))," ")</f>
        <v xml:space="preserve"> </v>
      </c>
      <c r="T55" s="78" t="str">
        <f>IF(COUNTIF(MaGv!$C$30:$BB$30, L53)&gt;0, INDEX(MaGv!$C$3:$BB$30, 1, MATCH(L53, MaGv!$C$30:$BB$30,0))," ")</f>
        <v xml:space="preserve"> </v>
      </c>
      <c r="W55" s="183">
        <v>51</v>
      </c>
      <c r="X55" s="107" t="s">
        <v>405</v>
      </c>
      <c r="Y55" s="388" t="s">
        <v>543</v>
      </c>
    </row>
    <row r="56" spans="1:25" s="124" customFormat="1" ht="12.95" customHeight="1">
      <c r="B56" s="580"/>
      <c r="C56" s="78">
        <v>3</v>
      </c>
      <c r="D56" s="79" t="s">
        <v>278</v>
      </c>
      <c r="E56" s="78" t="str">
        <f>IF(COUNTIF(MaGv!$C$6:$BB$6, B53)&gt;0, INDEX(MaGv!$C$3:$BB$6, 1, MATCH(B53, MaGv!$C$6:$BB$6,0))," ")</f>
        <v xml:space="preserve"> </v>
      </c>
      <c r="F56" s="78" t="str">
        <f>IF(COUNTIF(MaGv!$C$11:$BB$11, B53)&gt;0, INDEX(MaGv!$C$3:$BB$11, 1, MATCH(B53, MaGv!$C$11:$BB$11,0))," ")</f>
        <v xml:space="preserve"> </v>
      </c>
      <c r="G56" s="78" t="str">
        <f>IF(COUNTIF(MaGv!$C$16:$BB$16, B53)&gt;0, INDEX(MaGv!$C$3:$BB$16, 1, MATCH(B53, MaGv!$C$16:$BB$16,0))," ")</f>
        <v>A5</v>
      </c>
      <c r="H56" s="78" t="str">
        <f>IF(COUNTIF(MaGv!$C$21:$BB$21, B53)&gt;0, INDEX(MaGv!$C$3:$BB$21, 1, MATCH(B53, MaGv!$C$21:$BB$21,0))," ")</f>
        <v xml:space="preserve"> </v>
      </c>
      <c r="I56" s="78" t="str">
        <f>IF(COUNTIF(MaGv!$C$26:$BB$26, B53)&gt;0, INDEX(MaGv!$C$3:$BB$26, 1, MATCH(B53, MaGv!$C$26:$BB$26,0))," ")</f>
        <v xml:space="preserve"> </v>
      </c>
      <c r="J56" s="78" t="str">
        <f>IF(COUNTIF(MaGv!$C$31:$BB$31, B53)&gt;0, INDEX(MaGv!$C$3:$BB$31, 1, MATCH(B53, MaGv!$C$31:$BB$31,0))," ")</f>
        <v xml:space="preserve"> </v>
      </c>
      <c r="K56" s="104"/>
      <c r="L56" s="580"/>
      <c r="M56" s="78">
        <v>3</v>
      </c>
      <c r="N56" s="79" t="s">
        <v>278</v>
      </c>
      <c r="O56" s="78" t="str">
        <f>IF(COUNTIF(MaGv!$C$6:$BB$6, L53)&gt;0, INDEX(MaGv!$C$3:$BB$6, 1, MATCH(L53, MaGv!$C$6:$BB$6,0))," ")</f>
        <v xml:space="preserve"> </v>
      </c>
      <c r="P56" s="78" t="str">
        <f>IF(COUNTIF(MaGv!$C$11:$BB$11, L53)&gt;0, INDEX(MaGv!$C$3:$BB$11, 1, MATCH(L53, MaGv!$C$11:$BB$11,0))," ")</f>
        <v xml:space="preserve"> </v>
      </c>
      <c r="Q56" s="78" t="str">
        <f>IF(COUNTIF(MaGv!$C$16:$BB$16, L53)&gt;0, INDEX(MaGv!$C$3:$BB$16, 1, MATCH(L53, MaGv!$C$16:$BB$16,0))," ")</f>
        <v xml:space="preserve"> </v>
      </c>
      <c r="R56" s="78" t="str">
        <f>IF(COUNTIF(MaGv!$C$21:$BB$21, L53)&gt;0, INDEX(MaGv!$C$3:$BB$21, 1, MATCH(L53, MaGv!$C$21:$BB$21,0))," ")</f>
        <v xml:space="preserve"> </v>
      </c>
      <c r="S56" s="78" t="str">
        <f>IF(COUNTIF(MaGv!$C$26:$BB$26, L53)&gt;0, INDEX(MaGv!$C$3:$BB$26, 1, MATCH(L53, MaGv!$C$26:$BB$26,0))," ")</f>
        <v xml:space="preserve"> </v>
      </c>
      <c r="T56" s="78" t="str">
        <f>IF(COUNTIF(MaGv!$C$31:$BB$31, L53)&gt;0, INDEX(MaGv!$C$3:$BB$31, 1, MATCH(L53, MaGv!$C$31:$BB$31,0))," ")</f>
        <v xml:space="preserve"> </v>
      </c>
      <c r="W56" s="182">
        <v>52</v>
      </c>
      <c r="X56" s="107" t="s">
        <v>546</v>
      </c>
      <c r="Y56" s="388" t="s">
        <v>544</v>
      </c>
    </row>
    <row r="57" spans="1:25" s="124" customFormat="1" ht="12.95" customHeight="1">
      <c r="B57" s="580"/>
      <c r="C57" s="78">
        <v>4</v>
      </c>
      <c r="D57" s="79" t="s">
        <v>99</v>
      </c>
      <c r="E57" s="78" t="str">
        <f>IF(COUNTIF(MaGv!$C$7:$BB$7, B53)&gt;0, INDEX(MaGv!$C$3:$BB$7, 1, MATCH(B53, MaGv!$C$7:$BB$7,0))," ")</f>
        <v xml:space="preserve"> </v>
      </c>
      <c r="F57" s="78" t="str">
        <f>IF(COUNTIF(MaGv!$C$12:$BB$12, B53)&gt;0, INDEX(MaGv!$C$3:$BB$12, 1, MATCH(B53, MaGv!$C$12:$BB$12,0))," ")</f>
        <v xml:space="preserve"> </v>
      </c>
      <c r="G57" s="78" t="str">
        <f>IF(COUNTIF(MaGv!$C$17:$BB$17, B53)&gt;0, INDEX(MaGv!$C$3:$BB$17, 1, MATCH(B53, MaGv!$C$17:$BB$17,0))," ")</f>
        <v>A5</v>
      </c>
      <c r="H57" s="78" t="str">
        <f>IF(COUNTIF(MaGv!$C$22:$BB$22, B53)&gt;0, INDEX(MaGv!$C$3:$BB$22, 1, MATCH(B53, MaGv!$C$22:$BB$22,0))," ")</f>
        <v>A10</v>
      </c>
      <c r="I57" s="78" t="str">
        <f>IF(COUNTIF(MaGv!$C$27:$BB$27, B53)&gt;0, INDEX(MaGv!$C$3:$BB$27, 1, MATCH(B53, MaGv!$C$27:$BB$27,0))," ")</f>
        <v xml:space="preserve"> </v>
      </c>
      <c r="J57" s="78" t="str">
        <f>IF(COUNTIF(MaGv!$C$32:$BB$32, B53)&gt;0, INDEX(MaGv!$C$3:$BB$32, 1, MATCH(B53, MaGv!$C$32:$BB$32,0))," ")</f>
        <v xml:space="preserve"> </v>
      </c>
      <c r="K57" s="104"/>
      <c r="L57" s="580"/>
      <c r="M57" s="78">
        <v>4</v>
      </c>
      <c r="N57" s="79" t="s">
        <v>99</v>
      </c>
      <c r="O57" s="78" t="str">
        <f>IF(COUNTIF(MaGv!$C$7:$BB$7, L53)&gt;0, INDEX(MaGv!$C$3:$BB$7, 1, MATCH(L53, MaGv!$C$7:$BB$7,0))," ")</f>
        <v xml:space="preserve"> </v>
      </c>
      <c r="P57" s="78" t="str">
        <f>IF(COUNTIF(MaGv!$C$12:$BB$12, L53)&gt;0, INDEX(MaGv!$C$3:$BB$12, 1, MATCH(L53, MaGv!$C$12:$BB$12,0))," ")</f>
        <v xml:space="preserve"> </v>
      </c>
      <c r="Q57" s="78" t="str">
        <f>IF(COUNTIF(MaGv!$C$17:$BB$17, L53)&gt;0, INDEX(MaGv!$C$3:$BB$17, 1, MATCH(L53, MaGv!$C$17:$BB$17,0))," ")</f>
        <v xml:space="preserve"> </v>
      </c>
      <c r="R57" s="78" t="str">
        <f>IF(COUNTIF(MaGv!$C$22:$BB$22, L53)&gt;0, INDEX(MaGv!$C$3:$BB$22, 1, MATCH(L53, MaGv!$C$22:$BB$22,0))," ")</f>
        <v xml:space="preserve"> </v>
      </c>
      <c r="S57" s="78" t="str">
        <f>IF(COUNTIF(MaGv!$C$27:$BB$27, L53)&gt;0, INDEX(MaGv!$C$3:$BB$27, 1, MATCH(L53, MaGv!$C$27:$BB$27,0))," ")</f>
        <v xml:space="preserve"> </v>
      </c>
      <c r="T57" s="78" t="str">
        <f>IF(COUNTIF(MaGv!$C$32:$BB$32, L53)&gt;0, INDEX(MaGv!$C$3:$BB$32, 1, MATCH(L53, MaGv!$C$32:$BB$32,0))," ")</f>
        <v xml:space="preserve"> </v>
      </c>
      <c r="W57" s="183">
        <v>53</v>
      </c>
      <c r="X57" s="212" t="s">
        <v>227</v>
      </c>
      <c r="Y57" s="343" t="s">
        <v>457</v>
      </c>
    </row>
    <row r="58" spans="1:25" s="124" customFormat="1" ht="12.95" customHeight="1" thickBot="1">
      <c r="B58" s="580"/>
      <c r="C58" s="108">
        <v>5</v>
      </c>
      <c r="D58" s="110" t="s">
        <v>100</v>
      </c>
      <c r="E58" s="108" t="str">
        <f>IF(COUNTIF(MaGv!$C$8:$BB$8, B53)&gt;0, INDEX(MaGv!$C$3:$BB$8, 1, MATCH(B53, MaGv!$C$8:$BB$8,0))," ")</f>
        <v xml:space="preserve"> </v>
      </c>
      <c r="F58" s="108" t="str">
        <f>IF(COUNTIF(MaGv!$C$13:$BB$13, B53)&gt;0, INDEX(MaGv!$C$3:$BB$13, 1, MATCH(B53, MaGv!$C$13:$BB$13,0))," ")</f>
        <v xml:space="preserve"> </v>
      </c>
      <c r="G58" s="108" t="str">
        <f>IF(COUNTIF(MaGv!$C$18:$BB$18, B53)&gt;0, INDEX(MaGv!$C$3:$BB$18, 1, MATCH(B53, MaGv!$C$18:$BB$18,0))," ")</f>
        <v xml:space="preserve"> </v>
      </c>
      <c r="H58" s="108" t="str">
        <f>IF(COUNTIF(MaGv!$C$23:$BB$23, B53)&gt;0, INDEX(MaGv!$C$3:$BB$23, 1, MATCH(B53, MaGv!$C$23:$BB$23,0))," ")</f>
        <v>A10</v>
      </c>
      <c r="I58" s="108" t="str">
        <f>IF(COUNTIF(MaGv!$C$28:$BB$28, B53)&gt;0, INDEX(MaGv!$C$3:$BB$28, 1, MATCH(B53, MaGv!$C$28:$BB$28,0))," ")</f>
        <v xml:space="preserve"> </v>
      </c>
      <c r="J58" s="108" t="str">
        <f>IF(COUNTIF(MaGv!$C$33:$BB$33, B53)&gt;0, INDEX(MaGv!$C$3:$BB$33, 1, MATCH(B53, MaGv!$C$33:$BB$33, 0))," ")</f>
        <v xml:space="preserve"> </v>
      </c>
      <c r="K58" s="104"/>
      <c r="L58" s="580"/>
      <c r="M58" s="108">
        <v>5</v>
      </c>
      <c r="N58" s="110" t="s">
        <v>100</v>
      </c>
      <c r="O58" s="108" t="str">
        <f>IF(COUNTIF(MaGv!$C$8:$BB$8, L53)&gt;0, INDEX(MaGv!$C$3:$BB$8, 1, MATCH(L53, MaGv!$C$8:$BB$8,0))," ")</f>
        <v xml:space="preserve"> </v>
      </c>
      <c r="P58" s="108" t="str">
        <f>IF(COUNTIF(MaGv!$C$13:$BB$13, L53)&gt;0, INDEX(MaGv!$C$3:$BB$13, 1, MATCH(L53, MaGv!$C$13:$BB$13,0))," ")</f>
        <v xml:space="preserve"> </v>
      </c>
      <c r="Q58" s="108" t="str">
        <f>IF(COUNTIF(MaGv!$C$18:$BB$18, L53)&gt;0, INDEX(MaGv!$C$3:$BB$18, 1, MATCH(L53, MaGv!$C$18:$BB$18,0))," ")</f>
        <v xml:space="preserve"> </v>
      </c>
      <c r="R58" s="108" t="str">
        <f>IF(COUNTIF(MaGv!$C$23:$BB$23, L53)&gt;0, INDEX(MaGv!$C$3:$BB$23, 1, MATCH(L53, MaGv!$C$23:$BB$23,0))," ")</f>
        <v xml:space="preserve"> </v>
      </c>
      <c r="S58" s="108" t="str">
        <f>IF(COUNTIF(MaGv!$C$28:$BB$28, L53)&gt;0, INDEX(MaGv!$C$3:$BB$28, 1, MATCH(L53, MaGv!$C$28:$BB$28,0))," ")</f>
        <v xml:space="preserve"> </v>
      </c>
      <c r="T58" s="108" t="str">
        <f>IF(COUNTIF(MaGv!$C$33:$BB$33, L53)&gt;0, INDEX(MaGv!$C$3:$BB$33, 1, MATCH(L53, MaGv!$C$33:$BB$33, 0))," ")</f>
        <v xml:space="preserve"> </v>
      </c>
      <c r="W58" s="182">
        <v>54</v>
      </c>
      <c r="X58" s="212" t="s">
        <v>228</v>
      </c>
      <c r="Y58" s="338" t="s">
        <v>462</v>
      </c>
    </row>
    <row r="59" spans="1:25" s="124" customFormat="1" ht="12.95" customHeight="1" thickTop="1">
      <c r="B59" s="579" t="s">
        <v>24</v>
      </c>
      <c r="C59" s="109">
        <v>1</v>
      </c>
      <c r="D59" s="111" t="s">
        <v>279</v>
      </c>
      <c r="E59" s="109" t="str">
        <f>IF(COUNTIF(MaGv!$C$39:$BB$39, B53)&gt;0, INDEX(MaGv!$C$38:$BB$39, 1, MATCH(B53, MaGv!$C$39:$BB$39,0))," ")</f>
        <v xml:space="preserve"> </v>
      </c>
      <c r="F59" s="109" t="str">
        <f>IF(COUNTIF(MaGv!$C$44:$BB$44, B53)&gt;0, INDEX(MaGv!$C$38:$BB$44, 1, MATCH(B53, MaGv!$C$44:$BB$44,0))," ")</f>
        <v xml:space="preserve"> </v>
      </c>
      <c r="G59" s="109" t="str">
        <f>IF(COUNTIF(MaGv!$C$49:$BB$49, B53)&gt;0, INDEX(MaGv!$C$38:$BB$49, 1, MATCH(B53, MaGv!$C$49:$BB$49,0))," ")</f>
        <v xml:space="preserve"> </v>
      </c>
      <c r="H59" s="109" t="str">
        <f>IF(COUNTIF(MaGv!$C$54:$BB$54, B53)&gt;0, INDEX(MaGv!$C$38:$BB$54, 1, MATCH(B53, MaGv!$C$54:$BB$54,0))," ")</f>
        <v xml:space="preserve"> </v>
      </c>
      <c r="I59" s="109" t="str">
        <f>IF(COUNTIF(MaGv!$C$59:$BB$59, B53)&gt;0, INDEX(MaGv!$C$38:$BB$59, 1, MATCH(B53, MaGv!$C$59:$BB$59,0))," ")</f>
        <v xml:space="preserve"> </v>
      </c>
      <c r="J59" s="109" t="str">
        <f>IF(COUNTIF(MaGv!$C$64:$BB$64, B53)&gt;0, INDEX(MaGv!$C$38:$BB$64, 1, MATCH(B53, MaGv!$C$64:$BB$64,0))," ")</f>
        <v xml:space="preserve"> </v>
      </c>
      <c r="K59" s="104"/>
      <c r="L59" s="579" t="s">
        <v>24</v>
      </c>
      <c r="M59" s="109">
        <v>1</v>
      </c>
      <c r="N59" s="111" t="s">
        <v>279</v>
      </c>
      <c r="O59" s="109" t="str">
        <f>IF(COUNTIF(MaGv!$C$39:$BB$39, L53)&gt;0, INDEX(MaGv!$C$38:$BB$39, 1, MATCH(L53, MaGv!$C$39:$BB$39,0))," ")</f>
        <v xml:space="preserve"> </v>
      </c>
      <c r="P59" s="109" t="str">
        <f>IF(COUNTIF(MaGv!$C$44:$BB$44, L53)&gt;0, INDEX(MaGv!$C$38:$BB$44, 1, MATCH(L53, MaGv!$C$44:$BB$44,0))," ")</f>
        <v xml:space="preserve"> </v>
      </c>
      <c r="Q59" s="109" t="str">
        <f>IF(COUNTIF(MaGv!$C$49:$BB$49, L53)&gt;0, INDEX(MaGv!$C$38:$BB$49, 1, MATCH(L53, MaGv!$C$49:$BB$49,0))," ")</f>
        <v xml:space="preserve"> </v>
      </c>
      <c r="R59" s="109" t="str">
        <f>IF(COUNTIF(MaGv!$C$54:$BB$54, L53)&gt;0, INDEX(MaGv!$C$38:$BB$54, 1, MATCH(L53, MaGv!$C$54:$BB$54,0))," ")</f>
        <v xml:space="preserve"> </v>
      </c>
      <c r="S59" s="109" t="str">
        <f>IF(COUNTIF(MaGv!$C$59:$BB$59, L53)&gt;0, INDEX(MaGv!$C$38:$BB$59, 1, MATCH(L53, MaGv!$C$59:$BB$59,0))," ")</f>
        <v xml:space="preserve"> </v>
      </c>
      <c r="T59" s="109" t="str">
        <f>IF(COUNTIF(MaGv!$C$64:$BB$64, L53)&gt;0, INDEX(MaGv!$C$38:$BB$64, 1, MATCH(L53, MaGv!$C$64:$BB$64,0))," ")</f>
        <v xml:space="preserve"> </v>
      </c>
      <c r="W59" s="183">
        <v>55</v>
      </c>
      <c r="X59" s="212" t="s">
        <v>229</v>
      </c>
      <c r="Y59" s="338" t="s">
        <v>478</v>
      </c>
    </row>
    <row r="60" spans="1:25" s="124" customFormat="1" ht="12.95" customHeight="1">
      <c r="B60" s="580"/>
      <c r="C60" s="78">
        <v>2</v>
      </c>
      <c r="D60" s="79" t="s">
        <v>531</v>
      </c>
      <c r="E60" s="78" t="str">
        <f>IF(COUNTIF(MaGv!$C$40:$BB$40, B53)&gt;0, INDEX(MaGv!$C$38:$BB$40, 1, MATCH(B53, MaGv!$C$40:$BB$40,0))," ")</f>
        <v xml:space="preserve"> </v>
      </c>
      <c r="F60" s="78" t="str">
        <f>IF(COUNTIF(MaGv!$C$45:$BB$45, B53)&gt;0, INDEX(MaGv!$C$38:$BB$45, 1, MATCH(B53, MaGv!$C$45:$BB$45,0))," ")</f>
        <v xml:space="preserve"> </v>
      </c>
      <c r="G60" s="78" t="str">
        <f>IF(COUNTIF(MaGv!$C$50:$BB$50, B53)&gt;0, INDEX(MaGv!$C$38:$BB$50, 1, MATCH(B53, MaGv!$C$50:$BB$50,0))," ")</f>
        <v xml:space="preserve"> </v>
      </c>
      <c r="H60" s="78" t="str">
        <f>IF(COUNTIF(MaGv!$C$55:$BB$55, B53)&gt;0, INDEX(MaGv!$C$38:$BB$55, 1, MATCH(B53, MaGv!$C$55:$BB$55,0))," ")</f>
        <v xml:space="preserve"> </v>
      </c>
      <c r="I60" s="78" t="str">
        <f>IF(COUNTIF(MaGv!$C$60:$BB$60, B53)&gt;0, INDEX(MaGv!$C$38:$BB$60, 1, MATCH(B53, MaGv!$C$60:$BB$60,0))," ")</f>
        <v xml:space="preserve"> </v>
      </c>
      <c r="J60" s="78" t="str">
        <f>IF(COUNTIF(MaGv!$C$65:$BB$65, B53)&gt;0, INDEX(MaGv!$C$38:$BB$65, 1, MATCH(B53, MaGv!$C$65:$BB$65,0))," ")</f>
        <v xml:space="preserve"> </v>
      </c>
      <c r="K60" s="104"/>
      <c r="L60" s="580"/>
      <c r="M60" s="78">
        <v>2</v>
      </c>
      <c r="N60" s="79" t="s">
        <v>531</v>
      </c>
      <c r="O60" s="78" t="str">
        <f>IF(COUNTIF(MaGv!$C$40:$BB$40, L53)&gt;0, INDEX(MaGv!$C$38:$BB$40, 1, MATCH(L53, MaGv!$C$40:$BB$40,0))," ")</f>
        <v xml:space="preserve"> </v>
      </c>
      <c r="P60" s="78" t="str">
        <f>IF(COUNTIF(MaGv!$C$45:$BB$45, L53)&gt;0, INDEX(MaGv!$C$38:$BB$45, 1, MATCH(L53, MaGv!$C$45:$BB$45,0))," ")</f>
        <v xml:space="preserve"> </v>
      </c>
      <c r="Q60" s="78" t="str">
        <f>IF(COUNTIF(MaGv!$C$50:$BB$50, L53)&gt;0, INDEX(MaGv!$C$38:$BB$50, 1, MATCH(L53, MaGv!$C$50:$BB$50,0))," ")</f>
        <v xml:space="preserve"> </v>
      </c>
      <c r="R60" s="78" t="str">
        <f>IF(COUNTIF(MaGv!$C$55:$BB$55, L53)&gt;0, INDEX(MaGv!$C$38:$BB$55, 1, MATCH(L53, MaGv!$C$55:$BB$55,0))," ")</f>
        <v xml:space="preserve"> </v>
      </c>
      <c r="S60" s="78" t="str">
        <f>IF(COUNTIF(MaGv!$C$60:$BB$60, L53)&gt;0, INDEX(MaGv!$C$38:$BB$60, 1, MATCH(L53, MaGv!$C$60:$BB$60,0))," ")</f>
        <v xml:space="preserve"> </v>
      </c>
      <c r="T60" s="78" t="str">
        <f>IF(COUNTIF(MaGv!$C$65:$BB$65, L53)&gt;0, INDEX(MaGv!$C$38:$BB$65, 1, MATCH(L53, MaGv!$C$65:$BB$65,0))," ")</f>
        <v xml:space="preserve"> </v>
      </c>
      <c r="W60" s="182">
        <v>56</v>
      </c>
      <c r="X60" s="212" t="s">
        <v>230</v>
      </c>
      <c r="Y60" s="338" t="s">
        <v>452</v>
      </c>
    </row>
    <row r="61" spans="1:25" s="124" customFormat="1" ht="12.95" customHeight="1">
      <c r="B61" s="580"/>
      <c r="C61" s="78">
        <v>3</v>
      </c>
      <c r="D61" s="79" t="s">
        <v>532</v>
      </c>
      <c r="E61" s="78" t="str">
        <f>IF(COUNTIF(MaGv!$C$41:$BB$41, B53)&gt;0, INDEX(MaGv!$C$38:$BB$41, 1, MATCH(B53, MaGv!$C$41:$BB$41,0))," ")</f>
        <v xml:space="preserve"> </v>
      </c>
      <c r="F61" s="78" t="str">
        <f>IF(COUNTIF(MaGv!$C$46:$BB$46, B53)&gt;0, INDEX(MaGv!$C$38:$BB$46, 1, MATCH(B53, MaGv!$C$46:$BB$46,0))," ")</f>
        <v xml:space="preserve"> </v>
      </c>
      <c r="G61" s="78" t="str">
        <f>IF(COUNTIF(MaGv!$C$51:$BB$51, B53)&gt;0, INDEX(MaGv!$C$38:$BB$51, 1, MATCH(B53, MaGv!$C$51:$BB$51,0))," ")</f>
        <v xml:space="preserve"> </v>
      </c>
      <c r="H61" s="78" t="str">
        <f>IF(COUNTIF(MaGv!$C$56:$BB$56, B53)&gt;0, INDEX(MaGv!$C$38:$BB$56, 1, MATCH(B53, MaGv!$C$56:$BB$56,0))," ")</f>
        <v xml:space="preserve"> </v>
      </c>
      <c r="I61" s="78" t="str">
        <f>IF(COUNTIF(MaGv!$C$61:$BB$61, B53)&gt;0, INDEX(MaGv!$C$38:$BB$61, 1, MATCH(B53, MaGv!$C$61:$BB$61,0))," ")</f>
        <v xml:space="preserve"> </v>
      </c>
      <c r="J61" s="78" t="str">
        <f>IF(COUNTIF(MaGv!$C$66:$BB$66, B53)&gt;0, INDEX(MaGv!$C$38:$BB$66, 1, MATCH(B53, MaGv!$C$66:$BB$66,0))," ")</f>
        <v xml:space="preserve"> </v>
      </c>
      <c r="K61" s="104"/>
      <c r="L61" s="580"/>
      <c r="M61" s="78">
        <v>3</v>
      </c>
      <c r="N61" s="79" t="s">
        <v>532</v>
      </c>
      <c r="O61" s="78" t="str">
        <f>IF(COUNTIF(MaGv!$C$41:$BB$41, L53)&gt;0, INDEX(MaGv!$C$38:$BB$41, 1, MATCH(L53, MaGv!$C$41:$BB$41,0))," ")</f>
        <v xml:space="preserve"> </v>
      </c>
      <c r="P61" s="78" t="str">
        <f>IF(COUNTIF(MaGv!$C$46:$BB$46, L53)&gt;0, INDEX(MaGv!$C$38:$BB$46, 1, MATCH(L53, MaGv!$C$46:$BB$46,0))," ")</f>
        <v xml:space="preserve"> </v>
      </c>
      <c r="Q61" s="78" t="str">
        <f>IF(COUNTIF(MaGv!$C$51:$BB$51, L53)&gt;0, INDEX(MaGv!$C$38:$BB$51, 1, MATCH(L53, MaGv!$C$51:$BB$51,0))," ")</f>
        <v xml:space="preserve"> </v>
      </c>
      <c r="R61" s="78" t="str">
        <f>IF(COUNTIF(MaGv!$C$56:$BB$56, L53)&gt;0, INDEX(MaGv!$C$38:$BB$56, 1, MATCH(L53, MaGv!$C$56:$BB$56,0))," ")</f>
        <v xml:space="preserve"> </v>
      </c>
      <c r="S61" s="78" t="str">
        <f>IF(COUNTIF(MaGv!$C$61:$BB$61, L53)&gt;0, INDEX(MaGv!$C$38:$BB$61, 1, MATCH(L53, MaGv!$C$61:$BB$61,0))," ")</f>
        <v xml:space="preserve"> </v>
      </c>
      <c r="T61" s="78" t="str">
        <f>IF(COUNTIF(MaGv!$C$66:$BB$66, L53)&gt;0, INDEX(MaGv!$C$38:$BB$66, 1, MATCH(L53, MaGv!$C$66:$BB$66,0))," ")</f>
        <v xml:space="preserve"> </v>
      </c>
      <c r="W61" s="183">
        <v>57</v>
      </c>
      <c r="X61" s="212" t="s">
        <v>231</v>
      </c>
      <c r="Y61" s="338" t="s">
        <v>454</v>
      </c>
    </row>
    <row r="62" spans="1:25" s="124" customFormat="1" ht="12.95" customHeight="1">
      <c r="B62" s="580"/>
      <c r="C62" s="78">
        <v>4</v>
      </c>
      <c r="D62" s="79" t="s">
        <v>533</v>
      </c>
      <c r="E62" s="78" t="str">
        <f>IF(COUNTIF(MaGv!$C$42:$BB$42, B53)&gt;0, INDEX(MaGv!$C$38:$BB$42, 1, MATCH(B53, MaGv!$C$42:$BB$42,0))," ")</f>
        <v xml:space="preserve"> </v>
      </c>
      <c r="F62" s="78" t="str">
        <f>IF(COUNTIF(MaGv!$C$47:$BB$47, B53)&gt;0, INDEX(MaGv!$C$38:$BB$47, 1, MATCH(B53, MaGv!$C$47:$BB$47,0))," ")</f>
        <v xml:space="preserve"> </v>
      </c>
      <c r="G62" s="78" t="str">
        <f>IF(COUNTIF(MaGv!$C$52:$BB$52, B53)&gt;0, INDEX(MaGv!$C$38:$BB$52, 1, MATCH(B53, MaGv!$C$52:$BB$52, 0))," ")</f>
        <v xml:space="preserve"> </v>
      </c>
      <c r="H62" s="78" t="str">
        <f>IF(COUNTIF(MaGv!$C$57:$BB$57, B53)&gt;0, INDEX(MaGv!$C$38:$BB$57, 1, MATCH(B53, MaGv!$C$57:$BB$57,0))," ")</f>
        <v xml:space="preserve"> </v>
      </c>
      <c r="I62" s="78" t="str">
        <f>IF(COUNTIF(MaGv!$C$62:$BB$62, B53)&gt;0, INDEX(MaGv!$C$38:$BB$62, 1, MATCH(B53, MaGv!$C$62:$BB$62,0))," ")</f>
        <v xml:space="preserve"> </v>
      </c>
      <c r="J62" s="78" t="str">
        <f>IF(COUNTIF(MaGv!$C$66:$BB$67, B53)&gt;0, INDEX(MaGv!$C$38:$BB$67, 1, MATCH(B53, MaGv!$C$67:$BB$67,0))," ")</f>
        <v xml:space="preserve"> </v>
      </c>
      <c r="K62" s="104"/>
      <c r="L62" s="580"/>
      <c r="M62" s="78">
        <v>4</v>
      </c>
      <c r="N62" s="79" t="s">
        <v>533</v>
      </c>
      <c r="O62" s="78" t="str">
        <f>IF(COUNTIF(MaGv!$C$42:$BB$42, L53)&gt;0, INDEX(MaGv!$C$38:$BB$42, 1, MATCH(L53, MaGv!$C$42:$BB$42,0))," ")</f>
        <v xml:space="preserve"> </v>
      </c>
      <c r="P62" s="78" t="str">
        <f>IF(COUNTIF(MaGv!$C$47:$BB$47, L53)&gt;0, INDEX(MaGv!$C$38:$BB$47, 1, MATCH(L53, MaGv!$C$47:$BB$47,0))," ")</f>
        <v xml:space="preserve"> </v>
      </c>
      <c r="Q62" s="78" t="str">
        <f>IF(COUNTIF(MaGv!$C$52:$BB$52, L53)&gt;0, INDEX(MaGv!$C$38:$BB$52, 1, MATCH(L53, MaGv!$C$52:$BB$52, 0))," ")</f>
        <v xml:space="preserve"> </v>
      </c>
      <c r="R62" s="78" t="str">
        <f>IF(COUNTIF(MaGv!$C$57:$BB$57, L53)&gt;0, INDEX(MaGv!$C$38:$BB$57, 1, MATCH(L53, MaGv!$C$57:$BB$57,0))," ")</f>
        <v xml:space="preserve"> </v>
      </c>
      <c r="S62" s="78" t="str">
        <f>IF(COUNTIF(MaGv!$C$62:$BB$62, L53)&gt;0, INDEX(MaGv!$C$38:$BB$62, 1, MATCH(L53, MaGv!$C$62:$BB$62,0))," ")</f>
        <v xml:space="preserve"> </v>
      </c>
      <c r="T62" s="78" t="str">
        <f>IF(COUNTIF(MaGv!$C$66:$BB$67, L53)&gt;0, INDEX(MaGv!$C$38:$BB$67, 1, MATCH(L53, MaGv!$C$67:$BB$67,0))," ")</f>
        <v xml:space="preserve"> </v>
      </c>
      <c r="W62" s="182">
        <v>58</v>
      </c>
      <c r="X62" s="212" t="s">
        <v>232</v>
      </c>
      <c r="Y62" s="341" t="s">
        <v>484</v>
      </c>
    </row>
    <row r="63" spans="1:25" s="124" customFormat="1" ht="12.95" customHeight="1">
      <c r="B63" s="581"/>
      <c r="C63" s="80">
        <v>5</v>
      </c>
      <c r="D63" s="81" t="s">
        <v>534</v>
      </c>
      <c r="E63" s="80" t="str">
        <f>IF(COUNTIF(MaGv!$C$43:$BB$43, B53)&gt;0, INDEX(MaGv!$C$38:$BB$43, 1, MATCH(B53, MaGv!$C$43:$BB$43,0))," ")</f>
        <v xml:space="preserve"> </v>
      </c>
      <c r="F63" s="80" t="str">
        <f>IF(COUNTIF(MaGv!$C$48:$BB$48, B53)&gt;0, INDEX(MaGv!$C$38:$BB$48, 1, MATCH(B53, MaGv!$C$48:$BB$48,0))," ")</f>
        <v xml:space="preserve"> </v>
      </c>
      <c r="G63" s="80" t="str">
        <f>IF(COUNTIF(MaGv!$C$53:$BB$53, B53)&gt;0, INDEX(MaGv!$C$38:$BB$53, 1, MATCH(B53, MaGv!$C$53:$BB$53,0))," ")</f>
        <v xml:space="preserve"> </v>
      </c>
      <c r="H63" s="80" t="str">
        <f>IF(COUNTIF(MaGv!$C$58:$BB$58, B53)&gt;0, INDEX(MaGv!$C$38:$BB$58, 1, MATCH(B53, MaGv!$C$58:$BB$58,0))," ")</f>
        <v xml:space="preserve"> </v>
      </c>
      <c r="I63" s="80" t="str">
        <f>IF(COUNTIF(MaGv!$C$63:$BB$63, B53)&gt;0, INDEX(MaGv!$C$38:$BB$63, 1, MATCH(B53, MaGv!$C$63:$BB$63,0))," ")</f>
        <v xml:space="preserve"> </v>
      </c>
      <c r="J63" s="80" t="str">
        <f>IF(COUNTIF(MaGv!$C$68:$BB$68, B53)&gt;0, INDEX(MaGv!$C$38:$BB$68, 1, MATCH(B53, MaGv!$C$68:$BB$68,0))," ")</f>
        <v xml:space="preserve"> </v>
      </c>
      <c r="K63" s="104"/>
      <c r="L63" s="581"/>
      <c r="M63" s="80">
        <v>5</v>
      </c>
      <c r="N63" s="81" t="s">
        <v>534</v>
      </c>
      <c r="O63" s="80" t="str">
        <f>IF(COUNTIF(MaGv!$C$43:$BB$43, L53)&gt;0, INDEX(MaGv!$C$38:$BB$43, 1, MATCH(L53, MaGv!$C$43:$BB$43,0))," ")</f>
        <v xml:space="preserve"> </v>
      </c>
      <c r="P63" s="80" t="str">
        <f>IF(COUNTIF(MaGv!$C$48:$BB$48, L53)&gt;0, INDEX(MaGv!$C$38:$BB$48, 1, MATCH(L53, MaGv!$C$48:$BB$48,0))," ")</f>
        <v xml:space="preserve"> </v>
      </c>
      <c r="Q63" s="80" t="str">
        <f>IF(COUNTIF(MaGv!$C$53:$BB$53, L53)&gt;0, INDEX(MaGv!$C$38:$BB$53, 1, MATCH(L53, MaGv!$C$53:$BB$53,0))," ")</f>
        <v xml:space="preserve"> </v>
      </c>
      <c r="R63" s="80" t="str">
        <f>IF(COUNTIF(MaGv!$C$58:$BB$58, L53)&gt;0, INDEX(MaGv!$C$38:$BB$58, 1, MATCH(L53, MaGv!$C$58:$BB$58,0))," ")</f>
        <v xml:space="preserve"> </v>
      </c>
      <c r="S63" s="80" t="str">
        <f>IF(COUNTIF(MaGv!$C$63:$BB$63, L53)&gt;0, INDEX(MaGv!$C$38:$BB$63, 1, MATCH(L53, MaGv!$C$63:$BB$63,0))," ")</f>
        <v xml:space="preserve"> </v>
      </c>
      <c r="T63" s="80" t="str">
        <f>IF(COUNTIF(MaGv!$C$68:$BB$68, L53)&gt;0, INDEX(MaGv!$C$38:$BB$68, 1, MATCH(L53, MaGv!$C$68:$BB$68,0))," ")</f>
        <v xml:space="preserve"> </v>
      </c>
      <c r="W63" s="183">
        <v>59</v>
      </c>
      <c r="X63" s="212" t="s">
        <v>233</v>
      </c>
      <c r="Y63" s="338" t="s">
        <v>450</v>
      </c>
    </row>
    <row r="64" spans="1:25" ht="9.75" customHeight="1">
      <c r="W64" s="182">
        <v>60</v>
      </c>
      <c r="X64" s="212" t="s">
        <v>234</v>
      </c>
      <c r="Y64" s="339" t="s">
        <v>482</v>
      </c>
    </row>
    <row r="65" spans="1:25" ht="9" customHeight="1" thickBot="1">
      <c r="W65" s="183">
        <v>61</v>
      </c>
      <c r="X65" s="212" t="s">
        <v>235</v>
      </c>
      <c r="Y65" s="341" t="s">
        <v>485</v>
      </c>
    </row>
    <row r="66" spans="1:25" ht="14.1" customHeight="1">
      <c r="A66" s="124"/>
      <c r="B66" s="474" t="str">
        <f ca="1">MaGv!$N$1</f>
        <v>tkb_khoi12_hk2_ngay04-05-2020</v>
      </c>
      <c r="C66" s="474"/>
      <c r="D66" s="70"/>
      <c r="E66" s="70"/>
      <c r="F66" s="70"/>
      <c r="G66" s="70"/>
      <c r="H66" s="124"/>
      <c r="I66" s="70"/>
      <c r="J66" s="70"/>
      <c r="K66" s="71"/>
      <c r="L66" s="474" t="str">
        <f ca="1">MaGv!$N$1</f>
        <v>tkb_khoi12_hk2_ngay04-05-2020</v>
      </c>
      <c r="M66" s="70"/>
      <c r="N66" s="70"/>
      <c r="O66" s="70"/>
      <c r="P66" s="70"/>
      <c r="Q66" s="70"/>
      <c r="R66" s="124"/>
      <c r="S66" s="70"/>
      <c r="T66" s="70"/>
      <c r="U66" s="124"/>
      <c r="V66" s="124"/>
      <c r="W66" s="182">
        <v>62</v>
      </c>
      <c r="X66" s="212" t="s">
        <v>236</v>
      </c>
      <c r="Y66" s="344" t="s">
        <v>483</v>
      </c>
    </row>
    <row r="67" spans="1:25" ht="12.95" customHeight="1">
      <c r="B67" s="117" t="s">
        <v>71</v>
      </c>
      <c r="C67" s="582" t="str">
        <f>VLOOKUP(B69,dsma,3,0)&amp;"-"&amp;VLOOKUP(B69,dsma,5,0)</f>
        <v>Lâm Văn Trường Điệp-Toán</v>
      </c>
      <c r="D67" s="582"/>
      <c r="E67" s="582"/>
      <c r="F67" s="582"/>
      <c r="G67" s="71"/>
      <c r="H67" s="72"/>
      <c r="I67" s="73" t="s">
        <v>125</v>
      </c>
      <c r="J67" s="74">
        <f>60-COUNTIF(E70:J79, " ")</f>
        <v>8</v>
      </c>
      <c r="K67" s="71"/>
      <c r="L67" s="117" t="s">
        <v>71</v>
      </c>
      <c r="M67" s="582" t="str">
        <f>VLOOKUP(L69,dsma,3,0)&amp;"-"&amp;VLOOKUP(L69,dsma,5,0)</f>
        <v>Lê Thị Thuỳ Trang-Toán</v>
      </c>
      <c r="N67" s="582"/>
      <c r="O67" s="582"/>
      <c r="P67" s="582"/>
      <c r="Q67" s="71"/>
      <c r="R67" s="72"/>
      <c r="S67" s="73" t="s">
        <v>125</v>
      </c>
      <c r="T67" s="74">
        <f>60-COUNTIF(O70:T79, " ")</f>
        <v>10</v>
      </c>
      <c r="W67" s="183">
        <v>63</v>
      </c>
      <c r="X67" s="212" t="s">
        <v>411</v>
      </c>
      <c r="Y67" s="338" t="s">
        <v>479</v>
      </c>
    </row>
    <row r="68" spans="1:25" ht="3" customHeight="1">
      <c r="B68" s="116"/>
      <c r="C68" s="71"/>
      <c r="D68" s="71"/>
      <c r="E68" s="75"/>
      <c r="F68" s="71"/>
      <c r="G68" s="71"/>
      <c r="H68" s="71"/>
      <c r="I68" s="71"/>
      <c r="J68" s="71"/>
      <c r="K68" s="71"/>
      <c r="L68" s="116"/>
      <c r="M68" s="71"/>
      <c r="N68" s="71"/>
      <c r="O68" s="75"/>
      <c r="P68" s="71"/>
      <c r="Q68" s="71"/>
      <c r="R68" s="71"/>
      <c r="S68" s="71"/>
      <c r="T68" s="71"/>
      <c r="W68" s="182">
        <v>64</v>
      </c>
      <c r="X68" s="212" t="s">
        <v>300</v>
      </c>
      <c r="Y68" s="379" t="s">
        <v>587</v>
      </c>
    </row>
    <row r="69" spans="1:25" ht="12.95" customHeight="1">
      <c r="A69" s="126"/>
      <c r="B69" s="118" t="str">
        <f>X13</f>
        <v>BT09</v>
      </c>
      <c r="C69" s="76" t="s">
        <v>72</v>
      </c>
      <c r="D69" s="76" t="s">
        <v>73</v>
      </c>
      <c r="E69" s="76" t="s">
        <v>15</v>
      </c>
      <c r="F69" s="76" t="s">
        <v>16</v>
      </c>
      <c r="G69" s="76" t="s">
        <v>37</v>
      </c>
      <c r="H69" s="76" t="s">
        <v>38</v>
      </c>
      <c r="I69" s="76" t="s">
        <v>39</v>
      </c>
      <c r="J69" s="76" t="s">
        <v>40</v>
      </c>
      <c r="K69" s="103"/>
      <c r="L69" s="118" t="str">
        <f>X14</f>
        <v>BT10</v>
      </c>
      <c r="M69" s="76" t="s">
        <v>72</v>
      </c>
      <c r="N69" s="76" t="s">
        <v>73</v>
      </c>
      <c r="O69" s="76" t="s">
        <v>15</v>
      </c>
      <c r="P69" s="76" t="s">
        <v>16</v>
      </c>
      <c r="Q69" s="76" t="s">
        <v>37</v>
      </c>
      <c r="R69" s="76" t="s">
        <v>38</v>
      </c>
      <c r="S69" s="76" t="s">
        <v>39</v>
      </c>
      <c r="T69" s="76" t="s">
        <v>40</v>
      </c>
      <c r="U69" s="126"/>
      <c r="V69" s="126">
        <v>10</v>
      </c>
      <c r="W69" s="183">
        <v>65</v>
      </c>
      <c r="X69" s="212" t="s">
        <v>237</v>
      </c>
      <c r="Y69" s="338" t="s">
        <v>509</v>
      </c>
    </row>
    <row r="70" spans="1:25" ht="12.95" customHeight="1">
      <c r="A70" s="124"/>
      <c r="B70" s="583" t="s">
        <v>25</v>
      </c>
      <c r="C70" s="68">
        <v>1</v>
      </c>
      <c r="D70" s="77" t="s">
        <v>74</v>
      </c>
      <c r="E70" s="68" t="str">
        <f>IF(COUNTIF(MaGv!$C$4:$BB$4, B69)&gt;0, INDEX(MaGv!$C$3:$BB$4, 1, MATCH(B69, MaGv!$C$4:$BB$4,0))," ")</f>
        <v xml:space="preserve"> </v>
      </c>
      <c r="F70" s="68" t="str">
        <f>IF(COUNTIF(MaGv!$C$9:$BB$9, B69)&gt;0, INDEX(MaGv!$C$3:$BB$9, 1, MATCH(B69, MaGv!$C$9:$BB$9,0))," ")</f>
        <v xml:space="preserve"> </v>
      </c>
      <c r="G70" s="68" t="str">
        <f>IF(COUNTIF(MaGv!$C$14:$BB$14, B69)&gt;0, INDEX(MaGv!$C$3:$BB$14, 1, MATCH(B69, MaGv!$C$14:$BB$14,0))," ")</f>
        <v>A8</v>
      </c>
      <c r="H70" s="68" t="str">
        <f>IF(COUNTIF(MaGv!$C$19:$BB$19, B69)&gt;0, INDEX(MaGv!$C$3:$BB$19, 1, MATCH(B69, MaGv!$C$19:$BB$19,0))," ")</f>
        <v xml:space="preserve"> </v>
      </c>
      <c r="I70" s="68" t="str">
        <f>IF(COUNTIF(MaGv!$C$24:$BB$24, B69)&gt;0, INDEX(MaGv!$C$3:$BB$24, 1, MATCH(B69, MaGv!$C$24:$BB$24,0))," ")</f>
        <v xml:space="preserve"> </v>
      </c>
      <c r="J70" s="68" t="str">
        <f>IF(COUNTIF(MaGv!$C$29:$BB$29, B69)&gt;0, INDEX(MaGv!$C$3:$BB$29, 1, MATCH(B69, MaGv!$C$29:$BB$29,0))," ")</f>
        <v xml:space="preserve"> </v>
      </c>
      <c r="K70" s="104"/>
      <c r="L70" s="583" t="s">
        <v>25</v>
      </c>
      <c r="M70" s="68">
        <v>1</v>
      </c>
      <c r="N70" s="77" t="s">
        <v>74</v>
      </c>
      <c r="O70" s="68" t="str">
        <f>IF(COUNTIF(MaGv!$C$4:$BB$4, L69)&gt;0, INDEX(MaGv!$C$3:$BB$4, 1, MATCH(L69, MaGv!$C$4:$BB$4,0))," ")</f>
        <v>A7</v>
      </c>
      <c r="P70" s="68" t="str">
        <f>IF(COUNTIF(MaGv!$C$9:$BB$9, L69)&gt;0, INDEX(MaGv!$C$3:$BB$9, 1, MATCH(L69, MaGv!$C$9:$BB$9,0))," ")</f>
        <v xml:space="preserve"> </v>
      </c>
      <c r="Q70" s="68" t="str">
        <f>IF(COUNTIF(MaGv!$C$14:$BB$14, L69)&gt;0, INDEX(MaGv!$C$3:$BB$14, 1, MATCH(L69, MaGv!$C$14:$BB$14,0))," ")</f>
        <v>A4</v>
      </c>
      <c r="R70" s="68" t="str">
        <f>IF(COUNTIF(MaGv!$C$19:$BB$19, L69)&gt;0, INDEX(MaGv!$C$3:$BB$19, 1, MATCH(L69, MaGv!$C$19:$BB$19,0))," ")</f>
        <v xml:space="preserve"> </v>
      </c>
      <c r="S70" s="68" t="str">
        <f>IF(COUNTIF(MaGv!$C$24:$BB$24, L69)&gt;0, INDEX(MaGv!$C$3:$BB$24, 1, MATCH(L69, MaGv!$C$24:$BB$24,0))," ")</f>
        <v xml:space="preserve"> </v>
      </c>
      <c r="T70" s="68" t="str">
        <f>IF(COUNTIF(MaGv!$C$29:$BB$29, L69)&gt;0, INDEX(MaGv!$C$3:$BB$29, 1, MATCH(L69, MaGv!$C$29:$BB$29,0))," ")</f>
        <v xml:space="preserve"> </v>
      </c>
      <c r="U70" s="124"/>
      <c r="V70" s="124"/>
      <c r="W70" s="182">
        <v>66</v>
      </c>
      <c r="X70" s="212" t="s">
        <v>238</v>
      </c>
      <c r="Y70" s="338" t="s">
        <v>470</v>
      </c>
    </row>
    <row r="71" spans="1:25" ht="12.95" customHeight="1">
      <c r="A71" s="124"/>
      <c r="B71" s="580"/>
      <c r="C71" s="78">
        <v>2</v>
      </c>
      <c r="D71" s="79" t="s">
        <v>98</v>
      </c>
      <c r="E71" s="78" t="str">
        <f>IF(COUNTIF(MaGv!$C$5:$BB$5, B69)&gt;0, INDEX(MaGv!$C$3:$BB$5, 1, MATCH(B69, MaGv!$C$5:$BB$5,0))," ")</f>
        <v xml:space="preserve"> </v>
      </c>
      <c r="F71" s="78" t="str">
        <f>IF(COUNTIF(MaGv!$C$10:$BB$10, B69)&gt;0, INDEX(MaGv!$C$3:$BB$10, 1, MATCH(B69, MaGv!$C$10:$BB$10,0))," ")</f>
        <v xml:space="preserve"> </v>
      </c>
      <c r="G71" s="78" t="str">
        <f>IF(COUNTIF(MaGv!$C$15:$BB$15, B69)&gt;0, INDEX(MaGv!$C$3:$BB$15, 1, MATCH(B69, MaGv!$C$15:$BB$15,0))," ")</f>
        <v xml:space="preserve"> </v>
      </c>
      <c r="H71" s="78" t="str">
        <f>IF(COUNTIF(MaGv!$C$20:$BB$20, B69)&gt;0, INDEX(MaGv!$C$3:$BB$20, 1, MATCH(B69, MaGv!$C$20:$BB$20,0))," ")</f>
        <v>A3</v>
      </c>
      <c r="I71" s="78" t="str">
        <f>IF(COUNTIF(MaGv!$C$25:$BB$25, B69)&gt;0, INDEX(MaGv!$C$3:$BB$25, 1, MATCH(B69, MaGv!$C$25:$BB$25,0))," ")</f>
        <v xml:space="preserve"> </v>
      </c>
      <c r="J71" s="78" t="str">
        <f>IF(COUNTIF(MaGv!$C$30:$BB$30, B69)&gt;0, INDEX(MaGv!$C$3:$BB$30, 1, MATCH(B69, MaGv!$C$30:$BB$30,0))," ")</f>
        <v xml:space="preserve"> </v>
      </c>
      <c r="K71" s="104"/>
      <c r="L71" s="580"/>
      <c r="M71" s="78">
        <v>2</v>
      </c>
      <c r="N71" s="79" t="s">
        <v>98</v>
      </c>
      <c r="O71" s="78" t="str">
        <f>IF(COUNTIF(MaGv!$C$5:$BB$5, L69)&gt;0, INDEX(MaGv!$C$3:$BB$5, 1, MATCH(L69, MaGv!$C$5:$BB$5,0))," ")</f>
        <v>A7</v>
      </c>
      <c r="P71" s="78" t="str">
        <f>IF(COUNTIF(MaGv!$C$10:$BB$10, L69)&gt;0, INDEX(MaGv!$C$3:$BB$10, 1, MATCH(L69, MaGv!$C$10:$BB$10,0))," ")</f>
        <v xml:space="preserve"> </v>
      </c>
      <c r="Q71" s="78" t="str">
        <f>IF(COUNTIF(MaGv!$C$15:$BB$15, L69)&gt;0, INDEX(MaGv!$C$3:$BB$15, 1, MATCH(L69, MaGv!$C$15:$BB$15,0))," ")</f>
        <v>A4</v>
      </c>
      <c r="R71" s="78" t="str">
        <f>IF(COUNTIF(MaGv!$C$20:$BB$20, L69)&gt;0, INDEX(MaGv!$C$3:$BB$20, 1, MATCH(L69, MaGv!$C$20:$BB$20,0))," ")</f>
        <v xml:space="preserve"> </v>
      </c>
      <c r="S71" s="78" t="str">
        <f>IF(COUNTIF(MaGv!$C$25:$BB$25, L69)&gt;0, INDEX(MaGv!$C$3:$BB$25, 1, MATCH(L69, MaGv!$C$25:$BB$25,0))," ")</f>
        <v>A7</v>
      </c>
      <c r="T71" s="78" t="str">
        <f>IF(COUNTIF(MaGv!$C$30:$BB$30, L69)&gt;0, INDEX(MaGv!$C$3:$BB$30, 1, MATCH(L69, MaGv!$C$30:$BB$30,0))," ")</f>
        <v xml:space="preserve"> </v>
      </c>
      <c r="U71" s="124"/>
      <c r="V71" s="124"/>
      <c r="W71" s="183">
        <v>67</v>
      </c>
      <c r="X71" s="212" t="s">
        <v>239</v>
      </c>
      <c r="Y71" s="338" t="s">
        <v>453</v>
      </c>
    </row>
    <row r="72" spans="1:25" ht="12.95" customHeight="1">
      <c r="A72" s="124"/>
      <c r="B72" s="580"/>
      <c r="C72" s="78">
        <v>3</v>
      </c>
      <c r="D72" s="79" t="s">
        <v>278</v>
      </c>
      <c r="E72" s="78" t="str">
        <f>IF(COUNTIF(MaGv!$C$6:$BB$6, B69)&gt;0, INDEX(MaGv!$C$3:$BB$6, 1, MATCH(B69, MaGv!$C$6:$BB$6,0))," ")</f>
        <v xml:space="preserve"> </v>
      </c>
      <c r="F72" s="78" t="str">
        <f>IF(COUNTIF(MaGv!$C$11:$BB$11, B69)&gt;0, INDEX(MaGv!$C$3:$BB$11, 1, MATCH(B69, MaGv!$C$11:$BB$11,0))," ")</f>
        <v xml:space="preserve"> </v>
      </c>
      <c r="G72" s="78" t="str">
        <f>IF(COUNTIF(MaGv!$C$16:$BB$16, B69)&gt;0, INDEX(MaGv!$C$3:$BB$16, 1, MATCH(B69, MaGv!$C$16:$BB$16,0))," ")</f>
        <v>A3</v>
      </c>
      <c r="H72" s="78" t="str">
        <f>IF(COUNTIF(MaGv!$C$21:$BB$21, B69)&gt;0, INDEX(MaGv!$C$3:$BB$21, 1, MATCH(B69, MaGv!$C$21:$BB$21,0))," ")</f>
        <v>A3</v>
      </c>
      <c r="I72" s="78" t="str">
        <f>IF(COUNTIF(MaGv!$C$26:$BB$26, B69)&gt;0, INDEX(MaGv!$C$3:$BB$26, 1, MATCH(B69, MaGv!$C$26:$BB$26,0))," ")</f>
        <v>A3</v>
      </c>
      <c r="J72" s="78" t="str">
        <f>IF(COUNTIF(MaGv!$C$31:$BB$31, B69)&gt;0, INDEX(MaGv!$C$3:$BB$31, 1, MATCH(B69, MaGv!$C$31:$BB$31,0))," ")</f>
        <v xml:space="preserve"> </v>
      </c>
      <c r="K72" s="104"/>
      <c r="L72" s="580"/>
      <c r="M72" s="78">
        <v>3</v>
      </c>
      <c r="N72" s="79" t="s">
        <v>278</v>
      </c>
      <c r="O72" s="78" t="str">
        <f>IF(COUNTIF(MaGv!$C$6:$BB$6, L69)&gt;0, INDEX(MaGv!$C$3:$BB$6, 1, MATCH(L69, MaGv!$C$6:$BB$6,0))," ")</f>
        <v>A7</v>
      </c>
      <c r="P72" s="78" t="str">
        <f>IF(COUNTIF(MaGv!$C$11:$BB$11, L69)&gt;0, INDEX(MaGv!$C$3:$BB$11, 1, MATCH(L69, MaGv!$C$11:$BB$11,0))," ")</f>
        <v xml:space="preserve"> </v>
      </c>
      <c r="Q72" s="78" t="str">
        <f>IF(COUNTIF(MaGv!$C$16:$BB$16, L69)&gt;0, INDEX(MaGv!$C$3:$BB$16, 1, MATCH(L69, MaGv!$C$16:$BB$16,0))," ")</f>
        <v xml:space="preserve"> </v>
      </c>
      <c r="R72" s="78" t="str">
        <f>IF(COUNTIF(MaGv!$C$21:$BB$21, L69)&gt;0, INDEX(MaGv!$C$3:$BB$21, 1, MATCH(L69, MaGv!$C$21:$BB$21,0))," ")</f>
        <v xml:space="preserve"> </v>
      </c>
      <c r="S72" s="78" t="str">
        <f>IF(COUNTIF(MaGv!$C$26:$BB$26, L69)&gt;0, INDEX(MaGv!$C$3:$BB$26, 1, MATCH(L69, MaGv!$C$26:$BB$26,0))," ")</f>
        <v>A7</v>
      </c>
      <c r="T72" s="78" t="str">
        <f>IF(COUNTIF(MaGv!$C$31:$BB$31, L69)&gt;0, INDEX(MaGv!$C$3:$BB$31, 1, MATCH(L69, MaGv!$C$31:$BB$31,0))," ")</f>
        <v xml:space="preserve"> </v>
      </c>
      <c r="U72" s="124"/>
      <c r="V72" s="124"/>
      <c r="W72" s="182">
        <v>68</v>
      </c>
      <c r="X72" s="212" t="s">
        <v>240</v>
      </c>
      <c r="Y72" s="338" t="s">
        <v>455</v>
      </c>
    </row>
    <row r="73" spans="1:25" ht="12.95" customHeight="1">
      <c r="A73" s="124"/>
      <c r="B73" s="580"/>
      <c r="C73" s="78">
        <v>4</v>
      </c>
      <c r="D73" s="79" t="s">
        <v>99</v>
      </c>
      <c r="E73" s="78" t="str">
        <f>IF(COUNTIF(MaGv!$C$7:$BB$7, B69)&gt;0, INDEX(MaGv!$C$3:$BB$7, 1, MATCH(B69, MaGv!$C$7:$BB$7,0))," ")</f>
        <v xml:space="preserve"> </v>
      </c>
      <c r="F73" s="78" t="str">
        <f>IF(COUNTIF(MaGv!$C$12:$BB$12, B69)&gt;0, INDEX(MaGv!$C$3:$BB$12, 1, MATCH(B69, MaGv!$C$12:$BB$12,0))," ")</f>
        <v xml:space="preserve"> </v>
      </c>
      <c r="G73" s="78" t="str">
        <f>IF(COUNTIF(MaGv!$C$17:$BB$17, B69)&gt;0, INDEX(MaGv!$C$3:$BB$17, 1, MATCH(B69, MaGv!$C$17:$BB$17,0))," ")</f>
        <v xml:space="preserve"> </v>
      </c>
      <c r="H73" s="78" t="str">
        <f>IF(COUNTIF(MaGv!$C$22:$BB$22, B69)&gt;0, INDEX(MaGv!$C$3:$BB$22, 1, MATCH(B69, MaGv!$C$22:$BB$22,0))," ")</f>
        <v>A8</v>
      </c>
      <c r="I73" s="78" t="str">
        <f>IF(COUNTIF(MaGv!$C$27:$BB$27, B69)&gt;0, INDEX(MaGv!$C$3:$BB$27, 1, MATCH(B69, MaGv!$C$27:$BB$27,0))," ")</f>
        <v>A8</v>
      </c>
      <c r="J73" s="78" t="str">
        <f>IF(COUNTIF(MaGv!$C$32:$BB$32, B69)&gt;0, INDEX(MaGv!$C$3:$BB$32, 1, MATCH(B69, MaGv!$C$32:$BB$32,0))," ")</f>
        <v xml:space="preserve"> </v>
      </c>
      <c r="K73" s="104"/>
      <c r="L73" s="580"/>
      <c r="M73" s="78">
        <v>4</v>
      </c>
      <c r="N73" s="79" t="s">
        <v>99</v>
      </c>
      <c r="O73" s="78" t="str">
        <f>IF(COUNTIF(MaGv!$C$7:$BB$7, L69)&gt;0, INDEX(MaGv!$C$3:$BB$7, 1, MATCH(L69, MaGv!$C$7:$BB$7,0))," ")</f>
        <v>A7</v>
      </c>
      <c r="P73" s="78" t="str">
        <f>IF(COUNTIF(MaGv!$C$12:$BB$12, L69)&gt;0, INDEX(MaGv!$C$3:$BB$12, 1, MATCH(L69, MaGv!$C$12:$BB$12,0))," ")</f>
        <v xml:space="preserve"> </v>
      </c>
      <c r="Q73" s="78" t="str">
        <f>IF(COUNTIF(MaGv!$C$17:$BB$17, L69)&gt;0, INDEX(MaGv!$C$3:$BB$17, 1, MATCH(L69, MaGv!$C$17:$BB$17,0))," ")</f>
        <v xml:space="preserve"> </v>
      </c>
      <c r="R73" s="78" t="str">
        <f>IF(COUNTIF(MaGv!$C$22:$BB$22, L69)&gt;0, INDEX(MaGv!$C$3:$BB$22, 1, MATCH(L69, MaGv!$C$22:$BB$22,0))," ")</f>
        <v xml:space="preserve"> </v>
      </c>
      <c r="S73" s="78" t="str">
        <f>IF(COUNTIF(MaGv!$C$27:$BB$27, L69)&gt;0, INDEX(MaGv!$C$3:$BB$27, 1, MATCH(L69, MaGv!$C$27:$BB$27,0))," ")</f>
        <v>A4</v>
      </c>
      <c r="T73" s="78" t="str">
        <f>IF(COUNTIF(MaGv!$C$32:$BB$32, L69)&gt;0, INDEX(MaGv!$C$3:$BB$32, 1, MATCH(L69, MaGv!$C$32:$BB$32,0))," ")</f>
        <v xml:space="preserve"> </v>
      </c>
      <c r="U73" s="124"/>
      <c r="V73" s="124"/>
      <c r="W73" s="183">
        <v>69</v>
      </c>
      <c r="X73" s="212" t="s">
        <v>303</v>
      </c>
      <c r="Y73" s="341" t="s">
        <v>473</v>
      </c>
    </row>
    <row r="74" spans="1:25" ht="12.95" customHeight="1" thickBot="1">
      <c r="A74" s="124"/>
      <c r="B74" s="580"/>
      <c r="C74" s="108">
        <v>5</v>
      </c>
      <c r="D74" s="110" t="s">
        <v>100</v>
      </c>
      <c r="E74" s="108" t="str">
        <f>IF(COUNTIF(MaGv!$C$8:$BB$8, B69)&gt;0, INDEX(MaGv!$C$3:$BB$8, 1, MATCH(B69, MaGv!$C$8:$BB$8,0))," ")</f>
        <v xml:space="preserve"> </v>
      </c>
      <c r="F74" s="108" t="str">
        <f>IF(COUNTIF(MaGv!$C$13:$BB$13, B69)&gt;0, INDEX(MaGv!$C$3:$BB$13, 1, MATCH(B69, MaGv!$C$13:$BB$13,0))," ")</f>
        <v xml:space="preserve"> </v>
      </c>
      <c r="G74" s="108" t="str">
        <f>IF(COUNTIF(MaGv!$C$18:$BB$18, B69)&gt;0, INDEX(MaGv!$C$3:$BB$18, 1, MATCH(B69, MaGv!$C$18:$BB$18,0))," ")</f>
        <v xml:space="preserve"> </v>
      </c>
      <c r="H74" s="108" t="str">
        <f>IF(COUNTIF(MaGv!$C$23:$BB$23, B69)&gt;0, INDEX(MaGv!$C$3:$BB$23, 1, MATCH(B69, MaGv!$C$23:$BB$23,0))," ")</f>
        <v>A8</v>
      </c>
      <c r="I74" s="108" t="str">
        <f>IF(COUNTIF(MaGv!$C$28:$BB$28, B69)&gt;0, INDEX(MaGv!$C$3:$BB$28, 1, MATCH(B69, MaGv!$C$28:$BB$28,0))," ")</f>
        <v xml:space="preserve"> </v>
      </c>
      <c r="J74" s="108" t="str">
        <f>IF(COUNTIF(MaGv!$C$33:$BB$33, B69)&gt;0, INDEX(MaGv!$C$3:$BB$33, 1, MATCH(B69, MaGv!$C$33:$BB$33, 0))," ")</f>
        <v xml:space="preserve"> </v>
      </c>
      <c r="K74" s="104"/>
      <c r="L74" s="580"/>
      <c r="M74" s="108">
        <v>5</v>
      </c>
      <c r="N74" s="110" t="s">
        <v>100</v>
      </c>
      <c r="O74" s="108" t="str">
        <f>IF(COUNTIF(MaGv!$C$8:$BB$8, L69)&gt;0, INDEX(MaGv!$C$3:$BB$8, 1, MATCH(L69, MaGv!$C$8:$BB$8,0))," ")</f>
        <v xml:space="preserve"> </v>
      </c>
      <c r="P74" s="108" t="str">
        <f>IF(COUNTIF(MaGv!$C$13:$BB$13, L69)&gt;0, INDEX(MaGv!$C$3:$BB$13, 1, MATCH(L69, MaGv!$C$13:$BB$13,0))," ")</f>
        <v xml:space="preserve"> </v>
      </c>
      <c r="Q74" s="108" t="str">
        <f>IF(COUNTIF(MaGv!$C$18:$BB$18, L69)&gt;0, INDEX(MaGv!$C$3:$BB$18, 1, MATCH(L69, MaGv!$C$18:$BB$18,0))," ")</f>
        <v xml:space="preserve"> </v>
      </c>
      <c r="R74" s="108" t="str">
        <f>IF(COUNTIF(MaGv!$C$23:$BB$23, L69)&gt;0, INDEX(MaGv!$C$3:$BB$23, 1, MATCH(L69, MaGv!$C$23:$BB$23,0))," ")</f>
        <v xml:space="preserve"> </v>
      </c>
      <c r="S74" s="108" t="str">
        <f>IF(COUNTIF(MaGv!$C$28:$BB$28, L69)&gt;0, INDEX(MaGv!$C$3:$BB$28, 1, MATCH(L69, MaGv!$C$28:$BB$28,0))," ")</f>
        <v>A4</v>
      </c>
      <c r="T74" s="108" t="str">
        <f>IF(COUNTIF(MaGv!$C$33:$BB$33, L69)&gt;0, INDEX(MaGv!$C$3:$BB$33, 1, MATCH(L69, MaGv!$C$33:$BB$33, 0))," ")</f>
        <v xml:space="preserve"> </v>
      </c>
      <c r="U74" s="124"/>
      <c r="V74" s="124"/>
      <c r="W74" s="182">
        <v>70</v>
      </c>
      <c r="X74" s="212" t="s">
        <v>415</v>
      </c>
      <c r="Y74" s="496" t="s">
        <v>550</v>
      </c>
    </row>
    <row r="75" spans="1:25" ht="12.95" customHeight="1" thickTop="1">
      <c r="A75" s="124"/>
      <c r="B75" s="579" t="s">
        <v>24</v>
      </c>
      <c r="C75" s="109">
        <v>1</v>
      </c>
      <c r="D75" s="111" t="s">
        <v>279</v>
      </c>
      <c r="E75" s="109" t="str">
        <f>IF(COUNTIF(MaGv!$C$39:$BB$39, B69)&gt;0, INDEX(MaGv!$C$38:$BB$39, 1, MATCH(B69, MaGv!$C$39:$BB$39,0))," ")</f>
        <v xml:space="preserve"> </v>
      </c>
      <c r="F75" s="109" t="str">
        <f>IF(COUNTIF(MaGv!$C$44:$BB$44, B69)&gt;0, INDEX(MaGv!$C$38:$BB$44, 1, MATCH(B69, MaGv!$C$44:$BB$44,0))," ")</f>
        <v xml:space="preserve"> </v>
      </c>
      <c r="G75" s="109" t="str">
        <f>IF(COUNTIF(MaGv!$C$49:$BB$49, B69)&gt;0, INDEX(MaGv!$C$38:$BB$49, 1, MATCH(B69, MaGv!$C$49:$BB$49,0))," ")</f>
        <v xml:space="preserve"> </v>
      </c>
      <c r="H75" s="109" t="str">
        <f>IF(COUNTIF(MaGv!$C$54:$BB$54, B69)&gt;0, INDEX(MaGv!$C$38:$BB$54, 1, MATCH(B69, MaGv!$C$54:$BB$54,0))," ")</f>
        <v xml:space="preserve"> </v>
      </c>
      <c r="I75" s="109" t="str">
        <f>IF(COUNTIF(MaGv!$C$59:$BB$59, B69)&gt;0, INDEX(MaGv!$C$38:$BB$59, 1, MATCH(B69, MaGv!$C$59:$BB$59,0))," ")</f>
        <v xml:space="preserve"> </v>
      </c>
      <c r="J75" s="109" t="str">
        <f>IF(COUNTIF(MaGv!$C$64:$BB$64, B69)&gt;0, INDEX(MaGv!$C$38:$BB$64, 1, MATCH(B69, MaGv!$C$64:$BB$64,0))," ")</f>
        <v xml:space="preserve"> </v>
      </c>
      <c r="K75" s="104"/>
      <c r="L75" s="579" t="s">
        <v>24</v>
      </c>
      <c r="M75" s="109">
        <v>1</v>
      </c>
      <c r="N75" s="111" t="s">
        <v>279</v>
      </c>
      <c r="O75" s="109" t="str">
        <f>IF(COUNTIF(MaGv!$C$39:$BB$39, L69)&gt;0, INDEX(MaGv!$C$38:$BB$39, 1, MATCH(L69, MaGv!$C$39:$BB$39,0))," ")</f>
        <v xml:space="preserve"> </v>
      </c>
      <c r="P75" s="109" t="str">
        <f>IF(COUNTIF(MaGv!$C$44:$BB$44, L69)&gt;0, INDEX(MaGv!$C$38:$BB$44, 1, MATCH(L69, MaGv!$C$44:$BB$44,0))," ")</f>
        <v xml:space="preserve"> </v>
      </c>
      <c r="Q75" s="109" t="str">
        <f>IF(COUNTIF(MaGv!$C$49:$BB$49, L69)&gt;0, INDEX(MaGv!$C$38:$BB$49, 1, MATCH(L69, MaGv!$C$49:$BB$49,0))," ")</f>
        <v xml:space="preserve"> </v>
      </c>
      <c r="R75" s="109" t="str">
        <f>IF(COUNTIF(MaGv!$C$54:$BB$54, L69)&gt;0, INDEX(MaGv!$C$38:$BB$54, 1, MATCH(L69, MaGv!$C$54:$BB$54,0))," ")</f>
        <v xml:space="preserve"> </v>
      </c>
      <c r="S75" s="109" t="str">
        <f>IF(COUNTIF(MaGv!$C$59:$BB$59, L69)&gt;0, INDEX(MaGv!$C$38:$BB$59, 1, MATCH(L69, MaGv!$C$59:$BB$59,0))," ")</f>
        <v xml:space="preserve"> </v>
      </c>
      <c r="T75" s="109" t="str">
        <f>IF(COUNTIF(MaGv!$C$64:$BB$64, L69)&gt;0, INDEX(MaGv!$C$38:$BB$64, 1, MATCH(L69, MaGv!$C$64:$BB$64,0))," ")</f>
        <v xml:space="preserve"> </v>
      </c>
      <c r="U75" s="124"/>
      <c r="V75" s="124"/>
      <c r="W75" s="183">
        <v>71</v>
      </c>
      <c r="X75" s="212" t="s">
        <v>241</v>
      </c>
      <c r="Y75" s="338" t="s">
        <v>474</v>
      </c>
    </row>
    <row r="76" spans="1:25" ht="12.95" customHeight="1">
      <c r="A76" s="124"/>
      <c r="B76" s="580"/>
      <c r="C76" s="78">
        <v>2</v>
      </c>
      <c r="D76" s="79" t="s">
        <v>531</v>
      </c>
      <c r="E76" s="78" t="str">
        <f>IF(COUNTIF(MaGv!$C$40:$BB$40, B69)&gt;0, INDEX(MaGv!$C$38:$BB$40, 1, MATCH(B69, MaGv!$C$40:$BB$40,0))," ")</f>
        <v xml:space="preserve"> </v>
      </c>
      <c r="F76" s="78" t="str">
        <f>IF(COUNTIF(MaGv!$C$45:$BB$45, B69)&gt;0, INDEX(MaGv!$C$38:$BB$45, 1, MATCH(B69, MaGv!$C$45:$BB$45,0))," ")</f>
        <v xml:space="preserve"> </v>
      </c>
      <c r="G76" s="78" t="str">
        <f>IF(COUNTIF(MaGv!$C$50:$BB$50, B69)&gt;0, INDEX(MaGv!$C$38:$BB$50, 1, MATCH(B69, MaGv!$C$50:$BB$50,0))," ")</f>
        <v xml:space="preserve"> </v>
      </c>
      <c r="H76" s="78" t="str">
        <f>IF(COUNTIF(MaGv!$C$55:$BB$55, B69)&gt;0, INDEX(MaGv!$C$38:$BB$55, 1, MATCH(B69, MaGv!$C$55:$BB$55,0))," ")</f>
        <v xml:space="preserve"> </v>
      </c>
      <c r="I76" s="78" t="str">
        <f>IF(COUNTIF(MaGv!$C$60:$BB$60, B69)&gt;0, INDEX(MaGv!$C$38:$BB$60, 1, MATCH(B69, MaGv!$C$60:$BB$60,0))," ")</f>
        <v xml:space="preserve"> </v>
      </c>
      <c r="J76" s="78" t="str">
        <f>IF(COUNTIF(MaGv!$C$65:$BB$65, B69)&gt;0, INDEX(MaGv!$C$38:$BB$65, 1, MATCH(B69, MaGv!$C$65:$BB$65,0))," ")</f>
        <v xml:space="preserve"> </v>
      </c>
      <c r="K76" s="104"/>
      <c r="L76" s="580"/>
      <c r="M76" s="78">
        <v>2</v>
      </c>
      <c r="N76" s="79" t="s">
        <v>531</v>
      </c>
      <c r="O76" s="78" t="str">
        <f>IF(COUNTIF(MaGv!$C$40:$BB$40, L69)&gt;0, INDEX(MaGv!$C$38:$BB$40, 1, MATCH(L69, MaGv!$C$40:$BB$40,0))," ")</f>
        <v xml:space="preserve"> </v>
      </c>
      <c r="P76" s="78" t="str">
        <f>IF(COUNTIF(MaGv!$C$45:$BB$45, L69)&gt;0, INDEX(MaGv!$C$38:$BB$45, 1, MATCH(L69, MaGv!$C$45:$BB$45,0))," ")</f>
        <v xml:space="preserve"> </v>
      </c>
      <c r="Q76" s="78" t="str">
        <f>IF(COUNTIF(MaGv!$C$50:$BB$50, L69)&gt;0, INDEX(MaGv!$C$38:$BB$50, 1, MATCH(L69, MaGv!$C$50:$BB$50,0))," ")</f>
        <v xml:space="preserve"> </v>
      </c>
      <c r="R76" s="78" t="str">
        <f>IF(COUNTIF(MaGv!$C$55:$BB$55, L69)&gt;0, INDEX(MaGv!$C$38:$BB$55, 1, MATCH(L69, MaGv!$C$55:$BB$55,0))," ")</f>
        <v xml:space="preserve"> </v>
      </c>
      <c r="S76" s="78" t="str">
        <f>IF(COUNTIF(MaGv!$C$60:$BB$60, L69)&gt;0, INDEX(MaGv!$C$38:$BB$60, 1, MATCH(L69, MaGv!$C$60:$BB$60,0))," ")</f>
        <v xml:space="preserve"> </v>
      </c>
      <c r="T76" s="78" t="str">
        <f>IF(COUNTIF(MaGv!$C$65:$BB$65, L69)&gt;0, INDEX(MaGv!$C$38:$BB$65, 1, MATCH(L69, MaGv!$C$65:$BB$65,0))," ")</f>
        <v xml:space="preserve"> </v>
      </c>
      <c r="U76" s="124"/>
      <c r="V76" s="124"/>
      <c r="W76" s="182">
        <v>72</v>
      </c>
      <c r="X76" s="212" t="s">
        <v>242</v>
      </c>
      <c r="Y76" s="338" t="s">
        <v>477</v>
      </c>
    </row>
    <row r="77" spans="1:25" ht="12.95" customHeight="1">
      <c r="A77" s="124"/>
      <c r="B77" s="580"/>
      <c r="C77" s="78">
        <v>3</v>
      </c>
      <c r="D77" s="79" t="s">
        <v>532</v>
      </c>
      <c r="E77" s="78" t="str">
        <f>IF(COUNTIF(MaGv!$C$41:$BB$41, B69)&gt;0, INDEX(MaGv!$C$38:$BB$41, 1, MATCH(B69, MaGv!$C$41:$BB$41,0))," ")</f>
        <v xml:space="preserve"> </v>
      </c>
      <c r="F77" s="78" t="str">
        <f>IF(COUNTIF(MaGv!$C$46:$BB$46, B69)&gt;0, INDEX(MaGv!$C$38:$BB$46, 1, MATCH(B69, MaGv!$C$46:$BB$46,0))," ")</f>
        <v xml:space="preserve"> </v>
      </c>
      <c r="G77" s="78" t="str">
        <f>IF(COUNTIF(MaGv!$C$51:$BB$51, B69)&gt;0, INDEX(MaGv!$C$38:$BB$51, 1, MATCH(B69, MaGv!$C$51:$BB$51,0))," ")</f>
        <v xml:space="preserve"> </v>
      </c>
      <c r="H77" s="78" t="str">
        <f>IF(COUNTIF(MaGv!$C$56:$BB$56, B69)&gt;0, INDEX(MaGv!$C$38:$BB$56, 1, MATCH(B69, MaGv!$C$56:$BB$56,0))," ")</f>
        <v xml:space="preserve"> </v>
      </c>
      <c r="I77" s="78" t="str">
        <f>IF(COUNTIF(MaGv!$C$61:$BB$61, B69)&gt;0, INDEX(MaGv!$C$38:$BB$61, 1, MATCH(B69, MaGv!$C$61:$BB$61,0))," ")</f>
        <v xml:space="preserve"> </v>
      </c>
      <c r="J77" s="78" t="str">
        <f>IF(COUNTIF(MaGv!$C$66:$BB$66, B69)&gt;0, INDEX(MaGv!$C$38:$BB$66, 1, MATCH(B69, MaGv!$C$66:$BB$66,0))," ")</f>
        <v xml:space="preserve"> </v>
      </c>
      <c r="K77" s="104"/>
      <c r="L77" s="580"/>
      <c r="M77" s="78">
        <v>3</v>
      </c>
      <c r="N77" s="79" t="s">
        <v>532</v>
      </c>
      <c r="O77" s="78" t="str">
        <f>IF(COUNTIF(MaGv!$C$41:$BB$41, L69)&gt;0, INDEX(MaGv!$C$38:$BB$41, 1, MATCH(L69, MaGv!$C$41:$BB$41,0))," ")</f>
        <v xml:space="preserve"> </v>
      </c>
      <c r="P77" s="78" t="str">
        <f>IF(COUNTIF(MaGv!$C$46:$BB$46, L69)&gt;0, INDEX(MaGv!$C$38:$BB$46, 1, MATCH(L69, MaGv!$C$46:$BB$46,0))," ")</f>
        <v xml:space="preserve"> </v>
      </c>
      <c r="Q77" s="78" t="str">
        <f>IF(COUNTIF(MaGv!$C$51:$BB$51, L69)&gt;0, INDEX(MaGv!$C$38:$BB$51, 1, MATCH(L69, MaGv!$C$51:$BB$51,0))," ")</f>
        <v xml:space="preserve"> </v>
      </c>
      <c r="R77" s="78" t="str">
        <f>IF(COUNTIF(MaGv!$C$56:$BB$56, L69)&gt;0, INDEX(MaGv!$C$38:$BB$56, 1, MATCH(L69, MaGv!$C$56:$BB$56,0))," ")</f>
        <v xml:space="preserve"> </v>
      </c>
      <c r="S77" s="78" t="str">
        <f>IF(COUNTIF(MaGv!$C$61:$BB$61, L69)&gt;0, INDEX(MaGv!$C$38:$BB$61, 1, MATCH(L69, MaGv!$C$61:$BB$61,0))," ")</f>
        <v xml:space="preserve"> </v>
      </c>
      <c r="T77" s="78" t="str">
        <f>IF(COUNTIF(MaGv!$C$66:$BB$66, L69)&gt;0, INDEX(MaGv!$C$38:$BB$66, 1, MATCH(L69, MaGv!$C$66:$BB$66,0))," ")</f>
        <v xml:space="preserve"> </v>
      </c>
      <c r="U77" s="124"/>
      <c r="V77" s="124"/>
      <c r="W77" s="183">
        <v>73</v>
      </c>
      <c r="X77" s="212" t="s">
        <v>243</v>
      </c>
      <c r="Y77" s="338" t="s">
        <v>501</v>
      </c>
    </row>
    <row r="78" spans="1:25" ht="12.95" customHeight="1">
      <c r="A78" s="124"/>
      <c r="B78" s="580"/>
      <c r="C78" s="78">
        <v>4</v>
      </c>
      <c r="D78" s="79" t="s">
        <v>533</v>
      </c>
      <c r="E78" s="78" t="str">
        <f>IF(COUNTIF(MaGv!$C$42:$BB$42, B69)&gt;0, INDEX(MaGv!$C$38:$BB$42, 1, MATCH(B69, MaGv!$C$42:$BB$42,0))," ")</f>
        <v xml:space="preserve"> </v>
      </c>
      <c r="F78" s="78" t="str">
        <f>IF(COUNTIF(MaGv!$C$47:$BB$47, B69)&gt;0, INDEX(MaGv!$C$38:$BB$47, 1, MATCH(B69, MaGv!$C$47:$BB$47,0))," ")</f>
        <v xml:space="preserve"> </v>
      </c>
      <c r="G78" s="78" t="str">
        <f>IF(COUNTIF(MaGv!$C$52:$BB$52, B69)&gt;0, INDEX(MaGv!$C$38:$BB$52, 1, MATCH(B69, MaGv!$C$52:$BB$52, 0))," ")</f>
        <v xml:space="preserve"> </v>
      </c>
      <c r="H78" s="78" t="str">
        <f>IF(COUNTIF(MaGv!$C$57:$BB$57, B69)&gt;0, INDEX(MaGv!$C$38:$BB$57, 1, MATCH(B69, MaGv!$C$57:$BB$57,0))," ")</f>
        <v xml:space="preserve"> </v>
      </c>
      <c r="I78" s="78" t="str">
        <f>IF(COUNTIF(MaGv!$C$62:$BB$62, B69)&gt;0, INDEX(MaGv!$C$38:$BB$62, 1, MATCH(B69, MaGv!$C$62:$BB$62,0))," ")</f>
        <v xml:space="preserve"> </v>
      </c>
      <c r="J78" s="78" t="str">
        <f>IF(COUNTIF(MaGv!$C$66:$BB$67, B69)&gt;0, INDEX(MaGv!$C$38:$BB$67, 1, MATCH(B69, MaGv!$C$67:$BB$67,0))," ")</f>
        <v xml:space="preserve"> </v>
      </c>
      <c r="K78" s="104"/>
      <c r="L78" s="580"/>
      <c r="M78" s="78">
        <v>4</v>
      </c>
      <c r="N78" s="79" t="s">
        <v>533</v>
      </c>
      <c r="O78" s="78" t="str">
        <f>IF(COUNTIF(MaGv!$C$42:$BB$42, L69)&gt;0, INDEX(MaGv!$C$38:$BB$42, 1, MATCH(L69, MaGv!$C$42:$BB$42,0))," ")</f>
        <v xml:space="preserve"> </v>
      </c>
      <c r="P78" s="78" t="str">
        <f>IF(COUNTIF(MaGv!$C$47:$BB$47, L69)&gt;0, INDEX(MaGv!$C$38:$BB$47, 1, MATCH(L69, MaGv!$C$47:$BB$47,0))," ")</f>
        <v xml:space="preserve"> </v>
      </c>
      <c r="Q78" s="78" t="str">
        <f>IF(COUNTIF(MaGv!$C$52:$BB$52, L69)&gt;0, INDEX(MaGv!$C$38:$BB$52, 1, MATCH(L69, MaGv!$C$52:$BB$52, 0))," ")</f>
        <v xml:space="preserve"> </v>
      </c>
      <c r="R78" s="78" t="str">
        <f>IF(COUNTIF(MaGv!$C$57:$BB$57, L69)&gt;0, INDEX(MaGv!$C$38:$BB$57, 1, MATCH(L69, MaGv!$C$57:$BB$57,0))," ")</f>
        <v xml:space="preserve"> </v>
      </c>
      <c r="S78" s="78" t="str">
        <f>IF(COUNTIF(MaGv!$C$62:$BB$62, L69)&gt;0, INDEX(MaGv!$C$38:$BB$62, 1, MATCH(L69, MaGv!$C$62:$BB$62,0))," ")</f>
        <v xml:space="preserve"> </v>
      </c>
      <c r="T78" s="78" t="str">
        <f>IF(COUNTIF(MaGv!$C$66:$BB$67, L69)&gt;0, INDEX(MaGv!$C$38:$BB$67, 1, MATCH(L69, MaGv!$C$67:$BB$67,0))," ")</f>
        <v xml:space="preserve"> </v>
      </c>
      <c r="U78" s="124"/>
      <c r="V78" s="124"/>
      <c r="W78" s="182">
        <v>74</v>
      </c>
      <c r="X78" s="212" t="s">
        <v>305</v>
      </c>
      <c r="Y78" s="336" t="s">
        <v>476</v>
      </c>
    </row>
    <row r="79" spans="1:25" ht="12.95" customHeight="1">
      <c r="A79" s="124"/>
      <c r="B79" s="581"/>
      <c r="C79" s="80">
        <v>5</v>
      </c>
      <c r="D79" s="81" t="s">
        <v>534</v>
      </c>
      <c r="E79" s="80" t="str">
        <f>IF(COUNTIF(MaGv!$C$43:$BB$43, B69)&gt;0, INDEX(MaGv!$C$38:$BB$43, 1, MATCH(B69, MaGv!$C$43:$BB$43,0))," ")</f>
        <v xml:space="preserve"> </v>
      </c>
      <c r="F79" s="80" t="str">
        <f>IF(COUNTIF(MaGv!$C$48:$BB$48, B69)&gt;0, INDEX(MaGv!$C$38:$BB$48, 1, MATCH(B69, MaGv!$C$48:$BB$48,0))," ")</f>
        <v xml:space="preserve"> </v>
      </c>
      <c r="G79" s="80" t="str">
        <f>IF(COUNTIF(MaGv!$C$53:$BB$53, B69)&gt;0, INDEX(MaGv!$C$38:$BB$53, 1, MATCH(B69, MaGv!$C$53:$BB$53,0))," ")</f>
        <v xml:space="preserve"> </v>
      </c>
      <c r="H79" s="80" t="str">
        <f>IF(COUNTIF(MaGv!$C$58:$BB$58, B69)&gt;0, INDEX(MaGv!$C$38:$BB$58, 1, MATCH(B69, MaGv!$C$58:$BB$58,0))," ")</f>
        <v xml:space="preserve"> </v>
      </c>
      <c r="I79" s="80" t="str">
        <f>IF(COUNTIF(MaGv!$C$63:$BB$63, B69)&gt;0, INDEX(MaGv!$C$38:$BB$63, 1, MATCH(B69, MaGv!$C$63:$BB$63,0))," ")</f>
        <v xml:space="preserve"> </v>
      </c>
      <c r="J79" s="80" t="str">
        <f>IF(COUNTIF(MaGv!$C$68:$BB$68, B69)&gt;0, INDEX(MaGv!$C$38:$BB$68, 1, MATCH(B69, MaGv!$C$68:$BB$68,0))," ")</f>
        <v xml:space="preserve"> </v>
      </c>
      <c r="K79" s="104"/>
      <c r="L79" s="581"/>
      <c r="M79" s="80">
        <v>5</v>
      </c>
      <c r="N79" s="81" t="s">
        <v>534</v>
      </c>
      <c r="O79" s="80" t="str">
        <f>IF(COUNTIF(MaGv!$C$43:$BB$43, L69)&gt;0, INDEX(MaGv!$C$38:$BB$43, 1, MATCH(L69, MaGv!$C$43:$BB$43,0))," ")</f>
        <v xml:space="preserve"> </v>
      </c>
      <c r="P79" s="80" t="str">
        <f>IF(COUNTIF(MaGv!$C$48:$BB$48, L69)&gt;0, INDEX(MaGv!$C$38:$BB$48, 1, MATCH(L69, MaGv!$C$48:$BB$48,0))," ")</f>
        <v xml:space="preserve"> </v>
      </c>
      <c r="Q79" s="80" t="str">
        <f>IF(COUNTIF(MaGv!$C$53:$BB$53, L69)&gt;0, INDEX(MaGv!$C$38:$BB$53, 1, MATCH(L69, MaGv!$C$53:$BB$53,0))," ")</f>
        <v xml:space="preserve"> </v>
      </c>
      <c r="R79" s="80" t="str">
        <f>IF(COUNTIF(MaGv!$C$58:$BB$58, L69)&gt;0, INDEX(MaGv!$C$38:$BB$58, 1, MATCH(L69, MaGv!$C$58:$BB$58,0))," ")</f>
        <v xml:space="preserve"> </v>
      </c>
      <c r="S79" s="80" t="str">
        <f>IF(COUNTIF(MaGv!$C$63:$BB$63, L69)&gt;0, INDEX(MaGv!$C$38:$BB$63, 1, MATCH(L69, MaGv!$C$63:$BB$63,0))," ")</f>
        <v xml:space="preserve"> </v>
      </c>
      <c r="T79" s="80" t="str">
        <f>IF(COUNTIF(MaGv!$C$68:$BB$68, L69)&gt;0, INDEX(MaGv!$C$38:$BB$68, 1, MATCH(L69, MaGv!$C$68:$BB$68,0))," ")</f>
        <v xml:space="preserve"> </v>
      </c>
      <c r="U79" s="124"/>
      <c r="V79" s="124"/>
      <c r="W79" s="183">
        <v>75</v>
      </c>
      <c r="X79" s="212" t="s">
        <v>417</v>
      </c>
      <c r="Y79" s="338" t="s">
        <v>502</v>
      </c>
    </row>
    <row r="80" spans="1:25" ht="12.95" customHeight="1">
      <c r="A80" s="124"/>
      <c r="B80" s="119"/>
      <c r="C80" s="75"/>
      <c r="D80" s="82"/>
      <c r="E80" s="75"/>
      <c r="F80" s="75"/>
      <c r="G80" s="75"/>
      <c r="H80" s="75"/>
      <c r="I80" s="75"/>
      <c r="J80" s="75"/>
      <c r="K80" s="104"/>
      <c r="L80" s="119"/>
      <c r="M80" s="75"/>
      <c r="N80" s="82"/>
      <c r="O80" s="75"/>
      <c r="P80" s="75"/>
      <c r="Q80" s="75"/>
      <c r="R80" s="75"/>
      <c r="S80" s="75"/>
      <c r="T80" s="75"/>
      <c r="U80" s="124"/>
      <c r="V80" s="124"/>
      <c r="W80" s="182">
        <v>76</v>
      </c>
      <c r="X80" s="212" t="s">
        <v>244</v>
      </c>
      <c r="Y80" s="336" t="s">
        <v>460</v>
      </c>
    </row>
    <row r="81" spans="1:25" ht="6.95" customHeight="1">
      <c r="A81" s="127"/>
      <c r="B81" s="120"/>
      <c r="C81" s="83"/>
      <c r="D81" s="83"/>
      <c r="E81" s="84"/>
      <c r="F81" s="84"/>
      <c r="G81" s="84"/>
      <c r="H81" s="84"/>
      <c r="I81" s="84"/>
      <c r="J81" s="84"/>
      <c r="K81" s="84"/>
      <c r="L81" s="120"/>
      <c r="M81" s="83"/>
      <c r="N81" s="83"/>
      <c r="O81" s="84"/>
      <c r="P81" s="84"/>
      <c r="Q81" s="84"/>
      <c r="R81" s="84"/>
      <c r="S81" s="84"/>
      <c r="T81" s="84"/>
      <c r="W81" s="183">
        <v>77</v>
      </c>
      <c r="X81" s="212" t="s">
        <v>245</v>
      </c>
      <c r="Y81" s="338" t="s">
        <v>448</v>
      </c>
    </row>
    <row r="82" spans="1:25" ht="14.1" customHeight="1">
      <c r="A82" s="124"/>
      <c r="B82" s="474" t="str">
        <f ca="1">MaGv!$N$1</f>
        <v>tkb_khoi12_hk2_ngay04-05-2020</v>
      </c>
      <c r="C82" s="474"/>
      <c r="D82" s="70"/>
      <c r="E82" s="70"/>
      <c r="F82" s="70"/>
      <c r="G82" s="70"/>
      <c r="H82" s="124"/>
      <c r="I82" s="70"/>
      <c r="J82" s="70"/>
      <c r="K82" s="71"/>
      <c r="L82" s="474" t="str">
        <f ca="1">MaGv!$N$1</f>
        <v>tkb_khoi12_hk2_ngay04-05-2020</v>
      </c>
      <c r="M82" s="70"/>
      <c r="N82" s="70"/>
      <c r="O82" s="70"/>
      <c r="P82" s="70"/>
      <c r="Q82" s="70"/>
      <c r="R82" s="124"/>
      <c r="S82" s="70"/>
      <c r="T82" s="70"/>
      <c r="U82" s="124"/>
      <c r="V82" s="124"/>
      <c r="W82" s="182">
        <v>78</v>
      </c>
      <c r="X82" s="212" t="s">
        <v>246</v>
      </c>
      <c r="Y82" s="338" t="s">
        <v>494</v>
      </c>
    </row>
    <row r="83" spans="1:25" ht="12.95" customHeight="1">
      <c r="B83" s="117" t="s">
        <v>71</v>
      </c>
      <c r="C83" s="582" t="str">
        <f>VLOOKUP(B85,dsma,3,0)&amp;"-"&amp;VLOOKUP(B85,dsma,5,0)</f>
        <v>Nguyễn Ngọc Yến-Toán</v>
      </c>
      <c r="D83" s="582"/>
      <c r="E83" s="582"/>
      <c r="F83" s="582"/>
      <c r="G83" s="71"/>
      <c r="H83" s="72"/>
      <c r="I83" s="73" t="s">
        <v>125</v>
      </c>
      <c r="J83" s="74">
        <f>60-COUNTIF(E86:J95, " ")</f>
        <v>0</v>
      </c>
      <c r="K83" s="71"/>
      <c r="L83" s="117" t="s">
        <v>71</v>
      </c>
      <c r="M83" s="582" t="str">
        <f>VLOOKUP(L85,dsma,3,0)&amp;"-"&amp;VLOOKUP(L85,dsma,5,0)</f>
        <v>Tô Việt-Toán</v>
      </c>
      <c r="N83" s="582"/>
      <c r="O83" s="582"/>
      <c r="P83" s="582"/>
      <c r="Q83" s="105"/>
      <c r="R83" s="72"/>
      <c r="S83" s="73" t="s">
        <v>125</v>
      </c>
      <c r="T83" s="74">
        <f>60-COUNTIF(O86:T95, " ")</f>
        <v>0</v>
      </c>
      <c r="W83" s="183">
        <v>79</v>
      </c>
      <c r="X83" s="212" t="s">
        <v>247</v>
      </c>
      <c r="Y83" s="338" t="s">
        <v>451</v>
      </c>
    </row>
    <row r="84" spans="1:25" ht="3" customHeight="1">
      <c r="B84" s="116"/>
      <c r="C84" s="71"/>
      <c r="D84" s="71"/>
      <c r="E84" s="75"/>
      <c r="F84" s="71"/>
      <c r="G84" s="71"/>
      <c r="H84" s="71"/>
      <c r="I84" s="71"/>
      <c r="J84" s="71"/>
      <c r="K84" s="71"/>
      <c r="L84" s="116"/>
      <c r="M84" s="71"/>
      <c r="N84" s="71"/>
      <c r="O84" s="75"/>
      <c r="P84" s="71"/>
      <c r="Q84" s="71"/>
      <c r="R84" s="71"/>
      <c r="S84" s="71"/>
      <c r="T84" s="71"/>
      <c r="W84" s="182">
        <v>80</v>
      </c>
      <c r="X84" s="212" t="s">
        <v>248</v>
      </c>
      <c r="Y84" s="339" t="s">
        <v>480</v>
      </c>
    </row>
    <row r="85" spans="1:25" ht="12.95" customHeight="1">
      <c r="A85" s="126"/>
      <c r="B85" s="118" t="str">
        <f>X15</f>
        <v>BT11</v>
      </c>
      <c r="C85" s="76" t="s">
        <v>72</v>
      </c>
      <c r="D85" s="76" t="s">
        <v>73</v>
      </c>
      <c r="E85" s="76" t="s">
        <v>15</v>
      </c>
      <c r="F85" s="76" t="s">
        <v>16</v>
      </c>
      <c r="G85" s="76" t="s">
        <v>37</v>
      </c>
      <c r="H85" s="76" t="s">
        <v>38</v>
      </c>
      <c r="I85" s="76" t="s">
        <v>39</v>
      </c>
      <c r="J85" s="76" t="s">
        <v>40</v>
      </c>
      <c r="K85" s="103"/>
      <c r="L85" s="118" t="str">
        <f>X16</f>
        <v>BT12</v>
      </c>
      <c r="M85" s="76" t="s">
        <v>72</v>
      </c>
      <c r="N85" s="76" t="s">
        <v>73</v>
      </c>
      <c r="O85" s="76" t="s">
        <v>15</v>
      </c>
      <c r="P85" s="76" t="s">
        <v>16</v>
      </c>
      <c r="Q85" s="76" t="s">
        <v>37</v>
      </c>
      <c r="R85" s="76" t="s">
        <v>38</v>
      </c>
      <c r="S85" s="76" t="s">
        <v>39</v>
      </c>
      <c r="T85" s="76" t="s">
        <v>40</v>
      </c>
      <c r="U85" s="126"/>
      <c r="V85" s="126">
        <v>12</v>
      </c>
      <c r="W85" s="183">
        <v>81</v>
      </c>
      <c r="X85" s="212" t="s">
        <v>249</v>
      </c>
      <c r="Y85" s="338" t="s">
        <v>461</v>
      </c>
    </row>
    <row r="86" spans="1:25" ht="12.95" customHeight="1">
      <c r="A86" s="124"/>
      <c r="B86" s="583" t="s">
        <v>25</v>
      </c>
      <c r="C86" s="68">
        <v>1</v>
      </c>
      <c r="D86" s="77" t="s">
        <v>74</v>
      </c>
      <c r="E86" s="68" t="str">
        <f>IF(COUNTIF(MaGv!$C$4:$BB$4, B85)&gt;0, INDEX(MaGv!$C$3:$BB$4, 1, MATCH(B85, MaGv!$C$4:$BB$4,0))," ")</f>
        <v xml:space="preserve"> </v>
      </c>
      <c r="F86" s="68" t="str">
        <f>IF(COUNTIF(MaGv!$C$9:$BB$9, B85)&gt;0, INDEX(MaGv!$C$3:$BB$9, 1, MATCH(B85, MaGv!$C$9:$BB$9,0))," ")</f>
        <v xml:space="preserve"> </v>
      </c>
      <c r="G86" s="68" t="str">
        <f>IF(COUNTIF(MaGv!$C$14:$BB$14, B85)&gt;0, INDEX(MaGv!$C$3:$BB$14, 1, MATCH(B85, MaGv!$C$14:$BB$14,0))," ")</f>
        <v xml:space="preserve"> </v>
      </c>
      <c r="H86" s="68" t="str">
        <f>IF(COUNTIF(MaGv!$C$19:$BB$19, B85)&gt;0, INDEX(MaGv!$C$3:$BB$19, 1, MATCH(B85, MaGv!$C$19:$BB$19,0))," ")</f>
        <v xml:space="preserve"> </v>
      </c>
      <c r="I86" s="68" t="str">
        <f>IF(COUNTIF(MaGv!$C$24:$BB$24, B85)&gt;0, INDEX(MaGv!$C$3:$BB$24, 1, MATCH(B85, MaGv!$C$24:$BB$24,0))," ")</f>
        <v xml:space="preserve"> </v>
      </c>
      <c r="J86" s="68" t="str">
        <f>IF(COUNTIF(MaGv!$C$29:$BB$29, B85)&gt;0, INDEX(MaGv!$C$3:$BB$29, 1, MATCH(B85, MaGv!$C$29:$BB$29,0))," ")</f>
        <v xml:space="preserve"> </v>
      </c>
      <c r="K86" s="104"/>
      <c r="L86" s="583" t="s">
        <v>25</v>
      </c>
      <c r="M86" s="68">
        <v>1</v>
      </c>
      <c r="N86" s="77" t="s">
        <v>74</v>
      </c>
      <c r="O86" s="68" t="str">
        <f>IF(COUNTIF(MaGv!$C$4:$BB$4, L85)&gt;0, INDEX(MaGv!$C$3:$BB$4, 1, MATCH(L85, MaGv!$C$4:$BB$4,0))," ")</f>
        <v xml:space="preserve"> </v>
      </c>
      <c r="P86" s="68" t="str">
        <f>IF(COUNTIF(MaGv!$C$9:$BB$9, L85)&gt;0, INDEX(MaGv!$C$3:$BB$9, 1, MATCH(L85, MaGv!$C$9:$BB$9,0))," ")</f>
        <v xml:space="preserve"> </v>
      </c>
      <c r="Q86" s="68" t="str">
        <f>IF(COUNTIF(MaGv!$C$14:$BB$14, L85)&gt;0, INDEX(MaGv!$C$3:$BB$14, 1, MATCH(L85, MaGv!$C$14:$BB$14,0))," ")</f>
        <v xml:space="preserve"> </v>
      </c>
      <c r="R86" s="68" t="str">
        <f>IF(COUNTIF(MaGv!$C$19:$BB$19, L85)&gt;0, INDEX(MaGv!$C$3:$BB$19, 1, MATCH(L85, MaGv!$C$19:$BB$19,0))," ")</f>
        <v xml:space="preserve"> </v>
      </c>
      <c r="S86" s="68" t="str">
        <f>IF(COUNTIF(MaGv!$C$24:$BB$24, L85)&gt;0, INDEX(MaGv!$C$3:$BB$24, 1, MATCH(L85, MaGv!$C$24:$BB$24,0))," ")</f>
        <v xml:space="preserve"> </v>
      </c>
      <c r="T86" s="68" t="str">
        <f>IF(COUNTIF(MaGv!$C$29:$BB$29, L85)&gt;0, INDEX(MaGv!$C$3:$BB$29, 1, MATCH(L85, MaGv!$C$29:$BB$29,0))," ")</f>
        <v xml:space="preserve"> </v>
      </c>
      <c r="U86" s="124"/>
      <c r="V86" s="124"/>
      <c r="W86" s="182">
        <v>82</v>
      </c>
      <c r="X86" s="212" t="s">
        <v>250</v>
      </c>
      <c r="Y86" s="341" t="s">
        <v>498</v>
      </c>
    </row>
    <row r="87" spans="1:25" ht="12.95" customHeight="1">
      <c r="A87" s="124"/>
      <c r="B87" s="580"/>
      <c r="C87" s="78">
        <v>2</v>
      </c>
      <c r="D87" s="79" t="s">
        <v>98</v>
      </c>
      <c r="E87" s="78" t="str">
        <f>IF(COUNTIF(MaGv!$C$5:$BB$5, B85)&gt;0, INDEX(MaGv!$C$3:$BB$5, 1, MATCH(B85, MaGv!$C$5:$BB$5,0))," ")</f>
        <v xml:space="preserve"> </v>
      </c>
      <c r="F87" s="78" t="str">
        <f>IF(COUNTIF(MaGv!$C$10:$BB$10, B85)&gt;0, INDEX(MaGv!$C$3:$BB$10, 1, MATCH(B85, MaGv!$C$10:$BB$10,0))," ")</f>
        <v xml:space="preserve"> </v>
      </c>
      <c r="G87" s="78" t="str">
        <f>IF(COUNTIF(MaGv!$C$15:$BB$15, B85)&gt;0, INDEX(MaGv!$C$3:$BB$15, 1, MATCH(B85, MaGv!$C$15:$BB$15,0))," ")</f>
        <v xml:space="preserve"> </v>
      </c>
      <c r="H87" s="78" t="str">
        <f>IF(COUNTIF(MaGv!$C$20:$BB$20, B85)&gt;0, INDEX(MaGv!$C$3:$BB$20, 1, MATCH(B85, MaGv!$C$20:$BB$20,0))," ")</f>
        <v xml:space="preserve"> </v>
      </c>
      <c r="I87" s="78" t="str">
        <f>IF(COUNTIF(MaGv!$C$25:$BB$25, B85)&gt;0, INDEX(MaGv!$C$3:$BB$25, 1, MATCH(B85, MaGv!$C$25:$BB$25,0))," ")</f>
        <v xml:space="preserve"> </v>
      </c>
      <c r="J87" s="78" t="str">
        <f>IF(COUNTIF(MaGv!$C$30:$BB$30, B85)&gt;0, INDEX(MaGv!$C$3:$BB$30, 1, MATCH(B85, MaGv!$C$30:$BB$30,0))," ")</f>
        <v xml:space="preserve"> </v>
      </c>
      <c r="K87" s="104"/>
      <c r="L87" s="580"/>
      <c r="M87" s="78">
        <v>2</v>
      </c>
      <c r="N87" s="79" t="s">
        <v>98</v>
      </c>
      <c r="O87" s="78" t="str">
        <f>IF(COUNTIF(MaGv!$C$5:$BB$5, L85)&gt;0, INDEX(MaGv!$C$3:$BB$5, 1, MATCH(L85, MaGv!$C$5:$BB$5,0))," ")</f>
        <v xml:space="preserve"> </v>
      </c>
      <c r="P87" s="78" t="str">
        <f>IF(COUNTIF(MaGv!$C$10:$BB$10, L85)&gt;0, INDEX(MaGv!$C$3:$BB$10, 1, MATCH(L85, MaGv!$C$10:$BB$10,0))," ")</f>
        <v xml:space="preserve"> </v>
      </c>
      <c r="Q87" s="78" t="str">
        <f>IF(COUNTIF(MaGv!$C$15:$BB$15, L85)&gt;0, INDEX(MaGv!$C$3:$BB$15, 1, MATCH(L85, MaGv!$C$15:$BB$15,0))," ")</f>
        <v xml:space="preserve"> </v>
      </c>
      <c r="R87" s="78" t="str">
        <f>IF(COUNTIF(MaGv!$C$20:$BB$20, L85)&gt;0, INDEX(MaGv!$C$3:$BB$20, 1, MATCH(L85, MaGv!$C$20:$BB$20,0))," ")</f>
        <v xml:space="preserve"> </v>
      </c>
      <c r="S87" s="78" t="str">
        <f>IF(COUNTIF(MaGv!$C$25:$BB$25, L85)&gt;0, INDEX(MaGv!$C$3:$BB$25, 1, MATCH(L85, MaGv!$C$25:$BB$25,0))," ")</f>
        <v xml:space="preserve"> </v>
      </c>
      <c r="T87" s="78" t="str">
        <f>IF(COUNTIF(MaGv!$C$30:$BB$30, L85)&gt;0, INDEX(MaGv!$C$3:$BB$30, 1, MATCH(L85, MaGv!$C$30:$BB$30,0))," ")</f>
        <v xml:space="preserve"> </v>
      </c>
      <c r="U87" s="124"/>
      <c r="V87" s="124"/>
      <c r="W87" s="183">
        <v>83</v>
      </c>
      <c r="X87" s="212" t="s">
        <v>251</v>
      </c>
      <c r="Y87" s="338" t="s">
        <v>481</v>
      </c>
    </row>
    <row r="88" spans="1:25" ht="12.95" customHeight="1">
      <c r="A88" s="124"/>
      <c r="B88" s="580"/>
      <c r="C88" s="78">
        <v>3</v>
      </c>
      <c r="D88" s="79" t="s">
        <v>278</v>
      </c>
      <c r="E88" s="78" t="str">
        <f>IF(COUNTIF(MaGv!$C$6:$BB$6, B85)&gt;0, INDEX(MaGv!$C$3:$BB$6, 1, MATCH(B85, MaGv!$C$6:$BB$6,0))," ")</f>
        <v xml:space="preserve"> </v>
      </c>
      <c r="F88" s="78" t="str">
        <f>IF(COUNTIF(MaGv!$C$11:$BB$11, B85)&gt;0, INDEX(MaGv!$C$3:$BB$11, 1, MATCH(B85, MaGv!$C$11:$BB$11,0))," ")</f>
        <v xml:space="preserve"> </v>
      </c>
      <c r="G88" s="78" t="str">
        <f>IF(COUNTIF(MaGv!$C$16:$BB$16, B85)&gt;0, INDEX(MaGv!$C$3:$BB$16, 1, MATCH(B85, MaGv!$C$16:$BB$16,0))," ")</f>
        <v xml:space="preserve"> </v>
      </c>
      <c r="H88" s="78" t="str">
        <f>IF(COUNTIF(MaGv!$C$21:$BB$21, B85)&gt;0, INDEX(MaGv!$C$3:$BB$21, 1, MATCH(B85, MaGv!$C$21:$BB$21,0))," ")</f>
        <v xml:space="preserve"> </v>
      </c>
      <c r="I88" s="78" t="str">
        <f>IF(COUNTIF(MaGv!$C$26:$BB$26, B85)&gt;0, INDEX(MaGv!$C$3:$BB$26, 1, MATCH(B85, MaGv!$C$26:$BB$26,0))," ")</f>
        <v xml:space="preserve"> </v>
      </c>
      <c r="J88" s="78" t="str">
        <f>IF(COUNTIF(MaGv!$C$31:$BB$31, B85)&gt;0, INDEX(MaGv!$C$3:$BB$31, 1, MATCH(B85, MaGv!$C$31:$BB$31,0))," ")</f>
        <v xml:space="preserve"> </v>
      </c>
      <c r="K88" s="104"/>
      <c r="L88" s="580"/>
      <c r="M88" s="78">
        <v>3</v>
      </c>
      <c r="N88" s="79" t="s">
        <v>278</v>
      </c>
      <c r="O88" s="78" t="str">
        <f>IF(COUNTIF(MaGv!$C$6:$BB$6, L85)&gt;0, INDEX(MaGv!$C$3:$BB$6, 1, MATCH(L85, MaGv!$C$6:$BB$6,0))," ")</f>
        <v xml:space="preserve"> </v>
      </c>
      <c r="P88" s="78" t="str">
        <f>IF(COUNTIF(MaGv!$C$11:$BB$11, L85)&gt;0, INDEX(MaGv!$C$3:$BB$11, 1, MATCH(L85, MaGv!$C$11:$BB$11,0))," ")</f>
        <v xml:space="preserve"> </v>
      </c>
      <c r="Q88" s="78" t="str">
        <f>IF(COUNTIF(MaGv!$C$16:$BB$16, L85)&gt;0, INDEX(MaGv!$C$3:$BB$16, 1, MATCH(L85, MaGv!$C$16:$BB$16,0))," ")</f>
        <v xml:space="preserve"> </v>
      </c>
      <c r="R88" s="78" t="str">
        <f>IF(COUNTIF(MaGv!$C$21:$BB$21, L85)&gt;0, INDEX(MaGv!$C$3:$BB$21, 1, MATCH(L85, MaGv!$C$21:$BB$21,0))," ")</f>
        <v xml:space="preserve"> </v>
      </c>
      <c r="S88" s="78" t="str">
        <f>IF(COUNTIF(MaGv!$C$26:$BB$26, L85)&gt;0, INDEX(MaGv!$C$3:$BB$26, 1, MATCH(L85, MaGv!$C$26:$BB$26,0))," ")</f>
        <v xml:space="preserve"> </v>
      </c>
      <c r="T88" s="78" t="str">
        <f>IF(COUNTIF(MaGv!$C$31:$BB$31, L85)&gt;0, INDEX(MaGv!$C$3:$BB$31, 1, MATCH(L85, MaGv!$C$31:$BB$31,0))," ")</f>
        <v xml:space="preserve"> </v>
      </c>
      <c r="U88" s="124"/>
      <c r="V88" s="124"/>
      <c r="W88" s="182">
        <v>84</v>
      </c>
      <c r="X88" s="212" t="s">
        <v>252</v>
      </c>
      <c r="Y88" s="338" t="s">
        <v>447</v>
      </c>
    </row>
    <row r="89" spans="1:25" ht="12.95" customHeight="1">
      <c r="A89" s="124"/>
      <c r="B89" s="580"/>
      <c r="C89" s="78">
        <v>4</v>
      </c>
      <c r="D89" s="79" t="s">
        <v>99</v>
      </c>
      <c r="E89" s="78" t="str">
        <f>IF(COUNTIF(MaGv!$C$7:$BB$7, B85)&gt;0, INDEX(MaGv!$C$3:$BB$7, 1, MATCH(B85, MaGv!$C$7:$BB$7,0))," ")</f>
        <v xml:space="preserve"> </v>
      </c>
      <c r="F89" s="78" t="str">
        <f>IF(COUNTIF(MaGv!$C$12:$BB$12, B85)&gt;0, INDEX(MaGv!$C$3:$BB$12, 1, MATCH(B85, MaGv!$C$12:$BB$12,0))," ")</f>
        <v xml:space="preserve"> </v>
      </c>
      <c r="G89" s="78" t="str">
        <f>IF(COUNTIF(MaGv!$C$17:$BB$17, B85)&gt;0, INDEX(MaGv!$C$3:$BB$17, 1, MATCH(B85, MaGv!$C$17:$BB$17,0))," ")</f>
        <v xml:space="preserve"> </v>
      </c>
      <c r="H89" s="78" t="str">
        <f>IF(COUNTIF(MaGv!$C$22:$BB$22, B85)&gt;0, INDEX(MaGv!$C$3:$BB$22, 1, MATCH(B85, MaGv!$C$22:$BB$22,0))," ")</f>
        <v xml:space="preserve"> </v>
      </c>
      <c r="I89" s="78" t="str">
        <f>IF(COUNTIF(MaGv!$C$27:$BB$27, B85)&gt;0, INDEX(MaGv!$C$3:$BB$27, 1, MATCH(B85, MaGv!$C$27:$BB$27,0))," ")</f>
        <v xml:space="preserve"> </v>
      </c>
      <c r="J89" s="78" t="str">
        <f>IF(COUNTIF(MaGv!$C$32:$BB$32, B85)&gt;0, INDEX(MaGv!$C$3:$BB$32, 1, MATCH(B85, MaGv!$C$32:$BB$32,0))," ")</f>
        <v xml:space="preserve"> </v>
      </c>
      <c r="K89" s="104"/>
      <c r="L89" s="580"/>
      <c r="M89" s="78">
        <v>4</v>
      </c>
      <c r="N89" s="79" t="s">
        <v>99</v>
      </c>
      <c r="O89" s="78" t="str">
        <f>IF(COUNTIF(MaGv!$C$7:$BB$7, L85)&gt;0, INDEX(MaGv!$C$3:$BB$7, 1, MATCH(L85, MaGv!$C$7:$BB$7,0))," ")</f>
        <v xml:space="preserve"> </v>
      </c>
      <c r="P89" s="78" t="str">
        <f>IF(COUNTIF(MaGv!$C$12:$BB$12, L85)&gt;0, INDEX(MaGv!$C$3:$BB$12, 1, MATCH(L85, MaGv!$C$12:$BB$12,0))," ")</f>
        <v xml:space="preserve"> </v>
      </c>
      <c r="Q89" s="78" t="str">
        <f>IF(COUNTIF(MaGv!$C$17:$BB$17, L85)&gt;0, INDEX(MaGv!$C$3:$BB$17, 1, MATCH(L85, MaGv!$C$17:$BB$17,0))," ")</f>
        <v xml:space="preserve"> </v>
      </c>
      <c r="R89" s="78" t="str">
        <f>IF(COUNTIF(MaGv!$C$22:$BB$22, L85)&gt;0, INDEX(MaGv!$C$3:$BB$22, 1, MATCH(L85, MaGv!$C$22:$BB$22,0))," ")</f>
        <v xml:space="preserve"> </v>
      </c>
      <c r="S89" s="78" t="str">
        <f>IF(COUNTIF(MaGv!$C$27:$BB$27, L85)&gt;0, INDEX(MaGv!$C$3:$BB$27, 1, MATCH(L85, MaGv!$C$27:$BB$27,0))," ")</f>
        <v xml:space="preserve"> </v>
      </c>
      <c r="T89" s="78" t="str">
        <f>IF(COUNTIF(MaGv!$C$32:$BB$32, L85)&gt;0, INDEX(MaGv!$C$3:$BB$32, 1, MATCH(L85, MaGv!$C$32:$BB$32,0))," ")</f>
        <v xml:space="preserve"> </v>
      </c>
      <c r="U89" s="124"/>
      <c r="V89" s="124"/>
      <c r="W89" s="183">
        <v>85</v>
      </c>
      <c r="X89" s="212" t="s">
        <v>253</v>
      </c>
      <c r="Y89" s="341" t="s">
        <v>491</v>
      </c>
    </row>
    <row r="90" spans="1:25" ht="12.95" customHeight="1" thickBot="1">
      <c r="A90" s="124"/>
      <c r="B90" s="580"/>
      <c r="C90" s="108">
        <v>5</v>
      </c>
      <c r="D90" s="110" t="s">
        <v>100</v>
      </c>
      <c r="E90" s="108" t="str">
        <f>IF(COUNTIF(MaGv!$C$8:$BB$8, B85)&gt;0, INDEX(MaGv!$C$3:$BB$8, 1, MATCH(B85, MaGv!$C$8:$BB$8,0))," ")</f>
        <v xml:space="preserve"> </v>
      </c>
      <c r="F90" s="108" t="str">
        <f>IF(COUNTIF(MaGv!$C$13:$BB$13, B85)&gt;0, INDEX(MaGv!$C$3:$BB$13, 1, MATCH(B85, MaGv!$C$13:$BB$13,0))," ")</f>
        <v xml:space="preserve"> </v>
      </c>
      <c r="G90" s="108" t="str">
        <f>IF(COUNTIF(MaGv!$C$18:$BB$18, B85)&gt;0, INDEX(MaGv!$C$3:$BB$18, 1, MATCH(B85, MaGv!$C$18:$BB$18,0))," ")</f>
        <v xml:space="preserve"> </v>
      </c>
      <c r="H90" s="108" t="str">
        <f>IF(COUNTIF(MaGv!$C$23:$BB$23, B85)&gt;0, INDEX(MaGv!$C$3:$BB$23, 1, MATCH(B85, MaGv!$C$23:$BB$23,0))," ")</f>
        <v xml:space="preserve"> </v>
      </c>
      <c r="I90" s="108" t="str">
        <f>IF(COUNTIF(MaGv!$C$28:$BB$28, B85)&gt;0, INDEX(MaGv!$C$3:$BB$28, 1, MATCH(B85, MaGv!$C$28:$BB$28,0))," ")</f>
        <v xml:space="preserve"> </v>
      </c>
      <c r="J90" s="108" t="str">
        <f>IF(COUNTIF(MaGv!$C$33:$BB$33, B85)&gt;0, INDEX(MaGv!$C$3:$BB$33, 1, MATCH(B85, MaGv!$C$33:$BB$33, 0))," ")</f>
        <v xml:space="preserve"> </v>
      </c>
      <c r="K90" s="104"/>
      <c r="L90" s="580"/>
      <c r="M90" s="108">
        <v>5</v>
      </c>
      <c r="N90" s="110" t="s">
        <v>100</v>
      </c>
      <c r="O90" s="108" t="str">
        <f>IF(COUNTIF(MaGv!$C$8:$BB$8, L85)&gt;0, INDEX(MaGv!$C$3:$BB$8, 1, MATCH(L85, MaGv!$C$8:$BB$8,0))," ")</f>
        <v xml:space="preserve"> </v>
      </c>
      <c r="P90" s="108" t="str">
        <f>IF(COUNTIF(MaGv!$C$13:$BB$13, L85)&gt;0, INDEX(MaGv!$C$3:$BB$13, 1, MATCH(L85, MaGv!$C$13:$BB$13,0))," ")</f>
        <v xml:space="preserve"> </v>
      </c>
      <c r="Q90" s="108" t="str">
        <f>IF(COUNTIF(MaGv!$C$18:$BB$18, L85)&gt;0, INDEX(MaGv!$C$3:$BB$18, 1, MATCH(L85, MaGv!$C$18:$BB$18,0))," ")</f>
        <v xml:space="preserve"> </v>
      </c>
      <c r="R90" s="108" t="str">
        <f>IF(COUNTIF(MaGv!$C$23:$BB$23, L85)&gt;0, INDEX(MaGv!$C$3:$BB$23, 1, MATCH(L85, MaGv!$C$23:$BB$23,0))," ")</f>
        <v xml:space="preserve"> </v>
      </c>
      <c r="S90" s="108" t="str">
        <f>IF(COUNTIF(MaGv!$C$28:$BB$28, L85)&gt;0, INDEX(MaGv!$C$3:$BB$28, 1, MATCH(L85, MaGv!$C$28:$BB$28,0))," ")</f>
        <v xml:space="preserve"> </v>
      </c>
      <c r="T90" s="108" t="str">
        <f>IF(COUNTIF(MaGv!$C$33:$BB$33, L85)&gt;0, INDEX(MaGv!$C$3:$BB$33, 1, MATCH(L85, MaGv!$C$33:$BB$33, 0))," ")</f>
        <v xml:space="preserve"> </v>
      </c>
      <c r="U90" s="124"/>
      <c r="V90" s="124"/>
      <c r="W90" s="182">
        <v>86</v>
      </c>
      <c r="X90" s="212" t="s">
        <v>254</v>
      </c>
      <c r="Y90" s="338" t="s">
        <v>493</v>
      </c>
    </row>
    <row r="91" spans="1:25" ht="12.95" customHeight="1" thickTop="1">
      <c r="A91" s="124"/>
      <c r="B91" s="579" t="s">
        <v>24</v>
      </c>
      <c r="C91" s="109">
        <v>1</v>
      </c>
      <c r="D91" s="111" t="s">
        <v>279</v>
      </c>
      <c r="E91" s="109" t="str">
        <f>IF(COUNTIF(MaGv!$C$39:$BB$39, B85)&gt;0, INDEX(MaGv!$C$38:$BB$39, 1, MATCH(B85, MaGv!$C$39:$BB$39,0))," ")</f>
        <v xml:space="preserve"> </v>
      </c>
      <c r="F91" s="109" t="str">
        <f>IF(COUNTIF(MaGv!$C$44:$BB$44, B85)&gt;0, INDEX(MaGv!$C$38:$BB$44, 1, MATCH(B85, MaGv!$C$44:$BB$44,0))," ")</f>
        <v xml:space="preserve"> </v>
      </c>
      <c r="G91" s="109" t="str">
        <f>IF(COUNTIF(MaGv!$C$49:$BB$49, B85)&gt;0, INDEX(MaGv!$C$38:$BB$49, 1, MATCH(B85, MaGv!$C$49:$BB$49,0))," ")</f>
        <v xml:space="preserve"> </v>
      </c>
      <c r="H91" s="109" t="str">
        <f>IF(COUNTIF(MaGv!$C$54:$BB$54, B85)&gt;0, INDEX(MaGv!$C$38:$BB$54, 1, MATCH(B85, MaGv!$C$54:$BB$54,0))," ")</f>
        <v xml:space="preserve"> </v>
      </c>
      <c r="I91" s="109" t="str">
        <f>IF(COUNTIF(MaGv!$C$59:$BB$59, B85)&gt;0, INDEX(MaGv!$C$38:$BB$59, 1, MATCH(B85, MaGv!$C$59:$BB$59,0))," ")</f>
        <v xml:space="preserve"> </v>
      </c>
      <c r="J91" s="109" t="str">
        <f>IF(COUNTIF(MaGv!$C$64:$BB$64, B85)&gt;0, INDEX(MaGv!$C$38:$BB$64, 1, MATCH(B85, MaGv!$C$64:$BB$64,0))," ")</f>
        <v xml:space="preserve"> </v>
      </c>
      <c r="K91" s="104"/>
      <c r="L91" s="579" t="s">
        <v>24</v>
      </c>
      <c r="M91" s="109">
        <v>1</v>
      </c>
      <c r="N91" s="111" t="s">
        <v>279</v>
      </c>
      <c r="O91" s="109" t="str">
        <f>IF(COUNTIF(MaGv!$C$39:$BB$39, L85)&gt;0, INDEX(MaGv!$C$38:$BB$39, 1, MATCH(L85, MaGv!$C$39:$BB$39,0))," ")</f>
        <v xml:space="preserve"> </v>
      </c>
      <c r="P91" s="109" t="str">
        <f>IF(COUNTIF(MaGv!$C$44:$BB$44, L85)&gt;0, INDEX(MaGv!$C$38:$BB$44, 1, MATCH(L85, MaGv!$C$44:$BB$44,0))," ")</f>
        <v xml:space="preserve"> </v>
      </c>
      <c r="Q91" s="109" t="str">
        <f>IF(COUNTIF(MaGv!$C$49:$BB$49, L85)&gt;0, INDEX(MaGv!$C$38:$BB$49, 1, MATCH(L85, MaGv!$C$49:$BB$49,0))," ")</f>
        <v xml:space="preserve"> </v>
      </c>
      <c r="R91" s="109" t="str">
        <f>IF(COUNTIF(MaGv!$C$54:$BB$54, L85)&gt;0, INDEX(MaGv!$C$38:$BB$54, 1, MATCH(L85, MaGv!$C$54:$BB$54,0))," ")</f>
        <v xml:space="preserve"> </v>
      </c>
      <c r="S91" s="109" t="str">
        <f>IF(COUNTIF(MaGv!$C$59:$BB$59, L85)&gt;0, INDEX(MaGv!$C$38:$BB$59, 1, MATCH(L85, MaGv!$C$59:$BB$59,0))," ")</f>
        <v xml:space="preserve"> </v>
      </c>
      <c r="T91" s="109" t="str">
        <f>IF(COUNTIF(MaGv!$C$64:$BB$64, L85)&gt;0, INDEX(MaGv!$C$38:$BB$64, 1, MATCH(L85, MaGv!$C$64:$BB$64,0))," ")</f>
        <v xml:space="preserve"> </v>
      </c>
      <c r="U91" s="124"/>
      <c r="V91" s="124"/>
      <c r="W91" s="183">
        <v>87</v>
      </c>
      <c r="X91" s="212" t="s">
        <v>255</v>
      </c>
      <c r="Y91" s="341" t="s">
        <v>499</v>
      </c>
    </row>
    <row r="92" spans="1:25" ht="12.95" customHeight="1">
      <c r="A92" s="124"/>
      <c r="B92" s="580"/>
      <c r="C92" s="78">
        <v>2</v>
      </c>
      <c r="D92" s="79" t="s">
        <v>531</v>
      </c>
      <c r="E92" s="78" t="str">
        <f>IF(COUNTIF(MaGv!$C$40:$BB$40, B85)&gt;0, INDEX(MaGv!$C$38:$BB$40, 1, MATCH(B85, MaGv!$C$40:$BB$40,0))," ")</f>
        <v xml:space="preserve"> </v>
      </c>
      <c r="F92" s="78" t="str">
        <f>IF(COUNTIF(MaGv!$C$45:$BB$45, B85)&gt;0, INDEX(MaGv!$C$38:$BB$45, 1, MATCH(B85, MaGv!$C$45:$BB$45,0))," ")</f>
        <v xml:space="preserve"> </v>
      </c>
      <c r="G92" s="78" t="str">
        <f>IF(COUNTIF(MaGv!$C$50:$BB$50, B85)&gt;0, INDEX(MaGv!$C$38:$BB$50, 1, MATCH(B85, MaGv!$C$50:$BB$50,0))," ")</f>
        <v xml:space="preserve"> </v>
      </c>
      <c r="H92" s="78" t="str">
        <f>IF(COUNTIF(MaGv!$C$55:$BB$55, B85)&gt;0, INDEX(MaGv!$C$38:$BB$55, 1, MATCH(B85, MaGv!$C$55:$BB$55,0))," ")</f>
        <v xml:space="preserve"> </v>
      </c>
      <c r="I92" s="78" t="str">
        <f>IF(COUNTIF(MaGv!$C$60:$BB$60, B85)&gt;0, INDEX(MaGv!$C$38:$BB$60, 1, MATCH(B85, MaGv!$C$60:$BB$60,0))," ")</f>
        <v xml:space="preserve"> </v>
      </c>
      <c r="J92" s="78" t="str">
        <f>IF(COUNTIF(MaGv!$C$65:$BB$65, B85)&gt;0, INDEX(MaGv!$C$38:$BB$65, 1, MATCH(B85, MaGv!$C$65:$BB$65,0))," ")</f>
        <v xml:space="preserve"> </v>
      </c>
      <c r="K92" s="104"/>
      <c r="L92" s="580"/>
      <c r="M92" s="78">
        <v>2</v>
      </c>
      <c r="N92" s="79" t="s">
        <v>531</v>
      </c>
      <c r="O92" s="78" t="str">
        <f>IF(COUNTIF(MaGv!$C$40:$BB$40, L85)&gt;0, INDEX(MaGv!$C$38:$BB$40, 1, MATCH(L85, MaGv!$C$40:$BB$40,0))," ")</f>
        <v xml:space="preserve"> </v>
      </c>
      <c r="P92" s="78" t="str">
        <f>IF(COUNTIF(MaGv!$C$45:$BB$45, L85)&gt;0, INDEX(MaGv!$C$38:$BB$45, 1, MATCH(L85, MaGv!$C$45:$BB$45,0))," ")</f>
        <v xml:space="preserve"> </v>
      </c>
      <c r="Q92" s="78" t="str">
        <f>IF(COUNTIF(MaGv!$C$50:$BB$50, L85)&gt;0, INDEX(MaGv!$C$38:$BB$50, 1, MATCH(L85, MaGv!$C$50:$BB$50,0))," ")</f>
        <v xml:space="preserve"> </v>
      </c>
      <c r="R92" s="78" t="str">
        <f>IF(COUNTIF(MaGv!$C$55:$BB$55, L85)&gt;0, INDEX(MaGv!$C$38:$BB$55, 1, MATCH(L85, MaGv!$C$55:$BB$55,0))," ")</f>
        <v xml:space="preserve"> </v>
      </c>
      <c r="S92" s="78" t="str">
        <f>IF(COUNTIF(MaGv!$C$60:$BB$60, L85)&gt;0, INDEX(MaGv!$C$38:$BB$60, 1, MATCH(L85, MaGv!$C$60:$BB$60,0))," ")</f>
        <v xml:space="preserve"> </v>
      </c>
      <c r="T92" s="78" t="str">
        <f>IF(COUNTIF(MaGv!$C$65:$BB$65, L85)&gt;0, INDEX(MaGv!$C$38:$BB$65, 1, MATCH(L85, MaGv!$C$65:$BB$65,0))," ")</f>
        <v xml:space="preserve"> </v>
      </c>
      <c r="U92" s="124"/>
      <c r="V92" s="124"/>
      <c r="W92" s="182">
        <v>88</v>
      </c>
      <c r="X92" s="329" t="s">
        <v>256</v>
      </c>
      <c r="Y92" s="338" t="s">
        <v>468</v>
      </c>
    </row>
    <row r="93" spans="1:25" ht="12.95" customHeight="1">
      <c r="A93" s="124"/>
      <c r="B93" s="580"/>
      <c r="C93" s="78">
        <v>3</v>
      </c>
      <c r="D93" s="79" t="s">
        <v>532</v>
      </c>
      <c r="E93" s="78" t="str">
        <f>IF(COUNTIF(MaGv!$C$41:$BB$41, B85)&gt;0, INDEX(MaGv!$C$38:$BB$41, 1, MATCH(B85, MaGv!$C$41:$BB$41,0))," ")</f>
        <v xml:space="preserve"> </v>
      </c>
      <c r="F93" s="78" t="str">
        <f>IF(COUNTIF(MaGv!$C$46:$BB$46, B85)&gt;0, INDEX(MaGv!$C$38:$BB$46, 1, MATCH(B85, MaGv!$C$46:$BB$46,0))," ")</f>
        <v xml:space="preserve"> </v>
      </c>
      <c r="G93" s="78" t="str">
        <f>IF(COUNTIF(MaGv!$C$51:$BB$51, B85)&gt;0, INDEX(MaGv!$C$38:$BB$51, 1, MATCH(B85, MaGv!$C$51:$BB$51,0))," ")</f>
        <v xml:space="preserve"> </v>
      </c>
      <c r="H93" s="78" t="str">
        <f>IF(COUNTIF(MaGv!$C$56:$BB$56, B85)&gt;0, INDEX(MaGv!$C$38:$BB$56, 1, MATCH(B85, MaGv!$C$56:$BB$56,0))," ")</f>
        <v xml:space="preserve"> </v>
      </c>
      <c r="I93" s="78" t="str">
        <f>IF(COUNTIF(MaGv!$C$61:$BB$61, B85)&gt;0, INDEX(MaGv!$C$38:$BB$61, 1, MATCH(B85, MaGv!$C$61:$BB$61,0))," ")</f>
        <v xml:space="preserve"> </v>
      </c>
      <c r="J93" s="78" t="str">
        <f>IF(COUNTIF(MaGv!$C$66:$BB$66, B85)&gt;0, INDEX(MaGv!$C$38:$BB$66, 1, MATCH(B85, MaGv!$C$66:$BB$66,0))," ")</f>
        <v xml:space="preserve"> </v>
      </c>
      <c r="K93" s="104"/>
      <c r="L93" s="580"/>
      <c r="M93" s="78">
        <v>3</v>
      </c>
      <c r="N93" s="79" t="s">
        <v>532</v>
      </c>
      <c r="O93" s="78" t="str">
        <f>IF(COUNTIF(MaGv!$C$41:$BB$41, L85)&gt;0, INDEX(MaGv!$C$38:$BB$41, 1, MATCH(L85, MaGv!$C$41:$BB$41,0))," ")</f>
        <v xml:space="preserve"> </v>
      </c>
      <c r="P93" s="78" t="str">
        <f>IF(COUNTIF(MaGv!$C$46:$BB$46, L85)&gt;0, INDEX(MaGv!$C$38:$BB$46, 1, MATCH(L85, MaGv!$C$46:$BB$46,0))," ")</f>
        <v xml:space="preserve"> </v>
      </c>
      <c r="Q93" s="78" t="str">
        <f>IF(COUNTIF(MaGv!$C$51:$BB$51, L85)&gt;0, INDEX(MaGv!$C$38:$BB$51, 1, MATCH(L85, MaGv!$C$51:$BB$51,0))," ")</f>
        <v xml:space="preserve"> </v>
      </c>
      <c r="R93" s="78" t="str">
        <f>IF(COUNTIF(MaGv!$C$56:$BB$56, L85)&gt;0, INDEX(MaGv!$C$38:$BB$56, 1, MATCH(L85, MaGv!$C$56:$BB$56,0))," ")</f>
        <v xml:space="preserve"> </v>
      </c>
      <c r="S93" s="78" t="str">
        <f>IF(COUNTIF(MaGv!$C$61:$BB$61, L85)&gt;0, INDEX(MaGv!$C$38:$BB$61, 1, MATCH(L85, MaGv!$C$61:$BB$61,0))," ")</f>
        <v xml:space="preserve"> </v>
      </c>
      <c r="T93" s="78" t="str">
        <f>IF(COUNTIF(MaGv!$C$66:$BB$66, L85)&gt;0, INDEX(MaGv!$C$38:$BB$66, 1, MATCH(L85, MaGv!$C$66:$BB$66,0))," ")</f>
        <v xml:space="preserve"> </v>
      </c>
      <c r="U93" s="124"/>
      <c r="V93" s="124"/>
      <c r="W93" s="183">
        <v>89</v>
      </c>
      <c r="X93" s="329" t="s">
        <v>257</v>
      </c>
      <c r="Y93" s="336" t="s">
        <v>469</v>
      </c>
    </row>
    <row r="94" spans="1:25" ht="12.95" customHeight="1">
      <c r="A94" s="124"/>
      <c r="B94" s="580"/>
      <c r="C94" s="78">
        <v>4</v>
      </c>
      <c r="D94" s="79" t="s">
        <v>533</v>
      </c>
      <c r="E94" s="78" t="str">
        <f>IF(COUNTIF(MaGv!$C$42:$BB$42, B85)&gt;0, INDEX(MaGv!$C$38:$BB$42, 1, MATCH(B85, MaGv!$C$42:$BB$42,0))," ")</f>
        <v xml:space="preserve"> </v>
      </c>
      <c r="F94" s="78" t="str">
        <f>IF(COUNTIF(MaGv!$C$47:$BB$47, B85)&gt;0, INDEX(MaGv!$C$38:$BB$47, 1, MATCH(B85, MaGv!$C$47:$BB$47,0))," ")</f>
        <v xml:space="preserve"> </v>
      </c>
      <c r="G94" s="78" t="str">
        <f>IF(COUNTIF(MaGv!$C$52:$BB$52, B85)&gt;0, INDEX(MaGv!$C$38:$BB$52, 1, MATCH(B85, MaGv!$C$52:$BB$52, 0))," ")</f>
        <v xml:space="preserve"> </v>
      </c>
      <c r="H94" s="78" t="str">
        <f>IF(COUNTIF(MaGv!$C$57:$BB$57, B85)&gt;0, INDEX(MaGv!$C$38:$BB$57, 1, MATCH(B85, MaGv!$C$57:$BB$57,0))," ")</f>
        <v xml:space="preserve"> </v>
      </c>
      <c r="I94" s="78" t="str">
        <f>IF(COUNTIF(MaGv!$C$62:$BB$62, B85)&gt;0, INDEX(MaGv!$C$38:$BB$62, 1, MATCH(B85, MaGv!$C$62:$BB$62,0))," ")</f>
        <v xml:space="preserve"> </v>
      </c>
      <c r="J94" s="78" t="str">
        <f>IF(COUNTIF(MaGv!$C$66:$BB$67, B85)&gt;0, INDEX(MaGv!$C$38:$BB$67, 1, MATCH(B85, MaGv!$C$67:$BB$67,0))," ")</f>
        <v xml:space="preserve"> </v>
      </c>
      <c r="K94" s="104"/>
      <c r="L94" s="580"/>
      <c r="M94" s="78">
        <v>4</v>
      </c>
      <c r="N94" s="79" t="s">
        <v>533</v>
      </c>
      <c r="O94" s="78" t="str">
        <f>IF(COUNTIF(MaGv!$C$42:$BB$42, L85)&gt;0, INDEX(MaGv!$C$38:$BB$42, 1, MATCH(L85, MaGv!$C$42:$BB$42,0))," ")</f>
        <v xml:space="preserve"> </v>
      </c>
      <c r="P94" s="78" t="str">
        <f>IF(COUNTIF(MaGv!$C$47:$BB$47, L85)&gt;0, INDEX(MaGv!$C$38:$BB$47, 1, MATCH(L85, MaGv!$C$47:$BB$47,0))," ")</f>
        <v xml:space="preserve"> </v>
      </c>
      <c r="Q94" s="78" t="str">
        <f>IF(COUNTIF(MaGv!$C$52:$BB$52, L85)&gt;0, INDEX(MaGv!$C$38:$BB$52, 1, MATCH(L85, MaGv!$C$52:$BB$52, 0))," ")</f>
        <v xml:space="preserve"> </v>
      </c>
      <c r="R94" s="78" t="str">
        <f>IF(COUNTIF(MaGv!$C$57:$BB$57, L85)&gt;0, INDEX(MaGv!$C$38:$BB$57, 1, MATCH(L85, MaGv!$C$57:$BB$57,0))," ")</f>
        <v xml:space="preserve"> </v>
      </c>
      <c r="S94" s="78" t="str">
        <f>IF(COUNTIF(MaGv!$C$62:$BB$62, L85)&gt;0, INDEX(MaGv!$C$38:$BB$62, 1, MATCH(L85, MaGv!$C$62:$BB$62,0))," ")</f>
        <v xml:space="preserve"> </v>
      </c>
      <c r="T94" s="78" t="str">
        <f>IF(COUNTIF(MaGv!$C$66:$BB$66, L86)&gt;0, INDEX(MaGv!$C$38:$BB$66, 1, MATCH(L86, MaGv!$C$66:$BB$66,0))," ")</f>
        <v xml:space="preserve"> </v>
      </c>
      <c r="U94" s="124"/>
      <c r="V94" s="124"/>
      <c r="W94" s="182">
        <v>90</v>
      </c>
      <c r="X94" s="329" t="s">
        <v>258</v>
      </c>
      <c r="Y94" s="338" t="s">
        <v>449</v>
      </c>
    </row>
    <row r="95" spans="1:25" ht="12.95" customHeight="1">
      <c r="A95" s="124"/>
      <c r="B95" s="581"/>
      <c r="C95" s="80">
        <v>5</v>
      </c>
      <c r="D95" s="81" t="s">
        <v>534</v>
      </c>
      <c r="E95" s="80" t="str">
        <f>IF(COUNTIF(MaGv!$C$43:$BB$43, B85)&gt;0, INDEX(MaGv!$C$38:$BB$43, 1, MATCH(B85, MaGv!$C$43:$BB$43,0))," ")</f>
        <v xml:space="preserve"> </v>
      </c>
      <c r="F95" s="80" t="str">
        <f>IF(COUNTIF(MaGv!$C$48:$BB$48, B85)&gt;0, INDEX(MaGv!$C$38:$BB$48, 1, MATCH(B85, MaGv!$C$48:$BB$48,0))," ")</f>
        <v xml:space="preserve"> </v>
      </c>
      <c r="G95" s="80" t="str">
        <f>IF(COUNTIF(MaGv!$C$53:$BB$53, B85)&gt;0, INDEX(MaGv!$C$38:$BB$53, 1, MATCH(B85, MaGv!$C$53:$BB$53,0))," ")</f>
        <v xml:space="preserve"> </v>
      </c>
      <c r="H95" s="80" t="str">
        <f>IF(COUNTIF(MaGv!$C$58:$BB$58, B85)&gt;0, INDEX(MaGv!$C$38:$BB$58, 1, MATCH(B85, MaGv!$C$58:$BB$58,0))," ")</f>
        <v xml:space="preserve"> </v>
      </c>
      <c r="I95" s="80" t="str">
        <f>IF(COUNTIF(MaGv!$C$63:$BB$63, B85)&gt;0, INDEX(MaGv!$C$38:$BB$63, 1, MATCH(B85, MaGv!$C$63:$BB$63,0))," ")</f>
        <v xml:space="preserve"> </v>
      </c>
      <c r="J95" s="80" t="str">
        <f>IF(COUNTIF(MaGv!$C$68:$BB$68, B85)&gt;0, INDEX(MaGv!$C$38:$BB$68, 1, MATCH(B85, MaGv!$C$68:$BB$68,0))," ")</f>
        <v xml:space="preserve"> </v>
      </c>
      <c r="K95" s="104"/>
      <c r="L95" s="581"/>
      <c r="M95" s="80">
        <v>5</v>
      </c>
      <c r="N95" s="81" t="s">
        <v>534</v>
      </c>
      <c r="O95" s="80" t="str">
        <f>IF(COUNTIF(MaGv!$C$43:$BB$43, L85)&gt;0, INDEX(MaGv!$C$38:$BB$43, 1, MATCH(L85, MaGv!$C$43:$BB$43,0))," ")</f>
        <v xml:space="preserve"> </v>
      </c>
      <c r="P95" s="80" t="str">
        <f>IF(COUNTIF(MaGv!$C$48:$BB$48, L85)&gt;0, INDEX(MaGv!$C$38:$BB$48, 1, MATCH(L85, MaGv!$C$48:$BB$48,0))," ")</f>
        <v xml:space="preserve"> </v>
      </c>
      <c r="Q95" s="80" t="str">
        <f>IF(COUNTIF(MaGv!$C$53:$BB$53, L85)&gt;0, INDEX(MaGv!$C$38:$BB$53, 1, MATCH(L85, MaGv!$C$53:$BB$53,0))," ")</f>
        <v xml:space="preserve"> </v>
      </c>
      <c r="R95" s="80" t="str">
        <f>IF(COUNTIF(MaGv!$C$58:$BB$58, L85)&gt;0, INDEX(MaGv!$C$38:$BB$58, 1, MATCH(L85, MaGv!$C$58:$BB$58,0))," ")</f>
        <v xml:space="preserve"> </v>
      </c>
      <c r="S95" s="80" t="str">
        <f>IF(COUNTIF(MaGv!$C$63:$BB$63, L85)&gt;0, INDEX(MaGv!$C$38:$BB$63, 1, MATCH(L85, MaGv!$C$63:$BB$63,0))," ")</f>
        <v xml:space="preserve"> </v>
      </c>
      <c r="T95" s="80" t="str">
        <f>IF(COUNTIF(MaGv!$C$68:$BB$68, L85)&gt;0, INDEX(MaGv!$C$38:$BB$68, 1, MATCH(L85, MaGv!$C$68:$BB$68,0))," ")</f>
        <v xml:space="preserve"> </v>
      </c>
      <c r="U95" s="124"/>
      <c r="V95" s="124"/>
      <c r="W95" s="183">
        <v>91</v>
      </c>
      <c r="X95" s="330" t="s">
        <v>200</v>
      </c>
      <c r="Y95" s="338" t="s">
        <v>522</v>
      </c>
    </row>
    <row r="96" spans="1:25" ht="12.75" customHeight="1">
      <c r="A96" s="124"/>
      <c r="B96" s="119"/>
      <c r="C96" s="75"/>
      <c r="D96" s="82"/>
      <c r="E96" s="75"/>
      <c r="F96" s="75"/>
      <c r="G96" s="75"/>
      <c r="H96" s="75"/>
      <c r="I96" s="75"/>
      <c r="J96" s="75"/>
      <c r="K96" s="104"/>
      <c r="L96" s="119"/>
      <c r="M96" s="75"/>
      <c r="N96" s="82"/>
      <c r="O96" s="75"/>
      <c r="P96" s="75"/>
      <c r="Q96" s="75"/>
      <c r="R96" s="75"/>
      <c r="S96" s="75"/>
      <c r="T96" s="75"/>
      <c r="U96" s="124"/>
      <c r="V96" s="124"/>
      <c r="W96" s="182">
        <v>92</v>
      </c>
      <c r="X96" s="330" t="s">
        <v>259</v>
      </c>
      <c r="Y96" s="339" t="s">
        <v>523</v>
      </c>
    </row>
    <row r="97" spans="1:25" ht="6.75" customHeight="1">
      <c r="A97" s="127"/>
      <c r="B97" s="120"/>
      <c r="C97" s="83"/>
      <c r="D97" s="83"/>
      <c r="E97" s="84"/>
      <c r="F97" s="84"/>
      <c r="G97" s="84"/>
      <c r="H97" s="84"/>
      <c r="I97" s="84"/>
      <c r="J97" s="84"/>
      <c r="K97" s="84"/>
      <c r="L97" s="120"/>
      <c r="M97" s="83"/>
      <c r="N97" s="83"/>
      <c r="O97" s="84"/>
      <c r="P97" s="84"/>
      <c r="Q97" s="84"/>
      <c r="R97" s="84"/>
      <c r="S97" s="84"/>
      <c r="T97" s="84"/>
      <c r="W97" s="183">
        <v>93</v>
      </c>
      <c r="X97" s="330" t="s">
        <v>260</v>
      </c>
      <c r="Y97" s="337" t="s">
        <v>524</v>
      </c>
    </row>
    <row r="98" spans="1:25" ht="14.1" customHeight="1">
      <c r="A98" s="124"/>
      <c r="B98" s="474" t="str">
        <f ca="1">MaGv!$N$1</f>
        <v>tkb_khoi12_hk2_ngay04-05-2020</v>
      </c>
      <c r="C98" s="474"/>
      <c r="D98" s="70"/>
      <c r="E98" s="70"/>
      <c r="F98" s="70"/>
      <c r="G98" s="70"/>
      <c r="H98" s="124"/>
      <c r="I98" s="70"/>
      <c r="J98" s="70"/>
      <c r="K98" s="71"/>
      <c r="L98" s="474" t="str">
        <f ca="1">MaGv!$N$1</f>
        <v>tkb_khoi12_hk2_ngay04-05-2020</v>
      </c>
      <c r="M98" s="70"/>
      <c r="N98" s="70"/>
      <c r="O98" s="70"/>
      <c r="P98" s="70"/>
      <c r="Q98" s="70"/>
      <c r="R98" s="124"/>
      <c r="S98" s="70"/>
      <c r="T98" s="70"/>
      <c r="U98" s="124"/>
      <c r="V98" s="124"/>
      <c r="W98" s="182">
        <v>94</v>
      </c>
      <c r="X98" s="330" t="s">
        <v>261</v>
      </c>
      <c r="Y98" s="341" t="s">
        <v>525</v>
      </c>
    </row>
    <row r="99" spans="1:25" ht="12.95" customHeight="1">
      <c r="B99" s="117" t="s">
        <v>71</v>
      </c>
      <c r="C99" s="582" t="str">
        <f>VLOOKUP(B101,dsma,3,0)&amp;"-"&amp;VLOOKUP(B101,dsma,5,0)</f>
        <v>Phạm Hồng Lợi-Toán</v>
      </c>
      <c r="D99" s="582"/>
      <c r="E99" s="582"/>
      <c r="F99" s="582"/>
      <c r="G99" s="71"/>
      <c r="H99" s="72"/>
      <c r="I99" s="73" t="s">
        <v>125</v>
      </c>
      <c r="J99" s="74">
        <f>60-COUNTIF(E102:J111, " ")</f>
        <v>0</v>
      </c>
      <c r="K99" s="71"/>
      <c r="L99" s="117" t="s">
        <v>71</v>
      </c>
      <c r="M99" s="582" t="str">
        <f>VLOOKUP(L101,dsma,3,0)&amp;"-"&amp;VLOOKUP(L101,dsma,5,0)</f>
        <v>Hồng Thị Mỹ Phượng-Toán</v>
      </c>
      <c r="N99" s="582"/>
      <c r="O99" s="582"/>
      <c r="P99" s="582"/>
      <c r="Q99" s="71"/>
      <c r="R99" s="72"/>
      <c r="S99" s="73" t="s">
        <v>125</v>
      </c>
      <c r="T99" s="74">
        <f>60-COUNTIF(O102:T111, " ")</f>
        <v>0</v>
      </c>
      <c r="W99" s="183">
        <v>95</v>
      </c>
      <c r="X99" s="330" t="s">
        <v>262</v>
      </c>
      <c r="Y99" s="338" t="s">
        <v>526</v>
      </c>
    </row>
    <row r="100" spans="1:25" ht="3" customHeight="1">
      <c r="B100" s="116"/>
      <c r="C100" s="71"/>
      <c r="D100" s="71"/>
      <c r="E100" s="75"/>
      <c r="F100" s="71"/>
      <c r="G100" s="71"/>
      <c r="H100" s="71"/>
      <c r="I100" s="71"/>
      <c r="J100" s="71"/>
      <c r="K100" s="71"/>
      <c r="L100" s="116"/>
      <c r="M100" s="71"/>
      <c r="N100" s="71"/>
      <c r="O100" s="75"/>
      <c r="P100" s="71"/>
      <c r="Q100" s="71"/>
      <c r="R100" s="71"/>
      <c r="S100" s="71"/>
      <c r="T100" s="71"/>
      <c r="W100" s="182">
        <v>96</v>
      </c>
      <c r="X100" s="330" t="s">
        <v>263</v>
      </c>
      <c r="Y100" s="338" t="s">
        <v>527</v>
      </c>
    </row>
    <row r="101" spans="1:25" ht="12.95" customHeight="1">
      <c r="A101" s="126"/>
      <c r="B101" s="118" t="str">
        <f>X17</f>
        <v>BT13</v>
      </c>
      <c r="C101" s="76" t="s">
        <v>72</v>
      </c>
      <c r="D101" s="76" t="s">
        <v>73</v>
      </c>
      <c r="E101" s="76" t="s">
        <v>15</v>
      </c>
      <c r="F101" s="76" t="s">
        <v>16</v>
      </c>
      <c r="G101" s="76" t="s">
        <v>37</v>
      </c>
      <c r="H101" s="76" t="s">
        <v>38</v>
      </c>
      <c r="I101" s="76" t="s">
        <v>39</v>
      </c>
      <c r="J101" s="76" t="s">
        <v>40</v>
      </c>
      <c r="K101" s="103"/>
      <c r="L101" s="118" t="str">
        <f>X18</f>
        <v>BT14</v>
      </c>
      <c r="M101" s="76" t="s">
        <v>72</v>
      </c>
      <c r="N101" s="76" t="s">
        <v>73</v>
      </c>
      <c r="O101" s="76" t="s">
        <v>15</v>
      </c>
      <c r="P101" s="76" t="s">
        <v>16</v>
      </c>
      <c r="Q101" s="76" t="s">
        <v>37</v>
      </c>
      <c r="R101" s="76" t="s">
        <v>38</v>
      </c>
      <c r="S101" s="76" t="s">
        <v>39</v>
      </c>
      <c r="T101" s="76" t="s">
        <v>40</v>
      </c>
      <c r="U101" s="126"/>
      <c r="V101" s="126">
        <v>14</v>
      </c>
      <c r="W101" s="183">
        <v>97</v>
      </c>
      <c r="X101" s="330" t="s">
        <v>266</v>
      </c>
      <c r="Y101" s="341" t="s">
        <v>528</v>
      </c>
    </row>
    <row r="102" spans="1:25" ht="12.95" customHeight="1">
      <c r="A102" s="124"/>
      <c r="B102" s="583" t="s">
        <v>25</v>
      </c>
      <c r="C102" s="68">
        <v>1</v>
      </c>
      <c r="D102" s="77" t="s">
        <v>74</v>
      </c>
      <c r="E102" s="68" t="str">
        <f>IF(COUNTIF(MaGv!$C$4:$BB$4, B101)&gt;0, INDEX(MaGv!$C$3:$BB$4, 1, MATCH(B101, MaGv!$C$4:$BB$4,0))," ")</f>
        <v xml:space="preserve"> </v>
      </c>
      <c r="F102" s="68" t="str">
        <f>IF(COUNTIF(MaGv!$C$9:$BB$9, B101)&gt;0, INDEX(MaGv!$C$3:$BB$9, 1, MATCH(B101, MaGv!$C$9:$BB$9,0))," ")</f>
        <v xml:space="preserve"> </v>
      </c>
      <c r="G102" s="68" t="str">
        <f>IF(COUNTIF(MaGv!$C$14:$BB$14, B101)&gt;0, INDEX(MaGv!$C$3:$BB$14, 1, MATCH(B101, MaGv!$C$14:$BB$14,0))," ")</f>
        <v xml:space="preserve"> </v>
      </c>
      <c r="H102" s="68" t="str">
        <f>IF(COUNTIF(MaGv!$C$19:$BB$19, B101)&gt;0, INDEX(MaGv!$C$3:$BB$19, 1, MATCH(B101, MaGv!$C$19:$BB$19,0))," ")</f>
        <v xml:space="preserve"> </v>
      </c>
      <c r="I102" s="68" t="str">
        <f>IF(COUNTIF(MaGv!$C$24:$BB$24, B101)&gt;0, INDEX(MaGv!$C$3:$BB$24, 1, MATCH(B101, MaGv!$C$24:$BB$24,0))," ")</f>
        <v xml:space="preserve"> </v>
      </c>
      <c r="J102" s="68" t="str">
        <f>IF(COUNTIF(MaGv!$C$29:$BB$29, B101)&gt;0, INDEX(MaGv!$C$3:$BB$29, 1, MATCH(B101, MaGv!$C$29:$BB$29,0))," ")</f>
        <v xml:space="preserve"> </v>
      </c>
      <c r="K102" s="104"/>
      <c r="L102" s="583" t="s">
        <v>25</v>
      </c>
      <c r="M102" s="68">
        <v>1</v>
      </c>
      <c r="N102" s="77" t="s">
        <v>74</v>
      </c>
      <c r="O102" s="68" t="str">
        <f>IF(COUNTIF(MaGv!$C$4:$BB$4, L101)&gt;0, INDEX(MaGv!$C$3:$BB$4, 1, MATCH(L101, MaGv!$C$4:$BB$4,0))," ")</f>
        <v xml:space="preserve"> </v>
      </c>
      <c r="P102" s="68" t="str">
        <f>IF(COUNTIF(MaGv!$C$9:$BB$9, L101)&gt;0, INDEX(MaGv!$C$3:$BB$9, 1, MATCH(L101, MaGv!$C$9:$BB$9,0))," ")</f>
        <v xml:space="preserve"> </v>
      </c>
      <c r="Q102" s="68" t="str">
        <f>IF(COUNTIF(MaGv!$C$14:$BB$14, L101)&gt;0, INDEX(MaGv!$C$3:$BB$14, 1, MATCH(L101, MaGv!$C$14:$BB$14,0))," ")</f>
        <v xml:space="preserve"> </v>
      </c>
      <c r="R102" s="68" t="str">
        <f>IF(COUNTIF(MaGv!$C$19:$BB$19, L101)&gt;0, INDEX(MaGv!$C$3:$BB$19, 1, MATCH(L101, MaGv!$C$19:$BB$19,0))," ")</f>
        <v xml:space="preserve"> </v>
      </c>
      <c r="S102" s="68" t="str">
        <f>IF(COUNTIF(MaGv!$C$24:$BB$24, L101)&gt;0, INDEX(MaGv!$C$3:$BB$24, 1, MATCH(L101, MaGv!$C$24:$BB$24,0))," ")</f>
        <v xml:space="preserve"> </v>
      </c>
      <c r="T102" s="68" t="str">
        <f>IF(COUNTIF(MaGv!$C$29:$BB$29, L101)&gt;0, INDEX(MaGv!$C$3:$BB$29, 1, MATCH(L101, MaGv!$C$29:$BB$29,0))," ")</f>
        <v xml:space="preserve"> </v>
      </c>
      <c r="U102" s="124"/>
      <c r="V102" s="124"/>
      <c r="W102" s="182">
        <v>98</v>
      </c>
      <c r="X102" s="330" t="s">
        <v>264</v>
      </c>
      <c r="Y102" s="347" t="s">
        <v>529</v>
      </c>
    </row>
    <row r="103" spans="1:25" ht="12.95" customHeight="1">
      <c r="A103" s="124"/>
      <c r="B103" s="580"/>
      <c r="C103" s="78">
        <v>2</v>
      </c>
      <c r="D103" s="79" t="s">
        <v>98</v>
      </c>
      <c r="E103" s="78" t="str">
        <f>IF(COUNTIF(MaGv!$C$5:$BB$5, B101)&gt;0, INDEX(MaGv!$C$3:$BB$5, 1, MATCH(B101, MaGv!$C$5:$BB$5,0))," ")</f>
        <v xml:space="preserve"> </v>
      </c>
      <c r="F103" s="78" t="str">
        <f>IF(COUNTIF(MaGv!$C$10:$BB$10, B101)&gt;0, INDEX(MaGv!$C$3:$BB$10, 1, MATCH(B101, MaGv!$C$10:$BB$10,0))," ")</f>
        <v xml:space="preserve"> </v>
      </c>
      <c r="G103" s="78" t="str">
        <f>IF(COUNTIF(MaGv!$C$15:$BB$15, B101)&gt;0, INDEX(MaGv!$C$3:$BB$15, 1, MATCH(B101, MaGv!$C$15:$BB$15,0))," ")</f>
        <v xml:space="preserve"> </v>
      </c>
      <c r="H103" s="78" t="str">
        <f>IF(COUNTIF(MaGv!$C$20:$BB$20, B101)&gt;0, INDEX(MaGv!$C$3:$BB$20, 1, MATCH(B101, MaGv!$C$20:$BB$20,0))," ")</f>
        <v xml:space="preserve"> </v>
      </c>
      <c r="I103" s="78" t="str">
        <f>IF(COUNTIF(MaGv!$C$25:$BB$25, B101)&gt;0, INDEX(MaGv!$C$3:$BB$25, 1, MATCH(B101, MaGv!$C$25:$BB$25,0))," ")</f>
        <v xml:space="preserve"> </v>
      </c>
      <c r="J103" s="78" t="str">
        <f>IF(COUNTIF(MaGv!$C$30:$BB$30, B101)&gt;0, INDEX(MaGv!$C$3:$BB$30, 1, MATCH(B101, MaGv!$C$30:$BB$30,0))," ")</f>
        <v xml:space="preserve"> </v>
      </c>
      <c r="K103" s="104"/>
      <c r="L103" s="580"/>
      <c r="M103" s="78">
        <v>2</v>
      </c>
      <c r="N103" s="79" t="s">
        <v>98</v>
      </c>
      <c r="O103" s="78" t="str">
        <f>IF(COUNTIF(MaGv!$C$5:$BB$5, L101)&gt;0, INDEX(MaGv!$C$3:$BB$5, 1, MATCH(L101, MaGv!$C$5:$BB$5,0))," ")</f>
        <v xml:space="preserve"> </v>
      </c>
      <c r="P103" s="78" t="str">
        <f>IF(COUNTIF(MaGv!$C$10:$BB$10, L101)&gt;0, INDEX(MaGv!$C$3:$BB$10, 1, MATCH(L101, MaGv!$C$10:$BB$10,0))," ")</f>
        <v xml:space="preserve"> </v>
      </c>
      <c r="Q103" s="78" t="str">
        <f>IF(COUNTIF(MaGv!$C$15:$BB$15, L101)&gt;0, INDEX(MaGv!$C$3:$BB$15, 1, MATCH(L101, MaGv!$C$15:$BB$15,0))," ")</f>
        <v xml:space="preserve"> </v>
      </c>
      <c r="R103" s="78" t="str">
        <f>IF(COUNTIF(MaGv!$C$20:$BB$20, L101)&gt;0, INDEX(MaGv!$C$3:$BB$20, 1, MATCH(L101, MaGv!$C$20:$BB$20,0))," ")</f>
        <v xml:space="preserve"> </v>
      </c>
      <c r="S103" s="78" t="str">
        <f>IF(COUNTIF(MaGv!$C$25:$BB$25, L101)&gt;0, INDEX(MaGv!$C$3:$BB$25, 1, MATCH(L101, MaGv!$C$25:$BB$25,0))," ")</f>
        <v xml:space="preserve"> </v>
      </c>
      <c r="T103" s="78" t="str">
        <f>IF(COUNTIF(MaGv!$C$30:$BB$30, L101)&gt;0, INDEX(MaGv!$C$3:$BB$30, 1, MATCH(L101, MaGv!$C$30:$BB$30,0))," ")</f>
        <v xml:space="preserve"> </v>
      </c>
      <c r="U103" s="124"/>
      <c r="V103" s="124"/>
      <c r="W103" s="183">
        <v>99</v>
      </c>
      <c r="X103" s="330" t="s">
        <v>265</v>
      </c>
      <c r="Y103" s="348" t="s">
        <v>530</v>
      </c>
    </row>
    <row r="104" spans="1:25" ht="12.95" customHeight="1">
      <c r="A104" s="124"/>
      <c r="B104" s="580"/>
      <c r="C104" s="78">
        <v>3</v>
      </c>
      <c r="D104" s="79" t="s">
        <v>278</v>
      </c>
      <c r="E104" s="78" t="str">
        <f>IF(COUNTIF(MaGv!$C$6:$BB$6, B101)&gt;0, INDEX(MaGv!$C$3:$BB$6, 1, MATCH(B101, MaGv!$C$6:$BB$6,0))," ")</f>
        <v xml:space="preserve"> </v>
      </c>
      <c r="F104" s="78" t="str">
        <f>IF(COUNTIF(MaGv!$C$11:$BB$11, B101)&gt;0, INDEX(MaGv!$C$3:$BB$11, 1, MATCH(B101, MaGv!$C$11:$BB$11,0))," ")</f>
        <v xml:space="preserve"> </v>
      </c>
      <c r="G104" s="78" t="str">
        <f>IF(COUNTIF(MaGv!$C$16:$BB$16, B101)&gt;0, INDEX(MaGv!$C$3:$BB$16, 1, MATCH(B101, MaGv!$C$16:$BB$16,0))," ")</f>
        <v xml:space="preserve"> </v>
      </c>
      <c r="H104" s="78" t="str">
        <f>IF(COUNTIF(MaGv!$C$21:$BB$21, B101)&gt;0, INDEX(MaGv!$C$3:$BB$21, 1, MATCH(B101, MaGv!$C$21:$BB$21,0))," ")</f>
        <v xml:space="preserve"> </v>
      </c>
      <c r="I104" s="78" t="str">
        <f>IF(COUNTIF(MaGv!$C$26:$BB$26, B101)&gt;0, INDEX(MaGv!$C$3:$BB$26, 1, MATCH(B101, MaGv!$C$26:$BB$26,0))," ")</f>
        <v xml:space="preserve"> </v>
      </c>
      <c r="J104" s="78" t="str">
        <f>IF(COUNTIF(MaGv!$C$31:$BB$31, B101)&gt;0, INDEX(MaGv!$C$3:$BB$31, 1, MATCH(B101, MaGv!$C$31:$BB$31,0))," ")</f>
        <v xml:space="preserve"> </v>
      </c>
      <c r="K104" s="104"/>
      <c r="L104" s="580"/>
      <c r="M104" s="78">
        <v>3</v>
      </c>
      <c r="N104" s="79" t="s">
        <v>278</v>
      </c>
      <c r="O104" s="78" t="str">
        <f>IF(COUNTIF(MaGv!$C$6:$BB$6, L101)&gt;0, INDEX(MaGv!$C$3:$BB$6, 1, MATCH(L101, MaGv!$C$6:$BB$6,0))," ")</f>
        <v xml:space="preserve"> </v>
      </c>
      <c r="P104" s="78" t="str">
        <f>IF(COUNTIF(MaGv!$C$11:$BB$11, L101)&gt;0, INDEX(MaGv!$C$3:$BB$11, 1, MATCH(L101, MaGv!$C$11:$BB$11,0))," ")</f>
        <v xml:space="preserve"> </v>
      </c>
      <c r="Q104" s="78" t="str">
        <f>IF(COUNTIF(MaGv!$C$16:$BB$16, L101)&gt;0, INDEX(MaGv!$C$3:$BB$16, 1, MATCH(L101, MaGv!$C$16:$BB$16,0))," ")</f>
        <v xml:space="preserve"> </v>
      </c>
      <c r="R104" s="78" t="str">
        <f>IF(COUNTIF(MaGv!$C$21:$BB$21, L101)&gt;0, INDEX(MaGv!$C$3:$BB$21, 1, MATCH(L101, MaGv!$C$21:$BB$21,0))," ")</f>
        <v xml:space="preserve"> </v>
      </c>
      <c r="S104" s="78" t="str">
        <f>IF(COUNTIF(MaGv!$C$26:$BB$26, L101)&gt;0, INDEX(MaGv!$C$3:$BB$26, 1, MATCH(L101, MaGv!$C$26:$BB$26,0))," ")</f>
        <v xml:space="preserve"> </v>
      </c>
      <c r="T104" s="78" t="str">
        <f>IF(COUNTIF(MaGv!$C$31:$BB$31, L101)&gt;0, INDEX(MaGv!$C$3:$BB$31, 1, MATCH(L101, MaGv!$C$31:$BB$31,0))," ")</f>
        <v xml:space="preserve"> </v>
      </c>
      <c r="U104" s="124"/>
      <c r="V104" s="124"/>
      <c r="W104" s="182">
        <v>100</v>
      </c>
      <c r="X104" s="330" t="s">
        <v>419</v>
      </c>
      <c r="Y104" s="338" t="s">
        <v>488</v>
      </c>
    </row>
    <row r="105" spans="1:25" ht="12.95" customHeight="1">
      <c r="A105" s="124"/>
      <c r="B105" s="580"/>
      <c r="C105" s="78">
        <v>4</v>
      </c>
      <c r="D105" s="79" t="s">
        <v>99</v>
      </c>
      <c r="E105" s="78" t="str">
        <f>IF(COUNTIF(MaGv!$C$7:$BB$7, B101)&gt;0, INDEX(MaGv!$C$3:$BB$7, 1, MATCH(B101, MaGv!$C$7:$BB$7,0))," ")</f>
        <v xml:space="preserve"> </v>
      </c>
      <c r="F105" s="78" t="str">
        <f>IF(COUNTIF(MaGv!$C$12:$BB$12, B101)&gt;0, INDEX(MaGv!$C$3:$BB$12, 1, MATCH(B101, MaGv!$C$12:$BB$12,0))," ")</f>
        <v xml:space="preserve"> </v>
      </c>
      <c r="G105" s="78" t="str">
        <f>IF(COUNTIF(MaGv!$C$17:$BB$17, B101)&gt;0, INDEX(MaGv!$C$3:$BB$17, 1, MATCH(B101, MaGv!$C$17:$BB$17,0))," ")</f>
        <v xml:space="preserve"> </v>
      </c>
      <c r="H105" s="78" t="str">
        <f>IF(COUNTIF(MaGv!$C$22:$BB$22, B101)&gt;0, INDEX(MaGv!$C$3:$BB$22, 1, MATCH(B101, MaGv!$C$22:$BB$22,0))," ")</f>
        <v xml:space="preserve"> </v>
      </c>
      <c r="I105" s="78" t="str">
        <f>IF(COUNTIF(MaGv!$C$27:$BB$27, B101)&gt;0, INDEX(MaGv!$C$3:$BB$27, 1, MATCH(B101, MaGv!$C$27:$BB$27,0))," ")</f>
        <v xml:space="preserve"> </v>
      </c>
      <c r="J105" s="78" t="str">
        <f>IF(COUNTIF(MaGv!$C$32:$BB$32, B101)&gt;0, INDEX(MaGv!$C$3:$BB$32, 1, MATCH(B101, MaGv!$C$32:$BB$32,0))," ")</f>
        <v xml:space="preserve"> </v>
      </c>
      <c r="K105" s="104"/>
      <c r="L105" s="580"/>
      <c r="M105" s="78">
        <v>4</v>
      </c>
      <c r="N105" s="79" t="s">
        <v>99</v>
      </c>
      <c r="O105" s="78" t="str">
        <f>IF(COUNTIF(MaGv!$C$7:$BB$7, L101)&gt;0, INDEX(MaGv!$C$3:$BB$7, 1, MATCH(L101, MaGv!$C$7:$BB$7,0))," ")</f>
        <v xml:space="preserve"> </v>
      </c>
      <c r="P105" s="78" t="str">
        <f>IF(COUNTIF(MaGv!$C$12:$BB$12, L101)&gt;0, INDEX(MaGv!$C$3:$BB$12, 1, MATCH(L101, MaGv!$C$12:$BB$12,0))," ")</f>
        <v xml:space="preserve"> </v>
      </c>
      <c r="Q105" s="78" t="str">
        <f>IF(COUNTIF(MaGv!$C$17:$BB$17, L101)&gt;0, INDEX(MaGv!$C$3:$BB$17, 1, MATCH(L101, MaGv!$C$17:$BB$17,0))," ")</f>
        <v xml:space="preserve"> </v>
      </c>
      <c r="R105" s="78" t="str">
        <f>IF(COUNTIF(MaGv!$C$22:$BB$22, L101)&gt;0, INDEX(MaGv!$C$3:$BB$22, 1, MATCH(L101, MaGv!$C$22:$BB$22,0))," ")</f>
        <v xml:space="preserve"> </v>
      </c>
      <c r="S105" s="78" t="str">
        <f>IF(COUNTIF(MaGv!$C$27:$BB$27, L101)&gt;0, INDEX(MaGv!$C$3:$BB$27, 1, MATCH(L101, MaGv!$C$27:$BB$27,0))," ")</f>
        <v xml:space="preserve"> </v>
      </c>
      <c r="T105" s="78" t="str">
        <f>IF(COUNTIF(MaGv!$C$32:$BB$32, L101)&gt;0, INDEX(MaGv!$C$3:$BB$32, 1, MATCH(L101, MaGv!$C$32:$BB$32,0))," ")</f>
        <v xml:space="preserve"> </v>
      </c>
      <c r="U105" s="124"/>
      <c r="V105" s="124"/>
      <c r="W105" s="183">
        <v>101</v>
      </c>
      <c r="X105" s="442" t="s">
        <v>548</v>
      </c>
      <c r="Y105" s="443" t="s">
        <v>583</v>
      </c>
    </row>
    <row r="106" spans="1:25" ht="12.95" customHeight="1" thickBot="1">
      <c r="A106" s="124"/>
      <c r="B106" s="580"/>
      <c r="C106" s="108">
        <v>5</v>
      </c>
      <c r="D106" s="110" t="s">
        <v>100</v>
      </c>
      <c r="E106" s="108" t="str">
        <f>IF(COUNTIF(MaGv!$C$8:$BB$8, B101)&gt;0, INDEX(MaGv!$C$3:$BB$8, 1, MATCH(B101, MaGv!$C$8:$BB$8,0))," ")</f>
        <v xml:space="preserve"> </v>
      </c>
      <c r="F106" s="108" t="str">
        <f>IF(COUNTIF(MaGv!$C$13:$BB$13, B101)&gt;0, INDEX(MaGv!$C$3:$BB$13, 1, MATCH(B101, MaGv!$C$13:$BB$13,0))," ")</f>
        <v xml:space="preserve"> </v>
      </c>
      <c r="G106" s="108" t="str">
        <f>IF(COUNTIF(MaGv!$C$18:$BB$18, B101)&gt;0, INDEX(MaGv!$C$3:$BB$18, 1, MATCH(B101, MaGv!$C$18:$BB$18,0))," ")</f>
        <v xml:space="preserve"> </v>
      </c>
      <c r="H106" s="108" t="str">
        <f>IF(COUNTIF(MaGv!$C$23:$BB$23, B101)&gt;0, INDEX(MaGv!$C$3:$BB$23, 1, MATCH(B101, MaGv!$C$23:$BB$23,0))," ")</f>
        <v xml:space="preserve"> </v>
      </c>
      <c r="I106" s="108" t="str">
        <f>IF(COUNTIF(MaGv!$C$28:$BB$28, B101)&gt;0, INDEX(MaGv!$C$3:$BB$28, 1, MATCH(B101, MaGv!$C$28:$BB$28,0))," ")</f>
        <v xml:space="preserve"> </v>
      </c>
      <c r="J106" s="108" t="str">
        <f>IF(COUNTIF(MaGv!$C$33:$BB$33, B101)&gt;0, INDEX(MaGv!$C$3:$BB$33, 1, MATCH(B101, MaGv!$C$33:$BB$33, 0))," ")</f>
        <v xml:space="preserve"> </v>
      </c>
      <c r="K106" s="104"/>
      <c r="L106" s="580"/>
      <c r="M106" s="108">
        <v>5</v>
      </c>
      <c r="N106" s="110" t="s">
        <v>100</v>
      </c>
      <c r="O106" s="108" t="str">
        <f>IF(COUNTIF(MaGv!$C$8:$BB$8, L101)&gt;0, INDEX(MaGv!$C$3:$BB$8, 1, MATCH(L101, MaGv!$C$8:$BB$8,0))," ")</f>
        <v xml:space="preserve"> </v>
      </c>
      <c r="P106" s="108" t="str">
        <f>IF(COUNTIF(MaGv!$C$13:$BB$13, L101)&gt;0, INDEX(MaGv!$C$3:$BB$13, 1, MATCH(L101, MaGv!$C$13:$BB$13,0))," ")</f>
        <v xml:space="preserve"> </v>
      </c>
      <c r="Q106" s="108" t="str">
        <f>IF(COUNTIF(MaGv!$C$18:$BB$18, L101)&gt;0, INDEX(MaGv!$C$3:$BB$18, 1, MATCH(L101, MaGv!$C$18:$BB$18,0))," ")</f>
        <v xml:space="preserve"> </v>
      </c>
      <c r="R106" s="108" t="str">
        <f>IF(COUNTIF(MaGv!$C$23:$BB$23, L101)&gt;0, INDEX(MaGv!$C$3:$BB$23, 1, MATCH(L101, MaGv!$C$23:$BB$23,0))," ")</f>
        <v xml:space="preserve"> </v>
      </c>
      <c r="S106" s="108" t="str">
        <f>IF(COUNTIF(MaGv!$C$28:$BB$28, L101)&gt;0, INDEX(MaGv!$C$3:$BB$28, 1, MATCH(L101, MaGv!$C$28:$BB$28,0))," ")</f>
        <v xml:space="preserve"> </v>
      </c>
      <c r="T106" s="108" t="str">
        <f>IF(COUNTIF(MaGv!$C$33:$BB$33, L101)&gt;0, INDEX(MaGv!$C$3:$BB$33, 1, MATCH(L101, MaGv!$C$33:$BB$33, 0))," ")</f>
        <v xml:space="preserve"> </v>
      </c>
      <c r="U106" s="124"/>
      <c r="V106" s="124"/>
      <c r="W106" s="182">
        <v>102</v>
      </c>
      <c r="X106" s="330" t="s">
        <v>202</v>
      </c>
      <c r="Y106" s="338" t="s">
        <v>497</v>
      </c>
    </row>
    <row r="107" spans="1:25" ht="12.95" customHeight="1" thickTop="1">
      <c r="A107" s="124"/>
      <c r="B107" s="579" t="s">
        <v>24</v>
      </c>
      <c r="C107" s="109">
        <v>1</v>
      </c>
      <c r="D107" s="111" t="s">
        <v>279</v>
      </c>
      <c r="E107" s="109" t="str">
        <f>IF(COUNTIF(MaGv!$C$39:$BB$39, B101)&gt;0, INDEX(MaGv!$C$38:$BB$39, 1, MATCH(B101, MaGv!$C$39:$BB$39,0))," ")</f>
        <v xml:space="preserve"> </v>
      </c>
      <c r="F107" s="109" t="str">
        <f>IF(COUNTIF(MaGv!$C$44:$BB$44, B101)&gt;0, INDEX(MaGv!$C$38:$BB$44, 1, MATCH(B101, MaGv!$C$44:$BB$44,0))," ")</f>
        <v xml:space="preserve"> </v>
      </c>
      <c r="G107" s="109" t="str">
        <f>IF(COUNTIF(MaGv!$C$49:$BB$49, B101)&gt;0, INDEX(MaGv!$C$38:$BB$49, 1, MATCH(B101, MaGv!$C$49:$BB$49,0))," ")</f>
        <v xml:space="preserve"> </v>
      </c>
      <c r="H107" s="109" t="str">
        <f>IF(COUNTIF(MaGv!$C$54:$BB$54, B101)&gt;0, INDEX(MaGv!$C$38:$BB$54, 1, MATCH(B101, MaGv!$C$54:$BB$54,0))," ")</f>
        <v xml:space="preserve"> </v>
      </c>
      <c r="I107" s="109" t="str">
        <f>IF(COUNTIF(MaGv!$C$59:$BB$59, B101)&gt;0, INDEX(MaGv!$C$38:$BB$59, 1, MATCH(B101, MaGv!$C$59:$BB$59,0))," ")</f>
        <v xml:space="preserve"> </v>
      </c>
      <c r="J107" s="109" t="str">
        <f>IF(COUNTIF(MaGv!$C$64:$BB$64, B101)&gt;0, INDEX(MaGv!$C$38:$BB$64, 1, MATCH(B101, MaGv!$C$64:$BB$64,0))," ")</f>
        <v xml:space="preserve"> </v>
      </c>
      <c r="K107" s="104"/>
      <c r="L107" s="579" t="s">
        <v>24</v>
      </c>
      <c r="M107" s="109">
        <v>1</v>
      </c>
      <c r="N107" s="111" t="s">
        <v>279</v>
      </c>
      <c r="O107" s="109" t="str">
        <f>IF(COUNTIF(MaGv!$C$39:$BB$39, L101)&gt;0, INDEX(MaGv!$C$38:$BB$39, 1, MATCH(L101, MaGv!$C$39:$BB$39,0))," ")</f>
        <v xml:space="preserve"> </v>
      </c>
      <c r="P107" s="109" t="str">
        <f>IF(COUNTIF(MaGv!$C$44:$BB$44, L101)&gt;0, INDEX(MaGv!$C$38:$BB$44, 1, MATCH(L101, MaGv!$C$44:$BB$44,0))," ")</f>
        <v xml:space="preserve"> </v>
      </c>
      <c r="Q107" s="109" t="str">
        <f>IF(COUNTIF(MaGv!$C$49:$BB$49, L101)&gt;0, INDEX(MaGv!$C$38:$BB$49, 1, MATCH(L101, MaGv!$C$49:$BB$49,0))," ")</f>
        <v xml:space="preserve"> </v>
      </c>
      <c r="R107" s="109" t="str">
        <f>IF(COUNTIF(MaGv!$C$54:$BB$54, L101)&gt;0, INDEX(MaGv!$C$38:$BB$54, 1, MATCH(L101, MaGv!$C$54:$BB$54,0))," ")</f>
        <v xml:space="preserve"> </v>
      </c>
      <c r="S107" s="109" t="str">
        <f>IF(COUNTIF(MaGv!$C$59:$BB$59, L101)&gt;0, INDEX(MaGv!$C$38:$BB$59, 1, MATCH(L101, MaGv!$C$59:$BB$59,0))," ")</f>
        <v xml:space="preserve"> </v>
      </c>
      <c r="T107" s="109" t="str">
        <f>IF(COUNTIF(MaGv!$C$64:$BB$64, L101)&gt;0, INDEX(MaGv!$C$38:$BB$64, 1, MATCH(L101, MaGv!$C$64:$BB$64,0))," ")</f>
        <v xml:space="preserve"> </v>
      </c>
      <c r="U107" s="124"/>
      <c r="V107" s="124"/>
      <c r="W107" s="183">
        <v>103</v>
      </c>
      <c r="X107" s="330" t="s">
        <v>203</v>
      </c>
      <c r="Y107" s="337" t="s">
        <v>510</v>
      </c>
    </row>
    <row r="108" spans="1:25" ht="12.95" customHeight="1">
      <c r="A108" s="124"/>
      <c r="B108" s="580"/>
      <c r="C108" s="78">
        <v>2</v>
      </c>
      <c r="D108" s="79" t="s">
        <v>280</v>
      </c>
      <c r="E108" s="78" t="str">
        <f>IF(COUNTIF(MaGv!$C$40:$BB$40, B101)&gt;0, INDEX(MaGv!$C$38:$BB$40, 1, MATCH(B101, MaGv!$C$40:$BB$40,0))," ")</f>
        <v xml:space="preserve"> </v>
      </c>
      <c r="F108" s="78" t="str">
        <f>IF(COUNTIF(MaGv!$C$45:$BB$45, B101)&gt;0, INDEX(MaGv!$C$38:$BB$45, 1, MATCH(B101, MaGv!$C$45:$BB$45,0))," ")</f>
        <v xml:space="preserve"> </v>
      </c>
      <c r="G108" s="78" t="str">
        <f>IF(COUNTIF(MaGv!$C$50:$BB$50, B101)&gt;0, INDEX(MaGv!$C$38:$BB$50, 1, MATCH(B101, MaGv!$C$50:$BB$50,0))," ")</f>
        <v xml:space="preserve"> </v>
      </c>
      <c r="H108" s="78" t="str">
        <f>IF(COUNTIF(MaGv!$C$55:$BB$55, B101)&gt;0, INDEX(MaGv!$C$38:$BB$55, 1, MATCH(B101, MaGv!$C$55:$BB$55,0))," ")</f>
        <v xml:space="preserve"> </v>
      </c>
      <c r="I108" s="78" t="str">
        <f>IF(COUNTIF(MaGv!$C$60:$BB$60, B101)&gt;0, INDEX(MaGv!$C$38:$BB$60, 1, MATCH(B101, MaGv!$C$60:$BB$60,0))," ")</f>
        <v xml:space="preserve"> </v>
      </c>
      <c r="J108" s="78" t="str">
        <f>IF(COUNTIF(MaGv!$C$65:$BB$65, B101)&gt;0, INDEX(MaGv!$C$38:$BB$65, 1, MATCH(B101, MaGv!$C$65:$BB$65,0))," ")</f>
        <v xml:space="preserve"> </v>
      </c>
      <c r="K108" s="104"/>
      <c r="L108" s="580"/>
      <c r="M108" s="78">
        <v>2</v>
      </c>
      <c r="N108" s="79" t="s">
        <v>280</v>
      </c>
      <c r="O108" s="78" t="str">
        <f>IF(COUNTIF(MaGv!$C$40:$BB$40, L101)&gt;0, INDEX(MaGv!$C$38:$BB$40, 1, MATCH(L101, MaGv!$C$40:$BB$40,0))," ")</f>
        <v xml:space="preserve"> </v>
      </c>
      <c r="P108" s="78" t="str">
        <f>IF(COUNTIF(MaGv!$C$45:$BB$45, L101)&gt;0, INDEX(MaGv!$C$38:$BB$45, 1, MATCH(L101, MaGv!$C$45:$BB$45,0))," ")</f>
        <v xml:space="preserve"> </v>
      </c>
      <c r="Q108" s="78" t="str">
        <f>IF(COUNTIF(MaGv!$C$50:$BB$50, L101)&gt;0, INDEX(MaGv!$C$38:$BB$50, 1, MATCH(L101, MaGv!$C$50:$BB$50,0))," ")</f>
        <v xml:space="preserve"> </v>
      </c>
      <c r="R108" s="78" t="str">
        <f>IF(COUNTIF(MaGv!$C$55:$BB$55, L101)&gt;0, INDEX(MaGv!$C$38:$BB$55, 1, MATCH(L101, MaGv!$C$55:$BB$55,0))," ")</f>
        <v xml:space="preserve"> </v>
      </c>
      <c r="S108" s="78" t="str">
        <f>IF(COUNTIF(MaGv!$C$60:$BB$60, L101)&gt;0, INDEX(MaGv!$C$38:$BB$60, 1, MATCH(L101, MaGv!$C$60:$BB$60,0))," ")</f>
        <v xml:space="preserve"> </v>
      </c>
      <c r="T108" s="78" t="str">
        <f>IF(COUNTIF(MaGv!$C$65:$BB$65, L101)&gt;0, INDEX(MaGv!$C$38:$BB$65, 1, MATCH(L101, MaGv!$C$65:$BB$65,0))," ")</f>
        <v xml:space="preserve"> </v>
      </c>
      <c r="U108" s="124"/>
      <c r="V108" s="124"/>
      <c r="W108" s="182">
        <v>104</v>
      </c>
      <c r="X108" s="330" t="s">
        <v>201</v>
      </c>
      <c r="Y108" s="529" t="s">
        <v>585</v>
      </c>
    </row>
    <row r="109" spans="1:25" ht="12.95" customHeight="1">
      <c r="A109" s="124"/>
      <c r="B109" s="580"/>
      <c r="C109" s="78">
        <v>3</v>
      </c>
      <c r="D109" s="79" t="s">
        <v>281</v>
      </c>
      <c r="E109" s="78" t="str">
        <f>IF(COUNTIF(MaGv!$C$41:$BB$41, B101)&gt;0, INDEX(MaGv!$C$38:$BB$41, 1, MATCH(B101, MaGv!$C$41:$BB$41,0))," ")</f>
        <v xml:space="preserve"> </v>
      </c>
      <c r="F109" s="78" t="str">
        <f>IF(COUNTIF(MaGv!$C$46:$BB$46, B101)&gt;0, INDEX(MaGv!$C$38:$BB$46, 1, MATCH(B101, MaGv!$C$46:$BB$46,0))," ")</f>
        <v xml:space="preserve"> </v>
      </c>
      <c r="G109" s="78" t="str">
        <f>IF(COUNTIF(MaGv!$C$51:$BB$51, B101)&gt;0, INDEX(MaGv!$C$38:$BB$51, 1, MATCH(B101, MaGv!$C$51:$BB$51,0))," ")</f>
        <v xml:space="preserve"> </v>
      </c>
      <c r="H109" s="78" t="str">
        <f>IF(COUNTIF(MaGv!$C$56:$BB$56, B101)&gt;0, INDEX(MaGv!$C$38:$BB$56, 1, MATCH(B101, MaGv!$C$56:$BB$56,0))," ")</f>
        <v xml:space="preserve"> </v>
      </c>
      <c r="I109" s="78" t="str">
        <f>IF(COUNTIF(MaGv!$C$61:$BB$61, B101)&gt;0, INDEX(MaGv!$C$38:$BB$61, 1, MATCH(B101, MaGv!$C$61:$BB$61,0))," ")</f>
        <v xml:space="preserve"> </v>
      </c>
      <c r="J109" s="78" t="str">
        <f>IF(COUNTIF(MaGv!$C$66:$BB$66, B101)&gt;0, INDEX(MaGv!$C$38:$BB$66, 1, MATCH(B101, MaGv!$C$66:$BB$66,0))," ")</f>
        <v xml:space="preserve"> </v>
      </c>
      <c r="K109" s="104"/>
      <c r="L109" s="580"/>
      <c r="M109" s="78">
        <v>3</v>
      </c>
      <c r="N109" s="79" t="s">
        <v>281</v>
      </c>
      <c r="O109" s="78" t="str">
        <f>IF(COUNTIF(MaGv!$C$41:$BB$41, L101)&gt;0, INDEX(MaGv!$C$38:$BB$41, 1, MATCH(L101, MaGv!$C$41:$BB$41,0))," ")</f>
        <v xml:space="preserve"> </v>
      </c>
      <c r="P109" s="78" t="str">
        <f>IF(COUNTIF(MaGv!$C$46:$BB$46, L101)&gt;0, INDEX(MaGv!$C$38:$BB$46, 1, MATCH(L101, MaGv!$C$46:$BB$46,0))," ")</f>
        <v xml:space="preserve"> </v>
      </c>
      <c r="Q109" s="78" t="str">
        <f>IF(COUNTIF(MaGv!$C$51:$BB$51, L101)&gt;0, INDEX(MaGv!$C$38:$BB$51, 1, MATCH(L101, MaGv!$C$51:$BB$51,0))," ")</f>
        <v xml:space="preserve"> </v>
      </c>
      <c r="R109" s="78" t="str">
        <f>IF(COUNTIF(MaGv!$C$56:$BB$56, L101)&gt;0, INDEX(MaGv!$C$38:$BB$56, 1, MATCH(L101, MaGv!$C$56:$BB$56,0))," ")</f>
        <v xml:space="preserve"> </v>
      </c>
      <c r="S109" s="78" t="str">
        <f>IF(COUNTIF(MaGv!$C$61:$BB$61, L101)&gt;0, INDEX(MaGv!$C$38:$BB$61, 1, MATCH(L101, MaGv!$C$61:$BB$61,0))," ")</f>
        <v xml:space="preserve"> </v>
      </c>
      <c r="T109" s="78" t="str">
        <f>IF(COUNTIF(MaGv!$C$66:$BB$66, L101)&gt;0, INDEX(MaGv!$C$38:$BB$66, 1, MATCH(L101, MaGv!$C$66:$BB$66,0))," ")</f>
        <v xml:space="preserve"> </v>
      </c>
      <c r="U109" s="124"/>
      <c r="V109" s="124"/>
      <c r="W109" s="183">
        <v>105</v>
      </c>
      <c r="X109" s="330" t="s">
        <v>310</v>
      </c>
      <c r="Y109" s="524" t="s">
        <v>584</v>
      </c>
    </row>
    <row r="110" spans="1:25" ht="12.95" customHeight="1">
      <c r="A110" s="124"/>
      <c r="B110" s="580"/>
      <c r="C110" s="78">
        <v>4</v>
      </c>
      <c r="D110" s="79" t="s">
        <v>282</v>
      </c>
      <c r="E110" s="78" t="str">
        <f>IF(COUNTIF(MaGv!$C$42:$BB$42, B101)&gt;0, INDEX(MaGv!$C$38:$BB$42, 1, MATCH(B101, MaGv!$C$42:$BB$42,0))," ")</f>
        <v xml:space="preserve"> </v>
      </c>
      <c r="F110" s="78" t="str">
        <f>IF(COUNTIF(MaGv!$C$47:$BB$47, B101)&gt;0, INDEX(MaGv!$C$38:$BB$47, 1, MATCH(B101, MaGv!$C$47:$BB$47,0))," ")</f>
        <v xml:space="preserve"> </v>
      </c>
      <c r="G110" s="78" t="str">
        <f>IF(COUNTIF(MaGv!$C$52:$BB$52, B101)&gt;0, INDEX(MaGv!$C$38:$BB$52, 1, MATCH(B101, MaGv!$C$52:$BB$52, 0))," ")</f>
        <v xml:space="preserve"> </v>
      </c>
      <c r="H110" s="78" t="str">
        <f>IF(COUNTIF(MaGv!$C$57:$BB$57, B101)&gt;0, INDEX(MaGv!$C$38:$BB$57, 1, MATCH(B101, MaGv!$C$57:$BB$57,0))," ")</f>
        <v xml:space="preserve"> </v>
      </c>
      <c r="I110" s="78" t="str">
        <f>IF(COUNTIF(MaGv!$C$62:$BB$62, B101)&gt;0, INDEX(MaGv!$C$38:$BB$62, 1, MATCH(B101, MaGv!$C$62:$BB$62,0))," ")</f>
        <v xml:space="preserve"> </v>
      </c>
      <c r="J110" s="78" t="str">
        <f>IF(COUNTIF(MaGv!$C$66:$BB$67, B101)&gt;0, INDEX(MaGv!$C$38:$BB$67, 1, MATCH(B101, MaGv!$C$67:$BB$67,0))," ")</f>
        <v xml:space="preserve"> </v>
      </c>
      <c r="K110" s="104"/>
      <c r="L110" s="580"/>
      <c r="M110" s="78">
        <v>4</v>
      </c>
      <c r="N110" s="79" t="s">
        <v>282</v>
      </c>
      <c r="O110" s="78" t="str">
        <f>IF(COUNTIF(MaGv!$C$42:$BB$42, L101)&gt;0, INDEX(MaGv!$C$38:$BB$42, 1, MATCH(L101, MaGv!$C$42:$BB$42,0))," ")</f>
        <v xml:space="preserve"> </v>
      </c>
      <c r="P110" s="78" t="str">
        <f>IF(COUNTIF(MaGv!$C$47:$BB$47, L101)&gt;0, INDEX(MaGv!$C$38:$BB$47, 1, MATCH(L101, MaGv!$C$47:$BB$47,0))," ")</f>
        <v xml:space="preserve"> </v>
      </c>
      <c r="Q110" s="78" t="str">
        <f>IF(COUNTIF(MaGv!$C$52:$BB$52, L101)&gt;0, INDEX(MaGv!$C$38:$BB$52, 1, MATCH(L101, MaGv!$C$52:$BB$52, 0))," ")</f>
        <v xml:space="preserve"> </v>
      </c>
      <c r="R110" s="78" t="str">
        <f>IF(COUNTIF(MaGv!$C$57:$BB$57, L101)&gt;0, INDEX(MaGv!$C$38:$BB$57, 1, MATCH(L101, MaGv!$C$57:$BB$57,0))," ")</f>
        <v xml:space="preserve"> </v>
      </c>
      <c r="S110" s="78" t="str">
        <f>IF(COUNTIF(MaGv!$C$62:$BB$62, L101)&gt;0, INDEX(MaGv!$C$38:$BB$62, 1, MATCH(L101, MaGv!$C$62:$BB$62,0))," ")</f>
        <v xml:space="preserve"> </v>
      </c>
      <c r="T110" s="78" t="str">
        <f>IF(COUNTIF(MaGv!$C$66:$BB$67, L101)&gt;0, INDEX(MaGv!$C$38:$BB$67, 1, MATCH(L101, MaGv!$C$67:$BB$67,0))," ")</f>
        <v xml:space="preserve"> </v>
      </c>
      <c r="U110" s="124"/>
      <c r="V110" s="124"/>
      <c r="W110" s="182">
        <v>106</v>
      </c>
      <c r="X110" s="439" t="s">
        <v>547</v>
      </c>
      <c r="Y110" s="528" t="s">
        <v>588</v>
      </c>
    </row>
    <row r="111" spans="1:25" ht="12.95" customHeight="1">
      <c r="A111" s="124"/>
      <c r="B111" s="581"/>
      <c r="C111" s="80">
        <v>5</v>
      </c>
      <c r="D111" s="81" t="s">
        <v>283</v>
      </c>
      <c r="E111" s="80" t="str">
        <f>IF(COUNTIF(MaGv!$C$43:$BB$43, B101)&gt;0, INDEX(MaGv!$C$38:$BB$43, 1, MATCH(B101, MaGv!$C$43:$BB$43,0))," ")</f>
        <v xml:space="preserve"> </v>
      </c>
      <c r="F111" s="80" t="str">
        <f>IF(COUNTIF(MaGv!$C$48:$BB$48, B101)&gt;0, INDEX(MaGv!$C$38:$BB$48, 1, MATCH(B101, MaGv!$C$48:$BB$48,0))," ")</f>
        <v xml:space="preserve"> </v>
      </c>
      <c r="G111" s="80" t="str">
        <f>IF(COUNTIF(MaGv!$C$53:$BB$53, B101)&gt;0, INDEX(MaGv!$C$38:$BB$53, 1, MATCH(B101, MaGv!$C$53:$BB$53,0))," ")</f>
        <v xml:space="preserve"> </v>
      </c>
      <c r="H111" s="80" t="str">
        <f>IF(COUNTIF(MaGv!$C$58:$BB$58, B101)&gt;0, INDEX(MaGv!$C$38:$BB$58, 1, MATCH(B101, MaGv!$C$58:$BB$58,0))," ")</f>
        <v xml:space="preserve"> </v>
      </c>
      <c r="I111" s="80" t="str">
        <f>IF(COUNTIF(MaGv!$C$63:$BB$63, B101)&gt;0, INDEX(MaGv!$C$38:$BB$63, 1, MATCH(B101, MaGv!$C$63:$BB$63,0))," ")</f>
        <v xml:space="preserve"> </v>
      </c>
      <c r="J111" s="80" t="str">
        <f>IF(COUNTIF(MaGv!$C$68:$BB$68, B101)&gt;0, INDEX(MaGv!$C$38:$BB$68, 1, MATCH(B101, MaGv!$C$68:$BB$68,0))," ")</f>
        <v xml:space="preserve"> </v>
      </c>
      <c r="K111" s="104"/>
      <c r="L111" s="581"/>
      <c r="M111" s="80">
        <v>5</v>
      </c>
      <c r="N111" s="81" t="s">
        <v>283</v>
      </c>
      <c r="O111" s="80" t="str">
        <f>IF(COUNTIF(MaGv!$C$43:$BB$43, L101)&gt;0, INDEX(MaGv!$C$38:$BB$43, 1, MATCH(L101, MaGv!$C$43:$BB$43,0))," ")</f>
        <v xml:space="preserve"> </v>
      </c>
      <c r="P111" s="80" t="str">
        <f>IF(COUNTIF(MaGv!$C$48:$BB$48, L101)&gt;0, INDEX(MaGv!$C$38:$BB$48, 1, MATCH(L101, MaGv!$C$48:$BB$48,0))," ")</f>
        <v xml:space="preserve"> </v>
      </c>
      <c r="Q111" s="80" t="str">
        <f>IF(COUNTIF(MaGv!$C$53:$BB$53, L101)&gt;0, INDEX(MaGv!$C$38:$BB$53, 1, MATCH(L101, MaGv!$C$53:$BB$53,0))," ")</f>
        <v xml:space="preserve"> </v>
      </c>
      <c r="R111" s="80" t="str">
        <f>IF(COUNTIF(MaGv!$C$58:$BB$58, L101)&gt;0, INDEX(MaGv!$C$38:$BB$58, 1, MATCH(L101, MaGv!$C$58:$BB$58,0))," ")</f>
        <v xml:space="preserve"> </v>
      </c>
      <c r="S111" s="80" t="str">
        <f>IF(COUNTIF(MaGv!$C$63:$BB$63, L101)&gt;0, INDEX(MaGv!$C$38:$BB$63, 1, MATCH(L101, MaGv!$C$63:$BB$63,0))," ")</f>
        <v xml:space="preserve"> </v>
      </c>
      <c r="T111" s="80" t="str">
        <f>IF(COUNTIF(MaGv!$C$68:$BB$68, L101)&gt;0, INDEX(MaGv!$C$38:$BB$68, 1, MATCH(L101, MaGv!$C$68:$BB$68,0))," ")</f>
        <v xml:space="preserve"> </v>
      </c>
      <c r="U111" s="124"/>
      <c r="V111" s="124"/>
      <c r="W111" s="183">
        <v>107</v>
      </c>
      <c r="X111" s="330" t="s">
        <v>592</v>
      </c>
      <c r="Y111" s="338" t="s">
        <v>515</v>
      </c>
    </row>
    <row r="112" spans="1:25" ht="12.95" customHeight="1">
      <c r="A112" s="124"/>
      <c r="B112" s="119"/>
      <c r="C112" s="75"/>
      <c r="D112" s="82"/>
      <c r="E112" s="75"/>
      <c r="F112" s="75"/>
      <c r="G112" s="75"/>
      <c r="H112" s="75"/>
      <c r="I112" s="75"/>
      <c r="J112" s="75"/>
      <c r="K112" s="104"/>
      <c r="L112" s="119"/>
      <c r="M112" s="75"/>
      <c r="N112" s="82"/>
      <c r="O112" s="75"/>
      <c r="P112" s="75"/>
      <c r="Q112" s="75"/>
      <c r="R112" s="75"/>
      <c r="S112" s="75"/>
      <c r="T112" s="75"/>
      <c r="U112" s="124"/>
      <c r="V112" s="124"/>
      <c r="W112" s="182">
        <v>108</v>
      </c>
      <c r="X112" s="330" t="s">
        <v>422</v>
      </c>
      <c r="Y112" s="338" t="s">
        <v>512</v>
      </c>
    </row>
    <row r="113" spans="1:25" ht="6.75" customHeight="1">
      <c r="A113" s="127"/>
      <c r="B113" s="120"/>
      <c r="C113" s="83"/>
      <c r="D113" s="83"/>
      <c r="E113" s="84"/>
      <c r="F113" s="84"/>
      <c r="G113" s="84"/>
      <c r="H113" s="84"/>
      <c r="I113" s="84"/>
      <c r="J113" s="84"/>
      <c r="K113" s="84"/>
      <c r="L113" s="120"/>
      <c r="M113" s="83"/>
      <c r="N113" s="83"/>
      <c r="O113" s="84"/>
      <c r="P113" s="84"/>
      <c r="Q113" s="84"/>
      <c r="R113" s="84"/>
      <c r="S113" s="84"/>
      <c r="T113" s="84"/>
      <c r="W113" s="183">
        <v>109</v>
      </c>
      <c r="X113" s="330" t="s">
        <v>423</v>
      </c>
      <c r="Y113" s="338" t="s">
        <v>514</v>
      </c>
    </row>
    <row r="114" spans="1:25" ht="14.1" customHeight="1">
      <c r="A114" s="124"/>
      <c r="B114" s="474" t="str">
        <f ca="1">MaGv!$N$1</f>
        <v>tkb_khoi12_hk2_ngay04-05-2020</v>
      </c>
      <c r="C114" s="474"/>
      <c r="D114" s="70"/>
      <c r="E114" s="70"/>
      <c r="F114" s="70"/>
      <c r="G114" s="70"/>
      <c r="H114" s="124"/>
      <c r="I114" s="70"/>
      <c r="J114" s="70"/>
      <c r="K114" s="71"/>
      <c r="L114" s="474" t="str">
        <f ca="1">MaGv!$N$1</f>
        <v>tkb_khoi12_hk2_ngay04-05-2020</v>
      </c>
      <c r="M114" s="70"/>
      <c r="N114" s="70"/>
      <c r="O114" s="70"/>
      <c r="P114" s="70"/>
      <c r="Q114" s="70"/>
      <c r="R114" s="124"/>
      <c r="S114" s="70"/>
      <c r="T114" s="70"/>
      <c r="U114" s="124"/>
      <c r="V114" s="124"/>
      <c r="W114" s="182">
        <v>110</v>
      </c>
      <c r="X114" s="331" t="s">
        <v>311</v>
      </c>
      <c r="Y114" s="338" t="s">
        <v>513</v>
      </c>
    </row>
    <row r="115" spans="1:25" ht="12.95" customHeight="1">
      <c r="B115" s="117" t="s">
        <v>71</v>
      </c>
      <c r="C115" s="582" t="str">
        <f>VLOOKUP(B117,dsma,3,0)&amp;"-"&amp;VLOOKUP(B117,dsma,5,0)</f>
        <v>Trịnh Thị Kim Hương-Lý</v>
      </c>
      <c r="D115" s="582"/>
      <c r="E115" s="582"/>
      <c r="F115" s="582"/>
      <c r="G115" s="71"/>
      <c r="H115" s="72"/>
      <c r="I115" s="73" t="s">
        <v>125</v>
      </c>
      <c r="J115" s="74">
        <f>60-COUNTIF(E118:J127, " ")</f>
        <v>6</v>
      </c>
      <c r="K115" s="71"/>
      <c r="L115" s="117" t="s">
        <v>71</v>
      </c>
      <c r="M115" s="582" t="str">
        <f>VLOOKUP(L117,dsma,3,0)&amp;"-"&amp;VLOOKUP(L117,dsma,5,0)</f>
        <v>Sử Khắc Dũng-Lý</v>
      </c>
      <c r="N115" s="582"/>
      <c r="O115" s="582"/>
      <c r="P115" s="582"/>
      <c r="Q115" s="71"/>
      <c r="R115" s="72"/>
      <c r="S115" s="73" t="s">
        <v>125</v>
      </c>
      <c r="T115" s="74">
        <f>60-COUNTIF(O118:T127, " ")</f>
        <v>0</v>
      </c>
      <c r="W115" s="183">
        <v>111</v>
      </c>
      <c r="X115" s="331" t="s">
        <v>205</v>
      </c>
      <c r="Y115" s="338" t="s">
        <v>516</v>
      </c>
    </row>
    <row r="116" spans="1:25" ht="3" customHeight="1">
      <c r="B116" s="116"/>
      <c r="C116" s="71"/>
      <c r="D116" s="71"/>
      <c r="E116" s="75"/>
      <c r="F116" s="71"/>
      <c r="G116" s="71"/>
      <c r="H116" s="71"/>
      <c r="I116" s="71"/>
      <c r="J116" s="71"/>
      <c r="K116" s="71"/>
      <c r="L116" s="116"/>
      <c r="M116" s="71"/>
      <c r="N116" s="71"/>
      <c r="O116" s="75"/>
      <c r="P116" s="71"/>
      <c r="Q116" s="71"/>
      <c r="R116" s="71"/>
      <c r="S116" s="71"/>
      <c r="T116" s="71"/>
      <c r="W116" s="182">
        <v>112</v>
      </c>
      <c r="X116" s="331" t="s">
        <v>204</v>
      </c>
      <c r="Y116" s="495" t="s">
        <v>558</v>
      </c>
    </row>
    <row r="117" spans="1:25" ht="12.95" customHeight="1">
      <c r="A117" s="126"/>
      <c r="B117" s="118" t="str">
        <f>X19</f>
        <v>BL01</v>
      </c>
      <c r="C117" s="76" t="s">
        <v>72</v>
      </c>
      <c r="D117" s="76" t="s">
        <v>73</v>
      </c>
      <c r="E117" s="76" t="s">
        <v>15</v>
      </c>
      <c r="F117" s="76" t="s">
        <v>16</v>
      </c>
      <c r="G117" s="76" t="s">
        <v>37</v>
      </c>
      <c r="H117" s="76" t="s">
        <v>38</v>
      </c>
      <c r="I117" s="76" t="s">
        <v>39</v>
      </c>
      <c r="J117" s="76" t="s">
        <v>40</v>
      </c>
      <c r="K117" s="103"/>
      <c r="L117" s="118" t="str">
        <f>X20</f>
        <v>BL02</v>
      </c>
      <c r="M117" s="76" t="s">
        <v>72</v>
      </c>
      <c r="N117" s="76" t="s">
        <v>73</v>
      </c>
      <c r="O117" s="76" t="s">
        <v>15</v>
      </c>
      <c r="P117" s="76" t="s">
        <v>16</v>
      </c>
      <c r="Q117" s="76" t="s">
        <v>37</v>
      </c>
      <c r="R117" s="76" t="s">
        <v>38</v>
      </c>
      <c r="S117" s="76" t="s">
        <v>39</v>
      </c>
      <c r="T117" s="76" t="s">
        <v>40</v>
      </c>
      <c r="U117" s="126"/>
      <c r="V117" s="126">
        <v>16</v>
      </c>
      <c r="W117" s="183">
        <v>113</v>
      </c>
      <c r="X117" s="331" t="s">
        <v>277</v>
      </c>
      <c r="Y117" s="495" t="s">
        <v>572</v>
      </c>
    </row>
    <row r="118" spans="1:25" ht="12.95" customHeight="1">
      <c r="A118" s="124"/>
      <c r="B118" s="583" t="s">
        <v>25</v>
      </c>
      <c r="C118" s="68">
        <v>1</v>
      </c>
      <c r="D118" s="77" t="s">
        <v>74</v>
      </c>
      <c r="E118" s="68" t="str">
        <f>IF(COUNTIF(MaGv!$C$4:$BB$4, B117)&gt;0, INDEX(MaGv!$C$3:$BB$4, 1, MATCH(B117, MaGv!$C$4:$BB$4,0))," ")</f>
        <v xml:space="preserve"> </v>
      </c>
      <c r="F118" s="68" t="str">
        <f>IF(COUNTIF(MaGv!$C$9:$BB$9, B117)&gt;0, INDEX(MaGv!$C$3:$BB$9, 1, MATCH(B117, MaGv!$C$9:$BB$9,0))," ")</f>
        <v xml:space="preserve"> </v>
      </c>
      <c r="G118" s="68" t="str">
        <f>IF(COUNTIF(MaGv!$C$14:$BB$14, B117)&gt;0, INDEX(MaGv!$C$3:$BB$14, 1, MATCH(B117, MaGv!$C$14:$BB$14,0))," ")</f>
        <v xml:space="preserve"> </v>
      </c>
      <c r="H118" s="68" t="str">
        <f>IF(COUNTIF(MaGv!$C$19:$BB$19, B117)&gt;0, INDEX(MaGv!$C$3:$BB$19, 1, MATCH(B117, MaGv!$C$19:$BB$19,0))," ")</f>
        <v xml:space="preserve"> </v>
      </c>
      <c r="I118" s="68" t="str">
        <f>IF(COUNTIF(MaGv!$C$24:$BB$24, B117)&gt;0, INDEX(MaGv!$C$3:$BB$24, 1, MATCH(B117, MaGv!$C$24:$BB$24,0))," ")</f>
        <v xml:space="preserve"> </v>
      </c>
      <c r="J118" s="68" t="str">
        <f>IF(COUNTIF(MaGv!$C$29:$BB$29, B117)&gt;0, INDEX(MaGv!$C$3:$BB$29, 1, MATCH(B117, MaGv!$C$29:$BB$29,0))," ")</f>
        <v xml:space="preserve"> </v>
      </c>
      <c r="K118" s="104"/>
      <c r="L118" s="583" t="s">
        <v>25</v>
      </c>
      <c r="M118" s="68">
        <v>1</v>
      </c>
      <c r="N118" s="77" t="s">
        <v>74</v>
      </c>
      <c r="O118" s="68" t="str">
        <f>IF(COUNTIF(MaGv!$C$4:$BB$4, L117)&gt;0, INDEX(MaGv!$C$3:$BB$4, 1, MATCH(L117, MaGv!$C$4:$BB$4,0))," ")</f>
        <v xml:space="preserve"> </v>
      </c>
      <c r="P118" s="68" t="str">
        <f>IF(COUNTIF(MaGv!$C$9:$BB$9, L117)&gt;0, INDEX(MaGv!$C$3:$BB$9, 1, MATCH(L117, MaGv!$C$9:$BB$9,0))," ")</f>
        <v xml:space="preserve"> </v>
      </c>
      <c r="Q118" s="68" t="str">
        <f>IF(COUNTIF(MaGv!$C$14:$BB$14, L117)&gt;0, INDEX(MaGv!$C$3:$BB$14, 1, MATCH(L117, MaGv!$C$14:$BB$14,0))," ")</f>
        <v xml:space="preserve"> </v>
      </c>
      <c r="R118" s="68" t="str">
        <f>IF(COUNTIF(MaGv!$C$19:$BB$19, L117)&gt;0, INDEX(MaGv!$C$3:$BB$19, 1, MATCH(L117, MaGv!$C$19:$BB$19,0))," ")</f>
        <v xml:space="preserve"> </v>
      </c>
      <c r="S118" s="68" t="str">
        <f>IF(COUNTIF(MaGv!$C$24:$BB$24, L117)&gt;0, INDEX(MaGv!$C$3:$BB$24, 1, MATCH(L117, MaGv!$C$24:$BB$24,0))," ")</f>
        <v xml:space="preserve"> </v>
      </c>
      <c r="T118" s="68" t="str">
        <f>IF(COUNTIF(MaGv!$C$29:$BB$29, L117)&gt;0, INDEX(MaGv!$C$3:$BB$29, 1, MATCH(L117, MaGv!$C$29:$BB$29,0))," ")</f>
        <v xml:space="preserve"> </v>
      </c>
      <c r="U118" s="124"/>
      <c r="V118" s="124"/>
      <c r="W118" s="182">
        <v>114</v>
      </c>
      <c r="X118" s="331" t="s">
        <v>312</v>
      </c>
      <c r="Y118" s="495" t="s">
        <v>572</v>
      </c>
    </row>
    <row r="119" spans="1:25" ht="12.95" customHeight="1">
      <c r="A119" s="124"/>
      <c r="B119" s="580"/>
      <c r="C119" s="78">
        <v>2</v>
      </c>
      <c r="D119" s="79" t="s">
        <v>98</v>
      </c>
      <c r="E119" s="78" t="str">
        <f>IF(COUNTIF(MaGv!$C$5:$BB$5, B117)&gt;0, INDEX(MaGv!$C$3:$BB$5, 1, MATCH(B117, MaGv!$C$5:$BB$5,0))," ")</f>
        <v xml:space="preserve"> </v>
      </c>
      <c r="F119" s="78" t="str">
        <f>IF(COUNTIF(MaGv!$C$10:$BB$10, B117)&gt;0, INDEX(MaGv!$C$3:$BB$10, 1, MATCH(B117, MaGv!$C$10:$BB$10,0))," ")</f>
        <v xml:space="preserve"> </v>
      </c>
      <c r="G119" s="78" t="str">
        <f>IF(COUNTIF(MaGv!$C$15:$BB$15, B117)&gt;0, INDEX(MaGv!$C$3:$BB$15, 1, MATCH(B117, MaGv!$C$15:$BB$15,0))," ")</f>
        <v xml:space="preserve"> </v>
      </c>
      <c r="H119" s="78" t="str">
        <f>IF(COUNTIF(MaGv!$C$20:$BB$20, B117)&gt;0, INDEX(MaGv!$C$3:$BB$20, 1, MATCH(B117, MaGv!$C$20:$BB$20,0))," ")</f>
        <v>A7</v>
      </c>
      <c r="I119" s="78" t="str">
        <f>IF(COUNTIF(MaGv!$C$25:$BB$25, B117)&gt;0, INDEX(MaGv!$C$3:$BB$25, 1, MATCH(B117, MaGv!$C$25:$BB$25,0))," ")</f>
        <v>A8</v>
      </c>
      <c r="J119" s="78" t="str">
        <f>IF(COUNTIF(MaGv!$C$30:$BB$30, B117)&gt;0, INDEX(MaGv!$C$3:$BB$30, 1, MATCH(B117, MaGv!$C$30:$BB$30,0))," ")</f>
        <v xml:space="preserve"> </v>
      </c>
      <c r="K119" s="104"/>
      <c r="L119" s="580"/>
      <c r="M119" s="78">
        <v>2</v>
      </c>
      <c r="N119" s="79" t="s">
        <v>98</v>
      </c>
      <c r="O119" s="78" t="str">
        <f>IF(COUNTIF(MaGv!$C$5:$BB$5, L117)&gt;0, INDEX(MaGv!$C$3:$BB$5, 1, MATCH(L117, MaGv!$C$5:$BB$5,0))," ")</f>
        <v xml:space="preserve"> </v>
      </c>
      <c r="P119" s="78" t="str">
        <f>IF(COUNTIF(MaGv!$C$10:$BB$10, L117)&gt;0, INDEX(MaGv!$C$3:$BB$10, 1, MATCH(L117, MaGv!$C$10:$BB$10,0))," ")</f>
        <v xml:space="preserve"> </v>
      </c>
      <c r="Q119" s="78" t="str">
        <f>IF(COUNTIF(MaGv!$C$15:$BB$15, L117)&gt;0, INDEX(MaGv!$C$3:$BB$15, 1, MATCH(L117, MaGv!$C$15:$BB$15,0))," ")</f>
        <v xml:space="preserve"> </v>
      </c>
      <c r="R119" s="78" t="str">
        <f>IF(COUNTIF(MaGv!$C$20:$BB$20, L117)&gt;0, INDEX(MaGv!$C$3:$BB$20, 1, MATCH(L117, MaGv!$C$20:$BB$20,0))," ")</f>
        <v xml:space="preserve"> </v>
      </c>
      <c r="S119" s="78" t="str">
        <f>IF(COUNTIF(MaGv!$C$25:$BB$25, L117)&gt;0, INDEX(MaGv!$C$3:$BB$25, 1, MATCH(L117, MaGv!$C$25:$BB$25,0))," ")</f>
        <v xml:space="preserve"> </v>
      </c>
      <c r="T119" s="78" t="str">
        <f>IF(COUNTIF(MaGv!$C$30:$BB$30, L117)&gt;0, INDEX(MaGv!$C$3:$BB$30, 1, MATCH(L117, MaGv!$C$30:$BB$30,0))," ")</f>
        <v xml:space="preserve"> </v>
      </c>
      <c r="U119" s="124"/>
      <c r="V119" s="124"/>
      <c r="W119" s="183">
        <v>115</v>
      </c>
      <c r="X119" s="212"/>
      <c r="Y119" s="495"/>
    </row>
    <row r="120" spans="1:25" ht="12.95" customHeight="1">
      <c r="A120" s="124"/>
      <c r="B120" s="580"/>
      <c r="C120" s="78">
        <v>3</v>
      </c>
      <c r="D120" s="79" t="s">
        <v>278</v>
      </c>
      <c r="E120" s="78" t="str">
        <f>IF(COUNTIF(MaGv!$C$6:$BB$6, B117)&gt;0, INDEX(MaGv!$C$3:$BB$6, 1, MATCH(B117, MaGv!$C$6:$BB$6,0))," ")</f>
        <v xml:space="preserve"> </v>
      </c>
      <c r="F120" s="78" t="str">
        <f>IF(COUNTIF(MaGv!$C$11:$BB$11, B117)&gt;0, INDEX(MaGv!$C$3:$BB$11, 1, MATCH(B117, MaGv!$C$11:$BB$11,0))," ")</f>
        <v xml:space="preserve"> </v>
      </c>
      <c r="G120" s="78" t="str">
        <f>IF(COUNTIF(MaGv!$C$16:$BB$16, B117)&gt;0, INDEX(MaGv!$C$3:$BB$16, 1, MATCH(B117, MaGv!$C$16:$BB$16,0))," ")</f>
        <v xml:space="preserve"> </v>
      </c>
      <c r="H120" s="78" t="str">
        <f>IF(COUNTIF(MaGv!$C$21:$BB$21, B117)&gt;0, INDEX(MaGv!$C$3:$BB$21, 1, MATCH(B117, MaGv!$C$21:$BB$21,0))," ")</f>
        <v>A7</v>
      </c>
      <c r="I120" s="78" t="str">
        <f>IF(COUNTIF(MaGv!$C$26:$BB$26, B117)&gt;0, INDEX(MaGv!$C$3:$BB$26, 1, MATCH(B117, MaGv!$C$26:$BB$26,0))," ")</f>
        <v>A8</v>
      </c>
      <c r="J120" s="78" t="str">
        <f>IF(COUNTIF(MaGv!$C$31:$BB$31, B117)&gt;0, INDEX(MaGv!$C$3:$BB$31, 1, MATCH(B117, MaGv!$C$31:$BB$31,0))," ")</f>
        <v xml:space="preserve"> </v>
      </c>
      <c r="K120" s="104"/>
      <c r="L120" s="580"/>
      <c r="M120" s="78">
        <v>3</v>
      </c>
      <c r="N120" s="79" t="s">
        <v>278</v>
      </c>
      <c r="O120" s="78" t="str">
        <f>IF(COUNTIF(MaGv!$C$6:$BB$6, L117)&gt;0, INDEX(MaGv!$C$3:$BB$6, 1, MATCH(L117, MaGv!$C$6:$BB$6,0))," ")</f>
        <v xml:space="preserve"> </v>
      </c>
      <c r="P120" s="78" t="str">
        <f>IF(COUNTIF(MaGv!$C$11:$BB$11, L117)&gt;0, INDEX(MaGv!$C$3:$BB$11, 1, MATCH(L117, MaGv!$C$11:$BB$11,0))," ")</f>
        <v xml:space="preserve"> </v>
      </c>
      <c r="Q120" s="78" t="str">
        <f>IF(COUNTIF(MaGv!$C$16:$BB$16, L117)&gt;0, INDEX(MaGv!$C$3:$BB$16, 1, MATCH(L117, MaGv!$C$16:$BB$16,0))," ")</f>
        <v xml:space="preserve"> </v>
      </c>
      <c r="R120" s="78" t="str">
        <f>IF(COUNTIF(MaGv!$C$21:$BB$21, L117)&gt;0, INDEX(MaGv!$C$3:$BB$21, 1, MATCH(L117, MaGv!$C$21:$BB$21,0))," ")</f>
        <v xml:space="preserve"> </v>
      </c>
      <c r="S120" s="78" t="str">
        <f>IF(COUNTIF(MaGv!$C$26:$BB$26, L117)&gt;0, INDEX(MaGv!$C$3:$BB$26, 1, MATCH(L117, MaGv!$C$26:$BB$26,0))," ")</f>
        <v xml:space="preserve"> </v>
      </c>
      <c r="T120" s="78" t="str">
        <f>IF(COUNTIF(MaGv!$C$31:$BB$31, L117)&gt;0, INDEX(MaGv!$C$3:$BB$31, 1, MATCH(L117, MaGv!$C$31:$BB$31,0))," ")</f>
        <v xml:space="preserve"> </v>
      </c>
      <c r="U120" s="124"/>
      <c r="V120" s="124"/>
      <c r="W120" s="182">
        <v>116</v>
      </c>
      <c r="X120" s="212"/>
      <c r="Y120" s="495"/>
    </row>
    <row r="121" spans="1:25" ht="12.95" customHeight="1">
      <c r="A121" s="124"/>
      <c r="B121" s="580"/>
      <c r="C121" s="78">
        <v>4</v>
      </c>
      <c r="D121" s="79" t="s">
        <v>99</v>
      </c>
      <c r="E121" s="78" t="str">
        <f>IF(COUNTIF(MaGv!$C$7:$BB$7, B117)&gt;0, INDEX(MaGv!$C$3:$BB$7, 1, MATCH(B117, MaGv!$C$7:$BB$7,0))," ")</f>
        <v xml:space="preserve"> </v>
      </c>
      <c r="F121" s="78" t="str">
        <f>IF(COUNTIF(MaGv!$C$12:$BB$12, B117)&gt;0, INDEX(MaGv!$C$3:$BB$12, 1, MATCH(B117, MaGv!$C$12:$BB$12,0))," ")</f>
        <v xml:space="preserve"> </v>
      </c>
      <c r="G121" s="78" t="str">
        <f>IF(COUNTIF(MaGv!$C$17:$BB$17, B117)&gt;0, INDEX(MaGv!$C$3:$BB$17, 1, MATCH(B117, MaGv!$C$17:$BB$17,0))," ")</f>
        <v xml:space="preserve"> </v>
      </c>
      <c r="H121" s="78" t="str">
        <f>IF(COUNTIF(MaGv!$C$22:$BB$22, B117)&gt;0, INDEX(MaGv!$C$3:$BB$22, 1, MATCH(B117, MaGv!$C$22:$BB$22,0))," ")</f>
        <v>A3</v>
      </c>
      <c r="I121" s="78" t="str">
        <f>IF(COUNTIF(MaGv!$C$27:$BB$27, B117)&gt;0, INDEX(MaGv!$C$3:$BB$27, 1, MATCH(B117, MaGv!$C$27:$BB$27,0))," ")</f>
        <v xml:space="preserve"> </v>
      </c>
      <c r="J121" s="78" t="str">
        <f>IF(COUNTIF(MaGv!$C$32:$BB$32, B117)&gt;0, INDEX(MaGv!$C$3:$BB$32, 1, MATCH(B117, MaGv!$C$32:$BB$32,0))," ")</f>
        <v xml:space="preserve"> </v>
      </c>
      <c r="K121" s="104"/>
      <c r="L121" s="580"/>
      <c r="M121" s="78">
        <v>4</v>
      </c>
      <c r="N121" s="79" t="s">
        <v>99</v>
      </c>
      <c r="O121" s="78" t="str">
        <f>IF(COUNTIF(MaGv!$C$7:$BB$7, L117)&gt;0, INDEX(MaGv!$C$3:$BB$7, 1, MATCH(L117, MaGv!$C$7:$BB$7,0))," ")</f>
        <v xml:space="preserve"> </v>
      </c>
      <c r="P121" s="78" t="str">
        <f>IF(COUNTIF(MaGv!$C$12:$BB$12, L117)&gt;0, INDEX(MaGv!$C$3:$BB$12, 1, MATCH(L117, MaGv!$C$12:$BB$12,0))," ")</f>
        <v xml:space="preserve"> </v>
      </c>
      <c r="Q121" s="78" t="str">
        <f>IF(COUNTIF(MaGv!$C$17:$BB$17, L117)&gt;0, INDEX(MaGv!$C$3:$BB$17, 1, MATCH(L117, MaGv!$C$17:$BB$17,0))," ")</f>
        <v xml:space="preserve"> </v>
      </c>
      <c r="R121" s="78" t="str">
        <f>IF(COUNTIF(MaGv!$C$22:$BB$22, L117)&gt;0, INDEX(MaGv!$C$3:$BB$22, 1, MATCH(L117, MaGv!$C$22:$BB$22,0))," ")</f>
        <v xml:space="preserve"> </v>
      </c>
      <c r="S121" s="78" t="str">
        <f>IF(COUNTIF(MaGv!$C$27:$BB$27, L117)&gt;0, INDEX(MaGv!$C$3:$BB$27, 1, MATCH(L117, MaGv!$C$27:$BB$27,0))," ")</f>
        <v xml:space="preserve"> </v>
      </c>
      <c r="T121" s="78" t="str">
        <f>IF(COUNTIF(MaGv!$C$32:$BB$32, L117)&gt;0, INDEX(MaGv!$C$3:$BB$32, 1, MATCH(L117, MaGv!$C$32:$BB$32,0))," ")</f>
        <v xml:space="preserve"> </v>
      </c>
      <c r="U121" s="124"/>
      <c r="V121" s="124"/>
      <c r="W121" s="183">
        <v>117</v>
      </c>
      <c r="X121" s="212"/>
    </row>
    <row r="122" spans="1:25" ht="12.95" customHeight="1" thickBot="1">
      <c r="A122" s="124"/>
      <c r="B122" s="580"/>
      <c r="C122" s="108">
        <v>5</v>
      </c>
      <c r="D122" s="110" t="s">
        <v>100</v>
      </c>
      <c r="E122" s="108" t="str">
        <f>IF(COUNTIF(MaGv!$C$8:$BB$8, B117)&gt;0, INDEX(MaGv!$C$3:$BB$8, 1, MATCH(B117, MaGv!$C$8:$BB$8,0))," ")</f>
        <v xml:space="preserve"> </v>
      </c>
      <c r="F122" s="108" t="str">
        <f>IF(COUNTIF(MaGv!$C$13:$BB$13, B117)&gt;0, INDEX(MaGv!$C$3:$BB$13, 1, MATCH(B117, MaGv!$C$13:$BB$13,0))," ")</f>
        <v xml:space="preserve"> </v>
      </c>
      <c r="G122" s="108" t="str">
        <f>IF(COUNTIF(MaGv!$C$18:$BB$18, B117)&gt;0, INDEX(MaGv!$C$3:$BB$18, 1, MATCH(B117, MaGv!$C$18:$BB$18,0))," ")</f>
        <v xml:space="preserve"> </v>
      </c>
      <c r="H122" s="108" t="str">
        <f>IF(COUNTIF(MaGv!$C$23:$BB$23, B117)&gt;0, INDEX(MaGv!$C$3:$BB$23, 1, MATCH(B117, MaGv!$C$23:$BB$23,0))," ")</f>
        <v>A3</v>
      </c>
      <c r="I122" s="108" t="str">
        <f>IF(COUNTIF(MaGv!$C$28:$BB$28, B117)&gt;0, INDEX(MaGv!$C$3:$BB$28, 1, MATCH(B117, MaGv!$C$28:$BB$28,0))," ")</f>
        <v xml:space="preserve"> </v>
      </c>
      <c r="J122" s="108" t="str">
        <f>IF(COUNTIF(MaGv!$C$33:$BB$33, B117)&gt;0, INDEX(MaGv!$C$3:$BB$33, 1, MATCH(B117, MaGv!$C$33:$BB$33, 0))," ")</f>
        <v xml:space="preserve"> </v>
      </c>
      <c r="K122" s="104"/>
      <c r="L122" s="580"/>
      <c r="M122" s="108">
        <v>5</v>
      </c>
      <c r="N122" s="110" t="s">
        <v>100</v>
      </c>
      <c r="O122" s="108" t="str">
        <f>IF(COUNTIF(MaGv!$C$8:$BB$8, L117)&gt;0, INDEX(MaGv!$C$3:$BB$8, 1, MATCH(L117, MaGv!$C$8:$BB$8,0))," ")</f>
        <v xml:space="preserve"> </v>
      </c>
      <c r="P122" s="108" t="str">
        <f>IF(COUNTIF(MaGv!$C$13:$BB$13, L117)&gt;0, INDEX(MaGv!$C$3:$BB$13, 1, MATCH(L117, MaGv!$C$13:$BB$13,0))," ")</f>
        <v xml:space="preserve"> </v>
      </c>
      <c r="Q122" s="108" t="str">
        <f>IF(COUNTIF(MaGv!$C$18:$BB$18, L117)&gt;0, INDEX(MaGv!$C$3:$BB$18, 1, MATCH(L117, MaGv!$C$18:$BB$18,0))," ")</f>
        <v xml:space="preserve"> </v>
      </c>
      <c r="R122" s="108" t="str">
        <f>IF(COUNTIF(MaGv!$C$23:$BB$23, L117)&gt;0, INDEX(MaGv!$C$3:$BB$23, 1, MATCH(L117, MaGv!$C$23:$BB$23,0))," ")</f>
        <v xml:space="preserve"> </v>
      </c>
      <c r="S122" s="108" t="str">
        <f>IF(COUNTIF(MaGv!$C$28:$BB$28, L117)&gt;0, INDEX(MaGv!$C$3:$BB$28, 1, MATCH(L117, MaGv!$C$28:$BB$28,0))," ")</f>
        <v xml:space="preserve"> </v>
      </c>
      <c r="T122" s="108" t="str">
        <f>IF(COUNTIF(MaGv!$C$33:$BB$33, L117)&gt;0, INDEX(MaGv!$C$3:$BB$33, 1, MATCH(L117, MaGv!$C$33:$BB$33, 0))," ")</f>
        <v xml:space="preserve"> </v>
      </c>
      <c r="U122" s="124"/>
      <c r="V122" s="124"/>
      <c r="W122" s="182">
        <v>118</v>
      </c>
      <c r="X122" s="212"/>
    </row>
    <row r="123" spans="1:25" ht="12.95" customHeight="1" thickTop="1">
      <c r="A123" s="124"/>
      <c r="B123" s="579" t="s">
        <v>24</v>
      </c>
      <c r="C123" s="109">
        <v>1</v>
      </c>
      <c r="D123" s="111" t="s">
        <v>279</v>
      </c>
      <c r="E123" s="109" t="str">
        <f>IF(COUNTIF(MaGv!$C$39:$BB$39, B117)&gt;0, INDEX(MaGv!$C$38:$BB$39, 1, MATCH(B117, MaGv!$C$39:$BB$39,0))," ")</f>
        <v xml:space="preserve"> </v>
      </c>
      <c r="F123" s="109" t="str">
        <f>IF(COUNTIF(MaGv!$C$44:$BB$44, B117)&gt;0, INDEX(MaGv!$C$38:$BB$44, 1, MATCH(B117, MaGv!$C$44:$BB$44,0))," ")</f>
        <v xml:space="preserve"> </v>
      </c>
      <c r="G123" s="109" t="str">
        <f>IF(COUNTIF(MaGv!$C$49:$BB$49, B117)&gt;0, INDEX(MaGv!$C$38:$BB$49, 1, MATCH(B117, MaGv!$C$49:$BB$49,0))," ")</f>
        <v xml:space="preserve"> </v>
      </c>
      <c r="H123" s="109" t="str">
        <f>IF(COUNTIF(MaGv!$C$54:$BB$54, B117)&gt;0, INDEX(MaGv!$C$38:$BB$54, 1, MATCH(B117, MaGv!$C$54:$BB$54,0))," ")</f>
        <v xml:space="preserve"> </v>
      </c>
      <c r="I123" s="109" t="str">
        <f>IF(COUNTIF(MaGv!$C$59:$BB$59, B117)&gt;0, INDEX(MaGv!$C$38:$BB$59, 1, MATCH(B117, MaGv!$C$59:$BB$59,0))," ")</f>
        <v xml:space="preserve"> </v>
      </c>
      <c r="J123" s="109" t="str">
        <f>IF(COUNTIF(MaGv!$C$64:$BB$64, B117)&gt;0, INDEX(MaGv!$C$38:$BB$64, 1, MATCH(B117, MaGv!$C$64:$BB$64,0))," ")</f>
        <v xml:space="preserve"> </v>
      </c>
      <c r="K123" s="104"/>
      <c r="L123" s="579" t="s">
        <v>24</v>
      </c>
      <c r="M123" s="109">
        <v>1</v>
      </c>
      <c r="N123" s="111" t="s">
        <v>279</v>
      </c>
      <c r="O123" s="109" t="str">
        <f>IF(COUNTIF(MaGv!$C$39:$BB$39, L117)&gt;0, INDEX(MaGv!$C$38:$BB$39, 1, MATCH(L117, MaGv!$C$39:$BB$39,0))," ")</f>
        <v xml:space="preserve"> </v>
      </c>
      <c r="P123" s="109" t="str">
        <f>IF(COUNTIF(MaGv!$C$44:$BB$44, L117)&gt;0, INDEX(MaGv!$C$38:$BB$44, 1, MATCH(L117, MaGv!$C$44:$BB$44,0))," ")</f>
        <v xml:space="preserve"> </v>
      </c>
      <c r="Q123" s="109" t="str">
        <f>IF(COUNTIF(MaGv!$C$49:$BB$49, L117)&gt;0, INDEX(MaGv!$C$38:$BB$49, 1, MATCH(L117, MaGv!$C$49:$BB$49,0))," ")</f>
        <v xml:space="preserve"> </v>
      </c>
      <c r="R123" s="109" t="str">
        <f>IF(COUNTIF(MaGv!$C$54:$BB$54, L117)&gt;0, INDEX(MaGv!$C$38:$BB$54, 1, MATCH(L117, MaGv!$C$54:$BB$54,0))," ")</f>
        <v xml:space="preserve"> </v>
      </c>
      <c r="S123" s="109" t="str">
        <f>IF(COUNTIF(MaGv!$C$59:$BB$59, L117)&gt;0, INDEX(MaGv!$C$38:$BB$59, 1, MATCH(L117, MaGv!$C$59:$BB$59,0))," ")</f>
        <v xml:space="preserve"> </v>
      </c>
      <c r="T123" s="109" t="str">
        <f>IF(COUNTIF(MaGv!$C$64:$BB$64, L117)&gt;0, INDEX(MaGv!$C$38:$BB$64, 1, MATCH(L117, MaGv!$C$64:$BB$64,0))," ")</f>
        <v xml:space="preserve"> </v>
      </c>
      <c r="U123" s="124"/>
      <c r="V123" s="124"/>
      <c r="W123" s="183">
        <v>119</v>
      </c>
      <c r="X123" s="212"/>
    </row>
    <row r="124" spans="1:25" ht="12.95" customHeight="1">
      <c r="A124" s="124"/>
      <c r="B124" s="580"/>
      <c r="C124" s="78">
        <v>2</v>
      </c>
      <c r="D124" s="79" t="s">
        <v>531</v>
      </c>
      <c r="E124" s="78" t="str">
        <f>IF(COUNTIF(MaGv!$C$40:$BB$40, B117)&gt;0, INDEX(MaGv!$C$38:$BB$40, 1, MATCH(B117, MaGv!$C$40:$BB$40,0))," ")</f>
        <v xml:space="preserve"> </v>
      </c>
      <c r="F124" s="78" t="str">
        <f>IF(COUNTIF(MaGv!$C$45:$BB$45, B117)&gt;0, INDEX(MaGv!$C$38:$BB$45, 1, MATCH(B117, MaGv!$C$45:$BB$45,0))," ")</f>
        <v xml:space="preserve"> </v>
      </c>
      <c r="G124" s="78" t="str">
        <f>IF(COUNTIF(MaGv!$C$50:$BB$50, B117)&gt;0, INDEX(MaGv!$C$38:$BB$50, 1, MATCH(B117, MaGv!$C$50:$BB$50,0))," ")</f>
        <v xml:space="preserve"> </v>
      </c>
      <c r="H124" s="78" t="str">
        <f>IF(COUNTIF(MaGv!$C$55:$BB$55, B117)&gt;0, INDEX(MaGv!$C$38:$BB$55, 1, MATCH(B117, MaGv!$C$55:$BB$55,0))," ")</f>
        <v xml:space="preserve"> </v>
      </c>
      <c r="I124" s="78" t="str">
        <f>IF(COUNTIF(MaGv!$C$60:$BB$60, B117)&gt;0, INDEX(MaGv!$C$38:$BB$60, 1, MATCH(B117, MaGv!$C$60:$BB$60,0))," ")</f>
        <v xml:space="preserve"> </v>
      </c>
      <c r="J124" s="78" t="str">
        <f>IF(COUNTIF(MaGv!$C$65:$BB$65, B117)&gt;0, INDEX(MaGv!$C$38:$BB$65, 1, MATCH(B117, MaGv!$C$65:$BB$65,0))," ")</f>
        <v xml:space="preserve"> </v>
      </c>
      <c r="K124" s="104"/>
      <c r="L124" s="580"/>
      <c r="M124" s="78">
        <v>2</v>
      </c>
      <c r="N124" s="79" t="s">
        <v>531</v>
      </c>
      <c r="O124" s="78" t="str">
        <f>IF(COUNTIF(MaGv!$C$40:$BB$40, L117)&gt;0, INDEX(MaGv!$C$38:$BB$40, 1, MATCH(L117, MaGv!$C$40:$BB$40,0))," ")</f>
        <v xml:space="preserve"> </v>
      </c>
      <c r="P124" s="78" t="str">
        <f>IF(COUNTIF(MaGv!$C$45:$BB$45, L117)&gt;0, INDEX(MaGv!$C$38:$BB$45, 1, MATCH(L117, MaGv!$C$45:$BB$45,0))," ")</f>
        <v xml:space="preserve"> </v>
      </c>
      <c r="Q124" s="78" t="str">
        <f>IF(COUNTIF(MaGv!$C$50:$BB$50, L117)&gt;0, INDEX(MaGv!$C$38:$BB$50, 1, MATCH(L117, MaGv!$C$50:$BB$50,0))," ")</f>
        <v xml:space="preserve"> </v>
      </c>
      <c r="R124" s="78" t="str">
        <f>IF(COUNTIF(MaGv!$C$55:$BB$55, L117)&gt;0, INDEX(MaGv!$C$38:$BB$55, 1, MATCH(L117, MaGv!$C$55:$BB$55,0))," ")</f>
        <v xml:space="preserve"> </v>
      </c>
      <c r="S124" s="78" t="str">
        <f>IF(COUNTIF(MaGv!$C$60:$BB$60, L117)&gt;0, INDEX(MaGv!$C$38:$BB$60, 1, MATCH(L117, MaGv!$C$60:$BB$60,0))," ")</f>
        <v xml:space="preserve"> </v>
      </c>
      <c r="T124" s="78" t="str">
        <f>IF(COUNTIF(MaGv!$C$65:$BB$65, L117)&gt;0, INDEX(MaGv!$C$38:$BB$65, 1, MATCH(L117, MaGv!$C$65:$BB$65,0))," ")</f>
        <v xml:space="preserve"> </v>
      </c>
      <c r="U124" s="124"/>
      <c r="V124" s="124"/>
      <c r="W124" s="182">
        <v>120</v>
      </c>
      <c r="X124" s="212"/>
    </row>
    <row r="125" spans="1:25" ht="12.95" customHeight="1">
      <c r="A125" s="124"/>
      <c r="B125" s="580"/>
      <c r="C125" s="78">
        <v>3</v>
      </c>
      <c r="D125" s="79" t="s">
        <v>532</v>
      </c>
      <c r="E125" s="78" t="str">
        <f>IF(COUNTIF(MaGv!$C$41:$BB$41, B117)&gt;0, INDEX(MaGv!$C$38:$BB$41, 1, MATCH(B117, MaGv!$C$41:$BB$41,0))," ")</f>
        <v xml:space="preserve"> </v>
      </c>
      <c r="F125" s="78" t="str">
        <f>IF(COUNTIF(MaGv!$C$46:$BB$46, B117)&gt;0, INDEX(MaGv!$C$38:$BB$46, 1, MATCH(B117, MaGv!$C$46:$BB$46,0))," ")</f>
        <v xml:space="preserve"> </v>
      </c>
      <c r="G125" s="78" t="str">
        <f>IF(COUNTIF(MaGv!$C$51:$BB$51, B117)&gt;0, INDEX(MaGv!$C$38:$BB$51, 1, MATCH(B117, MaGv!$C$51:$BB$51,0))," ")</f>
        <v xml:space="preserve"> </v>
      </c>
      <c r="H125" s="78" t="str">
        <f>IF(COUNTIF(MaGv!$C$56:$BB$56, B117)&gt;0, INDEX(MaGv!$C$38:$BB$56, 1, MATCH(B117, MaGv!$C$56:$BB$56,0))," ")</f>
        <v xml:space="preserve"> </v>
      </c>
      <c r="I125" s="78" t="str">
        <f>IF(COUNTIF(MaGv!$C$61:$BB$61, B117)&gt;0, INDEX(MaGv!$C$38:$BB$61, 1, MATCH(B117, MaGv!$C$61:$BB$61,0))," ")</f>
        <v xml:space="preserve"> </v>
      </c>
      <c r="J125" s="78" t="str">
        <f>IF(COUNTIF(MaGv!$C$66:$BB$66, B117)&gt;0, INDEX(MaGv!$C$38:$BB$66, 1, MATCH(B117, MaGv!$C$66:$BB$66,0))," ")</f>
        <v xml:space="preserve"> </v>
      </c>
      <c r="K125" s="104"/>
      <c r="L125" s="580"/>
      <c r="M125" s="78">
        <v>3</v>
      </c>
      <c r="N125" s="79" t="s">
        <v>532</v>
      </c>
      <c r="O125" s="78" t="str">
        <f>IF(COUNTIF(MaGv!$C$41:$BB$41, L117)&gt;0, INDEX(MaGv!$C$38:$BB$41, 1, MATCH(L117, MaGv!$C$41:$BB$41,0))," ")</f>
        <v xml:space="preserve"> </v>
      </c>
      <c r="P125" s="78" t="str">
        <f>IF(COUNTIF(MaGv!$C$46:$BB$46, L117)&gt;0, INDEX(MaGv!$C$38:$BB$46, 1, MATCH(L117, MaGv!$C$46:$BB$46,0))," ")</f>
        <v xml:space="preserve"> </v>
      </c>
      <c r="Q125" s="78" t="str">
        <f>IF(COUNTIF(MaGv!$C$51:$BB$51, L117)&gt;0, INDEX(MaGv!$C$38:$BB$51, 1, MATCH(L117, MaGv!$C$51:$BB$51,0))," ")</f>
        <v xml:space="preserve"> </v>
      </c>
      <c r="R125" s="78" t="str">
        <f>IF(COUNTIF(MaGv!$C$56:$BB$56, L117)&gt;0, INDEX(MaGv!$C$38:$BB$56, 1, MATCH(L117, MaGv!$C$56:$BB$56,0))," ")</f>
        <v xml:space="preserve"> </v>
      </c>
      <c r="S125" s="78" t="str">
        <f>IF(COUNTIF(MaGv!$C$61:$BB$61, L117)&gt;0, INDEX(MaGv!$C$38:$BB$61, 1, MATCH(L117, MaGv!$C$61:$BB$61,0))," ")</f>
        <v xml:space="preserve"> </v>
      </c>
      <c r="T125" s="78" t="str">
        <f>IF(COUNTIF(MaGv!$C$66:$BB$66, L117)&gt;0, INDEX(MaGv!$C$38:$BB$66, 1, MATCH(L117, MaGv!$C$66:$BB$66,0))," ")</f>
        <v xml:space="preserve"> </v>
      </c>
      <c r="U125" s="124"/>
      <c r="V125" s="124"/>
      <c r="W125" s="183">
        <v>121</v>
      </c>
      <c r="X125" s="212"/>
    </row>
    <row r="126" spans="1:25" ht="12.95" customHeight="1">
      <c r="A126" s="124"/>
      <c r="B126" s="580"/>
      <c r="C126" s="78">
        <v>4</v>
      </c>
      <c r="D126" s="79" t="s">
        <v>533</v>
      </c>
      <c r="E126" s="78" t="str">
        <f>IF(COUNTIF(MaGv!$C$42:$BB$42, B117)&gt;0, INDEX(MaGv!$C$38:$BB$42, 1, MATCH(B117, MaGv!$C$42:$BB$42,0))," ")</f>
        <v xml:space="preserve"> </v>
      </c>
      <c r="F126" s="78" t="str">
        <f>IF(COUNTIF(MaGv!$C$47:$BB$47, B117)&gt;0, INDEX(MaGv!$C$38:$BB$47, 1, MATCH(B117, MaGv!$C$47:$BB$47,0))," ")</f>
        <v xml:space="preserve"> </v>
      </c>
      <c r="G126" s="78" t="str">
        <f>IF(COUNTIF(MaGv!$C$52:$BB$52, B117)&gt;0, INDEX(MaGv!$C$38:$BB$52, 1, MATCH(B117, MaGv!$C$52:$BB$52, 0))," ")</f>
        <v xml:space="preserve"> </v>
      </c>
      <c r="H126" s="78" t="str">
        <f>IF(COUNTIF(MaGv!$C$57:$BB$57, B117)&gt;0, INDEX(MaGv!$C$38:$BB$57, 1, MATCH(B117, MaGv!$C$57:$BB$57,0))," ")</f>
        <v xml:space="preserve"> </v>
      </c>
      <c r="I126" s="78" t="str">
        <f>IF(COUNTIF(MaGv!$C$62:$BB$62, B117)&gt;0, INDEX(MaGv!$C$38:$BB$62, 1, MATCH(B117, MaGv!$C$62:$BB$62,0))," ")</f>
        <v xml:space="preserve"> </v>
      </c>
      <c r="J126" s="78" t="str">
        <f>IF(COUNTIF(MaGv!$C$66:$BB$67, B117)&gt;0, INDEX(MaGv!$C$38:$BB$67, 1, MATCH(B117, MaGv!$C$67:$BB$67,0))," ")</f>
        <v xml:space="preserve"> </v>
      </c>
      <c r="K126" s="104"/>
      <c r="L126" s="580"/>
      <c r="M126" s="78">
        <v>4</v>
      </c>
      <c r="N126" s="79" t="s">
        <v>533</v>
      </c>
      <c r="O126" s="78" t="str">
        <f>IF(COUNTIF(MaGv!$C$42:$BB$42, L117)&gt;0, INDEX(MaGv!$C$38:$BB$42, 1, MATCH(L117, MaGv!$C$42:$BB$42,0))," ")</f>
        <v xml:space="preserve"> </v>
      </c>
      <c r="P126" s="78" t="str">
        <f>IF(COUNTIF(MaGv!$C$47:$BB$47, L117)&gt;0, INDEX(MaGv!$C$38:$BB$47, 1, MATCH(L117, MaGv!$C$47:$BB$47,0))," ")</f>
        <v xml:space="preserve"> </v>
      </c>
      <c r="Q126" s="78" t="str">
        <f>IF(COUNTIF(MaGv!$C$52:$BB$52, L117)&gt;0, INDEX(MaGv!$C$38:$BB$52, 1, MATCH(L117, MaGv!$C$52:$BB$52, 0))," ")</f>
        <v xml:space="preserve"> </v>
      </c>
      <c r="R126" s="78" t="str">
        <f>IF(COUNTIF(MaGv!$C$57:$BB$57, L117)&gt;0, INDEX(MaGv!$C$38:$BB$57, 1, MATCH(L117, MaGv!$C$57:$BB$57,0))," ")</f>
        <v xml:space="preserve"> </v>
      </c>
      <c r="S126" s="78" t="str">
        <f>IF(COUNTIF(MaGv!$C$62:$BB$62, L117)&gt;0, INDEX(MaGv!$C$38:$BB$62, 1, MATCH(L117, MaGv!$C$62:$BB$62,0))," ")</f>
        <v xml:space="preserve"> </v>
      </c>
      <c r="T126" s="78" t="str">
        <f>IF(COUNTIF(MaGv!$C$66:$BB$67, L117)&gt;0, INDEX(MaGv!$C$38:$BB$67, 1, MATCH(L117, MaGv!$C$67:$BB$67,0))," ")</f>
        <v xml:space="preserve"> </v>
      </c>
      <c r="U126" s="124"/>
      <c r="V126" s="124"/>
      <c r="W126" s="182">
        <v>122</v>
      </c>
      <c r="X126" s="212"/>
    </row>
    <row r="127" spans="1:25" ht="12.95" customHeight="1">
      <c r="A127" s="124"/>
      <c r="B127" s="581"/>
      <c r="C127" s="80">
        <v>5</v>
      </c>
      <c r="D127" s="81" t="s">
        <v>534</v>
      </c>
      <c r="E127" s="80" t="str">
        <f>IF(COUNTIF(MaGv!$C$43:$BB$43, B117)&gt;0, INDEX(MaGv!$C$38:$BB$43, 1, MATCH(B117, MaGv!$C$43:$BB$43,0))," ")</f>
        <v xml:space="preserve"> </v>
      </c>
      <c r="F127" s="80" t="str">
        <f>IF(COUNTIF(MaGv!$C$48:$BB$48, B117)&gt;0, INDEX(MaGv!$C$38:$BB$48, 1, MATCH(B117, MaGv!$C$48:$BB$48,0))," ")</f>
        <v xml:space="preserve"> </v>
      </c>
      <c r="G127" s="80" t="str">
        <f>IF(COUNTIF(MaGv!$C$53:$BB$53, B117)&gt;0, INDEX(MaGv!$C$38:$BB$53, 1, MATCH(B117, MaGv!$C$53:$BB$53,0))," ")</f>
        <v xml:space="preserve"> </v>
      </c>
      <c r="H127" s="80" t="str">
        <f>IF(COUNTIF(MaGv!$C$58:$BB$58, B117)&gt;0, INDEX(MaGv!$C$38:$BB$58, 1, MATCH(B117, MaGv!$C$58:$BB$58,0))," ")</f>
        <v xml:space="preserve"> </v>
      </c>
      <c r="I127" s="80" t="str">
        <f>IF(COUNTIF(MaGv!$C$63:$BB$63, B117)&gt;0, INDEX(MaGv!$C$38:$BB$63, 1, MATCH(B117, MaGv!$C$63:$BB$63,0))," ")</f>
        <v xml:space="preserve"> </v>
      </c>
      <c r="J127" s="80" t="str">
        <f>IF(COUNTIF(MaGv!$C$68:$BB$68, B117)&gt;0, INDEX(MaGv!$C$38:$BB$68, 1, MATCH(B117, MaGv!$C$68:$BB$68,0))," ")</f>
        <v xml:space="preserve"> </v>
      </c>
      <c r="K127" s="104"/>
      <c r="L127" s="581"/>
      <c r="M127" s="80">
        <v>5</v>
      </c>
      <c r="N127" s="81" t="s">
        <v>534</v>
      </c>
      <c r="O127" s="80" t="str">
        <f>IF(COUNTIF(MaGv!$C$43:$BB$43, L117)&gt;0, INDEX(MaGv!$C$38:$BB$43, 1, MATCH(L117, MaGv!$C$43:$BB$43,0))," ")</f>
        <v xml:space="preserve"> </v>
      </c>
      <c r="P127" s="80" t="str">
        <f>IF(COUNTIF(MaGv!$C$48:$BB$48, L117)&gt;0, INDEX(MaGv!$C$38:$BB$48, 1, MATCH(L117, MaGv!$C$48:$BB$48,0))," ")</f>
        <v xml:space="preserve"> </v>
      </c>
      <c r="Q127" s="80" t="str">
        <f>IF(COUNTIF(MaGv!$C$53:$BB$53, L117)&gt;0, INDEX(MaGv!$C$38:$BB$53, 1, MATCH(L117, MaGv!$C$53:$BB$53,0))," ")</f>
        <v xml:space="preserve"> </v>
      </c>
      <c r="R127" s="80" t="str">
        <f>IF(COUNTIF(MaGv!$C$58:$BB$58, L117)&gt;0, INDEX(MaGv!$C$38:$BB$58, 1, MATCH(L117, MaGv!$C$58:$BB$58,0))," ")</f>
        <v xml:space="preserve"> </v>
      </c>
      <c r="S127" s="80" t="str">
        <f>IF(COUNTIF(MaGv!$C$63:$BB$63, L117)&gt;0, INDEX(MaGv!$C$38:$BB$63, 1, MATCH(L117, MaGv!$C$63:$BB$63,0))," ")</f>
        <v xml:space="preserve"> </v>
      </c>
      <c r="T127" s="80" t="str">
        <f>IF(COUNTIF(MaGv!$C$68:$BB$68, L117)&gt;0, INDEX(MaGv!$C$38:$BB$68, 1, MATCH(L117, MaGv!$C$68:$BB$68,0))," ")</f>
        <v xml:space="preserve"> </v>
      </c>
      <c r="U127" s="124"/>
      <c r="V127" s="124"/>
      <c r="W127" s="183">
        <v>123</v>
      </c>
      <c r="X127" s="212"/>
    </row>
    <row r="128" spans="1:25" ht="12.95" customHeight="1">
      <c r="W128" s="182">
        <v>124</v>
      </c>
      <c r="X128" s="212"/>
    </row>
    <row r="129" spans="1:24" ht="6.95" customHeight="1">
      <c r="W129" s="183">
        <v>125</v>
      </c>
      <c r="X129" s="212"/>
    </row>
    <row r="130" spans="1:24" ht="14.1" customHeight="1">
      <c r="A130" s="124"/>
      <c r="B130" s="474" t="str">
        <f ca="1">MaGv!$N$1</f>
        <v>tkb_khoi12_hk2_ngay04-05-2020</v>
      </c>
      <c r="C130" s="474"/>
      <c r="D130" s="70"/>
      <c r="E130" s="70"/>
      <c r="F130" s="70"/>
      <c r="G130" s="70"/>
      <c r="H130" s="124"/>
      <c r="I130" s="70"/>
      <c r="J130" s="70"/>
      <c r="K130" s="71"/>
      <c r="L130" s="474" t="str">
        <f ca="1">MaGv!$N$1</f>
        <v>tkb_khoi12_hk2_ngay04-05-2020</v>
      </c>
      <c r="M130" s="70"/>
      <c r="N130" s="70"/>
      <c r="O130" s="70"/>
      <c r="P130" s="70"/>
      <c r="Q130" s="70"/>
      <c r="R130" s="124"/>
      <c r="S130" s="70"/>
      <c r="T130" s="70"/>
      <c r="W130" s="182">
        <v>126</v>
      </c>
      <c r="X130" s="212"/>
    </row>
    <row r="131" spans="1:24" ht="12.95" customHeight="1">
      <c r="B131" s="117" t="s">
        <v>71</v>
      </c>
      <c r="C131" s="582" t="str">
        <f>VLOOKUP(B133,dsma,3,0)&amp;"-"&amp;VLOOKUP(B133,dsma,5,0)</f>
        <v>Lưu Diễm Miên-Lý</v>
      </c>
      <c r="D131" s="582"/>
      <c r="E131" s="582"/>
      <c r="F131" s="582"/>
      <c r="G131" s="71"/>
      <c r="H131" s="72"/>
      <c r="I131" s="73" t="s">
        <v>125</v>
      </c>
      <c r="J131" s="74">
        <f>60-COUNTIF(E134:J143, " ")</f>
        <v>6</v>
      </c>
      <c r="K131" s="71"/>
      <c r="L131" s="117" t="s">
        <v>71</v>
      </c>
      <c r="M131" s="582" t="str">
        <f>VLOOKUP(L133,dsma,3,0)&amp;"-"&amp;VLOOKUP(L133,dsma,5,0)</f>
        <v>Trần Quang Ánh Nguyệt-Lý</v>
      </c>
      <c r="N131" s="582"/>
      <c r="O131" s="582"/>
      <c r="P131" s="582"/>
      <c r="Q131" s="71"/>
      <c r="R131" s="72"/>
      <c r="S131" s="73" t="s">
        <v>125</v>
      </c>
      <c r="T131" s="74">
        <f>60-COUNTIF(O134:T143, " ")</f>
        <v>0</v>
      </c>
      <c r="X131" s="212"/>
    </row>
    <row r="132" spans="1:24" ht="3" customHeight="1">
      <c r="B132" s="116"/>
      <c r="C132" s="71"/>
      <c r="D132" s="71"/>
      <c r="E132" s="75"/>
      <c r="F132" s="71"/>
      <c r="G132" s="71"/>
      <c r="H132" s="71"/>
      <c r="I132" s="71"/>
      <c r="J132" s="71"/>
      <c r="K132" s="71"/>
      <c r="L132" s="116"/>
      <c r="M132" s="71"/>
      <c r="N132" s="71"/>
      <c r="O132" s="75"/>
      <c r="P132" s="71"/>
      <c r="Q132" s="71"/>
      <c r="R132" s="71"/>
      <c r="S132" s="71"/>
      <c r="T132" s="71"/>
      <c r="X132" s="212"/>
    </row>
    <row r="133" spans="1:24" ht="12.95" customHeight="1">
      <c r="A133" s="126"/>
      <c r="B133" s="118" t="str">
        <f>X21</f>
        <v>BL03</v>
      </c>
      <c r="C133" s="76" t="s">
        <v>72</v>
      </c>
      <c r="D133" s="76" t="s">
        <v>73</v>
      </c>
      <c r="E133" s="76" t="s">
        <v>15</v>
      </c>
      <c r="F133" s="76" t="s">
        <v>16</v>
      </c>
      <c r="G133" s="76" t="s">
        <v>37</v>
      </c>
      <c r="H133" s="76" t="s">
        <v>38</v>
      </c>
      <c r="I133" s="76" t="s">
        <v>39</v>
      </c>
      <c r="J133" s="76" t="s">
        <v>40</v>
      </c>
      <c r="K133" s="103"/>
      <c r="L133" s="118" t="str">
        <f>X22</f>
        <v>BL04</v>
      </c>
      <c r="M133" s="76" t="s">
        <v>72</v>
      </c>
      <c r="N133" s="76" t="s">
        <v>73</v>
      </c>
      <c r="O133" s="76" t="s">
        <v>15</v>
      </c>
      <c r="P133" s="76" t="s">
        <v>16</v>
      </c>
      <c r="Q133" s="76" t="s">
        <v>37</v>
      </c>
      <c r="R133" s="76" t="s">
        <v>38</v>
      </c>
      <c r="S133" s="76" t="s">
        <v>39</v>
      </c>
      <c r="T133" s="76" t="s">
        <v>40</v>
      </c>
      <c r="V133" s="122">
        <v>18</v>
      </c>
      <c r="X133" s="212"/>
    </row>
    <row r="134" spans="1:24" ht="12.95" customHeight="1">
      <c r="A134" s="124"/>
      <c r="B134" s="583" t="s">
        <v>25</v>
      </c>
      <c r="C134" s="68">
        <v>1</v>
      </c>
      <c r="D134" s="77" t="s">
        <v>74</v>
      </c>
      <c r="E134" s="68" t="str">
        <f>IF(COUNTIF(MaGv!$C$4:$BB$4, B133)&gt;0, INDEX(MaGv!$C$3:$BB$4, 1, MATCH(B133, MaGv!$C$4:$BB$4,0))," ")</f>
        <v xml:space="preserve"> </v>
      </c>
      <c r="F134" s="68" t="str">
        <f>IF(COUNTIF(MaGv!$C$9:$BB$9, B133)&gt;0, INDEX(MaGv!$C$3:$BB$9, 1, MATCH(B133, MaGv!$C$9:$BB$9,0))," ")</f>
        <v>A1</v>
      </c>
      <c r="G134" s="68" t="str">
        <f>IF(COUNTIF(MaGv!$C$14:$BB$14, B133)&gt;0, INDEX(MaGv!$C$3:$BB$14, 1, MATCH(B133, MaGv!$C$14:$BB$14,0))," ")</f>
        <v xml:space="preserve"> </v>
      </c>
      <c r="H134" s="68" t="str">
        <f>IF(COUNTIF(MaGv!$C$19:$BB$19, B133)&gt;0, INDEX(MaGv!$C$3:$BB$19, 1, MATCH(B133, MaGv!$C$19:$BB$19,0))," ")</f>
        <v xml:space="preserve"> </v>
      </c>
      <c r="I134" s="68" t="str">
        <f>IF(COUNTIF(MaGv!$C$24:$BB$24, B133)&gt;0, INDEX(MaGv!$C$3:$BB$24, 1, MATCH(B133, MaGv!$C$24:$BB$24,0))," ")</f>
        <v xml:space="preserve"> </v>
      </c>
      <c r="J134" s="68" t="str">
        <f>IF(COUNTIF(MaGv!$C$29:$BB$29, B133)&gt;0, INDEX(MaGv!$C$3:$BB$29, 1, MATCH(B133, MaGv!$C$29:$BB$29,0))," ")</f>
        <v xml:space="preserve"> </v>
      </c>
      <c r="K134" s="104"/>
      <c r="L134" s="583" t="s">
        <v>25</v>
      </c>
      <c r="M134" s="68">
        <v>1</v>
      </c>
      <c r="N134" s="77" t="s">
        <v>74</v>
      </c>
      <c r="O134" s="68" t="str">
        <f>IF(COUNTIF(MaGv!$C$4:$BB$4, L133)&gt;0, INDEX(MaGv!$C$3:$BB$4, 1, MATCH(L133, MaGv!$C$4:$BB$4,0))," ")</f>
        <v xml:space="preserve"> </v>
      </c>
      <c r="P134" s="68" t="str">
        <f>IF(COUNTIF(MaGv!$C$9:$BB$9, L133)&gt;0, INDEX(MaGv!$C$3:$BB$9, 1, MATCH(L133, MaGv!$C$9:$BB$9,0))," ")</f>
        <v xml:space="preserve"> </v>
      </c>
      <c r="Q134" s="68" t="str">
        <f>IF(COUNTIF(MaGv!$C$14:$BB$14, L133)&gt;0, INDEX(MaGv!$C$3:$BB$14, 1, MATCH(L133, MaGv!$C$14:$BB$14,0))," ")</f>
        <v xml:space="preserve"> </v>
      </c>
      <c r="R134" s="68" t="str">
        <f>IF(COUNTIF(MaGv!$C$19:$BB$19, L133)&gt;0, INDEX(MaGv!$C$3:$BB$19, 1, MATCH(L133, MaGv!$C$19:$BB$19,0))," ")</f>
        <v xml:space="preserve"> </v>
      </c>
      <c r="S134" s="68" t="str">
        <f>IF(COUNTIF(MaGv!$C$24:$BB$24, L133)&gt;0, INDEX(MaGv!$C$3:$BB$24, 1, MATCH(L133, MaGv!$C$24:$BB$24,0))," ")</f>
        <v xml:space="preserve"> </v>
      </c>
      <c r="T134" s="68" t="str">
        <f>IF(COUNTIF(MaGv!$C$29:$BB$29, L133)&gt;0, INDEX(MaGv!$C$3:$BB$29, 1, MATCH(L133, MaGv!$C$29:$BB$29,0))," ")</f>
        <v xml:space="preserve"> </v>
      </c>
    </row>
    <row r="135" spans="1:24" ht="12.95" customHeight="1">
      <c r="A135" s="124"/>
      <c r="B135" s="580"/>
      <c r="C135" s="78">
        <v>2</v>
      </c>
      <c r="D135" s="79" t="s">
        <v>98</v>
      </c>
      <c r="E135" s="78" t="str">
        <f>IF(COUNTIF(MaGv!$C$5:$BB$5, B133)&gt;0, INDEX(MaGv!$C$3:$BB$5, 1, MATCH(B133, MaGv!$C$5:$BB$5,0))," ")</f>
        <v xml:space="preserve"> </v>
      </c>
      <c r="F135" s="78" t="str">
        <f>IF(COUNTIF(MaGv!$C$10:$BB$10, B133)&gt;0, INDEX(MaGv!$C$3:$BB$10, 1, MATCH(B133, MaGv!$C$10:$BB$10,0))," ")</f>
        <v xml:space="preserve"> </v>
      </c>
      <c r="G135" s="78" t="str">
        <f>IF(COUNTIF(MaGv!$C$15:$BB$15, B133)&gt;0, INDEX(MaGv!$C$3:$BB$15, 1, MATCH(B133, MaGv!$C$15:$BB$15,0))," ")</f>
        <v xml:space="preserve"> </v>
      </c>
      <c r="H135" s="78" t="str">
        <f>IF(COUNTIF(MaGv!$C$20:$BB$20, B133)&gt;0, INDEX(MaGv!$C$3:$BB$20, 1, MATCH(B133, MaGv!$C$20:$BB$20,0))," ")</f>
        <v xml:space="preserve"> </v>
      </c>
      <c r="I135" s="78" t="str">
        <f>IF(COUNTIF(MaGv!$C$25:$BB$25, B133)&gt;0, INDEX(MaGv!$C$3:$BB$25, 1, MATCH(B133, MaGv!$C$25:$BB$25,0))," ")</f>
        <v>A5</v>
      </c>
      <c r="J135" s="78" t="str">
        <f>IF(COUNTIF(MaGv!$C$30:$BB$30, B133)&gt;0, INDEX(MaGv!$C$3:$BB$30, 1, MATCH(B133, MaGv!$C$30:$BB$30,0))," ")</f>
        <v xml:space="preserve"> </v>
      </c>
      <c r="K135" s="104"/>
      <c r="L135" s="580"/>
      <c r="M135" s="78">
        <v>2</v>
      </c>
      <c r="N135" s="79" t="s">
        <v>98</v>
      </c>
      <c r="O135" s="78" t="str">
        <f>IF(COUNTIF(MaGv!$C$5:$BB$5, L133)&gt;0, INDEX(MaGv!$C$3:$BB$5, 1, MATCH(L133, MaGv!$C$5:$BB$5,0))," ")</f>
        <v xml:space="preserve"> </v>
      </c>
      <c r="P135" s="78" t="str">
        <f>IF(COUNTIF(MaGv!$C$10:$BB$10, L133)&gt;0, INDEX(MaGv!$C$3:$BB$10, 1, MATCH(L133, MaGv!$C$10:$BB$10,0))," ")</f>
        <v xml:space="preserve"> </v>
      </c>
      <c r="Q135" s="78" t="str">
        <f>IF(COUNTIF(MaGv!$C$15:$BB$15, L133)&gt;0, INDEX(MaGv!$C$3:$BB$15, 1, MATCH(L133, MaGv!$C$15:$BB$15,0))," ")</f>
        <v xml:space="preserve"> </v>
      </c>
      <c r="R135" s="78" t="str">
        <f>IF(COUNTIF(MaGv!$C$20:$BB$20, L133)&gt;0, INDEX(MaGv!$C$3:$BB$20, 1, MATCH(L133, MaGv!$C$20:$BB$20,0))," ")</f>
        <v xml:space="preserve"> </v>
      </c>
      <c r="S135" s="78" t="str">
        <f>IF(COUNTIF(MaGv!$C$25:$BB$25, L133)&gt;0, INDEX(MaGv!$C$3:$BB$25, 1, MATCH(L133, MaGv!$C$25:$BB$25,0))," ")</f>
        <v xml:space="preserve"> </v>
      </c>
      <c r="T135" s="78" t="str">
        <f>IF(COUNTIF(MaGv!$C$30:$BB$30, L133)&gt;0, INDEX(MaGv!$C$3:$BB$30, 1, MATCH(L133, MaGv!$C$30:$BB$30,0))," ")</f>
        <v xml:space="preserve"> </v>
      </c>
    </row>
    <row r="136" spans="1:24" ht="12.95" customHeight="1">
      <c r="A136" s="124"/>
      <c r="B136" s="580"/>
      <c r="C136" s="78">
        <v>3</v>
      </c>
      <c r="D136" s="79" t="s">
        <v>278</v>
      </c>
      <c r="E136" s="78" t="str">
        <f>IF(COUNTIF(MaGv!$C$6:$BB$6, B133)&gt;0, INDEX(MaGv!$C$3:$BB$6, 1, MATCH(B133, MaGv!$C$6:$BB$6,0))," ")</f>
        <v xml:space="preserve"> </v>
      </c>
      <c r="F136" s="78" t="str">
        <f>IF(COUNTIF(MaGv!$C$11:$BB$11, B133)&gt;0, INDEX(MaGv!$C$3:$BB$11, 1, MATCH(B133, MaGv!$C$11:$BB$11,0))," ")</f>
        <v>A5</v>
      </c>
      <c r="G136" s="78" t="str">
        <f>IF(COUNTIF(MaGv!$C$16:$BB$16, B133)&gt;0, INDEX(MaGv!$C$3:$BB$16, 1, MATCH(B133, MaGv!$C$16:$BB$16,0))," ")</f>
        <v xml:space="preserve"> </v>
      </c>
      <c r="H136" s="78" t="str">
        <f>IF(COUNTIF(MaGv!$C$21:$BB$21, B133)&gt;0, INDEX(MaGv!$C$3:$BB$21, 1, MATCH(B133, MaGv!$C$21:$BB$21,0))," ")</f>
        <v xml:space="preserve"> </v>
      </c>
      <c r="I136" s="78" t="str">
        <f>IF(COUNTIF(MaGv!$C$26:$BB$26, B133)&gt;0, INDEX(MaGv!$C$3:$BB$26, 1, MATCH(B133, MaGv!$C$26:$BB$26,0))," ")</f>
        <v>A1</v>
      </c>
      <c r="J136" s="78" t="str">
        <f>IF(COUNTIF(MaGv!$C$31:$BB$31, B133)&gt;0, INDEX(MaGv!$C$3:$BB$31, 1, MATCH(B133, MaGv!$C$31:$BB$31,0))," ")</f>
        <v xml:space="preserve"> </v>
      </c>
      <c r="K136" s="104"/>
      <c r="L136" s="580"/>
      <c r="M136" s="78">
        <v>3</v>
      </c>
      <c r="N136" s="79" t="s">
        <v>278</v>
      </c>
      <c r="O136" s="78" t="str">
        <f>IF(COUNTIF(MaGv!$C$6:$BB$6, L133)&gt;0, INDEX(MaGv!$C$3:$BB$6, 1, MATCH(L133, MaGv!$C$6:$BB$6,0))," ")</f>
        <v xml:space="preserve"> </v>
      </c>
      <c r="P136" s="78" t="str">
        <f>IF(COUNTIF(MaGv!$C$11:$BB$11, L133)&gt;0, INDEX(MaGv!$C$3:$BB$11, 1, MATCH(L133, MaGv!$C$11:$BB$11,0))," ")</f>
        <v xml:space="preserve"> </v>
      </c>
      <c r="Q136" s="78" t="str">
        <f>IF(COUNTIF(MaGv!$C$16:$BB$16, L133)&gt;0, INDEX(MaGv!$C$3:$BB$16, 1, MATCH(L133, MaGv!$C$16:$BB$16,0))," ")</f>
        <v xml:space="preserve"> </v>
      </c>
      <c r="R136" s="78" t="str">
        <f>IF(COUNTIF(MaGv!$C$21:$BB$21, L133)&gt;0, INDEX(MaGv!$C$3:$BB$21, 1, MATCH(L133, MaGv!$C$21:$BB$21,0))," ")</f>
        <v xml:space="preserve"> </v>
      </c>
      <c r="S136" s="78" t="str">
        <f>IF(COUNTIF(MaGv!$C$26:$BB$26, L133)&gt;0, INDEX(MaGv!$C$3:$BB$26, 1, MATCH(L133, MaGv!$C$26:$BB$26,0))," ")</f>
        <v xml:space="preserve"> </v>
      </c>
      <c r="T136" s="78" t="str">
        <f>IF(COUNTIF(MaGv!$C$31:$BB$31, L133)&gt;0, INDEX(MaGv!$C$3:$BB$31, 1, MATCH(L133, MaGv!$C$31:$BB$31,0))," ")</f>
        <v xml:space="preserve"> </v>
      </c>
    </row>
    <row r="137" spans="1:24" ht="12.95" customHeight="1">
      <c r="A137" s="124"/>
      <c r="B137" s="580"/>
      <c r="C137" s="78">
        <v>4</v>
      </c>
      <c r="D137" s="79" t="s">
        <v>99</v>
      </c>
      <c r="E137" s="78" t="str">
        <f>IF(COUNTIF(MaGv!$C$7:$BB$7, B133)&gt;0, INDEX(MaGv!$C$3:$BB$7, 1, MATCH(B133, MaGv!$C$7:$BB$7,0))," ")</f>
        <v xml:space="preserve"> </v>
      </c>
      <c r="F137" s="78" t="str">
        <f>IF(COUNTIF(MaGv!$C$12:$BB$12, B133)&gt;0, INDEX(MaGv!$C$3:$BB$12, 1, MATCH(B133, MaGv!$C$12:$BB$12,0))," ")</f>
        <v xml:space="preserve"> </v>
      </c>
      <c r="G137" s="78" t="str">
        <f>IF(COUNTIF(MaGv!$C$17:$BB$17, B133)&gt;0, INDEX(MaGv!$C$3:$BB$17, 1, MATCH(B133, MaGv!$C$17:$BB$17,0))," ")</f>
        <v xml:space="preserve"> </v>
      </c>
      <c r="H137" s="78" t="str">
        <f>IF(COUNTIF(MaGv!$C$22:$BB$22, B133)&gt;0, INDEX(MaGv!$C$3:$BB$22, 1, MATCH(B133, MaGv!$C$22:$BB$22,0))," ")</f>
        <v xml:space="preserve"> </v>
      </c>
      <c r="I137" s="78" t="str">
        <f>IF(COUNTIF(MaGv!$C$27:$BB$27, B133)&gt;0, INDEX(MaGv!$C$3:$BB$27, 1, MATCH(B133, MaGv!$C$27:$BB$27,0))," ")</f>
        <v>A9</v>
      </c>
      <c r="J137" s="78" t="str">
        <f>IF(COUNTIF(MaGv!$C$32:$BB$32, B133)&gt;0, INDEX(MaGv!$C$3:$BB$32, 1, MATCH(B133, MaGv!$C$32:$BB$32,0))," ")</f>
        <v xml:space="preserve"> </v>
      </c>
      <c r="K137" s="104"/>
      <c r="L137" s="580"/>
      <c r="M137" s="78">
        <v>4</v>
      </c>
      <c r="N137" s="79" t="s">
        <v>99</v>
      </c>
      <c r="O137" s="78" t="str">
        <f>IF(COUNTIF(MaGv!$C$7:$BB$7, L133)&gt;0, INDEX(MaGv!$C$3:$BB$7, 1, MATCH(L133, MaGv!$C$7:$BB$7,0))," ")</f>
        <v xml:space="preserve"> </v>
      </c>
      <c r="P137" s="78" t="str">
        <f>IF(COUNTIF(MaGv!$C$12:$BB$12, L133)&gt;0, INDEX(MaGv!$C$3:$BB$12, 1, MATCH(L133, MaGv!$C$12:$BB$12,0))," ")</f>
        <v xml:space="preserve"> </v>
      </c>
      <c r="Q137" s="78" t="str">
        <f>IF(COUNTIF(MaGv!$C$17:$BB$17, L133)&gt;0, INDEX(MaGv!$C$3:$BB$17, 1, MATCH(L133, MaGv!$C$17:$BB$17,0))," ")</f>
        <v xml:space="preserve"> </v>
      </c>
      <c r="R137" s="78" t="str">
        <f>IF(COUNTIF(MaGv!$C$22:$BB$22, L133)&gt;0, INDEX(MaGv!$C$3:$BB$22, 1, MATCH(L133, MaGv!$C$22:$BB$22,0))," ")</f>
        <v xml:space="preserve"> </v>
      </c>
      <c r="S137" s="78" t="str">
        <f>IF(COUNTIF(MaGv!$C$27:$BB$27, L133)&gt;0, INDEX(MaGv!$C$3:$BB$27, 1, MATCH(L133, MaGv!$C$27:$BB$27,0))," ")</f>
        <v xml:space="preserve"> </v>
      </c>
      <c r="T137" s="78" t="str">
        <f>IF(COUNTIF(MaGv!$C$32:$BB$32, L133)&gt;0, INDEX(MaGv!$C$3:$BB$32, 1, MATCH(L133, MaGv!$C$32:$BB$32,0))," ")</f>
        <v xml:space="preserve"> </v>
      </c>
    </row>
    <row r="138" spans="1:24" ht="12.95" customHeight="1" thickBot="1">
      <c r="A138" s="124"/>
      <c r="B138" s="580"/>
      <c r="C138" s="108">
        <v>5</v>
      </c>
      <c r="D138" s="110" t="s">
        <v>100</v>
      </c>
      <c r="E138" s="108" t="str">
        <f>IF(COUNTIF(MaGv!$C$8:$BB$8, B133)&gt;0, INDEX(MaGv!$C$3:$BB$8, 1, MATCH(B133, MaGv!$C$8:$BB$8,0))," ")</f>
        <v xml:space="preserve"> </v>
      </c>
      <c r="F138" s="108" t="str">
        <f>IF(COUNTIF(MaGv!$C$13:$BB$13, B133)&gt;0, INDEX(MaGv!$C$3:$BB$13, 1, MATCH(B133, MaGv!$C$13:$BB$13,0))," ")</f>
        <v xml:space="preserve"> </v>
      </c>
      <c r="G138" s="108" t="str">
        <f>IF(COUNTIF(MaGv!$C$18:$BB$18, B133)&gt;0, INDEX(MaGv!$C$3:$BB$18, 1, MATCH(B133, MaGv!$C$18:$BB$18,0))," ")</f>
        <v xml:space="preserve"> </v>
      </c>
      <c r="H138" s="108" t="str">
        <f>IF(COUNTIF(MaGv!$C$23:$BB$23, B133)&gt;0, INDEX(MaGv!$C$3:$BB$23, 1, MATCH(B133, MaGv!$C$23:$BB$23,0))," ")</f>
        <v xml:space="preserve"> </v>
      </c>
      <c r="I138" s="108" t="str">
        <f>IF(COUNTIF(MaGv!$C$28:$BB$28, B133)&gt;0, INDEX(MaGv!$C$3:$BB$28, 1, MATCH(B133, MaGv!$C$28:$BB$28,0))," ")</f>
        <v>A9</v>
      </c>
      <c r="J138" s="108" t="str">
        <f>IF(COUNTIF(MaGv!$C$33:$BB$33, B133)&gt;0, INDEX(MaGv!$C$3:$BB$33, 1, MATCH(B133, MaGv!$C$33:$BB$33, 0))," ")</f>
        <v xml:space="preserve"> </v>
      </c>
      <c r="K138" s="104"/>
      <c r="L138" s="580"/>
      <c r="M138" s="108">
        <v>5</v>
      </c>
      <c r="N138" s="110" t="s">
        <v>100</v>
      </c>
      <c r="O138" s="108" t="str">
        <f>IF(COUNTIF(MaGv!$C$8:$BB$8, L133)&gt;0, INDEX(MaGv!$C$3:$BB$8, 1, MATCH(L133, MaGv!$C$8:$BB$8,0))," ")</f>
        <v xml:space="preserve"> </v>
      </c>
      <c r="P138" s="108" t="str">
        <f>IF(COUNTIF(MaGv!$C$13:$BB$13, L133)&gt;0, INDEX(MaGv!$C$3:$BB$13, 1, MATCH(L133, MaGv!$C$13:$BB$13,0))," ")</f>
        <v xml:space="preserve"> </v>
      </c>
      <c r="Q138" s="108" t="str">
        <f>IF(COUNTIF(MaGv!$C$18:$BB$18, L133)&gt;0, INDEX(MaGv!$C$3:$BB$18, 1, MATCH(L133, MaGv!$C$18:$BB$18,0))," ")</f>
        <v xml:space="preserve"> </v>
      </c>
      <c r="R138" s="108" t="str">
        <f>IF(COUNTIF(MaGv!$C$23:$BB$23, L133)&gt;0, INDEX(MaGv!$C$3:$BB$23, 1, MATCH(L133, MaGv!$C$23:$BB$23,0))," ")</f>
        <v xml:space="preserve"> </v>
      </c>
      <c r="S138" s="108" t="str">
        <f>IF(COUNTIF(MaGv!$C$28:$BB$28, L133)&gt;0, INDEX(MaGv!$C$3:$BB$28, 1, MATCH(L133, MaGv!$C$28:$BB$28,0))," ")</f>
        <v xml:space="preserve"> </v>
      </c>
      <c r="T138" s="108" t="str">
        <f>IF(COUNTIF(MaGv!$C$33:$BB$33, L133)&gt;0, INDEX(MaGv!$C$3:$BB$33, 1, MATCH(L133, MaGv!$C$33:$BB$33, 0))," ")</f>
        <v xml:space="preserve"> </v>
      </c>
    </row>
    <row r="139" spans="1:24" ht="12.95" customHeight="1" thickTop="1">
      <c r="A139" s="124"/>
      <c r="B139" s="579" t="s">
        <v>24</v>
      </c>
      <c r="C139" s="109">
        <v>1</v>
      </c>
      <c r="D139" s="111" t="s">
        <v>279</v>
      </c>
      <c r="E139" s="109" t="str">
        <f>IF(COUNTIF(MaGv!$C$39:$BB$39, B133)&gt;0, INDEX(MaGv!$C$38:$BB$39, 1, MATCH(B133, MaGv!$C$39:$BB$39,0))," ")</f>
        <v xml:space="preserve"> </v>
      </c>
      <c r="F139" s="109" t="str">
        <f>IF(COUNTIF(MaGv!$C$44:$BB$44, B133)&gt;0, INDEX(MaGv!$C$38:$BB$44, 1, MATCH(B133, MaGv!$C$44:$BB$44,0))," ")</f>
        <v xml:space="preserve"> </v>
      </c>
      <c r="G139" s="109" t="str">
        <f>IF(COUNTIF(MaGv!$C$49:$BB$49, B133)&gt;0, INDEX(MaGv!$C$38:$BB$49, 1, MATCH(B133, MaGv!$C$49:$BB$49,0))," ")</f>
        <v xml:space="preserve"> </v>
      </c>
      <c r="H139" s="109" t="str">
        <f>IF(COUNTIF(MaGv!$C$54:$BB$54, B133)&gt;0, INDEX(MaGv!$C$38:$BB$54, 1, MATCH(B133, MaGv!$C$54:$BB$54,0))," ")</f>
        <v xml:space="preserve"> </v>
      </c>
      <c r="I139" s="109" t="str">
        <f>IF(COUNTIF(MaGv!$C$59:$BB$59, B133)&gt;0, INDEX(MaGv!$C$38:$BB$59, 1, MATCH(B133, MaGv!$C$59:$BB$59,0))," ")</f>
        <v xml:space="preserve"> </v>
      </c>
      <c r="J139" s="109" t="str">
        <f>IF(COUNTIF(MaGv!$C$64:$BB$64, B133)&gt;0, INDEX(MaGv!$C$38:$BB$64, 1, MATCH(B133, MaGv!$C$64:$BB$64,0))," ")</f>
        <v xml:space="preserve"> </v>
      </c>
      <c r="K139" s="104"/>
      <c r="L139" s="579" t="s">
        <v>24</v>
      </c>
      <c r="M139" s="109">
        <v>1</v>
      </c>
      <c r="N139" s="111" t="s">
        <v>279</v>
      </c>
      <c r="O139" s="109" t="str">
        <f>IF(COUNTIF(MaGv!$C$39:$BB$39, L133)&gt;0, INDEX(MaGv!$C$38:$BB$39, 1, MATCH(L133, MaGv!$C$39:$BB$39,0))," ")</f>
        <v xml:space="preserve"> </v>
      </c>
      <c r="P139" s="109" t="str">
        <f>IF(COUNTIF(MaGv!$C$44:$BB$44, L133)&gt;0, INDEX(MaGv!$C$38:$BB$44, 1, MATCH(L133, MaGv!$C$44:$BB$44,0))," ")</f>
        <v xml:space="preserve"> </v>
      </c>
      <c r="Q139" s="109" t="str">
        <f>IF(COUNTIF(MaGv!$C$49:$BB$49, L133)&gt;0, INDEX(MaGv!$C$38:$BB$49, 1, MATCH(L133, MaGv!$C$49:$BB$49,0))," ")</f>
        <v xml:space="preserve"> </v>
      </c>
      <c r="R139" s="109" t="str">
        <f>IF(COUNTIF(MaGv!$C$54:$BB$54, L133)&gt;0, INDEX(MaGv!$C$38:$BB$54, 1, MATCH(L133, MaGv!$C$54:$BB$54,0))," ")</f>
        <v xml:space="preserve"> </v>
      </c>
      <c r="S139" s="109" t="str">
        <f>IF(COUNTIF(MaGv!$C$59:$BB$59, L133)&gt;0, INDEX(MaGv!$C$38:$BB$59, 1, MATCH(L133, MaGv!$C$59:$BB$59,0))," ")</f>
        <v xml:space="preserve"> </v>
      </c>
      <c r="T139" s="109" t="str">
        <f>IF(COUNTIF(MaGv!$C$64:$BB$64, L133)&gt;0, INDEX(MaGv!$C$38:$BB$64, 1, MATCH(L133, MaGv!$C$64:$BB$64,0))," ")</f>
        <v xml:space="preserve"> </v>
      </c>
    </row>
    <row r="140" spans="1:24" ht="12.95" customHeight="1">
      <c r="A140" s="124"/>
      <c r="B140" s="580"/>
      <c r="C140" s="78">
        <v>2</v>
      </c>
      <c r="D140" s="79" t="s">
        <v>531</v>
      </c>
      <c r="E140" s="78" t="str">
        <f>IF(COUNTIF(MaGv!$C$40:$BB$40, B133)&gt;0, INDEX(MaGv!$C$38:$BB$40, 1, MATCH(B133, MaGv!$C$40:$BB$40,0))," ")</f>
        <v xml:space="preserve"> </v>
      </c>
      <c r="F140" s="78" t="str">
        <f>IF(COUNTIF(MaGv!$C$45:$BB$45, B133)&gt;0, INDEX(MaGv!$C$38:$BB$45, 1, MATCH(B133, MaGv!$C$45:$BB$45,0))," ")</f>
        <v xml:space="preserve"> </v>
      </c>
      <c r="G140" s="78" t="str">
        <f>IF(COUNTIF(MaGv!$C$50:$BB$50, B133)&gt;0, INDEX(MaGv!$C$38:$BB$50, 1, MATCH(B133, MaGv!$C$50:$BB$50,0))," ")</f>
        <v xml:space="preserve"> </v>
      </c>
      <c r="H140" s="78" t="str">
        <f>IF(COUNTIF(MaGv!$C$55:$BB$55, B133)&gt;0, INDEX(MaGv!$C$38:$BB$55, 1, MATCH(B133, MaGv!$C$55:$BB$55,0))," ")</f>
        <v xml:space="preserve"> </v>
      </c>
      <c r="I140" s="78" t="str">
        <f>IF(COUNTIF(MaGv!$C$60:$BB$60, B133)&gt;0, INDEX(MaGv!$C$38:$BB$60, 1, MATCH(B133, MaGv!$C$60:$BB$60,0))," ")</f>
        <v xml:space="preserve"> </v>
      </c>
      <c r="J140" s="78" t="str">
        <f>IF(COUNTIF(MaGv!$C$65:$BB$65, B133)&gt;0, INDEX(MaGv!$C$38:$BB$65, 1, MATCH(B133, MaGv!$C$65:$BB$65,0))," ")</f>
        <v xml:space="preserve"> </v>
      </c>
      <c r="K140" s="104"/>
      <c r="L140" s="580"/>
      <c r="M140" s="78">
        <v>2</v>
      </c>
      <c r="N140" s="79" t="s">
        <v>531</v>
      </c>
      <c r="O140" s="78" t="str">
        <f>IF(COUNTIF(MaGv!$C$40:$BB$40, L133)&gt;0, INDEX(MaGv!$C$38:$BB$40, 1, MATCH(L133, MaGv!$C$40:$BB$40,0))," ")</f>
        <v xml:space="preserve"> </v>
      </c>
      <c r="P140" s="78" t="str">
        <f>IF(COUNTIF(MaGv!$C$45:$BB$45, L133)&gt;0, INDEX(MaGv!$C$38:$BB$45, 1, MATCH(L133, MaGv!$C$45:$BB$45,0))," ")</f>
        <v xml:space="preserve"> </v>
      </c>
      <c r="Q140" s="78" t="str">
        <f>IF(COUNTIF(MaGv!$C$50:$BB$50, L133)&gt;0, INDEX(MaGv!$C$38:$BB$50, 1, MATCH(L133, MaGv!$C$50:$BB$50,0))," ")</f>
        <v xml:space="preserve"> </v>
      </c>
      <c r="R140" s="78" t="str">
        <f>IF(COUNTIF(MaGv!$C$55:$BB$55, L133)&gt;0, INDEX(MaGv!$C$38:$BB$55, 1, MATCH(L133, MaGv!$C$55:$BB$55,0))," ")</f>
        <v xml:space="preserve"> </v>
      </c>
      <c r="S140" s="78" t="str">
        <f>IF(COUNTIF(MaGv!$C$60:$BB$60, L133)&gt;0, INDEX(MaGv!$C$38:$BB$60, 1, MATCH(L133, MaGv!$C$60:$BB$60,0))," ")</f>
        <v xml:space="preserve"> </v>
      </c>
      <c r="T140" s="78" t="str">
        <f>IF(COUNTIF(MaGv!$C$65:$BB$65, L133)&gt;0, INDEX(MaGv!$C$38:$BB$65, 1, MATCH(L133, MaGv!$C$65:$BB$65,0))," ")</f>
        <v xml:space="preserve"> </v>
      </c>
    </row>
    <row r="141" spans="1:24" ht="12.95" customHeight="1">
      <c r="A141" s="124"/>
      <c r="B141" s="580"/>
      <c r="C141" s="78">
        <v>3</v>
      </c>
      <c r="D141" s="79" t="s">
        <v>532</v>
      </c>
      <c r="E141" s="78" t="str">
        <f>IF(COUNTIF(MaGv!$C$41:$BB$41, B133)&gt;0, INDEX(MaGv!$C$38:$BB$41, 1, MATCH(B133, MaGv!$C$41:$BB$41,0))," ")</f>
        <v xml:space="preserve"> </v>
      </c>
      <c r="F141" s="78" t="str">
        <f>IF(COUNTIF(MaGv!$C$46:$BB$46, B133)&gt;0, INDEX(MaGv!$C$38:$BB$46, 1, MATCH(B133, MaGv!$C$46:$BB$46,0))," ")</f>
        <v xml:space="preserve"> </v>
      </c>
      <c r="G141" s="78" t="str">
        <f>IF(COUNTIF(MaGv!$C$51:$BB$51, B133)&gt;0, INDEX(MaGv!$C$38:$BB$51, 1, MATCH(B133, MaGv!$C$51:$BB$51,0))," ")</f>
        <v xml:space="preserve"> </v>
      </c>
      <c r="H141" s="78" t="str">
        <f>IF(COUNTIF(MaGv!$C$56:$BB$56, B133)&gt;0, INDEX(MaGv!$C$38:$BB$56, 1, MATCH(B133, MaGv!$C$56:$BB$56,0))," ")</f>
        <v xml:space="preserve"> </v>
      </c>
      <c r="I141" s="78" t="str">
        <f>IF(COUNTIF(MaGv!$C$61:$BB$61, B133)&gt;0, INDEX(MaGv!$C$38:$BB$61, 1, MATCH(B133, MaGv!$C$61:$BB$61,0))," ")</f>
        <v xml:space="preserve"> </v>
      </c>
      <c r="J141" s="78" t="str">
        <f>IF(COUNTIF(MaGv!$C$66:$BB$66, B133)&gt;0, INDEX(MaGv!$C$38:$BB$66, 1, MATCH(B133, MaGv!$C$66:$BB$66,0))," ")</f>
        <v xml:space="preserve"> </v>
      </c>
      <c r="K141" s="104"/>
      <c r="L141" s="580"/>
      <c r="M141" s="78">
        <v>3</v>
      </c>
      <c r="N141" s="79" t="s">
        <v>532</v>
      </c>
      <c r="O141" s="78" t="str">
        <f>IF(COUNTIF(MaGv!$C$41:$BB$41, L133)&gt;0, INDEX(MaGv!$C$38:$BB$41, 1, MATCH(L133, MaGv!$C$41:$BB$41,0))," ")</f>
        <v xml:space="preserve"> </v>
      </c>
      <c r="P141" s="78" t="str">
        <f>IF(COUNTIF(MaGv!$C$46:$BB$46, L133)&gt;0, INDEX(MaGv!$C$38:$BB$46, 1, MATCH(L133, MaGv!$C$46:$BB$46,0))," ")</f>
        <v xml:space="preserve"> </v>
      </c>
      <c r="Q141" s="78" t="str">
        <f>IF(COUNTIF(MaGv!$C$51:$BB$51, L133)&gt;0, INDEX(MaGv!$C$38:$BB$51, 1, MATCH(L133, MaGv!$C$51:$BB$51,0))," ")</f>
        <v xml:space="preserve"> </v>
      </c>
      <c r="R141" s="78" t="str">
        <f>IF(COUNTIF(MaGv!$C$56:$BB$56, L133)&gt;0, INDEX(MaGv!$C$38:$BB$56, 1, MATCH(L133, MaGv!$C$56:$BB$56,0))," ")</f>
        <v xml:space="preserve"> </v>
      </c>
      <c r="S141" s="78" t="str">
        <f>IF(COUNTIF(MaGv!$C$61:$BB$61, L133)&gt;0, INDEX(MaGv!$C$38:$BB$61, 1, MATCH(L133, MaGv!$C$61:$BB$61,0))," ")</f>
        <v xml:space="preserve"> </v>
      </c>
      <c r="T141" s="78" t="str">
        <f>IF(COUNTIF(MaGv!$C$66:$BB$66, L133)&gt;0, INDEX(MaGv!$C$38:$BB$66, 1, MATCH(L133, MaGv!$C$66:$BB$66,0))," ")</f>
        <v xml:space="preserve"> </v>
      </c>
    </row>
    <row r="142" spans="1:24" ht="12.95" customHeight="1">
      <c r="A142" s="124"/>
      <c r="B142" s="580"/>
      <c r="C142" s="78">
        <v>4</v>
      </c>
      <c r="D142" s="79" t="s">
        <v>533</v>
      </c>
      <c r="E142" s="78" t="str">
        <f>IF(COUNTIF(MaGv!$C$42:$BB$42, B133)&gt;0, INDEX(MaGv!$C$38:$BB$42, 1, MATCH(B133, MaGv!$C$42:$BB$42,0))," ")</f>
        <v xml:space="preserve"> </v>
      </c>
      <c r="F142" s="78" t="str">
        <f>IF(COUNTIF(MaGv!$C$47:$BB$47, B133)&gt;0, INDEX(MaGv!$C$38:$BB$47, 1, MATCH(B133, MaGv!$C$47:$BB$47,0))," ")</f>
        <v xml:space="preserve"> </v>
      </c>
      <c r="G142" s="78" t="str">
        <f>IF(COUNTIF(MaGv!$C$52:$BB$52, B133)&gt;0, INDEX(MaGv!$C$38:$BB$52, 1, MATCH(B133, MaGv!$C$52:$BB$52, 0))," ")</f>
        <v xml:space="preserve"> </v>
      </c>
      <c r="H142" s="78" t="str">
        <f>IF(COUNTIF(MaGv!$C$57:$BB$57, B133)&gt;0, INDEX(MaGv!$C$38:$BB$57, 1, MATCH(B133, MaGv!$C$57:$BB$57,0))," ")</f>
        <v xml:space="preserve"> </v>
      </c>
      <c r="I142" s="78" t="str">
        <f>IF(COUNTIF(MaGv!$C$62:$BB$62, B133)&gt;0, INDEX(MaGv!$C$38:$BB$62, 1, MATCH(B133, MaGv!$C$62:$BB$62,0))," ")</f>
        <v xml:space="preserve"> </v>
      </c>
      <c r="J142" s="78" t="str">
        <f>IF(COUNTIF(MaGv!$C$66:$BB$67, B133)&gt;0, INDEX(MaGv!$C$38:$BB$67, 1, MATCH(B133, MaGv!$C$67:$BB$67,0))," ")</f>
        <v xml:space="preserve"> </v>
      </c>
      <c r="K142" s="104"/>
      <c r="L142" s="580"/>
      <c r="M142" s="78">
        <v>4</v>
      </c>
      <c r="N142" s="79" t="s">
        <v>533</v>
      </c>
      <c r="O142" s="78" t="str">
        <f>IF(COUNTIF(MaGv!$C$42:$BB$42, L133)&gt;0, INDEX(MaGv!$C$38:$BB$42, 1, MATCH(L133, MaGv!$C$42:$BB$42,0))," ")</f>
        <v xml:space="preserve"> </v>
      </c>
      <c r="P142" s="78" t="str">
        <f>IF(COUNTIF(MaGv!$C$47:$BB$47, L133)&gt;0, INDEX(MaGv!$C$38:$BB$47, 1, MATCH(L133, MaGv!$C$47:$BB$47,0))," ")</f>
        <v xml:space="preserve"> </v>
      </c>
      <c r="Q142" s="78" t="str">
        <f>IF(COUNTIF(MaGv!$C$52:$BB$52, L133)&gt;0, INDEX(MaGv!$C$38:$BB$52, 1, MATCH(L133, MaGv!$C$52:$BB$52, 0))," ")</f>
        <v xml:space="preserve"> </v>
      </c>
      <c r="R142" s="78" t="str">
        <f>IF(COUNTIF(MaGv!$C$57:$BB$57, L133)&gt;0, INDEX(MaGv!$C$38:$BB$57, 1, MATCH(L133, MaGv!$C$57:$BB$57,0))," ")</f>
        <v xml:space="preserve"> </v>
      </c>
      <c r="S142" s="78" t="str">
        <f>IF(COUNTIF(MaGv!$C$62:$BB$62, L133)&gt;0, INDEX(MaGv!$C$38:$BB$62, 1, MATCH(L133, MaGv!$C$62:$BB$62,0))," ")</f>
        <v xml:space="preserve"> </v>
      </c>
      <c r="T142" s="78" t="str">
        <f>IF(COUNTIF(MaGv!$C$66:$BB$67, L133)&gt;0, INDEX(MaGv!$C$38:$BB$67, 1, MATCH(L133, MaGv!$C$67:$BB$67,0))," ")</f>
        <v xml:space="preserve"> </v>
      </c>
    </row>
    <row r="143" spans="1:24" ht="12.95" customHeight="1">
      <c r="A143" s="124"/>
      <c r="B143" s="581"/>
      <c r="C143" s="80">
        <v>5</v>
      </c>
      <c r="D143" s="81" t="s">
        <v>534</v>
      </c>
      <c r="E143" s="80" t="str">
        <f>IF(COUNTIF(MaGv!$C$43:$BB$43, B133)&gt;0, INDEX(MaGv!$C$38:$BB$43, 1, MATCH(B133, MaGv!$C$43:$BB$43,0))," ")</f>
        <v xml:space="preserve"> </v>
      </c>
      <c r="F143" s="80" t="str">
        <f>IF(COUNTIF(MaGv!$C$48:$BB$48, B133)&gt;0, INDEX(MaGv!$C$38:$BB$48, 1, MATCH(B133, MaGv!$C$48:$BB$48,0))," ")</f>
        <v xml:space="preserve"> </v>
      </c>
      <c r="G143" s="80" t="str">
        <f>IF(COUNTIF(MaGv!$C$53:$BB$53, B133)&gt;0, INDEX(MaGv!$C$38:$BB$53, 1, MATCH(B133, MaGv!$C$53:$BB$53,0))," ")</f>
        <v xml:space="preserve"> </v>
      </c>
      <c r="H143" s="80" t="str">
        <f>IF(COUNTIF(MaGv!$C$58:$BB$58, B133)&gt;0, INDEX(MaGv!$C$38:$BB$58, 1, MATCH(B133, MaGv!$C$58:$BB$58,0))," ")</f>
        <v xml:space="preserve"> </v>
      </c>
      <c r="I143" s="80" t="str">
        <f>IF(COUNTIF(MaGv!$C$63:$BB$63, B133)&gt;0, INDEX(MaGv!$C$38:$BB$63, 1, MATCH(B133, MaGv!$C$63:$BB$63,0))," ")</f>
        <v xml:space="preserve"> </v>
      </c>
      <c r="J143" s="80" t="str">
        <f>IF(COUNTIF(MaGv!$C$68:$BB$68, B133)&gt;0, INDEX(MaGv!$C$38:$BB$68, 1, MATCH(B133, MaGv!$C$68:$BB$68,0))," ")</f>
        <v xml:space="preserve"> </v>
      </c>
      <c r="K143" s="104"/>
      <c r="L143" s="581"/>
      <c r="M143" s="80">
        <v>5</v>
      </c>
      <c r="N143" s="81" t="s">
        <v>534</v>
      </c>
      <c r="O143" s="80" t="str">
        <f>IF(COUNTIF(MaGv!$C$43:$BB$43, L133)&gt;0, INDEX(MaGv!$C$38:$BB$43, 1, MATCH(L133, MaGv!$C$43:$BB$43,0))," ")</f>
        <v xml:space="preserve"> </v>
      </c>
      <c r="P143" s="80" t="str">
        <f>IF(COUNTIF(MaGv!$C$48:$BB$48, L133)&gt;0, INDEX(MaGv!$C$38:$BB$48, 1, MATCH(L133, MaGv!$C$48:$BB$48,0))," ")</f>
        <v xml:space="preserve"> </v>
      </c>
      <c r="Q143" s="80" t="str">
        <f>IF(COUNTIF(MaGv!$C$53:$BB$53, L133)&gt;0, INDEX(MaGv!$C$38:$BB$53, 1, MATCH(L133, MaGv!$C$53:$BB$53,0))," ")</f>
        <v xml:space="preserve"> </v>
      </c>
      <c r="R143" s="80" t="str">
        <f>IF(COUNTIF(MaGv!$C$58:$BB$58, L133)&gt;0, INDEX(MaGv!$C$38:$BB$58, 1, MATCH(L133, MaGv!$C$58:$BB$58,0))," ")</f>
        <v xml:space="preserve"> </v>
      </c>
      <c r="S143" s="80" t="str">
        <f>IF(COUNTIF(MaGv!$C$63:$BB$63, L133)&gt;0, INDEX(MaGv!$C$38:$BB$63, 1, MATCH(L133, MaGv!$C$63:$BB$63,0))," ")</f>
        <v xml:space="preserve"> </v>
      </c>
      <c r="T143" s="80" t="str">
        <f>IF(COUNTIF(MaGv!$C$68:$BB$68, L133)&gt;0, INDEX(MaGv!$C$38:$BB$68, 1, MATCH(L133, MaGv!$C$68:$BB$68,0))," ")</f>
        <v xml:space="preserve"> </v>
      </c>
    </row>
    <row r="144" spans="1:24" ht="12.95" customHeight="1">
      <c r="A144" s="124"/>
      <c r="B144" s="119"/>
      <c r="C144" s="75"/>
      <c r="D144" s="82"/>
      <c r="E144" s="75"/>
      <c r="F144" s="75"/>
      <c r="G144" s="75"/>
      <c r="H144" s="75"/>
      <c r="I144" s="75"/>
      <c r="J144" s="75"/>
      <c r="K144" s="104"/>
      <c r="L144" s="119"/>
      <c r="M144" s="75"/>
      <c r="N144" s="82"/>
      <c r="O144" s="75"/>
      <c r="P144" s="75"/>
      <c r="Q144" s="75"/>
      <c r="R144" s="75"/>
      <c r="S144" s="75"/>
      <c r="T144" s="75"/>
    </row>
    <row r="145" spans="1:22" ht="6.95" customHeight="1">
      <c r="A145" s="127"/>
      <c r="B145" s="120"/>
      <c r="C145" s="83"/>
      <c r="D145" s="83"/>
      <c r="E145" s="84"/>
      <c r="F145" s="84"/>
      <c r="G145" s="84"/>
      <c r="H145" s="84"/>
      <c r="I145" s="84"/>
      <c r="J145" s="84"/>
      <c r="K145" s="84"/>
      <c r="L145" s="120"/>
      <c r="M145" s="83"/>
      <c r="N145" s="83"/>
      <c r="O145" s="84"/>
      <c r="P145" s="84"/>
      <c r="Q145" s="84"/>
      <c r="R145" s="84"/>
      <c r="S145" s="84"/>
      <c r="T145" s="84"/>
    </row>
    <row r="146" spans="1:22" ht="14.1" customHeight="1">
      <c r="A146" s="124"/>
      <c r="B146" s="474" t="str">
        <f ca="1">MaGv!$N$1</f>
        <v>tkb_khoi12_hk2_ngay04-05-2020</v>
      </c>
      <c r="C146" s="474"/>
      <c r="D146" s="70"/>
      <c r="E146" s="70"/>
      <c r="F146" s="70"/>
      <c r="G146" s="70"/>
      <c r="H146" s="124"/>
      <c r="I146" s="70"/>
      <c r="J146" s="70"/>
      <c r="K146" s="71"/>
      <c r="L146" s="474" t="str">
        <f ca="1">MaGv!$N$1</f>
        <v>tkb_khoi12_hk2_ngay04-05-2020</v>
      </c>
      <c r="M146" s="70"/>
      <c r="N146" s="70"/>
      <c r="O146" s="70"/>
      <c r="P146" s="70"/>
      <c r="Q146" s="70"/>
      <c r="R146" s="124"/>
      <c r="S146" s="70"/>
      <c r="T146" s="70"/>
    </row>
    <row r="147" spans="1:22" ht="12.95" customHeight="1">
      <c r="B147" s="117" t="s">
        <v>71</v>
      </c>
      <c r="C147" s="582" t="str">
        <f>VLOOKUP(B149,dsma,3,0)&amp;"-"&amp;VLOOKUP(B149,dsma,5,0)</f>
        <v>Lê Thị Hồng Nhung-Lý</v>
      </c>
      <c r="D147" s="582"/>
      <c r="E147" s="582"/>
      <c r="F147" s="582"/>
      <c r="G147" s="71"/>
      <c r="H147" s="72"/>
      <c r="I147" s="73" t="s">
        <v>125</v>
      </c>
      <c r="J147" s="74">
        <f>60-COUNTIF(E150:J159, " ")</f>
        <v>0</v>
      </c>
      <c r="K147" s="71"/>
      <c r="L147" s="117" t="s">
        <v>71</v>
      </c>
      <c r="M147" s="582" t="str">
        <f>VLOOKUP(L149,dsma,3,0)&amp;"-"&amp;VLOOKUP(L149,dsma,5,0)</f>
        <v>Nguyễn Thị Tường Minh-Lý</v>
      </c>
      <c r="N147" s="582"/>
      <c r="O147" s="582"/>
      <c r="P147" s="582"/>
      <c r="Q147" s="105"/>
      <c r="R147" s="72"/>
      <c r="S147" s="73" t="s">
        <v>125</v>
      </c>
      <c r="T147" s="74">
        <f>60-COUNTIF(O150:T159, " ")</f>
        <v>2</v>
      </c>
    </row>
    <row r="148" spans="1:22" ht="3" customHeight="1">
      <c r="B148" s="116"/>
      <c r="C148" s="71"/>
      <c r="D148" s="71"/>
      <c r="E148" s="75"/>
      <c r="F148" s="71"/>
      <c r="G148" s="71"/>
      <c r="H148" s="71"/>
      <c r="I148" s="71"/>
      <c r="J148" s="71"/>
      <c r="K148" s="71"/>
      <c r="L148" s="116"/>
      <c r="M148" s="71"/>
      <c r="N148" s="71"/>
      <c r="O148" s="75"/>
      <c r="P148" s="71"/>
      <c r="Q148" s="71"/>
      <c r="R148" s="71"/>
      <c r="S148" s="71"/>
      <c r="T148" s="71"/>
    </row>
    <row r="149" spans="1:22" ht="12.95" customHeight="1">
      <c r="A149" s="126"/>
      <c r="B149" s="118" t="str">
        <f>X23</f>
        <v>BL05</v>
      </c>
      <c r="C149" s="76" t="s">
        <v>72</v>
      </c>
      <c r="D149" s="76" t="s">
        <v>73</v>
      </c>
      <c r="E149" s="76" t="s">
        <v>15</v>
      </c>
      <c r="F149" s="76" t="s">
        <v>16</v>
      </c>
      <c r="G149" s="76" t="s">
        <v>37</v>
      </c>
      <c r="H149" s="76" t="s">
        <v>38</v>
      </c>
      <c r="I149" s="76" t="s">
        <v>39</v>
      </c>
      <c r="J149" s="76" t="s">
        <v>40</v>
      </c>
      <c r="K149" s="103"/>
      <c r="L149" s="118" t="str">
        <f>X24</f>
        <v>BL06</v>
      </c>
      <c r="M149" s="76" t="s">
        <v>72</v>
      </c>
      <c r="N149" s="76" t="s">
        <v>73</v>
      </c>
      <c r="O149" s="76" t="s">
        <v>15</v>
      </c>
      <c r="P149" s="76" t="s">
        <v>16</v>
      </c>
      <c r="Q149" s="76" t="s">
        <v>37</v>
      </c>
      <c r="R149" s="76" t="s">
        <v>38</v>
      </c>
      <c r="S149" s="76" t="s">
        <v>39</v>
      </c>
      <c r="T149" s="76" t="s">
        <v>40</v>
      </c>
      <c r="V149" s="122">
        <v>20</v>
      </c>
    </row>
    <row r="150" spans="1:22" ht="12.95" customHeight="1">
      <c r="A150" s="124"/>
      <c r="B150" s="583" t="s">
        <v>25</v>
      </c>
      <c r="C150" s="68">
        <v>1</v>
      </c>
      <c r="D150" s="77" t="s">
        <v>74</v>
      </c>
      <c r="E150" s="68" t="str">
        <f>IF(COUNTIF(MaGv!$C$4:$BB$4, B149)&gt;0, INDEX(MaGv!$C$3:$BB$4, 1, MATCH(B149, MaGv!$C$4:$BB$4,0))," ")</f>
        <v xml:space="preserve"> </v>
      </c>
      <c r="F150" s="68" t="str">
        <f>IF(COUNTIF(MaGv!$C$9:$BB$9, B149)&gt;0, INDEX(MaGv!$C$3:$BB$9, 1, MATCH(B149, MaGv!$C$9:$BB$9,0))," ")</f>
        <v xml:space="preserve"> </v>
      </c>
      <c r="G150" s="68" t="str">
        <f>IF(COUNTIF(MaGv!$C$14:$BB$14, B149)&gt;0, INDEX(MaGv!$C$3:$BB$14, 1, MATCH(B149, MaGv!$C$14:$BB$14,0))," ")</f>
        <v xml:space="preserve"> </v>
      </c>
      <c r="H150" s="68" t="str">
        <f>IF(COUNTIF(MaGv!$C$19:$BB$19, B149)&gt;0, INDEX(MaGv!$C$3:$BB$19, 1, MATCH(B149, MaGv!$C$19:$BB$19,0))," ")</f>
        <v xml:space="preserve"> </v>
      </c>
      <c r="I150" s="68" t="str">
        <f>IF(COUNTIF(MaGv!$C$24:$BB$24, B149)&gt;0, INDEX(MaGv!$C$3:$BB$24, 1, MATCH(B149, MaGv!$C$24:$BB$24,0))," ")</f>
        <v xml:space="preserve"> </v>
      </c>
      <c r="J150" s="68" t="str">
        <f>IF(COUNTIF(MaGv!$C$29:$BB$29, B149)&gt;0, INDEX(MaGv!$C$3:$BB$29, 1, MATCH(B149, MaGv!$C$29:$BB$29,0))," ")</f>
        <v xml:space="preserve"> </v>
      </c>
      <c r="K150" s="104"/>
      <c r="L150" s="583" t="s">
        <v>25</v>
      </c>
      <c r="M150" s="68">
        <v>1</v>
      </c>
      <c r="N150" s="77" t="s">
        <v>74</v>
      </c>
      <c r="O150" s="68" t="str">
        <f>IF(COUNTIF(MaGv!$C$4:$BB$4, L149)&gt;0, INDEX(MaGv!$C$3:$BB$4, 1, MATCH(L149, MaGv!$C$4:$BB$4,0))," ")</f>
        <v xml:space="preserve"> </v>
      </c>
      <c r="P150" s="68" t="str">
        <f>IF(COUNTIF(MaGv!$C$9:$BB$9, L149)&gt;0, INDEX(MaGv!$C$3:$BB$9, 1, MATCH(L149, MaGv!$C$9:$BB$9,0))," ")</f>
        <v xml:space="preserve"> </v>
      </c>
      <c r="Q150" s="68" t="str">
        <f>IF(COUNTIF(MaGv!$C$14:$BB$14, L149)&gt;0, INDEX(MaGv!$C$3:$BB$14, 1, MATCH(L149, MaGv!$C$14:$BB$14,0))," ")</f>
        <v xml:space="preserve"> </v>
      </c>
      <c r="R150" s="68" t="str">
        <f>IF(COUNTIF(MaGv!$C$19:$BB$19, L149)&gt;0, INDEX(MaGv!$C$3:$BB$19, 1, MATCH(L149, MaGv!$C$19:$BB$19,0))," ")</f>
        <v xml:space="preserve"> </v>
      </c>
      <c r="S150" s="68" t="str">
        <f>IF(COUNTIF(MaGv!$C$24:$BB$24, L149)&gt;0, INDEX(MaGv!$C$3:$BB$24, 1, MATCH(L149, MaGv!$C$24:$BB$24,0))," ")</f>
        <v xml:space="preserve"> </v>
      </c>
      <c r="T150" s="68" t="str">
        <f>IF(COUNTIF(MaGv!$C$29:$BB$29, L149)&gt;0, INDEX(MaGv!$C$3:$BB$29, 1, MATCH(L149, MaGv!$C$29:$BB$29,0))," ")</f>
        <v xml:space="preserve"> </v>
      </c>
    </row>
    <row r="151" spans="1:22" ht="12.95" customHeight="1">
      <c r="A151" s="124"/>
      <c r="B151" s="580"/>
      <c r="C151" s="78">
        <v>2</v>
      </c>
      <c r="D151" s="79" t="s">
        <v>98</v>
      </c>
      <c r="E151" s="78" t="str">
        <f>IF(COUNTIF(MaGv!$C$5:$BB$5, B149)&gt;0, INDEX(MaGv!$C$3:$BB$5, 1, MATCH(B149, MaGv!$C$5:$BB$5,0))," ")</f>
        <v xml:space="preserve"> </v>
      </c>
      <c r="F151" s="78" t="str">
        <f>IF(COUNTIF(MaGv!$C$10:$BB$10, B149)&gt;0, INDEX(MaGv!$C$3:$BB$10, 1, MATCH(B149, MaGv!$C$10:$BB$10,0))," ")</f>
        <v xml:space="preserve"> </v>
      </c>
      <c r="G151" s="78" t="str">
        <f>IF(COUNTIF(MaGv!$C$15:$BB$15, B149)&gt;0, INDEX(MaGv!$C$3:$BB$15, 1, MATCH(B149, MaGv!$C$15:$BB$15,0))," ")</f>
        <v xml:space="preserve"> </v>
      </c>
      <c r="H151" s="78" t="str">
        <f>IF(COUNTIF(MaGv!$C$20:$BB$20, B149)&gt;0, INDEX(MaGv!$C$3:$BB$20, 1, MATCH(B149, MaGv!$C$20:$BB$20,0))," ")</f>
        <v xml:space="preserve"> </v>
      </c>
      <c r="I151" s="78" t="str">
        <f>IF(COUNTIF(MaGv!$C$25:$BB$25, B149)&gt;0, INDEX(MaGv!$C$3:$BB$25, 1, MATCH(B149, MaGv!$C$25:$BB$25,0))," ")</f>
        <v xml:space="preserve"> </v>
      </c>
      <c r="J151" s="78" t="str">
        <f>IF(COUNTIF(MaGv!$C$30:$BB$30, B149)&gt;0, INDEX(MaGv!$C$3:$BB$30, 1, MATCH(B149, MaGv!$C$30:$BB$30,0))," ")</f>
        <v xml:space="preserve"> </v>
      </c>
      <c r="K151" s="104"/>
      <c r="L151" s="580"/>
      <c r="M151" s="78">
        <v>2</v>
      </c>
      <c r="N151" s="79" t="s">
        <v>98</v>
      </c>
      <c r="O151" s="78" t="str">
        <f>IF(COUNTIF(MaGv!$C$5:$BB$5, L149)&gt;0, INDEX(MaGv!$C$3:$BB$5, 1, MATCH(L149, MaGv!$C$5:$BB$5,0))," ")</f>
        <v xml:space="preserve"> </v>
      </c>
      <c r="P151" s="78" t="str">
        <f>IF(COUNTIF(MaGv!$C$10:$BB$10, L149)&gt;0, INDEX(MaGv!$C$3:$BB$10, 1, MATCH(L149, MaGv!$C$10:$BB$10,0))," ")</f>
        <v xml:space="preserve"> </v>
      </c>
      <c r="Q151" s="78" t="str">
        <f>IF(COUNTIF(MaGv!$C$15:$BB$15, L149)&gt;0, INDEX(MaGv!$C$3:$BB$15, 1, MATCH(L149, MaGv!$C$15:$BB$15,0))," ")</f>
        <v xml:space="preserve"> </v>
      </c>
      <c r="R151" s="78" t="str">
        <f>IF(COUNTIF(MaGv!$C$20:$BB$20, L149)&gt;0, INDEX(MaGv!$C$3:$BB$20, 1, MATCH(L149, MaGv!$C$20:$BB$20,0))," ")</f>
        <v xml:space="preserve"> </v>
      </c>
      <c r="S151" s="78" t="str">
        <f>IF(COUNTIF(MaGv!$C$25:$BB$25, L149)&gt;0, INDEX(MaGv!$C$3:$BB$25, 1, MATCH(L149, MaGv!$C$25:$BB$25,0))," ")</f>
        <v xml:space="preserve"> </v>
      </c>
      <c r="T151" s="78" t="str">
        <f>IF(COUNTIF(MaGv!$C$30:$BB$30, L149)&gt;0, INDEX(MaGv!$C$3:$BB$30, 1, MATCH(L149, MaGv!$C$30:$BB$30,0))," ")</f>
        <v xml:space="preserve"> </v>
      </c>
    </row>
    <row r="152" spans="1:22" ht="12.95" customHeight="1">
      <c r="A152" s="124"/>
      <c r="B152" s="580"/>
      <c r="C152" s="78">
        <v>3</v>
      </c>
      <c r="D152" s="79" t="s">
        <v>278</v>
      </c>
      <c r="E152" s="78" t="str">
        <f>IF(COUNTIF(MaGv!$C$6:$BB$6, B149)&gt;0, INDEX(MaGv!$C$3:$BB$6, 1, MATCH(B149, MaGv!$C$6:$BB$6,0))," ")</f>
        <v xml:space="preserve"> </v>
      </c>
      <c r="F152" s="78" t="str">
        <f>IF(COUNTIF(MaGv!$C$11:$BB$11, B149)&gt;0, INDEX(MaGv!$C$3:$BB$11, 1, MATCH(B149, MaGv!$C$11:$BB$11,0))," ")</f>
        <v xml:space="preserve"> </v>
      </c>
      <c r="G152" s="78" t="str">
        <f>IF(COUNTIF(MaGv!$C$16:$BB$16, B149)&gt;0, INDEX(MaGv!$C$3:$BB$16, 1, MATCH(B149, MaGv!$C$16:$BB$16,0))," ")</f>
        <v xml:space="preserve"> </v>
      </c>
      <c r="H152" s="78" t="str">
        <f>IF(COUNTIF(MaGv!$C$21:$BB$21, B149)&gt;0, INDEX(MaGv!$C$3:$BB$21, 1, MATCH(B149, MaGv!$C$21:$BB$21,0))," ")</f>
        <v xml:space="preserve"> </v>
      </c>
      <c r="I152" s="78" t="str">
        <f>IF(COUNTIF(MaGv!$C$26:$BB$26, B149)&gt;0, INDEX(MaGv!$C$3:$BB$26, 1, MATCH(B149, MaGv!$C$26:$BB$26,0))," ")</f>
        <v xml:space="preserve"> </v>
      </c>
      <c r="J152" s="78" t="str">
        <f>IF(COUNTIF(MaGv!$C$31:$BB$31, B149)&gt;0, INDEX(MaGv!$C$3:$BB$31, 1, MATCH(B149, MaGv!$C$31:$BB$31,0))," ")</f>
        <v xml:space="preserve"> </v>
      </c>
      <c r="K152" s="104"/>
      <c r="L152" s="580"/>
      <c r="M152" s="78">
        <v>3</v>
      </c>
      <c r="N152" s="79" t="s">
        <v>278</v>
      </c>
      <c r="O152" s="78" t="str">
        <f>IF(COUNTIF(MaGv!$C$6:$BB$6, L149)&gt;0, INDEX(MaGv!$C$3:$BB$6, 1, MATCH(L149, MaGv!$C$6:$BB$6,0))," ")</f>
        <v xml:space="preserve"> </v>
      </c>
      <c r="P152" s="78" t="str">
        <f>IF(COUNTIF(MaGv!$C$11:$BB$11, L149)&gt;0, INDEX(MaGv!$C$3:$BB$11, 1, MATCH(L149, MaGv!$C$11:$BB$11,0))," ")</f>
        <v xml:space="preserve"> </v>
      </c>
      <c r="Q152" s="78" t="str">
        <f>IF(COUNTIF(MaGv!$C$16:$BB$16, L149)&gt;0, INDEX(MaGv!$C$3:$BB$16, 1, MATCH(L149, MaGv!$C$16:$BB$16,0))," ")</f>
        <v xml:space="preserve"> </v>
      </c>
      <c r="R152" s="78" t="str">
        <f>IF(COUNTIF(MaGv!$C$21:$BB$21, L149)&gt;0, INDEX(MaGv!$C$3:$BB$21, 1, MATCH(L149, MaGv!$C$21:$BB$21,0))," ")</f>
        <v xml:space="preserve"> </v>
      </c>
      <c r="S152" s="78" t="str">
        <f>IF(COUNTIF(MaGv!$C$26:$BB$26, L149)&gt;0, INDEX(MaGv!$C$3:$BB$26, 1, MATCH(L149, MaGv!$C$26:$BB$26,0))," ")</f>
        <v xml:space="preserve"> </v>
      </c>
      <c r="T152" s="78" t="str">
        <f>IF(COUNTIF(MaGv!$C$31:$BB$31, L149)&gt;0, INDEX(MaGv!$C$3:$BB$31, 1, MATCH(L149, MaGv!$C$31:$BB$31,0))," ")</f>
        <v xml:space="preserve"> </v>
      </c>
    </row>
    <row r="153" spans="1:22" ht="12.95" customHeight="1">
      <c r="A153" s="124"/>
      <c r="B153" s="580"/>
      <c r="C153" s="78">
        <v>4</v>
      </c>
      <c r="D153" s="79" t="s">
        <v>99</v>
      </c>
      <c r="E153" s="78" t="str">
        <f>IF(COUNTIF(MaGv!$C$7:$BB$7, B149)&gt;0, INDEX(MaGv!$C$3:$BB$7, 1, MATCH(B149, MaGv!$C$7:$BB$7,0))," ")</f>
        <v xml:space="preserve"> </v>
      </c>
      <c r="F153" s="78" t="str">
        <f>IF(COUNTIF(MaGv!$C$12:$BB$12, B149)&gt;0, INDEX(MaGv!$C$3:$BB$12, 1, MATCH(B149, MaGv!$C$12:$BB$12,0))," ")</f>
        <v xml:space="preserve"> </v>
      </c>
      <c r="G153" s="78" t="str">
        <f>IF(COUNTIF(MaGv!$C$17:$BB$17, B149)&gt;0, INDEX(MaGv!$C$3:$BB$17, 1, MATCH(B149, MaGv!$C$17:$BB$17,0))," ")</f>
        <v xml:space="preserve"> </v>
      </c>
      <c r="H153" s="78" t="str">
        <f>IF(COUNTIF(MaGv!$C$22:$BB$22, B149)&gt;0, INDEX(MaGv!$C$3:$BB$22, 1, MATCH(B149, MaGv!$C$22:$BB$22,0))," ")</f>
        <v xml:space="preserve"> </v>
      </c>
      <c r="I153" s="78" t="str">
        <f>IF(COUNTIF(MaGv!$C$27:$BB$27, B149)&gt;0, INDEX(MaGv!$C$3:$BB$27, 1, MATCH(B149, MaGv!$C$27:$BB$27,0))," ")</f>
        <v xml:space="preserve"> </v>
      </c>
      <c r="J153" s="78" t="str">
        <f>IF(COUNTIF(MaGv!$C$32:$BB$32, B149)&gt;0, INDEX(MaGv!$C$3:$BB$32, 1, MATCH(B149, MaGv!$C$32:$BB$32,0))," ")</f>
        <v xml:space="preserve"> </v>
      </c>
      <c r="K153" s="104"/>
      <c r="L153" s="580"/>
      <c r="M153" s="78">
        <v>4</v>
      </c>
      <c r="N153" s="79" t="s">
        <v>99</v>
      </c>
      <c r="O153" s="78" t="str">
        <f>IF(COUNTIF(MaGv!$C$7:$BB$7, L149)&gt;0, INDEX(MaGv!$C$3:$BB$7, 1, MATCH(L149, MaGv!$C$7:$BB$7,0))," ")</f>
        <v xml:space="preserve"> </v>
      </c>
      <c r="P153" s="78" t="str">
        <f>IF(COUNTIF(MaGv!$C$12:$BB$12, L149)&gt;0, INDEX(MaGv!$C$3:$BB$12, 1, MATCH(L149, MaGv!$C$12:$BB$12,0))," ")</f>
        <v xml:space="preserve"> </v>
      </c>
      <c r="Q153" s="78" t="str">
        <f>IF(COUNTIF(MaGv!$C$17:$BB$17, L149)&gt;0, INDEX(MaGv!$C$3:$BB$17, 1, MATCH(L149, MaGv!$C$17:$BB$17,0))," ")</f>
        <v xml:space="preserve"> </v>
      </c>
      <c r="R153" s="78" t="str">
        <f>IF(COUNTIF(MaGv!$C$22:$BB$22, L149)&gt;0, INDEX(MaGv!$C$3:$BB$22, 1, MATCH(L149, MaGv!$C$22:$BB$22,0))," ")</f>
        <v xml:space="preserve"> </v>
      </c>
      <c r="S153" s="78" t="str">
        <f>IF(COUNTIF(MaGv!$C$27:$BB$27, L149)&gt;0, INDEX(MaGv!$C$3:$BB$27, 1, MATCH(L149, MaGv!$C$27:$BB$27,0))," ")</f>
        <v>A6</v>
      </c>
      <c r="T153" s="78" t="str">
        <f>IF(COUNTIF(MaGv!$C$32:$BB$32, L149)&gt;0, INDEX(MaGv!$C$3:$BB$32, 1, MATCH(L149, MaGv!$C$32:$BB$32,0))," ")</f>
        <v xml:space="preserve"> </v>
      </c>
    </row>
    <row r="154" spans="1:22" ht="12.95" customHeight="1" thickBot="1">
      <c r="A154" s="124"/>
      <c r="B154" s="580"/>
      <c r="C154" s="108">
        <v>5</v>
      </c>
      <c r="D154" s="110" t="s">
        <v>100</v>
      </c>
      <c r="E154" s="108" t="str">
        <f>IF(COUNTIF(MaGv!$C$8:$BB$8, B149)&gt;0, INDEX(MaGv!$C$3:$BB$8, 1, MATCH(B149, MaGv!$C$8:$BB$8,0))," ")</f>
        <v xml:space="preserve"> </v>
      </c>
      <c r="F154" s="108" t="str">
        <f>IF(COUNTIF(MaGv!$C$13:$BB$13, B149)&gt;0, INDEX(MaGv!$C$3:$BB$13, 1, MATCH(B149, MaGv!$C$13:$BB$13,0))," ")</f>
        <v xml:space="preserve"> </v>
      </c>
      <c r="G154" s="108" t="str">
        <f>IF(COUNTIF(MaGv!$C$18:$BB$18, B149)&gt;0, INDEX(MaGv!$C$3:$BB$18, 1, MATCH(B149, MaGv!$C$18:$BB$18,0))," ")</f>
        <v xml:space="preserve"> </v>
      </c>
      <c r="H154" s="108" t="str">
        <f>IF(COUNTIF(MaGv!$C$23:$BB$23, B149)&gt;0, INDEX(MaGv!$C$3:$BB$23, 1, MATCH(B149, MaGv!$C$23:$BB$23,0))," ")</f>
        <v xml:space="preserve"> </v>
      </c>
      <c r="I154" s="108" t="str">
        <f>IF(COUNTIF(MaGv!$C$28:$BB$28, B149)&gt;0, INDEX(MaGv!$C$3:$BB$28, 1, MATCH(B149, MaGv!$C$28:$BB$28,0))," ")</f>
        <v xml:space="preserve"> </v>
      </c>
      <c r="J154" s="108" t="str">
        <f>IF(COUNTIF(MaGv!$C$33:$BB$33, B149)&gt;0, INDEX(MaGv!$C$3:$BB$33, 1, MATCH(B149, MaGv!$C$33:$BB$33, 0))," ")</f>
        <v xml:space="preserve"> </v>
      </c>
      <c r="K154" s="104"/>
      <c r="L154" s="580"/>
      <c r="M154" s="108">
        <v>5</v>
      </c>
      <c r="N154" s="110" t="s">
        <v>100</v>
      </c>
      <c r="O154" s="108" t="str">
        <f>IF(COUNTIF(MaGv!$C$8:$BB$8, L149)&gt;0, INDEX(MaGv!$C$3:$BB$8, 1, MATCH(L149, MaGv!$C$8:$BB$8,0))," ")</f>
        <v xml:space="preserve"> </v>
      </c>
      <c r="P154" s="108" t="str">
        <f>IF(COUNTIF(MaGv!$C$13:$BB$13, L149)&gt;0, INDEX(MaGv!$C$3:$BB$13, 1, MATCH(L149, MaGv!$C$13:$BB$13,0))," ")</f>
        <v xml:space="preserve"> </v>
      </c>
      <c r="Q154" s="108" t="str">
        <f>IF(COUNTIF(MaGv!$C$18:$BB$18, L149)&gt;0, INDEX(MaGv!$C$3:$BB$18, 1, MATCH(L149, MaGv!$C$18:$BB$18,0))," ")</f>
        <v xml:space="preserve"> </v>
      </c>
      <c r="R154" s="108" t="str">
        <f>IF(COUNTIF(MaGv!$C$23:$BB$23, L149)&gt;0, INDEX(MaGv!$C$3:$BB$23, 1, MATCH(L149, MaGv!$C$23:$BB$23,0))," ")</f>
        <v xml:space="preserve"> </v>
      </c>
      <c r="S154" s="108" t="str">
        <f>IF(COUNTIF(MaGv!$C$28:$BB$28, L149)&gt;0, INDEX(MaGv!$C$3:$BB$28, 1, MATCH(L149, MaGv!$C$28:$BB$28,0))," ")</f>
        <v>A6</v>
      </c>
      <c r="T154" s="108" t="str">
        <f>IF(COUNTIF(MaGv!$C$33:$BB$33, L149)&gt;0, INDEX(MaGv!$C$3:$BB$33, 1, MATCH(L149, MaGv!$C$33:$BB$33, 0))," ")</f>
        <v xml:space="preserve"> </v>
      </c>
    </row>
    <row r="155" spans="1:22" ht="12.95" customHeight="1" thickTop="1">
      <c r="A155" s="124"/>
      <c r="B155" s="579" t="s">
        <v>24</v>
      </c>
      <c r="C155" s="109">
        <v>1</v>
      </c>
      <c r="D155" s="111" t="s">
        <v>279</v>
      </c>
      <c r="E155" s="109" t="str">
        <f>IF(COUNTIF(MaGv!$C$39:$BB$39, B149)&gt;0, INDEX(MaGv!$C$38:$BB$39, 1, MATCH(B149, MaGv!$C$39:$BB$39,0))," ")</f>
        <v xml:space="preserve"> </v>
      </c>
      <c r="F155" s="109" t="str">
        <f>IF(COUNTIF(MaGv!$C$44:$BB$44, B149)&gt;0, INDEX(MaGv!$C$38:$BB$44, 1, MATCH(B149, MaGv!$C$44:$BB$44,0))," ")</f>
        <v xml:space="preserve"> </v>
      </c>
      <c r="G155" s="109" t="str">
        <f>IF(COUNTIF(MaGv!$C$49:$BB$49, B149)&gt;0, INDEX(MaGv!$C$38:$BB$49, 1, MATCH(B149, MaGv!$C$49:$BB$49,0))," ")</f>
        <v xml:space="preserve"> </v>
      </c>
      <c r="H155" s="109" t="str">
        <f>IF(COUNTIF(MaGv!$C$54:$BB$54, B149)&gt;0, INDEX(MaGv!$C$38:$BB$54, 1, MATCH(B149, MaGv!$C$54:$BB$54,0))," ")</f>
        <v xml:space="preserve"> </v>
      </c>
      <c r="I155" s="109" t="str">
        <f>IF(COUNTIF(MaGv!$C$59:$BB$59, B149)&gt;0, INDEX(MaGv!$C$38:$BB$59, 1, MATCH(B149, MaGv!$C$59:$BB$59,0))," ")</f>
        <v xml:space="preserve"> </v>
      </c>
      <c r="J155" s="109" t="str">
        <f>IF(COUNTIF(MaGv!$C$64:$BB$64, B149)&gt;0, INDEX(MaGv!$C$38:$BB$64, 1, MATCH(B149, MaGv!$C$64:$BB$64,0))," ")</f>
        <v xml:space="preserve"> </v>
      </c>
      <c r="K155" s="104"/>
      <c r="L155" s="579" t="s">
        <v>24</v>
      </c>
      <c r="M155" s="109">
        <v>1</v>
      </c>
      <c r="N155" s="111" t="s">
        <v>279</v>
      </c>
      <c r="O155" s="109" t="str">
        <f>IF(COUNTIF(MaGv!$C$39:$BB$39, L149)&gt;0, INDEX(MaGv!$C$38:$BB$39, 1, MATCH(L149, MaGv!$C$39:$BB$39,0))," ")</f>
        <v xml:space="preserve"> </v>
      </c>
      <c r="P155" s="109" t="str">
        <f>IF(COUNTIF(MaGv!$C$44:$BB$44, L149)&gt;0, INDEX(MaGv!$C$38:$BB$44, 1, MATCH(L149, MaGv!$C$44:$BB$44,0))," ")</f>
        <v xml:space="preserve"> </v>
      </c>
      <c r="Q155" s="109" t="str">
        <f>IF(COUNTIF(MaGv!$C$49:$BB$49, L149)&gt;0, INDEX(MaGv!$C$38:$BB$49, 1, MATCH(L149, MaGv!$C$49:$BB$49,0))," ")</f>
        <v xml:space="preserve"> </v>
      </c>
      <c r="R155" s="109" t="str">
        <f>IF(COUNTIF(MaGv!$C$54:$BB$54, L149)&gt;0, INDEX(MaGv!$C$38:$BB$54, 1, MATCH(L149, MaGv!$C$54:$BB$54,0))," ")</f>
        <v xml:space="preserve"> </v>
      </c>
      <c r="S155" s="109" t="str">
        <f>IF(COUNTIF(MaGv!$C$59:$BB$59, L149)&gt;0, INDEX(MaGv!$C$38:$BB$59, 1, MATCH(L149, MaGv!$C$59:$BB$59,0))," ")</f>
        <v xml:space="preserve"> </v>
      </c>
      <c r="T155" s="109" t="str">
        <f>IF(COUNTIF(MaGv!$C$64:$BB$64, L149)&gt;0, INDEX(MaGv!$C$38:$BB$64, 1, MATCH(L149, MaGv!$C$64:$BB$64,0))," ")</f>
        <v xml:space="preserve"> </v>
      </c>
    </row>
    <row r="156" spans="1:22" ht="12.95" customHeight="1">
      <c r="A156" s="124"/>
      <c r="B156" s="580"/>
      <c r="C156" s="78">
        <v>2</v>
      </c>
      <c r="D156" s="79" t="s">
        <v>531</v>
      </c>
      <c r="E156" s="78" t="str">
        <f>IF(COUNTIF(MaGv!$C$40:$BB$40, B149)&gt;0, INDEX(MaGv!$C$38:$BB$40, 1, MATCH(B149, MaGv!$C$40:$BB$40,0))," ")</f>
        <v xml:space="preserve"> </v>
      </c>
      <c r="F156" s="78" t="str">
        <f>IF(COUNTIF(MaGv!$C$45:$BB$45, B149)&gt;0, INDEX(MaGv!$C$38:$BB$45, 1, MATCH(B149, MaGv!$C$45:$BB$45,0))," ")</f>
        <v xml:space="preserve"> </v>
      </c>
      <c r="G156" s="78" t="str">
        <f>IF(COUNTIF(MaGv!$C$50:$BB$50, B149)&gt;0, INDEX(MaGv!$C$38:$BB$50, 1, MATCH(B149, MaGv!$C$50:$BB$50,0))," ")</f>
        <v xml:space="preserve"> </v>
      </c>
      <c r="H156" s="78" t="str">
        <f>IF(COUNTIF(MaGv!$C$55:$BB$55, B149)&gt;0, INDEX(MaGv!$C$38:$BB$55, 1, MATCH(B149, MaGv!$C$55:$BB$55,0))," ")</f>
        <v xml:space="preserve"> </v>
      </c>
      <c r="I156" s="78" t="str">
        <f>IF(COUNTIF(MaGv!$C$60:$BB$60, B149)&gt;0, INDEX(MaGv!$C$38:$BB$60, 1, MATCH(B149, MaGv!$C$60:$BB$60,0))," ")</f>
        <v xml:space="preserve"> </v>
      </c>
      <c r="J156" s="78" t="str">
        <f>IF(COUNTIF(MaGv!$C$65:$BB$65, B149)&gt;0, INDEX(MaGv!$C$38:$BB$65, 1, MATCH(B149, MaGv!$C$65:$BB$65,0))," ")</f>
        <v xml:space="preserve"> </v>
      </c>
      <c r="K156" s="104"/>
      <c r="L156" s="580"/>
      <c r="M156" s="78">
        <v>2</v>
      </c>
      <c r="N156" s="79" t="s">
        <v>531</v>
      </c>
      <c r="O156" s="78" t="str">
        <f>IF(COUNTIF(MaGv!$C$40:$BB$40, L149)&gt;0, INDEX(MaGv!$C$38:$BB$40, 1, MATCH(L149, MaGv!$C$40:$BB$40,0))," ")</f>
        <v xml:space="preserve"> </v>
      </c>
      <c r="P156" s="78" t="str">
        <f>IF(COUNTIF(MaGv!$C$45:$BB$45, L149)&gt;0, INDEX(MaGv!$C$38:$BB$45, 1, MATCH(L149, MaGv!$C$45:$BB$45,0))," ")</f>
        <v xml:space="preserve"> </v>
      </c>
      <c r="Q156" s="78" t="str">
        <f>IF(COUNTIF(MaGv!$C$50:$BB$50, L149)&gt;0, INDEX(MaGv!$C$38:$BB$50, 1, MATCH(L149, MaGv!$C$50:$BB$50,0))," ")</f>
        <v xml:space="preserve"> </v>
      </c>
      <c r="R156" s="78" t="str">
        <f>IF(COUNTIF(MaGv!$C$55:$BB$55, L149)&gt;0, INDEX(MaGv!$C$38:$BB$55, 1, MATCH(L149, MaGv!$C$55:$BB$55,0))," ")</f>
        <v xml:space="preserve"> </v>
      </c>
      <c r="S156" s="78" t="str">
        <f>IF(COUNTIF(MaGv!$C$60:$BB$60, L149)&gt;0, INDEX(MaGv!$C$38:$BB$60, 1, MATCH(L149, MaGv!$C$60:$BB$60,0))," ")</f>
        <v xml:space="preserve"> </v>
      </c>
      <c r="T156" s="78" t="str">
        <f>IF(COUNTIF(MaGv!$C$65:$BB$65, L149)&gt;0, INDEX(MaGv!$C$38:$BB$65, 1, MATCH(L149, MaGv!$C$65:$BB$65,0))," ")</f>
        <v xml:space="preserve"> </v>
      </c>
    </row>
    <row r="157" spans="1:22" ht="12.95" customHeight="1">
      <c r="A157" s="124"/>
      <c r="B157" s="580"/>
      <c r="C157" s="78">
        <v>3</v>
      </c>
      <c r="D157" s="79" t="s">
        <v>532</v>
      </c>
      <c r="E157" s="78" t="str">
        <f>IF(COUNTIF(MaGv!$C$41:$BB$41, B149)&gt;0, INDEX(MaGv!$C$38:$BB$41, 1, MATCH(B149, MaGv!$C$41:$BB$41,0))," ")</f>
        <v xml:space="preserve"> </v>
      </c>
      <c r="F157" s="78" t="str">
        <f>IF(COUNTIF(MaGv!$C$46:$BB$46, B149)&gt;0, INDEX(MaGv!$C$38:$BB$46, 1, MATCH(B149, MaGv!$C$46:$BB$46,0))," ")</f>
        <v xml:space="preserve"> </v>
      </c>
      <c r="G157" s="78" t="str">
        <f>IF(COUNTIF(MaGv!$C$51:$BB$51, B149)&gt;0, INDEX(MaGv!$C$38:$BB$51, 1, MATCH(B149, MaGv!$C$51:$BB$51,0))," ")</f>
        <v xml:space="preserve"> </v>
      </c>
      <c r="H157" s="78" t="str">
        <f>IF(COUNTIF(MaGv!$C$56:$BB$56, B149)&gt;0, INDEX(MaGv!$C$38:$BB$56, 1, MATCH(B149, MaGv!$C$56:$BB$56,0))," ")</f>
        <v xml:space="preserve"> </v>
      </c>
      <c r="I157" s="78" t="str">
        <f>IF(COUNTIF(MaGv!$C$61:$BB$61, B149)&gt;0, INDEX(MaGv!$C$38:$BB$61, 1, MATCH(B149, MaGv!$C$61:$BB$61,0))," ")</f>
        <v xml:space="preserve"> </v>
      </c>
      <c r="J157" s="78" t="str">
        <f>IF(COUNTIF(MaGv!$C$66:$BB$66, B149)&gt;0, INDEX(MaGv!$C$38:$BB$66, 1, MATCH(B149, MaGv!$C$66:$BB$66,0))," ")</f>
        <v xml:space="preserve"> </v>
      </c>
      <c r="K157" s="104"/>
      <c r="L157" s="580"/>
      <c r="M157" s="78">
        <v>3</v>
      </c>
      <c r="N157" s="79" t="s">
        <v>532</v>
      </c>
      <c r="O157" s="78" t="str">
        <f>IF(COUNTIF(MaGv!$C$41:$BB$41, L149)&gt;0, INDEX(MaGv!$C$38:$BB$41, 1, MATCH(L149, MaGv!$C$41:$BB$41,0))," ")</f>
        <v xml:space="preserve"> </v>
      </c>
      <c r="P157" s="78" t="str">
        <f>IF(COUNTIF(MaGv!$C$46:$BB$46, L149)&gt;0, INDEX(MaGv!$C$38:$BB$46, 1, MATCH(L149, MaGv!$C$46:$BB$46,0))," ")</f>
        <v xml:space="preserve"> </v>
      </c>
      <c r="Q157" s="78" t="str">
        <f>IF(COUNTIF(MaGv!$C$51:$BB$51, L149)&gt;0, INDEX(MaGv!$C$38:$BB$51, 1, MATCH(L149, MaGv!$C$51:$BB$51,0))," ")</f>
        <v xml:space="preserve"> </v>
      </c>
      <c r="R157" s="78" t="str">
        <f>IF(COUNTIF(MaGv!$C$56:$BB$56, L149)&gt;0, INDEX(MaGv!$C$38:$BB$56, 1, MATCH(L149, MaGv!$C$56:$BB$56,0))," ")</f>
        <v xml:space="preserve"> </v>
      </c>
      <c r="S157" s="78" t="str">
        <f>IF(COUNTIF(MaGv!$C$61:$BB$61, L149)&gt;0, INDEX(MaGv!$C$38:$BB$61, 1, MATCH(L149, MaGv!$C$61:$BB$61,0))," ")</f>
        <v xml:space="preserve"> </v>
      </c>
      <c r="T157" s="78" t="str">
        <f>IF(COUNTIF(MaGv!$C$66:$BB$66, L149)&gt;0, INDEX(MaGv!$C$38:$BB$66, 1, MATCH(L149, MaGv!$C$66:$BB$66,0))," ")</f>
        <v xml:space="preserve"> </v>
      </c>
    </row>
    <row r="158" spans="1:22" ht="12.95" customHeight="1">
      <c r="A158" s="124"/>
      <c r="B158" s="580"/>
      <c r="C158" s="78">
        <v>4</v>
      </c>
      <c r="D158" s="79" t="s">
        <v>533</v>
      </c>
      <c r="E158" s="78" t="str">
        <f>IF(COUNTIF(MaGv!$C$42:$BB$42, B149)&gt;0, INDEX(MaGv!$C$38:$BB$42, 1, MATCH(B149, MaGv!$C$42:$BB$42,0))," ")</f>
        <v xml:space="preserve"> </v>
      </c>
      <c r="F158" s="78" t="str">
        <f>IF(COUNTIF(MaGv!$C$47:$BB$47, B149)&gt;0, INDEX(MaGv!$C$38:$BB$47, 1, MATCH(B149, MaGv!$C$47:$BB$47,0))," ")</f>
        <v xml:space="preserve"> </v>
      </c>
      <c r="G158" s="78" t="str">
        <f>IF(COUNTIF(MaGv!$C$52:$BB$52, B149)&gt;0, INDEX(MaGv!$C$38:$BB$52, 1, MATCH(B149, MaGv!$C$52:$BB$52, 0))," ")</f>
        <v xml:space="preserve"> </v>
      </c>
      <c r="H158" s="78" t="str">
        <f>IF(COUNTIF(MaGv!$C$57:$BB$57, B149)&gt;0, INDEX(MaGv!$C$38:$BB$57, 1, MATCH(B149, MaGv!$C$57:$BB$57,0))," ")</f>
        <v xml:space="preserve"> </v>
      </c>
      <c r="I158" s="78" t="str">
        <f>IF(COUNTIF(MaGv!$C$62:$BB$62, B149)&gt;0, INDEX(MaGv!$C$38:$BB$62, 1, MATCH(B149, MaGv!$C$62:$BB$62,0))," ")</f>
        <v xml:space="preserve"> </v>
      </c>
      <c r="J158" s="78" t="str">
        <f>IF(COUNTIF(MaGv!$C$66:$BB$67, B149)&gt;0, INDEX(MaGv!$C$38:$BB$67, 1, MATCH(B149, MaGv!$C$67:$BB$67,0))," ")</f>
        <v xml:space="preserve"> </v>
      </c>
      <c r="K158" s="104"/>
      <c r="L158" s="580"/>
      <c r="M158" s="78">
        <v>4</v>
      </c>
      <c r="N158" s="79" t="s">
        <v>533</v>
      </c>
      <c r="O158" s="78" t="str">
        <f>IF(COUNTIF(MaGv!$C$42:$BB$42, L149)&gt;0, INDEX(MaGv!$C$38:$BB$42, 1, MATCH(L149, MaGv!$C$42:$BB$42,0))," ")</f>
        <v xml:space="preserve"> </v>
      </c>
      <c r="P158" s="78" t="str">
        <f>IF(COUNTIF(MaGv!$C$47:$BB$47, L149)&gt;0, INDEX(MaGv!$C$38:$BB$47, 1, MATCH(L149, MaGv!$C$47:$BB$47,0))," ")</f>
        <v xml:space="preserve"> </v>
      </c>
      <c r="Q158" s="78" t="str">
        <f>IF(COUNTIF(MaGv!$C$52:$BB$52, L149)&gt;0, INDEX(MaGv!$C$38:$BB$52, 1, MATCH(L149, MaGv!$C$52:$BB$52, 0))," ")</f>
        <v xml:space="preserve"> </v>
      </c>
      <c r="R158" s="78" t="str">
        <f>IF(COUNTIF(MaGv!$C$57:$BB$57, L149)&gt;0, INDEX(MaGv!$C$38:$BB$57, 1, MATCH(L149, MaGv!$C$57:$BB$57,0))," ")</f>
        <v xml:space="preserve"> </v>
      </c>
      <c r="S158" s="78" t="str">
        <f>IF(COUNTIF(MaGv!$C$62:$BB$62, L149)&gt;0, INDEX(MaGv!$C$38:$BB$62, 1, MATCH(L149, MaGv!$C$62:$BB$62,0))," ")</f>
        <v xml:space="preserve"> </v>
      </c>
      <c r="T158" s="78" t="str">
        <f>IF(COUNTIF(MaGv!$C$66:$BB$67, L149)&gt;0, INDEX(MaGv!$C$38:$BB$67, 1, MATCH(L149, MaGv!$C$67:$BB$67,0))," ")</f>
        <v xml:space="preserve"> </v>
      </c>
    </row>
    <row r="159" spans="1:22" ht="12.95" customHeight="1">
      <c r="A159" s="124"/>
      <c r="B159" s="581"/>
      <c r="C159" s="80">
        <v>5</v>
      </c>
      <c r="D159" s="81" t="s">
        <v>534</v>
      </c>
      <c r="E159" s="80" t="str">
        <f>IF(COUNTIF(MaGv!$C$43:$BB$43, B149)&gt;0, INDEX(MaGv!$C$38:$BB$43, 1, MATCH(B149, MaGv!$C$43:$BB$43,0))," ")</f>
        <v xml:space="preserve"> </v>
      </c>
      <c r="F159" s="80" t="str">
        <f>IF(COUNTIF(MaGv!$C$48:$BB$48, B149)&gt;0, INDEX(MaGv!$C$38:$BB$48, 1, MATCH(B149, MaGv!$C$48:$BB$48,0))," ")</f>
        <v xml:space="preserve"> </v>
      </c>
      <c r="G159" s="80" t="str">
        <f>IF(COUNTIF(MaGv!$C$53:$BB$53, B149)&gt;0, INDEX(MaGv!$C$38:$BB$53, 1, MATCH(B149, MaGv!$C$53:$BB$53,0))," ")</f>
        <v xml:space="preserve"> </v>
      </c>
      <c r="H159" s="80" t="str">
        <f>IF(COUNTIF(MaGv!$C$58:$BB$58, B149)&gt;0, INDEX(MaGv!$C$38:$BB$58, 1, MATCH(B149, MaGv!$C$58:$BB$58,0))," ")</f>
        <v xml:space="preserve"> </v>
      </c>
      <c r="I159" s="80" t="str">
        <f>IF(COUNTIF(MaGv!$C$63:$BB$63, B149)&gt;0, INDEX(MaGv!$C$38:$BB$63, 1, MATCH(B149, MaGv!$C$63:$BB$63,0))," ")</f>
        <v xml:space="preserve"> </v>
      </c>
      <c r="J159" s="80" t="str">
        <f>IF(COUNTIF(MaGv!$C$68:$BB$68, B149)&gt;0, INDEX(MaGv!$C$38:$BB$68, 1, MATCH(B149, MaGv!$C$68:$BB$68,0))," ")</f>
        <v xml:space="preserve"> </v>
      </c>
      <c r="K159" s="104"/>
      <c r="L159" s="581"/>
      <c r="M159" s="80">
        <v>5</v>
      </c>
      <c r="N159" s="81" t="s">
        <v>534</v>
      </c>
      <c r="O159" s="80" t="str">
        <f>IF(COUNTIF(MaGv!$C$43:$BB$43, L149)&gt;0, INDEX(MaGv!$C$38:$BB$43, 1, MATCH(L149, MaGv!$C$43:$BB$43,0))," ")</f>
        <v xml:space="preserve"> </v>
      </c>
      <c r="P159" s="80" t="str">
        <f>IF(COUNTIF(MaGv!$C$48:$BB$48, L149)&gt;0, INDEX(MaGv!$C$38:$BB$48, 1, MATCH(L149, MaGv!$C$48:$BB$48,0))," ")</f>
        <v xml:space="preserve"> </v>
      </c>
      <c r="Q159" s="80" t="str">
        <f>IF(COUNTIF(MaGv!$C$53:$BB$53, L149)&gt;0, INDEX(MaGv!$C$38:$BB$53, 1, MATCH(L149, MaGv!$C$53:$BB$53,0))," ")</f>
        <v xml:space="preserve"> </v>
      </c>
      <c r="R159" s="80" t="str">
        <f>IF(COUNTIF(MaGv!$C$58:$BB$58, L149)&gt;0, INDEX(MaGv!$C$38:$BB$58, 1, MATCH(L149, MaGv!$C$58:$BB$58,0))," ")</f>
        <v xml:space="preserve"> </v>
      </c>
      <c r="S159" s="80" t="str">
        <f>IF(COUNTIF(MaGv!$C$63:$BB$63, L149)&gt;0, INDEX(MaGv!$C$38:$BB$63, 1, MATCH(L149, MaGv!$C$63:$BB$63,0))," ")</f>
        <v xml:space="preserve"> </v>
      </c>
      <c r="T159" s="80" t="str">
        <f>IF(COUNTIF(MaGv!$C$68:$BB$68, L149)&gt;0, INDEX(MaGv!$C$38:$BB$68, 1, MATCH(L149, MaGv!$C$68:$BB$68,0))," ")</f>
        <v xml:space="preserve"> </v>
      </c>
    </row>
    <row r="160" spans="1:22" ht="12.95" customHeight="1">
      <c r="A160" s="124"/>
      <c r="B160" s="119"/>
      <c r="C160" s="75"/>
      <c r="D160" s="82"/>
      <c r="E160" s="75"/>
      <c r="F160" s="75"/>
      <c r="G160" s="75"/>
      <c r="H160" s="75"/>
      <c r="I160" s="75"/>
      <c r="J160" s="75"/>
      <c r="K160" s="104"/>
      <c r="L160" s="119"/>
      <c r="M160" s="75"/>
      <c r="N160" s="82"/>
      <c r="O160" s="75"/>
      <c r="P160" s="75"/>
      <c r="Q160" s="75"/>
      <c r="R160" s="75"/>
      <c r="S160" s="75"/>
      <c r="T160" s="75"/>
    </row>
    <row r="161" spans="1:22" ht="6.95" customHeight="1">
      <c r="A161" s="127"/>
      <c r="B161" s="120"/>
      <c r="C161" s="83"/>
      <c r="D161" s="83"/>
      <c r="E161" s="84"/>
      <c r="F161" s="84"/>
      <c r="G161" s="84"/>
      <c r="H161" s="84"/>
      <c r="I161" s="84"/>
      <c r="J161" s="84"/>
      <c r="K161" s="84"/>
      <c r="L161" s="120"/>
      <c r="M161" s="83"/>
      <c r="N161" s="83"/>
      <c r="O161" s="84"/>
      <c r="P161" s="84"/>
      <c r="Q161" s="84"/>
      <c r="R161" s="84"/>
      <c r="S161" s="84"/>
      <c r="T161" s="84"/>
    </row>
    <row r="162" spans="1:22" ht="14.1" customHeight="1">
      <c r="A162" s="124"/>
      <c r="B162" s="474" t="str">
        <f ca="1">MaGv!$N$1</f>
        <v>tkb_khoi12_hk2_ngay04-05-2020</v>
      </c>
      <c r="C162" s="474"/>
      <c r="D162" s="70"/>
      <c r="E162" s="70"/>
      <c r="F162" s="70"/>
      <c r="G162" s="70"/>
      <c r="H162" s="124"/>
      <c r="I162" s="70"/>
      <c r="J162" s="70"/>
      <c r="K162" s="71"/>
      <c r="L162" s="474" t="str">
        <f ca="1">MaGv!$N$1</f>
        <v>tkb_khoi12_hk2_ngay04-05-2020</v>
      </c>
      <c r="M162" s="70"/>
      <c r="N162" s="70"/>
      <c r="O162" s="70"/>
      <c r="P162" s="70"/>
      <c r="Q162" s="70"/>
      <c r="R162" s="124"/>
      <c r="S162" s="70"/>
      <c r="T162" s="70"/>
    </row>
    <row r="163" spans="1:22" ht="12.95" customHeight="1">
      <c r="B163" s="117" t="s">
        <v>71</v>
      </c>
      <c r="C163" s="582" t="str">
        <f>VLOOKUP(B165,dsma,3,0)&amp;"-"&amp;VLOOKUP(B165,dsma,5,0)</f>
        <v>Nguyễn Khánh Toàn-Lý</v>
      </c>
      <c r="D163" s="582"/>
      <c r="E163" s="582"/>
      <c r="F163" s="582"/>
      <c r="G163" s="71"/>
      <c r="H163" s="72"/>
      <c r="I163" s="73" t="s">
        <v>125</v>
      </c>
      <c r="J163" s="74">
        <f>60-COUNTIF(E166:J175, " ")</f>
        <v>0</v>
      </c>
      <c r="K163" s="71"/>
      <c r="L163" s="117" t="s">
        <v>71</v>
      </c>
      <c r="M163" s="582" t="str">
        <f>VLOOKUP(L165,dsma,3,0)&amp;"-"&amp;VLOOKUP(L165,dsma,5,0)</f>
        <v>Nguyễn Thanh Hà-Lý</v>
      </c>
      <c r="N163" s="582"/>
      <c r="O163" s="582"/>
      <c r="P163" s="582"/>
      <c r="Q163" s="71"/>
      <c r="R163" s="72"/>
      <c r="S163" s="73" t="s">
        <v>125</v>
      </c>
      <c r="T163" s="74">
        <f>60-COUNTIF(O166:T175, " ")</f>
        <v>8</v>
      </c>
    </row>
    <row r="164" spans="1:22" ht="3" customHeight="1">
      <c r="B164" s="116"/>
      <c r="C164" s="71"/>
      <c r="D164" s="71"/>
      <c r="E164" s="75"/>
      <c r="F164" s="71"/>
      <c r="G164" s="71"/>
      <c r="H164" s="71"/>
      <c r="I164" s="71"/>
      <c r="J164" s="71"/>
      <c r="K164" s="71"/>
      <c r="L164" s="116"/>
      <c r="M164" s="71"/>
      <c r="N164" s="71"/>
      <c r="O164" s="75"/>
      <c r="P164" s="71"/>
      <c r="Q164" s="71"/>
      <c r="R164" s="71"/>
      <c r="S164" s="71"/>
      <c r="T164" s="71"/>
    </row>
    <row r="165" spans="1:22" ht="12.95" customHeight="1">
      <c r="A165" s="126"/>
      <c r="B165" s="118" t="str">
        <f>X25</f>
        <v>BL07</v>
      </c>
      <c r="C165" s="76" t="s">
        <v>72</v>
      </c>
      <c r="D165" s="76" t="s">
        <v>73</v>
      </c>
      <c r="E165" s="76" t="s">
        <v>15</v>
      </c>
      <c r="F165" s="76" t="s">
        <v>16</v>
      </c>
      <c r="G165" s="76" t="s">
        <v>37</v>
      </c>
      <c r="H165" s="76" t="s">
        <v>38</v>
      </c>
      <c r="I165" s="76" t="s">
        <v>39</v>
      </c>
      <c r="J165" s="76" t="s">
        <v>40</v>
      </c>
      <c r="K165" s="103"/>
      <c r="L165" s="118" t="str">
        <f>X26</f>
        <v>BL08</v>
      </c>
      <c r="M165" s="76" t="s">
        <v>72</v>
      </c>
      <c r="N165" s="76" t="s">
        <v>73</v>
      </c>
      <c r="O165" s="76" t="s">
        <v>15</v>
      </c>
      <c r="P165" s="76" t="s">
        <v>16</v>
      </c>
      <c r="Q165" s="76" t="s">
        <v>37</v>
      </c>
      <c r="R165" s="76" t="s">
        <v>38</v>
      </c>
      <c r="S165" s="76" t="s">
        <v>39</v>
      </c>
      <c r="T165" s="76" t="s">
        <v>40</v>
      </c>
      <c r="V165" s="122">
        <v>22</v>
      </c>
    </row>
    <row r="166" spans="1:22" ht="12.95" customHeight="1">
      <c r="A166" s="124"/>
      <c r="B166" s="583" t="s">
        <v>25</v>
      </c>
      <c r="C166" s="68">
        <v>1</v>
      </c>
      <c r="D166" s="77" t="s">
        <v>74</v>
      </c>
      <c r="E166" s="68" t="str">
        <f>IF(COUNTIF(MaGv!$C$4:$BB$4, B165)&gt;0, INDEX(MaGv!$C$3:$BB$4, 1, MATCH(B165, MaGv!$C$4:$BB$4,0))," ")</f>
        <v xml:space="preserve"> </v>
      </c>
      <c r="F166" s="68" t="str">
        <f>IF(COUNTIF(MaGv!$C$9:$BB$9, B165)&gt;0, INDEX(MaGv!$C$3:$BB$9, 1, MATCH(B165, MaGv!$C$9:$BB$9,0))," ")</f>
        <v xml:space="preserve"> </v>
      </c>
      <c r="G166" s="68" t="str">
        <f>IF(COUNTIF(MaGv!$C$14:$BB$14, B165)&gt;0, INDEX(MaGv!$C$3:$BB$14, 1, MATCH(B165, MaGv!$C$14:$BB$14,0))," ")</f>
        <v xml:space="preserve"> </v>
      </c>
      <c r="H166" s="68" t="str">
        <f>IF(COUNTIF(MaGv!$C$19:$BB$19, B165)&gt;0, INDEX(MaGv!$C$3:$BB$19, 1, MATCH(B165, MaGv!$C$19:$BB$19,0))," ")</f>
        <v xml:space="preserve"> </v>
      </c>
      <c r="I166" s="68" t="str">
        <f>IF(COUNTIF(MaGv!$C$24:$BB$24, B165)&gt;0, INDEX(MaGv!$C$3:$BB$24, 1, MATCH(B165, MaGv!$C$24:$BB$24,0))," ")</f>
        <v xml:space="preserve"> </v>
      </c>
      <c r="J166" s="68" t="str">
        <f>IF(COUNTIF(MaGv!$C$29:$BB$29, B165)&gt;0, INDEX(MaGv!$C$3:$BB$29, 1, MATCH(B165, MaGv!$C$29:$BB$29,0))," ")</f>
        <v xml:space="preserve"> </v>
      </c>
      <c r="K166" s="104"/>
      <c r="L166" s="583" t="s">
        <v>25</v>
      </c>
      <c r="M166" s="68">
        <v>1</v>
      </c>
      <c r="N166" s="77" t="s">
        <v>74</v>
      </c>
      <c r="O166" s="68" t="str">
        <f>IF(COUNTIF(MaGv!$C$4:$BB$4, L165)&gt;0, INDEX(MaGv!$C$3:$BB$4, 1, MATCH(L165, MaGv!$C$4:$BB$4,0))," ")</f>
        <v>A11</v>
      </c>
      <c r="P166" s="68" t="str">
        <f>IF(COUNTIF(MaGv!$C$9:$BB$9, L165)&gt;0, INDEX(MaGv!$C$3:$BB$9, 1, MATCH(L165, MaGv!$C$9:$BB$9,0))," ")</f>
        <v>A10</v>
      </c>
      <c r="Q166" s="68" t="str">
        <f>IF(COUNTIF(MaGv!$C$14:$BB$14, L165)&gt;0, INDEX(MaGv!$C$3:$BB$14, 1, MATCH(L165, MaGv!$C$14:$BB$14,0))," ")</f>
        <v xml:space="preserve"> </v>
      </c>
      <c r="R166" s="68" t="str">
        <f>IF(COUNTIF(MaGv!$C$19:$BB$19, L165)&gt;0, INDEX(MaGv!$C$3:$BB$19, 1, MATCH(L165, MaGv!$C$19:$BB$19,0))," ")</f>
        <v xml:space="preserve"> </v>
      </c>
      <c r="S166" s="68" t="str">
        <f>IF(COUNTIF(MaGv!$C$24:$BB$24, L165)&gt;0, INDEX(MaGv!$C$3:$BB$24, 1, MATCH(L165, MaGv!$C$24:$BB$24,0))," ")</f>
        <v xml:space="preserve"> </v>
      </c>
      <c r="T166" s="68" t="str">
        <f>IF(COUNTIF(MaGv!$C$29:$BB$29, L165)&gt;0, INDEX(MaGv!$C$3:$BB$29, 1, MATCH(L165, MaGv!$C$29:$BB$29,0))," ")</f>
        <v xml:space="preserve"> </v>
      </c>
    </row>
    <row r="167" spans="1:22" ht="12.95" customHeight="1">
      <c r="A167" s="124"/>
      <c r="B167" s="580"/>
      <c r="C167" s="78">
        <v>2</v>
      </c>
      <c r="D167" s="79" t="s">
        <v>98</v>
      </c>
      <c r="E167" s="78" t="str">
        <f>IF(COUNTIF(MaGv!$C$5:$BB$5, B165)&gt;0, INDEX(MaGv!$C$3:$BB$5, 1, MATCH(B165, MaGv!$C$5:$BB$5,0))," ")</f>
        <v xml:space="preserve"> </v>
      </c>
      <c r="F167" s="78" t="str">
        <f>IF(COUNTIF(MaGv!$C$10:$BB$10, B165)&gt;0, INDEX(MaGv!$C$3:$BB$10, 1, MATCH(B165, MaGv!$C$10:$BB$10,0))," ")</f>
        <v xml:space="preserve"> </v>
      </c>
      <c r="G167" s="78" t="str">
        <f>IF(COUNTIF(MaGv!$C$15:$BB$15, B165)&gt;0, INDEX(MaGv!$C$3:$BB$15, 1, MATCH(B165, MaGv!$C$15:$BB$15,0))," ")</f>
        <v xml:space="preserve"> </v>
      </c>
      <c r="H167" s="78" t="str">
        <f>IF(COUNTIF(MaGv!$C$20:$BB$20, B165)&gt;0, INDEX(MaGv!$C$3:$BB$20, 1, MATCH(B165, MaGv!$C$20:$BB$20,0))," ")</f>
        <v xml:space="preserve"> </v>
      </c>
      <c r="I167" s="78" t="str">
        <f>IF(COUNTIF(MaGv!$C$25:$BB$25, B165)&gt;0, INDEX(MaGv!$C$3:$BB$25, 1, MATCH(B165, MaGv!$C$25:$BB$25,0))," ")</f>
        <v xml:space="preserve"> </v>
      </c>
      <c r="J167" s="78" t="str">
        <f>IF(COUNTIF(MaGv!$C$30:$BB$30, B165)&gt;0, INDEX(MaGv!$C$3:$BB$30, 1, MATCH(B165, MaGv!$C$30:$BB$30,0))," ")</f>
        <v xml:space="preserve"> </v>
      </c>
      <c r="K167" s="104"/>
      <c r="L167" s="580"/>
      <c r="M167" s="78">
        <v>2</v>
      </c>
      <c r="N167" s="79" t="s">
        <v>98</v>
      </c>
      <c r="O167" s="78" t="str">
        <f>IF(COUNTIF(MaGv!$C$5:$BB$5, L165)&gt;0, INDEX(MaGv!$C$3:$BB$5, 1, MATCH(L165, MaGv!$C$5:$BB$5,0))," ")</f>
        <v>A11</v>
      </c>
      <c r="P167" s="78" t="str">
        <f>IF(COUNTIF(MaGv!$C$10:$BB$10, L165)&gt;0, INDEX(MaGv!$C$3:$BB$10, 1, MATCH(L165, MaGv!$C$10:$BB$10,0))," ")</f>
        <v>A10</v>
      </c>
      <c r="Q167" s="78" t="str">
        <f>IF(COUNTIF(MaGv!$C$15:$BB$15, L165)&gt;0, INDEX(MaGv!$C$3:$BB$15, 1, MATCH(L165, MaGv!$C$15:$BB$15,0))," ")</f>
        <v xml:space="preserve"> </v>
      </c>
      <c r="R167" s="78" t="str">
        <f>IF(COUNTIF(MaGv!$C$20:$BB$20, L165)&gt;0, INDEX(MaGv!$C$3:$BB$20, 1, MATCH(L165, MaGv!$C$20:$BB$20,0))," ")</f>
        <v xml:space="preserve"> </v>
      </c>
      <c r="S167" s="78" t="str">
        <f>IF(COUNTIF(MaGv!$C$25:$BB$25, L165)&gt;0, INDEX(MaGv!$C$3:$BB$25, 1, MATCH(L165, MaGv!$C$25:$BB$25,0))," ")</f>
        <v xml:space="preserve"> </v>
      </c>
      <c r="T167" s="78" t="str">
        <f>IF(COUNTIF(MaGv!$C$30:$BB$30, L165)&gt;0, INDEX(MaGv!$C$3:$BB$30, 1, MATCH(L165, MaGv!$C$30:$BB$30,0))," ")</f>
        <v xml:space="preserve"> </v>
      </c>
    </row>
    <row r="168" spans="1:22" ht="12.95" customHeight="1">
      <c r="A168" s="124"/>
      <c r="B168" s="580"/>
      <c r="C168" s="78">
        <v>3</v>
      </c>
      <c r="D168" s="79" t="s">
        <v>278</v>
      </c>
      <c r="E168" s="78" t="str">
        <f>IF(COUNTIF(MaGv!$C$6:$BB$6, B165)&gt;0, INDEX(MaGv!$C$3:$BB$6, 1, MATCH(B165, MaGv!$C$6:$BB$6,0))," ")</f>
        <v xml:space="preserve"> </v>
      </c>
      <c r="F168" s="78" t="str">
        <f>IF(COUNTIF(MaGv!$C$11:$BB$11, B165)&gt;0, INDEX(MaGv!$C$3:$BB$11, 1, MATCH(B165, MaGv!$C$11:$BB$11,0))," ")</f>
        <v xml:space="preserve"> </v>
      </c>
      <c r="G168" s="78" t="str">
        <f>IF(COUNTIF(MaGv!$C$16:$BB$16, B165)&gt;0, INDEX(MaGv!$C$3:$BB$16, 1, MATCH(B165, MaGv!$C$16:$BB$16,0))," ")</f>
        <v xml:space="preserve"> </v>
      </c>
      <c r="H168" s="78" t="str">
        <f>IF(COUNTIF(MaGv!$C$21:$BB$21, B165)&gt;0, INDEX(MaGv!$C$3:$BB$21, 1, MATCH(B165, MaGv!$C$21:$BB$21,0))," ")</f>
        <v xml:space="preserve"> </v>
      </c>
      <c r="I168" s="78" t="str">
        <f>IF(COUNTIF(MaGv!$C$26:$BB$26, B165)&gt;0, INDEX(MaGv!$C$3:$BB$26, 1, MATCH(B165, MaGv!$C$26:$BB$26,0))," ")</f>
        <v xml:space="preserve"> </v>
      </c>
      <c r="J168" s="78" t="str">
        <f>IF(COUNTIF(MaGv!$C$31:$BB$31, B165)&gt;0, INDEX(MaGv!$C$3:$BB$31, 1, MATCH(B165, MaGv!$C$31:$BB$31,0))," ")</f>
        <v xml:space="preserve"> </v>
      </c>
      <c r="K168" s="104"/>
      <c r="L168" s="580"/>
      <c r="M168" s="78">
        <v>3</v>
      </c>
      <c r="N168" s="79" t="s">
        <v>278</v>
      </c>
      <c r="O168" s="78" t="str">
        <f>IF(COUNTIF(MaGv!$C$6:$BB$6, L165)&gt;0, INDEX(MaGv!$C$3:$BB$6, 1, MATCH(L165, MaGv!$C$6:$BB$6,0))," ")</f>
        <v xml:space="preserve"> </v>
      </c>
      <c r="P168" s="78" t="str">
        <f>IF(COUNTIF(MaGv!$C$11:$BB$11, L165)&gt;0, INDEX(MaGv!$C$3:$BB$11, 1, MATCH(L165, MaGv!$C$11:$BB$11,0))," ")</f>
        <v>A4</v>
      </c>
      <c r="Q168" s="78" t="str">
        <f>IF(COUNTIF(MaGv!$C$16:$BB$16, L165)&gt;0, INDEX(MaGv!$C$3:$BB$16, 1, MATCH(L165, MaGv!$C$16:$BB$16,0))," ")</f>
        <v xml:space="preserve"> </v>
      </c>
      <c r="R168" s="78" t="str">
        <f>IF(COUNTIF(MaGv!$C$21:$BB$21, L165)&gt;0, INDEX(MaGv!$C$3:$BB$21, 1, MATCH(L165, MaGv!$C$21:$BB$21,0))," ")</f>
        <v xml:space="preserve"> </v>
      </c>
      <c r="S168" s="78" t="str">
        <f>IF(COUNTIF(MaGv!$C$26:$BB$26, L165)&gt;0, INDEX(MaGv!$C$3:$BB$26, 1, MATCH(L165, MaGv!$C$26:$BB$26,0))," ")</f>
        <v xml:space="preserve"> </v>
      </c>
      <c r="T168" s="78" t="str">
        <f>IF(COUNTIF(MaGv!$C$31:$BB$31, L165)&gt;0, INDEX(MaGv!$C$3:$BB$31, 1, MATCH(L165, MaGv!$C$31:$BB$31,0))," ")</f>
        <v xml:space="preserve"> </v>
      </c>
    </row>
    <row r="169" spans="1:22" ht="12.95" customHeight="1">
      <c r="A169" s="124"/>
      <c r="B169" s="580"/>
      <c r="C169" s="78">
        <v>4</v>
      </c>
      <c r="D169" s="79" t="s">
        <v>99</v>
      </c>
      <c r="E169" s="78" t="str">
        <f>IF(COUNTIF(MaGv!$C$7:$BB$7, B165)&gt;0, INDEX(MaGv!$C$3:$BB$7, 1, MATCH(B165, MaGv!$C$7:$BB$7,0))," ")</f>
        <v xml:space="preserve"> </v>
      </c>
      <c r="F169" s="78" t="str">
        <f>IF(COUNTIF(MaGv!$C$12:$BB$12, B165)&gt;0, INDEX(MaGv!$C$3:$BB$12, 1, MATCH(B165, MaGv!$C$12:$BB$12,0))," ")</f>
        <v xml:space="preserve"> </v>
      </c>
      <c r="G169" s="78" t="str">
        <f>IF(COUNTIF(MaGv!$C$17:$BB$17, B165)&gt;0, INDEX(MaGv!$C$3:$BB$17, 1, MATCH(B165, MaGv!$C$17:$BB$17,0))," ")</f>
        <v xml:space="preserve"> </v>
      </c>
      <c r="H169" s="78" t="str">
        <f>IF(COUNTIF(MaGv!$C$22:$BB$22, B165)&gt;0, INDEX(MaGv!$C$3:$BB$22, 1, MATCH(B165, MaGv!$C$22:$BB$22,0))," ")</f>
        <v xml:space="preserve"> </v>
      </c>
      <c r="I169" s="78" t="str">
        <f>IF(COUNTIF(MaGv!$C$27:$BB$27, B165)&gt;0, INDEX(MaGv!$C$3:$BB$27, 1, MATCH(B165, MaGv!$C$27:$BB$27,0))," ")</f>
        <v xml:space="preserve"> </v>
      </c>
      <c r="J169" s="78" t="str">
        <f>IF(COUNTIF(MaGv!$C$32:$BB$32, B165)&gt;0, INDEX(MaGv!$C$3:$BB$32, 1, MATCH(B165, MaGv!$C$32:$BB$32,0))," ")</f>
        <v xml:space="preserve"> </v>
      </c>
      <c r="K169" s="104"/>
      <c r="L169" s="580"/>
      <c r="M169" s="78">
        <v>4</v>
      </c>
      <c r="N169" s="79" t="s">
        <v>99</v>
      </c>
      <c r="O169" s="78" t="str">
        <f>IF(COUNTIF(MaGv!$C$7:$BB$7, L165)&gt;0, INDEX(MaGv!$C$3:$BB$7, 1, MATCH(L165, MaGv!$C$7:$BB$7,0))," ")</f>
        <v xml:space="preserve"> </v>
      </c>
      <c r="P169" s="78" t="str">
        <f>IF(COUNTIF(MaGv!$C$12:$BB$12, L165)&gt;0, INDEX(MaGv!$C$3:$BB$12, 1, MATCH(L165, MaGv!$C$12:$BB$12,0))," ")</f>
        <v>A4</v>
      </c>
      <c r="Q169" s="78" t="str">
        <f>IF(COUNTIF(MaGv!$C$17:$BB$17, L165)&gt;0, INDEX(MaGv!$C$3:$BB$17, 1, MATCH(L165, MaGv!$C$17:$BB$17,0))," ")</f>
        <v xml:space="preserve"> </v>
      </c>
      <c r="R169" s="78" t="str">
        <f>IF(COUNTIF(MaGv!$C$22:$BB$22, L165)&gt;0, INDEX(MaGv!$C$3:$BB$22, 1, MATCH(L165, MaGv!$C$22:$BB$22,0))," ")</f>
        <v xml:space="preserve"> </v>
      </c>
      <c r="S169" s="78" t="str">
        <f>IF(COUNTIF(MaGv!$C$27:$BB$27, L165)&gt;0, INDEX(MaGv!$C$3:$BB$27, 1, MATCH(L165, MaGv!$C$27:$BB$27,0))," ")</f>
        <v>A11</v>
      </c>
      <c r="T169" s="78" t="str">
        <f>IF(COUNTIF(MaGv!$C$32:$BB$32, L165)&gt;0, INDEX(MaGv!$C$3:$BB$32, 1, MATCH(L165, MaGv!$C$32:$BB$32,0))," ")</f>
        <v xml:space="preserve"> </v>
      </c>
    </row>
    <row r="170" spans="1:22" ht="12.95" customHeight="1" thickBot="1">
      <c r="A170" s="124"/>
      <c r="B170" s="580"/>
      <c r="C170" s="108">
        <v>5</v>
      </c>
      <c r="D170" s="110" t="s">
        <v>100</v>
      </c>
      <c r="E170" s="108" t="str">
        <f>IF(COUNTIF(MaGv!$C$8:$BB$8, B165)&gt;0, INDEX(MaGv!$C$3:$BB$8, 1, MATCH(B165, MaGv!$C$8:$BB$8,0))," ")</f>
        <v xml:space="preserve"> </v>
      </c>
      <c r="F170" s="108" t="str">
        <f>IF(COUNTIF(MaGv!$C$13:$BB$13, B165)&gt;0, INDEX(MaGv!$C$3:$BB$13, 1, MATCH(B165, MaGv!$C$13:$BB$13,0))," ")</f>
        <v xml:space="preserve"> </v>
      </c>
      <c r="G170" s="108" t="str">
        <f>IF(COUNTIF(MaGv!$C$18:$BB$18, B165)&gt;0, INDEX(MaGv!$C$3:$BB$18, 1, MATCH(B165, MaGv!$C$18:$BB$18,0))," ")</f>
        <v xml:space="preserve"> </v>
      </c>
      <c r="H170" s="108" t="str">
        <f>IF(COUNTIF(MaGv!$C$23:$BB$23, B165)&gt;0, INDEX(MaGv!$C$3:$BB$23, 1, MATCH(B165, MaGv!$C$23:$BB$23,0))," ")</f>
        <v xml:space="preserve"> </v>
      </c>
      <c r="I170" s="108" t="str">
        <f>IF(COUNTIF(MaGv!$C$28:$BB$28, B165)&gt;0, INDEX(MaGv!$C$3:$BB$28, 1, MATCH(B165, MaGv!$C$28:$BB$28,0))," ")</f>
        <v xml:space="preserve"> </v>
      </c>
      <c r="J170" s="108" t="str">
        <f>IF(COUNTIF(MaGv!$C$33:$BB$33, B165)&gt;0, INDEX(MaGv!$C$3:$BB$33, 1, MATCH(B165, MaGv!$C$33:$BB$33, 0))," ")</f>
        <v xml:space="preserve"> </v>
      </c>
      <c r="K170" s="104"/>
      <c r="L170" s="580"/>
      <c r="M170" s="108">
        <v>5</v>
      </c>
      <c r="N170" s="110" t="s">
        <v>100</v>
      </c>
      <c r="O170" s="108" t="str">
        <f>IF(COUNTIF(MaGv!$C$8:$BB$8, L165)&gt;0, INDEX(MaGv!$C$3:$BB$8, 1, MATCH(L165, MaGv!$C$8:$BB$8,0))," ")</f>
        <v xml:space="preserve"> </v>
      </c>
      <c r="P170" s="108" t="str">
        <f>IF(COUNTIF(MaGv!$C$13:$BB$13, L165)&gt;0, INDEX(MaGv!$C$3:$BB$13, 1, MATCH(L165, MaGv!$C$13:$BB$13,0))," ")</f>
        <v xml:space="preserve"> </v>
      </c>
      <c r="Q170" s="108" t="str">
        <f>IF(COUNTIF(MaGv!$C$18:$BB$18, L165)&gt;0, INDEX(MaGv!$C$3:$BB$18, 1, MATCH(L165, MaGv!$C$18:$BB$18,0))," ")</f>
        <v xml:space="preserve"> </v>
      </c>
      <c r="R170" s="108" t="str">
        <f>IF(COUNTIF(MaGv!$C$23:$BB$23, L165)&gt;0, INDEX(MaGv!$C$3:$BB$23, 1, MATCH(L165, MaGv!$C$23:$BB$23,0))," ")</f>
        <v xml:space="preserve"> </v>
      </c>
      <c r="S170" s="108" t="str">
        <f>IF(COUNTIF(MaGv!$C$28:$BB$28, L165)&gt;0, INDEX(MaGv!$C$3:$BB$28, 1, MATCH(L165, MaGv!$C$28:$BB$28,0))," ")</f>
        <v>A11</v>
      </c>
      <c r="T170" s="108" t="str">
        <f>IF(COUNTIF(MaGv!$C$33:$BB$33, L165)&gt;0, INDEX(MaGv!$C$3:$BB$33, 1, MATCH(L165, MaGv!$C$33:$BB$33, 0))," ")</f>
        <v xml:space="preserve"> </v>
      </c>
    </row>
    <row r="171" spans="1:22" ht="12.95" customHeight="1" thickTop="1">
      <c r="A171" s="124"/>
      <c r="B171" s="579" t="s">
        <v>24</v>
      </c>
      <c r="C171" s="109">
        <v>1</v>
      </c>
      <c r="D171" s="111" t="s">
        <v>279</v>
      </c>
      <c r="E171" s="109" t="str">
        <f>IF(COUNTIF(MaGv!$C$39:$BB$39, B165)&gt;0, INDEX(MaGv!$C$38:$BB$39, 1, MATCH(B165, MaGv!$C$39:$BB$39,0))," ")</f>
        <v xml:space="preserve"> </v>
      </c>
      <c r="F171" s="109" t="str">
        <f>IF(COUNTIF(MaGv!$C$44:$BB$44, B165)&gt;0, INDEX(MaGv!$C$38:$BB$44, 1, MATCH(B165, MaGv!$C$44:$BB$44,0))," ")</f>
        <v xml:space="preserve"> </v>
      </c>
      <c r="G171" s="109" t="str">
        <f>IF(COUNTIF(MaGv!$C$49:$BB$49, B165)&gt;0, INDEX(MaGv!$C$38:$BB$49, 1, MATCH(B165, MaGv!$C$49:$BB$49,0))," ")</f>
        <v xml:space="preserve"> </v>
      </c>
      <c r="H171" s="109" t="str">
        <f>IF(COUNTIF(MaGv!$C$54:$BB$54, B165)&gt;0, INDEX(MaGv!$C$38:$BB$54, 1, MATCH(B165, MaGv!$C$54:$BB$54,0))," ")</f>
        <v xml:space="preserve"> </v>
      </c>
      <c r="I171" s="109" t="str">
        <f>IF(COUNTIF(MaGv!$C$59:$BB$59, B165)&gt;0, INDEX(MaGv!$C$38:$BB$59, 1, MATCH(B165, MaGv!$C$59:$BB$59,0))," ")</f>
        <v xml:space="preserve"> </v>
      </c>
      <c r="J171" s="109" t="str">
        <f>IF(COUNTIF(MaGv!$C$64:$BB$64, B165)&gt;0, INDEX(MaGv!$C$38:$BB$64, 1, MATCH(B165, MaGv!$C$64:$BB$64,0))," ")</f>
        <v xml:space="preserve"> </v>
      </c>
      <c r="K171" s="104"/>
      <c r="L171" s="579" t="s">
        <v>24</v>
      </c>
      <c r="M171" s="109">
        <v>1</v>
      </c>
      <c r="N171" s="111" t="s">
        <v>279</v>
      </c>
      <c r="O171" s="109" t="str">
        <f>IF(COUNTIF(MaGv!$C$39:$BB$39, L165)&gt;0, INDEX(MaGv!$C$38:$BB$39, 1, MATCH(L165, MaGv!$C$39:$BB$39,0))," ")</f>
        <v xml:space="preserve"> </v>
      </c>
      <c r="P171" s="109" t="str">
        <f>IF(COUNTIF(MaGv!$C$44:$BB$44, L165)&gt;0, INDEX(MaGv!$C$38:$BB$44, 1, MATCH(L165, MaGv!$C$44:$BB$44,0))," ")</f>
        <v xml:space="preserve"> </v>
      </c>
      <c r="Q171" s="109" t="str">
        <f>IF(COUNTIF(MaGv!$C$49:$BB$49, L165)&gt;0, INDEX(MaGv!$C$38:$BB$49, 1, MATCH(L165, MaGv!$C$49:$BB$49,0))," ")</f>
        <v xml:space="preserve"> </v>
      </c>
      <c r="R171" s="109" t="str">
        <f>IF(COUNTIF(MaGv!$C$54:$BB$54, L165)&gt;0, INDEX(MaGv!$C$38:$BB$54, 1, MATCH(L165, MaGv!$C$54:$BB$54,0))," ")</f>
        <v xml:space="preserve"> </v>
      </c>
      <c r="S171" s="109" t="str">
        <f>IF(COUNTIF(MaGv!$C$59:$BB$59, L165)&gt;0, INDEX(MaGv!$C$38:$BB$59, 1, MATCH(L165, MaGv!$C$59:$BB$59,0))," ")</f>
        <v xml:space="preserve"> </v>
      </c>
      <c r="T171" s="109" t="str">
        <f>IF(COUNTIF(MaGv!$C$64:$BB$64, L165)&gt;0, INDEX(MaGv!$C$38:$BB$64, 1, MATCH(L165, MaGv!$C$64:$BB$64,0))," ")</f>
        <v xml:space="preserve"> </v>
      </c>
    </row>
    <row r="172" spans="1:22" ht="12.95" customHeight="1">
      <c r="A172" s="124"/>
      <c r="B172" s="580"/>
      <c r="C172" s="78">
        <v>2</v>
      </c>
      <c r="D172" s="79" t="s">
        <v>531</v>
      </c>
      <c r="E172" s="78" t="str">
        <f>IF(COUNTIF(MaGv!$C$40:$BB$40, B165)&gt;0, INDEX(MaGv!$C$38:$BB$40, 1, MATCH(B165, MaGv!$C$40:$BB$40,0))," ")</f>
        <v xml:space="preserve"> </v>
      </c>
      <c r="F172" s="78" t="str">
        <f>IF(COUNTIF(MaGv!$C$45:$BB$45, B165)&gt;0, INDEX(MaGv!$C$38:$BB$45, 1, MATCH(B165, MaGv!$C$45:$BB$45,0))," ")</f>
        <v xml:space="preserve"> </v>
      </c>
      <c r="G172" s="78" t="str">
        <f>IF(COUNTIF(MaGv!$C$50:$BB$50, B165)&gt;0, INDEX(MaGv!$C$38:$BB$50, 1, MATCH(B165, MaGv!$C$50:$BB$50,0))," ")</f>
        <v xml:space="preserve"> </v>
      </c>
      <c r="H172" s="78" t="str">
        <f>IF(COUNTIF(MaGv!$C$55:$BB$55, B165)&gt;0, INDEX(MaGv!$C$38:$BB$55, 1, MATCH(B165, MaGv!$C$55:$BB$55,0))," ")</f>
        <v xml:space="preserve"> </v>
      </c>
      <c r="I172" s="78" t="str">
        <f>IF(COUNTIF(MaGv!$C$60:$BB$60, B165)&gt;0, INDEX(MaGv!$C$38:$BB$60, 1, MATCH(B165, MaGv!$C$60:$BB$60,0))," ")</f>
        <v xml:space="preserve"> </v>
      </c>
      <c r="J172" s="78" t="str">
        <f>IF(COUNTIF(MaGv!$C$65:$BB$65, B165)&gt;0, INDEX(MaGv!$C$38:$BB$65, 1, MATCH(B165, MaGv!$C$65:$BB$65,0))," ")</f>
        <v xml:space="preserve"> </v>
      </c>
      <c r="K172" s="104"/>
      <c r="L172" s="580"/>
      <c r="M172" s="78">
        <v>2</v>
      </c>
      <c r="N172" s="79" t="s">
        <v>531</v>
      </c>
      <c r="O172" s="78" t="str">
        <f>IF(COUNTIF(MaGv!$C$40:$BB$40, L165)&gt;0, INDEX(MaGv!$C$38:$BB$40, 1, MATCH(L165, MaGv!$C$40:$BB$40,0))," ")</f>
        <v xml:space="preserve"> </v>
      </c>
      <c r="P172" s="78" t="str">
        <f>IF(COUNTIF(MaGv!$C$45:$BB$45, L165)&gt;0, INDEX(MaGv!$C$38:$BB$45, 1, MATCH(L165, MaGv!$C$45:$BB$45,0))," ")</f>
        <v xml:space="preserve"> </v>
      </c>
      <c r="Q172" s="78" t="str">
        <f>IF(COUNTIF(MaGv!$C$50:$BB$50, L165)&gt;0, INDEX(MaGv!$C$38:$BB$50, 1, MATCH(L165, MaGv!$C$50:$BB$50,0))," ")</f>
        <v xml:space="preserve"> </v>
      </c>
      <c r="R172" s="78" t="str">
        <f>IF(COUNTIF(MaGv!$C$55:$BB$55, L165)&gt;0, INDEX(MaGv!$C$38:$BB$55, 1, MATCH(L165, MaGv!$C$55:$BB$55,0))," ")</f>
        <v xml:space="preserve"> </v>
      </c>
      <c r="S172" s="78" t="str">
        <f>IF(COUNTIF(MaGv!$C$60:$BB$60, L165)&gt;0, INDEX(MaGv!$C$38:$BB$60, 1, MATCH(L165, MaGv!$C$60:$BB$60,0))," ")</f>
        <v xml:space="preserve"> </v>
      </c>
      <c r="T172" s="78" t="str">
        <f>IF(COUNTIF(MaGv!$C$65:$BB$65, L165)&gt;0, INDEX(MaGv!$C$38:$BB$65, 1, MATCH(L165, MaGv!$C$65:$BB$65,0))," ")</f>
        <v xml:space="preserve"> </v>
      </c>
    </row>
    <row r="173" spans="1:22" ht="12.95" customHeight="1">
      <c r="A173" s="124"/>
      <c r="B173" s="580"/>
      <c r="C173" s="78">
        <v>3</v>
      </c>
      <c r="D173" s="79" t="s">
        <v>532</v>
      </c>
      <c r="E173" s="78" t="str">
        <f>IF(COUNTIF(MaGv!$C$41:$BB$41, B165)&gt;0, INDEX(MaGv!$C$38:$BB$41, 1, MATCH(B165, MaGv!$C$41:$BB$41,0))," ")</f>
        <v xml:space="preserve"> </v>
      </c>
      <c r="F173" s="78" t="str">
        <f>IF(COUNTIF(MaGv!$C$46:$BB$46, B165)&gt;0, INDEX(MaGv!$C$38:$BB$46, 1, MATCH(B165, MaGv!$C$46:$BB$46,0))," ")</f>
        <v xml:space="preserve"> </v>
      </c>
      <c r="G173" s="78" t="str">
        <f>IF(COUNTIF(MaGv!$C$51:$BB$51, B165)&gt;0, INDEX(MaGv!$C$38:$BB$51, 1, MATCH(B165, MaGv!$C$51:$BB$51,0))," ")</f>
        <v xml:space="preserve"> </v>
      </c>
      <c r="H173" s="78" t="str">
        <f>IF(COUNTIF(MaGv!$C$56:$BB$56, B165)&gt;0, INDEX(MaGv!$C$38:$BB$56, 1, MATCH(B165, MaGv!$C$56:$BB$56,0))," ")</f>
        <v xml:space="preserve"> </v>
      </c>
      <c r="I173" s="78" t="str">
        <f>IF(COUNTIF(MaGv!$C$61:$BB$61, B165)&gt;0, INDEX(MaGv!$C$38:$BB$61, 1, MATCH(B165, MaGv!$C$61:$BB$61,0))," ")</f>
        <v xml:space="preserve"> </v>
      </c>
      <c r="J173" s="78" t="str">
        <f>IF(COUNTIF(MaGv!$C$66:$BB$66, B165)&gt;0, INDEX(MaGv!$C$38:$BB$66, 1, MATCH(B165, MaGv!$C$66:$BB$66,0))," ")</f>
        <v xml:space="preserve"> </v>
      </c>
      <c r="K173" s="104"/>
      <c r="L173" s="580"/>
      <c r="M173" s="78">
        <v>3</v>
      </c>
      <c r="N173" s="79" t="s">
        <v>532</v>
      </c>
      <c r="O173" s="78" t="str">
        <f>IF(COUNTIF(MaGv!$C$41:$BB$41, L165)&gt;0, INDEX(MaGv!$C$38:$BB$41, 1, MATCH(L165, MaGv!$C$41:$BB$41,0))," ")</f>
        <v xml:space="preserve"> </v>
      </c>
      <c r="P173" s="78" t="str">
        <f>IF(COUNTIF(MaGv!$C$46:$BB$46, L165)&gt;0, INDEX(MaGv!$C$38:$BB$46, 1, MATCH(L165, MaGv!$C$46:$BB$46,0))," ")</f>
        <v xml:space="preserve"> </v>
      </c>
      <c r="Q173" s="78" t="str">
        <f>IF(COUNTIF(MaGv!$C$51:$BB$51, L165)&gt;0, INDEX(MaGv!$C$38:$BB$51, 1, MATCH(L165, MaGv!$C$51:$BB$51,0))," ")</f>
        <v xml:space="preserve"> </v>
      </c>
      <c r="R173" s="78" t="str">
        <f>IF(COUNTIF(MaGv!$C$56:$BB$56, L165)&gt;0, INDEX(MaGv!$C$38:$BB$56, 1, MATCH(L165, MaGv!$C$56:$BB$56,0))," ")</f>
        <v xml:space="preserve"> </v>
      </c>
      <c r="S173" s="78" t="str">
        <f>IF(COUNTIF(MaGv!$C$61:$BB$61, L165)&gt;0, INDEX(MaGv!$C$38:$BB$61, 1, MATCH(L165, MaGv!$C$61:$BB$61,0))," ")</f>
        <v xml:space="preserve"> </v>
      </c>
      <c r="T173" s="78" t="str">
        <f>IF(COUNTIF(MaGv!$C$66:$BB$66, L165)&gt;0, INDEX(MaGv!$C$38:$BB$66, 1, MATCH(L165, MaGv!$C$66:$BB$66,0))," ")</f>
        <v xml:space="preserve"> </v>
      </c>
    </row>
    <row r="174" spans="1:22" ht="12.95" customHeight="1">
      <c r="A174" s="124"/>
      <c r="B174" s="580"/>
      <c r="C174" s="78">
        <v>4</v>
      </c>
      <c r="D174" s="79" t="s">
        <v>533</v>
      </c>
      <c r="E174" s="78" t="str">
        <f>IF(COUNTIF(MaGv!$C$42:$BB$42, B165)&gt;0, INDEX(MaGv!$C$38:$BB$42, 1, MATCH(B165, MaGv!$C$42:$BB$42,0))," ")</f>
        <v xml:space="preserve"> </v>
      </c>
      <c r="F174" s="78" t="str">
        <f>IF(COUNTIF(MaGv!$C$47:$BB$47, B165)&gt;0, INDEX(MaGv!$C$38:$BB$47, 1, MATCH(B165, MaGv!$C$47:$BB$47,0))," ")</f>
        <v xml:space="preserve"> </v>
      </c>
      <c r="G174" s="78" t="str">
        <f>IF(COUNTIF(MaGv!$C$52:$BB$52, B165)&gt;0, INDEX(MaGv!$C$38:$BB$52, 1, MATCH(B165, MaGv!$C$52:$BB$52, 0))," ")</f>
        <v xml:space="preserve"> </v>
      </c>
      <c r="H174" s="78" t="str">
        <f>IF(COUNTIF(MaGv!$C$57:$BB$57, B165)&gt;0, INDEX(MaGv!$C$38:$BB$57, 1, MATCH(B165, MaGv!$C$57:$BB$57,0))," ")</f>
        <v xml:space="preserve"> </v>
      </c>
      <c r="I174" s="78" t="str">
        <f>IF(COUNTIF(MaGv!$C$62:$BB$62, B165)&gt;0, INDEX(MaGv!$C$38:$BB$62, 1, MATCH(B165, MaGv!$C$62:$BB$62,0))," ")</f>
        <v xml:space="preserve"> </v>
      </c>
      <c r="J174" s="78" t="str">
        <f>IF(COUNTIF(MaGv!$C$66:$BB$67, B165)&gt;0, INDEX(MaGv!$C$38:$BB$67, 1, MATCH(B165, MaGv!$C$67:$BB$67,0))," ")</f>
        <v xml:space="preserve"> </v>
      </c>
      <c r="K174" s="104"/>
      <c r="L174" s="580"/>
      <c r="M174" s="78">
        <v>4</v>
      </c>
      <c r="N174" s="79" t="s">
        <v>533</v>
      </c>
      <c r="O174" s="78" t="str">
        <f>IF(COUNTIF(MaGv!$C$42:$BB$42, L165)&gt;0, INDEX(MaGv!$C$38:$BB$42, 1, MATCH(L165, MaGv!$C$42:$BB$42,0))," ")</f>
        <v xml:space="preserve"> </v>
      </c>
      <c r="P174" s="78" t="str">
        <f>IF(COUNTIF(MaGv!$C$47:$BB$47, L165)&gt;0, INDEX(MaGv!$C$38:$BB$47, 1, MATCH(L165, MaGv!$C$47:$BB$47,0))," ")</f>
        <v xml:space="preserve"> </v>
      </c>
      <c r="Q174" s="78" t="str">
        <f>IF(COUNTIF(MaGv!$C$52:$BB$52, L165)&gt;0, INDEX(MaGv!$C$38:$BB$52, 1, MATCH(L165, MaGv!$C$52:$BB$52, 0))," ")</f>
        <v xml:space="preserve"> </v>
      </c>
      <c r="R174" s="78" t="str">
        <f>IF(COUNTIF(MaGv!$C$57:$BB$57, L165)&gt;0, INDEX(MaGv!$C$38:$BB$57, 1, MATCH(L165, MaGv!$C$57:$BB$57,0))," ")</f>
        <v xml:space="preserve"> </v>
      </c>
      <c r="S174" s="78" t="str">
        <f>IF(COUNTIF(MaGv!$C$62:$BB$62, L165)&gt;0, INDEX(MaGv!$C$38:$BB$62, 1, MATCH(L165, MaGv!$C$62:$BB$62,0))," ")</f>
        <v xml:space="preserve"> </v>
      </c>
      <c r="T174" s="78" t="str">
        <f>IF(COUNTIF(MaGv!$C$66:$BB$67, L165)&gt;0, INDEX(MaGv!$C$38:$BB$67, 1, MATCH(L165, MaGv!$C$67:$BB$67,0))," ")</f>
        <v xml:space="preserve"> </v>
      </c>
    </row>
    <row r="175" spans="1:22" ht="12.95" customHeight="1">
      <c r="A175" s="124"/>
      <c r="B175" s="581"/>
      <c r="C175" s="80">
        <v>5</v>
      </c>
      <c r="D175" s="81" t="s">
        <v>534</v>
      </c>
      <c r="E175" s="80" t="str">
        <f>IF(COUNTIF(MaGv!$C$43:$BB$43, B165)&gt;0, INDEX(MaGv!$C$38:$BB$43, 1, MATCH(B165, MaGv!$C$43:$BB$43,0))," ")</f>
        <v xml:space="preserve"> </v>
      </c>
      <c r="F175" s="80" t="str">
        <f>IF(COUNTIF(MaGv!$C$48:$BB$48, B165)&gt;0, INDEX(MaGv!$C$38:$BB$48, 1, MATCH(B165, MaGv!$C$48:$BB$48,0))," ")</f>
        <v xml:space="preserve"> </v>
      </c>
      <c r="G175" s="80" t="str">
        <f>IF(COUNTIF(MaGv!$C$53:$BB$53, B165)&gt;0, INDEX(MaGv!$C$38:$BB$53, 1, MATCH(B165, MaGv!$C$53:$BB$53,0))," ")</f>
        <v xml:space="preserve"> </v>
      </c>
      <c r="H175" s="80" t="str">
        <f>IF(COUNTIF(MaGv!$C$58:$BB$58, B165)&gt;0, INDEX(MaGv!$C$38:$BB$58, 1, MATCH(B165, MaGv!$C$58:$BB$58,0))," ")</f>
        <v xml:space="preserve"> </v>
      </c>
      <c r="I175" s="80" t="str">
        <f>IF(COUNTIF(MaGv!$C$63:$BB$63, B165)&gt;0, INDEX(MaGv!$C$38:$BB$63, 1, MATCH(B165, MaGv!$C$63:$BB$63,0))," ")</f>
        <v xml:space="preserve"> </v>
      </c>
      <c r="J175" s="80" t="str">
        <f>IF(COUNTIF(MaGv!$C$68:$BB$68, B165)&gt;0, INDEX(MaGv!$C$38:$BB$68, 1, MATCH(B165, MaGv!$C$68:$BB$68,0))," ")</f>
        <v xml:space="preserve"> </v>
      </c>
      <c r="K175" s="104"/>
      <c r="L175" s="581"/>
      <c r="M175" s="80">
        <v>5</v>
      </c>
      <c r="N175" s="81" t="s">
        <v>534</v>
      </c>
      <c r="O175" s="80" t="str">
        <f>IF(COUNTIF(MaGv!$C$43:$BB$43, L165)&gt;0, INDEX(MaGv!$C$38:$BB$43, 1, MATCH(L165, MaGv!$C$43:$BB$43,0))," ")</f>
        <v xml:space="preserve"> </v>
      </c>
      <c r="P175" s="80" t="str">
        <f>IF(COUNTIF(MaGv!$C$48:$BB$48, L165)&gt;0, INDEX(MaGv!$C$38:$BB$48, 1, MATCH(L165, MaGv!$C$48:$BB$48,0))," ")</f>
        <v xml:space="preserve"> </v>
      </c>
      <c r="Q175" s="80" t="str">
        <f>IF(COUNTIF(MaGv!$C$53:$BB$53, L165)&gt;0, INDEX(MaGv!$C$38:$BB$53, 1, MATCH(L165, MaGv!$C$53:$BB$53,0))," ")</f>
        <v xml:space="preserve"> </v>
      </c>
      <c r="R175" s="80" t="str">
        <f>IF(COUNTIF(MaGv!$C$58:$BB$58, L165)&gt;0, INDEX(MaGv!$C$38:$BB$58, 1, MATCH(L165, MaGv!$C$58:$BB$58,0))," ")</f>
        <v xml:space="preserve"> </v>
      </c>
      <c r="S175" s="80" t="str">
        <f>IF(COUNTIF(MaGv!$C$63:$BB$63, L165)&gt;0, INDEX(MaGv!$C$38:$BB$63, 1, MATCH(L165, MaGv!$C$63:$BB$63,0))," ")</f>
        <v xml:space="preserve"> </v>
      </c>
      <c r="T175" s="80" t="str">
        <f>IF(COUNTIF(MaGv!$C$68:$BB$68, L165)&gt;0, INDEX(MaGv!$C$38:$BB$68, 1, MATCH(L165, MaGv!$C$68:$BB$68,0))," ")</f>
        <v xml:space="preserve"> </v>
      </c>
    </row>
    <row r="176" spans="1:22" ht="12.95" customHeight="1">
      <c r="A176" s="124"/>
      <c r="B176" s="119"/>
      <c r="C176" s="75"/>
      <c r="D176" s="82"/>
      <c r="E176" s="75"/>
      <c r="F176" s="75"/>
      <c r="G176" s="75"/>
      <c r="H176" s="75"/>
      <c r="I176" s="75"/>
      <c r="J176" s="75"/>
      <c r="K176" s="104"/>
      <c r="L176" s="119"/>
      <c r="M176" s="75"/>
      <c r="N176" s="82"/>
      <c r="O176" s="75"/>
      <c r="P176" s="75"/>
      <c r="Q176" s="75"/>
      <c r="R176" s="75"/>
      <c r="S176" s="75"/>
      <c r="T176" s="75"/>
    </row>
    <row r="177" spans="1:22" ht="6.95" customHeight="1">
      <c r="A177" s="127"/>
      <c r="B177" s="120"/>
      <c r="C177" s="83"/>
      <c r="D177" s="83"/>
      <c r="E177" s="84"/>
      <c r="F177" s="84"/>
      <c r="G177" s="84"/>
      <c r="H177" s="84"/>
      <c r="I177" s="84"/>
      <c r="J177" s="84"/>
      <c r="K177" s="84"/>
      <c r="L177" s="120"/>
      <c r="M177" s="83"/>
      <c r="N177" s="83"/>
      <c r="O177" s="84"/>
      <c r="P177" s="84"/>
      <c r="Q177" s="84"/>
      <c r="R177" s="84"/>
      <c r="S177" s="84"/>
      <c r="T177" s="84"/>
    </row>
    <row r="178" spans="1:22" ht="14.1" customHeight="1">
      <c r="A178" s="124"/>
      <c r="B178" s="474" t="str">
        <f ca="1">MaGv!$N$1</f>
        <v>tkb_khoi12_hk2_ngay04-05-2020</v>
      </c>
      <c r="C178" s="474"/>
      <c r="D178" s="70"/>
      <c r="E178" s="70"/>
      <c r="F178" s="70"/>
      <c r="G178" s="70"/>
      <c r="H178" s="124"/>
      <c r="I178" s="70"/>
      <c r="J178" s="70"/>
      <c r="K178" s="71"/>
      <c r="L178" s="474" t="str">
        <f ca="1">MaGv!$N$1</f>
        <v>tkb_khoi12_hk2_ngay04-05-2020</v>
      </c>
      <c r="M178" s="70"/>
      <c r="N178" s="70"/>
      <c r="O178" s="70"/>
      <c r="P178" s="70"/>
      <c r="Q178" s="70"/>
      <c r="R178" s="124"/>
      <c r="S178" s="70"/>
      <c r="T178" s="70"/>
    </row>
    <row r="179" spans="1:22" ht="12.95" customHeight="1">
      <c r="B179" s="117" t="s">
        <v>71</v>
      </c>
      <c r="C179" s="582" t="str">
        <f>VLOOKUP(B181,dsma,3,0)&amp;"-"&amp;VLOOKUP(B181,dsma,5,0)</f>
        <v>Đoàn Minh Thông-Lý</v>
      </c>
      <c r="D179" s="582"/>
      <c r="E179" s="582"/>
      <c r="F179" s="582"/>
      <c r="G179" s="71"/>
      <c r="H179" s="72"/>
      <c r="I179" s="73" t="s">
        <v>125</v>
      </c>
      <c r="J179" s="74">
        <f>60-COUNTIF(E182:J191, " ")</f>
        <v>4</v>
      </c>
      <c r="K179" s="71"/>
      <c r="L179" s="117" t="s">
        <v>71</v>
      </c>
      <c r="M179" s="582" t="str">
        <f>VLOOKUP(L181,dsma,3,0)&amp;"-"&amp;VLOOKUP(L181,dsma,5,0)</f>
        <v>Nguyễn Trường SƠN-Lý</v>
      </c>
      <c r="N179" s="582"/>
      <c r="O179" s="582"/>
      <c r="P179" s="582"/>
      <c r="Q179" s="71"/>
      <c r="R179" s="72"/>
      <c r="S179" s="73" t="s">
        <v>125</v>
      </c>
      <c r="T179" s="74">
        <f>60-COUNTIF(O182:T191, " ")</f>
        <v>0</v>
      </c>
    </row>
    <row r="180" spans="1:22" ht="3" customHeight="1">
      <c r="B180" s="116"/>
      <c r="C180" s="71"/>
      <c r="D180" s="71"/>
      <c r="E180" s="75"/>
      <c r="F180" s="71"/>
      <c r="G180" s="71"/>
      <c r="H180" s="71"/>
      <c r="I180" s="71"/>
      <c r="J180" s="71"/>
      <c r="K180" s="71"/>
      <c r="L180" s="116"/>
      <c r="M180" s="71"/>
      <c r="N180" s="71"/>
      <c r="O180" s="75"/>
      <c r="P180" s="71"/>
      <c r="Q180" s="71"/>
      <c r="R180" s="71"/>
      <c r="S180" s="71"/>
      <c r="T180" s="71"/>
    </row>
    <row r="181" spans="1:22" ht="12.95" customHeight="1">
      <c r="A181" s="126"/>
      <c r="B181" s="118" t="str">
        <f>X27</f>
        <v>BL09</v>
      </c>
      <c r="C181" s="76" t="s">
        <v>72</v>
      </c>
      <c r="D181" s="76" t="s">
        <v>73</v>
      </c>
      <c r="E181" s="76" t="s">
        <v>15</v>
      </c>
      <c r="F181" s="76" t="s">
        <v>16</v>
      </c>
      <c r="G181" s="76" t="s">
        <v>37</v>
      </c>
      <c r="H181" s="76" t="s">
        <v>38</v>
      </c>
      <c r="I181" s="76" t="s">
        <v>39</v>
      </c>
      <c r="J181" s="76" t="s">
        <v>40</v>
      </c>
      <c r="K181" s="103"/>
      <c r="L181" s="118" t="str">
        <f>X28</f>
        <v>BL10</v>
      </c>
      <c r="M181" s="76" t="s">
        <v>72</v>
      </c>
      <c r="N181" s="76" t="s">
        <v>73</v>
      </c>
      <c r="O181" s="76" t="s">
        <v>15</v>
      </c>
      <c r="P181" s="76" t="s">
        <v>16</v>
      </c>
      <c r="Q181" s="76" t="s">
        <v>37</v>
      </c>
      <c r="R181" s="76" t="s">
        <v>38</v>
      </c>
      <c r="S181" s="76" t="s">
        <v>39</v>
      </c>
      <c r="T181" s="76" t="s">
        <v>40</v>
      </c>
      <c r="V181" s="122">
        <v>24</v>
      </c>
    </row>
    <row r="182" spans="1:22" ht="12.95" customHeight="1">
      <c r="A182" s="124"/>
      <c r="B182" s="583" t="s">
        <v>25</v>
      </c>
      <c r="C182" s="68">
        <v>1</v>
      </c>
      <c r="D182" s="77" t="s">
        <v>74</v>
      </c>
      <c r="E182" s="68" t="str">
        <f>IF(COUNTIF(MaGv!$C$4:$BB$4, B181)&gt;0, INDEX(MaGv!$C$3:$BB$4, 1, MATCH(B181, MaGv!$C$4:$BB$4,0))," ")</f>
        <v xml:space="preserve"> </v>
      </c>
      <c r="F182" s="68" t="str">
        <f>IF(COUNTIF(MaGv!$C$9:$BB$9, B181)&gt;0, INDEX(MaGv!$C$3:$BB$9, 1, MATCH(B181, MaGv!$C$9:$BB$9,0))," ")</f>
        <v xml:space="preserve"> </v>
      </c>
      <c r="G182" s="68" t="str">
        <f>IF(COUNTIF(MaGv!$C$14:$BB$14, B181)&gt;0, INDEX(MaGv!$C$3:$BB$14, 1, MATCH(B181, MaGv!$C$14:$BB$14,0))," ")</f>
        <v xml:space="preserve"> </v>
      </c>
      <c r="H182" s="68" t="str">
        <f>IF(COUNTIF(MaGv!$C$19:$BB$19, B181)&gt;0, INDEX(MaGv!$C$3:$BB$19, 1, MATCH(B181, MaGv!$C$19:$BB$19,0))," ")</f>
        <v xml:space="preserve"> </v>
      </c>
      <c r="I182" s="68" t="str">
        <f>IF(COUNTIF(MaGv!$C$24:$BB$24, B181)&gt;0, INDEX(MaGv!$C$3:$BB$24, 1, MATCH(B181, MaGv!$C$24:$BB$24,0))," ")</f>
        <v xml:space="preserve"> </v>
      </c>
      <c r="J182" s="68" t="str">
        <f>IF(COUNTIF(MaGv!$C$29:$BB$29, B181)&gt;0, INDEX(MaGv!$C$3:$BB$29, 1, MATCH(B181, MaGv!$C$29:$BB$29,0))," ")</f>
        <v xml:space="preserve"> </v>
      </c>
      <c r="K182" s="104"/>
      <c r="L182" s="583" t="s">
        <v>25</v>
      </c>
      <c r="M182" s="68">
        <v>1</v>
      </c>
      <c r="N182" s="77" t="s">
        <v>74</v>
      </c>
      <c r="O182" s="68" t="str">
        <f>IF(COUNTIF(MaGv!$C$4:$BB$4, L181)&gt;0, INDEX(MaGv!$C$3:$BB$4, 1, MATCH(L181, MaGv!$C$4:$BB$4,0))," ")</f>
        <v xml:space="preserve"> </v>
      </c>
      <c r="P182" s="68" t="str">
        <f>IF(COUNTIF(MaGv!$C$9:$BB$9, L181)&gt;0, INDEX(MaGv!$C$3:$BB$9, 1, MATCH(L181, MaGv!$C$9:$BB$9,0))," ")</f>
        <v xml:space="preserve"> </v>
      </c>
      <c r="Q182" s="68" t="str">
        <f>IF(COUNTIF(MaGv!$C$14:$BB$14, L181)&gt;0, INDEX(MaGv!$C$3:$BB$14, 1, MATCH(L181, MaGv!$C$14:$BB$14,0))," ")</f>
        <v xml:space="preserve"> </v>
      </c>
      <c r="R182" s="68" t="str">
        <f>IF(COUNTIF(MaGv!$C$19:$BB$19, L181)&gt;0, INDEX(MaGv!$C$3:$BB$19, 1, MATCH(L181, MaGv!$C$19:$BB$19,0))," ")</f>
        <v xml:space="preserve"> </v>
      </c>
      <c r="S182" s="68" t="str">
        <f>IF(COUNTIF(MaGv!$C$24:$BB$24, L181)&gt;0, INDEX(MaGv!$C$3:$BB$24, 1, MATCH(L181, MaGv!$C$24:$BB$24,0))," ")</f>
        <v xml:space="preserve"> </v>
      </c>
      <c r="T182" s="68" t="str">
        <f>IF(COUNTIF(MaGv!$C$29:$BB$29, L181)&gt;0, INDEX(MaGv!$C$3:$BB$29, 1, MATCH(L181, MaGv!$C$29:$BB$29,0))," ")</f>
        <v xml:space="preserve"> </v>
      </c>
    </row>
    <row r="183" spans="1:22" ht="12.95" customHeight="1">
      <c r="A183" s="124"/>
      <c r="B183" s="580"/>
      <c r="C183" s="78">
        <v>2</v>
      </c>
      <c r="D183" s="79" t="s">
        <v>98</v>
      </c>
      <c r="E183" s="78" t="str">
        <f>IF(COUNTIF(MaGv!$C$5:$BB$5, B181)&gt;0, INDEX(MaGv!$C$3:$BB$5, 1, MATCH(B181, MaGv!$C$5:$BB$5,0))," ")</f>
        <v xml:space="preserve"> </v>
      </c>
      <c r="F183" s="78" t="str">
        <f>IF(COUNTIF(MaGv!$C$10:$BB$10, B181)&gt;0, INDEX(MaGv!$C$3:$BB$10, 1, MATCH(B181, MaGv!$C$10:$BB$10,0))," ")</f>
        <v xml:space="preserve"> </v>
      </c>
      <c r="G183" s="78" t="str">
        <f>IF(COUNTIF(MaGv!$C$15:$BB$15, B181)&gt;0, INDEX(MaGv!$C$3:$BB$15, 1, MATCH(B181, MaGv!$C$15:$BB$15,0))," ")</f>
        <v xml:space="preserve"> </v>
      </c>
      <c r="H183" s="78" t="str">
        <f>IF(COUNTIF(MaGv!$C$20:$BB$20, B181)&gt;0, INDEX(MaGv!$C$3:$BB$20, 1, MATCH(B181, MaGv!$C$20:$BB$20,0))," ")</f>
        <v xml:space="preserve"> </v>
      </c>
      <c r="I183" s="78" t="str">
        <f>IF(COUNTIF(MaGv!$C$25:$BB$25, B181)&gt;0, INDEX(MaGv!$C$3:$BB$25, 1, MATCH(B181, MaGv!$C$25:$BB$25,0))," ")</f>
        <v xml:space="preserve"> </v>
      </c>
      <c r="J183" s="78" t="str">
        <f>IF(COUNTIF(MaGv!$C$30:$BB$30, B181)&gt;0, INDEX(MaGv!$C$3:$BB$30, 1, MATCH(B181, MaGv!$C$30:$BB$30,0))," ")</f>
        <v xml:space="preserve"> </v>
      </c>
      <c r="K183" s="104"/>
      <c r="L183" s="580"/>
      <c r="M183" s="78">
        <v>2</v>
      </c>
      <c r="N183" s="79" t="s">
        <v>98</v>
      </c>
      <c r="O183" s="78" t="str">
        <f>IF(COUNTIF(MaGv!$C$5:$BB$5, L181)&gt;0, INDEX(MaGv!$C$3:$BB$5, 1, MATCH(L181, MaGv!$C$5:$BB$5,0))," ")</f>
        <v xml:space="preserve"> </v>
      </c>
      <c r="P183" s="78" t="str">
        <f>IF(COUNTIF(MaGv!$C$10:$BB$10, L181)&gt;0, INDEX(MaGv!$C$3:$BB$10, 1, MATCH(L181, MaGv!$C$10:$BB$10,0))," ")</f>
        <v xml:space="preserve"> </v>
      </c>
      <c r="Q183" s="78" t="str">
        <f>IF(COUNTIF(MaGv!$C$15:$BB$15, L181)&gt;0, INDEX(MaGv!$C$3:$BB$15, 1, MATCH(L181, MaGv!$C$15:$BB$15,0))," ")</f>
        <v xml:space="preserve"> </v>
      </c>
      <c r="R183" s="78" t="str">
        <f>IF(COUNTIF(MaGv!$C$20:$BB$20, L181)&gt;0, INDEX(MaGv!$C$3:$BB$20, 1, MATCH(L181, MaGv!$C$20:$BB$20,0))," ")</f>
        <v xml:space="preserve"> </v>
      </c>
      <c r="S183" s="78" t="str">
        <f>IF(COUNTIF(MaGv!$C$25:$BB$25, L181)&gt;0, INDEX(MaGv!$C$3:$BB$25, 1, MATCH(L181, MaGv!$C$25:$BB$25,0))," ")</f>
        <v xml:space="preserve"> </v>
      </c>
      <c r="T183" s="78" t="str">
        <f>IF(COUNTIF(MaGv!$C$30:$BB$30, L181)&gt;0, INDEX(MaGv!$C$3:$BB$30, 1, MATCH(L181, MaGv!$C$30:$BB$30,0))," ")</f>
        <v xml:space="preserve"> </v>
      </c>
    </row>
    <row r="184" spans="1:22" ht="12.95" customHeight="1">
      <c r="A184" s="124"/>
      <c r="B184" s="580"/>
      <c r="C184" s="78">
        <v>3</v>
      </c>
      <c r="D184" s="79" t="s">
        <v>278</v>
      </c>
      <c r="E184" s="78" t="str">
        <f>IF(COUNTIF(MaGv!$C$6:$BB$6, B181)&gt;0, INDEX(MaGv!$C$3:$BB$6, 1, MATCH(B181, MaGv!$C$6:$BB$6,0))," ")</f>
        <v xml:space="preserve"> </v>
      </c>
      <c r="F184" s="78" t="str">
        <f>IF(COUNTIF(MaGv!$C$11:$BB$11, B181)&gt;0, INDEX(MaGv!$C$3:$BB$11, 1, MATCH(B181, MaGv!$C$11:$BB$11,0))," ")</f>
        <v>A12</v>
      </c>
      <c r="G184" s="78" t="str">
        <f>IF(COUNTIF(MaGv!$C$16:$BB$16, B181)&gt;0, INDEX(MaGv!$C$3:$BB$16, 1, MATCH(B181, MaGv!$C$16:$BB$16,0))," ")</f>
        <v xml:space="preserve"> </v>
      </c>
      <c r="H184" s="78" t="str">
        <f>IF(COUNTIF(MaGv!$C$21:$BB$21, B181)&gt;0, INDEX(MaGv!$C$3:$BB$21, 1, MATCH(B181, MaGv!$C$21:$BB$21,0))," ")</f>
        <v xml:space="preserve"> </v>
      </c>
      <c r="I184" s="78" t="str">
        <f>IF(COUNTIF(MaGv!$C$26:$BB$26, B181)&gt;0, INDEX(MaGv!$C$3:$BB$26, 1, MATCH(B181, MaGv!$C$26:$BB$26,0))," ")</f>
        <v>A12</v>
      </c>
      <c r="J184" s="78" t="str">
        <f>IF(COUNTIF(MaGv!$C$31:$BB$31, B181)&gt;0, INDEX(MaGv!$C$3:$BB$31, 1, MATCH(B181, MaGv!$C$31:$BB$31,0))," ")</f>
        <v xml:space="preserve"> </v>
      </c>
      <c r="K184" s="104"/>
      <c r="L184" s="580"/>
      <c r="M184" s="78">
        <v>3</v>
      </c>
      <c r="N184" s="79" t="s">
        <v>278</v>
      </c>
      <c r="O184" s="78" t="str">
        <f>IF(COUNTIF(MaGv!$C$6:$BB$6, L181)&gt;0, INDEX(MaGv!$C$3:$BB$6, 1, MATCH(L181, MaGv!$C$6:$BB$6,0))," ")</f>
        <v xml:space="preserve"> </v>
      </c>
      <c r="P184" s="78" t="str">
        <f>IF(COUNTIF(MaGv!$C$11:$BB$11, L181)&gt;0, INDEX(MaGv!$C$3:$BB$11, 1, MATCH(L181, MaGv!$C$11:$BB$11,0))," ")</f>
        <v xml:space="preserve"> </v>
      </c>
      <c r="Q184" s="78" t="str">
        <f>IF(COUNTIF(MaGv!$C$16:$BB$16, L181)&gt;0, INDEX(MaGv!$C$3:$BB$16, 1, MATCH(L181, MaGv!$C$16:$BB$16,0))," ")</f>
        <v xml:space="preserve"> </v>
      </c>
      <c r="R184" s="78" t="str">
        <f>IF(COUNTIF(MaGv!$C$21:$BB$21, L181)&gt;0, INDEX(MaGv!$C$3:$BB$21, 1, MATCH(L181, MaGv!$C$21:$BB$21,0))," ")</f>
        <v xml:space="preserve"> </v>
      </c>
      <c r="S184" s="78" t="str">
        <f>IF(COUNTIF(MaGv!$C$26:$BB$26, L181)&gt;0, INDEX(MaGv!$C$3:$BB$26, 1, MATCH(L181, MaGv!$C$26:$BB$26,0))," ")</f>
        <v xml:space="preserve"> </v>
      </c>
      <c r="T184" s="78" t="str">
        <f>IF(COUNTIF(MaGv!$C$31:$BB$31, L181)&gt;0, INDEX(MaGv!$C$3:$BB$31, 1, MATCH(L181, MaGv!$C$31:$BB$31,0))," ")</f>
        <v xml:space="preserve"> </v>
      </c>
    </row>
    <row r="185" spans="1:22" ht="12.95" customHeight="1">
      <c r="A185" s="124"/>
      <c r="B185" s="580"/>
      <c r="C185" s="78">
        <v>4</v>
      </c>
      <c r="D185" s="79" t="s">
        <v>99</v>
      </c>
      <c r="E185" s="78" t="str">
        <f>IF(COUNTIF(MaGv!$C$7:$BB$7, B181)&gt;0, INDEX(MaGv!$C$3:$BB$7, 1, MATCH(B181, MaGv!$C$7:$BB$7,0))," ")</f>
        <v xml:space="preserve"> </v>
      </c>
      <c r="F185" s="78" t="str">
        <f>IF(COUNTIF(MaGv!$C$12:$BB$12, B181)&gt;0, INDEX(MaGv!$C$3:$BB$12, 1, MATCH(B181, MaGv!$C$12:$BB$12,0))," ")</f>
        <v xml:space="preserve"> </v>
      </c>
      <c r="G185" s="78" t="str">
        <f>IF(COUNTIF(MaGv!$C$17:$BB$17, B181)&gt;0, INDEX(MaGv!$C$3:$BB$17, 1, MATCH(B181, MaGv!$C$17:$BB$17,0))," ")</f>
        <v xml:space="preserve"> </v>
      </c>
      <c r="H185" s="78" t="str">
        <f>IF(COUNTIF(MaGv!$C$22:$BB$22, B181)&gt;0, INDEX(MaGv!$C$3:$BB$22, 1, MATCH(B181, MaGv!$C$22:$BB$22,0))," ")</f>
        <v xml:space="preserve"> </v>
      </c>
      <c r="I185" s="78" t="str">
        <f>IF(COUNTIF(MaGv!$C$27:$BB$27, B181)&gt;0, INDEX(MaGv!$C$3:$BB$27, 1, MATCH(B181, MaGv!$C$27:$BB$27,0))," ")</f>
        <v>A2</v>
      </c>
      <c r="J185" s="78" t="str">
        <f>IF(COUNTIF(MaGv!$C$32:$BB$32, B181)&gt;0, INDEX(MaGv!$C$3:$BB$32, 1, MATCH(B181, MaGv!$C$32:$BB$32,0))," ")</f>
        <v xml:space="preserve"> </v>
      </c>
      <c r="K185" s="104"/>
      <c r="L185" s="580"/>
      <c r="M185" s="78">
        <v>4</v>
      </c>
      <c r="N185" s="79" t="s">
        <v>99</v>
      </c>
      <c r="O185" s="78" t="str">
        <f>IF(COUNTIF(MaGv!$C$7:$BB$7, L181)&gt;0, INDEX(MaGv!$C$3:$BB$7, 1, MATCH(L181, MaGv!$C$7:$BB$7,0))," ")</f>
        <v xml:space="preserve"> </v>
      </c>
      <c r="P185" s="78" t="str">
        <f>IF(COUNTIF(MaGv!$C$12:$BB$12, L181)&gt;0, INDEX(MaGv!$C$3:$BB$12, 1, MATCH(L181, MaGv!$C$12:$BB$12,0))," ")</f>
        <v xml:space="preserve"> </v>
      </c>
      <c r="Q185" s="78" t="str">
        <f>IF(COUNTIF(MaGv!$C$17:$BB$17, L181)&gt;0, INDEX(MaGv!$C$3:$BB$17, 1, MATCH(L181, MaGv!$C$17:$BB$17,0))," ")</f>
        <v xml:space="preserve"> </v>
      </c>
      <c r="R185" s="78" t="str">
        <f>IF(COUNTIF(MaGv!$C$22:$BB$22, L181)&gt;0, INDEX(MaGv!$C$3:$BB$22, 1, MATCH(L181, MaGv!$C$22:$BB$22,0))," ")</f>
        <v xml:space="preserve"> </v>
      </c>
      <c r="S185" s="78" t="str">
        <f>IF(COUNTIF(MaGv!$C$27:$BB$27, L181)&gt;0, INDEX(MaGv!$C$3:$BB$27, 1, MATCH(L181, MaGv!$C$27:$BB$27,0))," ")</f>
        <v xml:space="preserve"> </v>
      </c>
      <c r="T185" s="78" t="str">
        <f>IF(COUNTIF(MaGv!$C$32:$BB$32, L181)&gt;0, INDEX(MaGv!$C$3:$BB$32, 1, MATCH(L181, MaGv!$C$32:$BB$32,0))," ")</f>
        <v xml:space="preserve"> </v>
      </c>
    </row>
    <row r="186" spans="1:22" ht="12.95" customHeight="1" thickBot="1">
      <c r="A186" s="124"/>
      <c r="B186" s="580"/>
      <c r="C186" s="108">
        <v>5</v>
      </c>
      <c r="D186" s="110" t="s">
        <v>100</v>
      </c>
      <c r="E186" s="108" t="str">
        <f>IF(COUNTIF(MaGv!$C$8:$BB$8, B181)&gt;0, INDEX(MaGv!$C$3:$BB$8, 1, MATCH(B181, MaGv!$C$8:$BB$8,0))," ")</f>
        <v xml:space="preserve"> </v>
      </c>
      <c r="F186" s="108" t="str">
        <f>IF(COUNTIF(MaGv!$C$13:$BB$13, B181)&gt;0, INDEX(MaGv!$C$3:$BB$13, 1, MATCH(B181, MaGv!$C$13:$BB$13,0))," ")</f>
        <v xml:space="preserve"> </v>
      </c>
      <c r="G186" s="108" t="str">
        <f>IF(COUNTIF(MaGv!$C$18:$BB$18, B181)&gt;0, INDEX(MaGv!$C$3:$BB$18, 1, MATCH(B181, MaGv!$C$18:$BB$18,0))," ")</f>
        <v xml:space="preserve"> </v>
      </c>
      <c r="H186" s="108" t="str">
        <f>IF(COUNTIF(MaGv!$C$23:$BB$23, B181)&gt;0, INDEX(MaGv!$C$3:$BB$23, 1, MATCH(B181, MaGv!$C$23:$BB$23,0))," ")</f>
        <v xml:space="preserve"> </v>
      </c>
      <c r="I186" s="108" t="str">
        <f>IF(COUNTIF(MaGv!$C$28:$BB$28, B181)&gt;0, INDEX(MaGv!$C$3:$BB$28, 1, MATCH(B181, MaGv!$C$28:$BB$28,0))," ")</f>
        <v>A2</v>
      </c>
      <c r="J186" s="108" t="str">
        <f>IF(COUNTIF(MaGv!$C$33:$BB$33, B181)&gt;0, INDEX(MaGv!$C$3:$BB$33, 1, MATCH(B181, MaGv!$C$33:$BB$33, 0))," ")</f>
        <v xml:space="preserve"> </v>
      </c>
      <c r="K186" s="104"/>
      <c r="L186" s="580"/>
      <c r="M186" s="108">
        <v>5</v>
      </c>
      <c r="N186" s="110" t="s">
        <v>100</v>
      </c>
      <c r="O186" s="108" t="str">
        <f>IF(COUNTIF(MaGv!$C$8:$BB$8, L181)&gt;0, INDEX(MaGv!$C$3:$BB$8, 1, MATCH(L181, MaGv!$C$8:$BB$8,0))," ")</f>
        <v xml:space="preserve"> </v>
      </c>
      <c r="P186" s="108" t="str">
        <f>IF(COUNTIF(MaGv!$C$13:$BB$13, L181)&gt;0, INDEX(MaGv!$C$3:$BB$13, 1, MATCH(L181, MaGv!$C$13:$BB$13,0))," ")</f>
        <v xml:space="preserve"> </v>
      </c>
      <c r="Q186" s="108" t="str">
        <f>IF(COUNTIF(MaGv!$C$18:$BB$18, L181)&gt;0, INDEX(MaGv!$C$3:$BB$18, 1, MATCH(L181, MaGv!$C$18:$BB$18,0))," ")</f>
        <v xml:space="preserve"> </v>
      </c>
      <c r="R186" s="108" t="str">
        <f>IF(COUNTIF(MaGv!$C$23:$BB$23, L181)&gt;0, INDEX(MaGv!$C$3:$BB$23, 1, MATCH(L181, MaGv!$C$23:$BB$23,0))," ")</f>
        <v xml:space="preserve"> </v>
      </c>
      <c r="S186" s="108" t="str">
        <f>IF(COUNTIF(MaGv!$C$28:$BB$28, L181)&gt;0, INDEX(MaGv!$C$3:$BB$28, 1, MATCH(L181, MaGv!$C$28:$BB$28,0))," ")</f>
        <v xml:space="preserve"> </v>
      </c>
      <c r="T186" s="108" t="str">
        <f>IF(COUNTIF(MaGv!$C$33:$BB$33, L181)&gt;0, INDEX(MaGv!$C$3:$BB$33, 1, MATCH(L181, MaGv!$C$33:$BB$33, 0))," ")</f>
        <v xml:space="preserve"> </v>
      </c>
    </row>
    <row r="187" spans="1:22" ht="12.95" customHeight="1" thickTop="1">
      <c r="A187" s="124"/>
      <c r="B187" s="579" t="s">
        <v>24</v>
      </c>
      <c r="C187" s="109">
        <v>1</v>
      </c>
      <c r="D187" s="111" t="s">
        <v>279</v>
      </c>
      <c r="E187" s="109" t="str">
        <f>IF(COUNTIF(MaGv!$C$39:$BB$39, B181)&gt;0, INDEX(MaGv!$C$38:$BB$39, 1, MATCH(B181, MaGv!$C$39:$BB$39,0))," ")</f>
        <v xml:space="preserve"> </v>
      </c>
      <c r="F187" s="109" t="str">
        <f>IF(COUNTIF(MaGv!$C$44:$BB$44, B181)&gt;0, INDEX(MaGv!$C$38:$BB$44, 1, MATCH(B181, MaGv!$C$44:$BB$44,0))," ")</f>
        <v xml:space="preserve"> </v>
      </c>
      <c r="G187" s="109" t="str">
        <f>IF(COUNTIF(MaGv!$C$49:$BB$49, B181)&gt;0, INDEX(MaGv!$C$38:$BB$49, 1, MATCH(B181, MaGv!$C$49:$BB$49,0))," ")</f>
        <v xml:space="preserve"> </v>
      </c>
      <c r="H187" s="109" t="str">
        <f>IF(COUNTIF(MaGv!$C$54:$BB$54, B181)&gt;0, INDEX(MaGv!$C$38:$BB$54, 1, MATCH(B181, MaGv!$C$54:$BB$54,0))," ")</f>
        <v xml:space="preserve"> </v>
      </c>
      <c r="I187" s="109" t="str">
        <f>IF(COUNTIF(MaGv!$C$59:$BB$59, B181)&gt;0, INDEX(MaGv!$C$38:$BB$59, 1, MATCH(B181, MaGv!$C$59:$BB$59,0))," ")</f>
        <v xml:space="preserve"> </v>
      </c>
      <c r="J187" s="109" t="str">
        <f>IF(COUNTIF(MaGv!$C$64:$BB$64, B181)&gt;0, INDEX(MaGv!$C$38:$BB$64, 1, MATCH(B181, MaGv!$C$64:$BB$64,0))," ")</f>
        <v xml:space="preserve"> </v>
      </c>
      <c r="K187" s="104"/>
      <c r="L187" s="579" t="s">
        <v>24</v>
      </c>
      <c r="M187" s="109">
        <v>1</v>
      </c>
      <c r="N187" s="111" t="s">
        <v>279</v>
      </c>
      <c r="O187" s="109" t="str">
        <f>IF(COUNTIF(MaGv!$C$39:$BB$39, L181)&gt;0, INDEX(MaGv!$C$38:$BB$39, 1, MATCH(L181, MaGv!$C$39:$BB$39,0))," ")</f>
        <v xml:space="preserve"> </v>
      </c>
      <c r="P187" s="109" t="str">
        <f>IF(COUNTIF(MaGv!$C$44:$BB$44, L181)&gt;0, INDEX(MaGv!$C$38:$BB$44, 1, MATCH(L181, MaGv!$C$44:$BB$44,0))," ")</f>
        <v xml:space="preserve"> </v>
      </c>
      <c r="Q187" s="109" t="str">
        <f>IF(COUNTIF(MaGv!$C$49:$BB$49, L181)&gt;0, INDEX(MaGv!$C$38:$BB$49, 1, MATCH(L181, MaGv!$C$49:$BB$49,0))," ")</f>
        <v xml:space="preserve"> </v>
      </c>
      <c r="R187" s="109" t="str">
        <f>IF(COUNTIF(MaGv!$C$54:$BB$54, L181)&gt;0, INDEX(MaGv!$C$38:$BB$54, 1, MATCH(L181, MaGv!$C$54:$BB$54,0))," ")</f>
        <v xml:space="preserve"> </v>
      </c>
      <c r="S187" s="109" t="str">
        <f>IF(COUNTIF(MaGv!$C$59:$BB$59, L181)&gt;0, INDEX(MaGv!$C$38:$BB$59, 1, MATCH(L181, MaGv!$C$59:$BB$59,0))," ")</f>
        <v xml:space="preserve"> </v>
      </c>
      <c r="T187" s="109" t="str">
        <f>IF(COUNTIF(MaGv!$C$64:$BB$64, L181)&gt;0, INDEX(MaGv!$C$38:$BB$64, 1, MATCH(L181, MaGv!$C$64:$BB$64,0))," ")</f>
        <v xml:space="preserve"> </v>
      </c>
    </row>
    <row r="188" spans="1:22" ht="12.95" customHeight="1">
      <c r="A188" s="124"/>
      <c r="B188" s="580"/>
      <c r="C188" s="78">
        <v>2</v>
      </c>
      <c r="D188" s="79" t="s">
        <v>531</v>
      </c>
      <c r="E188" s="78" t="str">
        <f>IF(COUNTIF(MaGv!$C$40:$BB$40, B181)&gt;0, INDEX(MaGv!$C$38:$BB$40, 1, MATCH(B181, MaGv!$C$40:$BB$40,0))," ")</f>
        <v xml:space="preserve"> </v>
      </c>
      <c r="F188" s="78" t="str">
        <f>IF(COUNTIF(MaGv!$C$45:$BB$45, B181)&gt;0, INDEX(MaGv!$C$38:$BB$45, 1, MATCH(B181, MaGv!$C$45:$BB$45,0))," ")</f>
        <v xml:space="preserve"> </v>
      </c>
      <c r="G188" s="78" t="str">
        <f>IF(COUNTIF(MaGv!$C$50:$BB$50, B181)&gt;0, INDEX(MaGv!$C$38:$BB$50, 1, MATCH(B181, MaGv!$C$50:$BB$50,0))," ")</f>
        <v xml:space="preserve"> </v>
      </c>
      <c r="H188" s="78" t="str">
        <f>IF(COUNTIF(MaGv!$C$55:$BB$55, B181)&gt;0, INDEX(MaGv!$C$38:$BB$55, 1, MATCH(B181, MaGv!$C$55:$BB$55,0))," ")</f>
        <v xml:space="preserve"> </v>
      </c>
      <c r="I188" s="78" t="str">
        <f>IF(COUNTIF(MaGv!$C$60:$BB$60, B181)&gt;0, INDEX(MaGv!$C$38:$BB$60, 1, MATCH(B181, MaGv!$C$60:$BB$60,0))," ")</f>
        <v xml:space="preserve"> </v>
      </c>
      <c r="J188" s="78" t="str">
        <f>IF(COUNTIF(MaGv!$C$65:$BB$65, B181)&gt;0, INDEX(MaGv!$C$38:$BB$65, 1, MATCH(B181, MaGv!$C$65:$BB$65,0))," ")</f>
        <v xml:space="preserve"> </v>
      </c>
      <c r="K188" s="104"/>
      <c r="L188" s="580"/>
      <c r="M188" s="78">
        <v>2</v>
      </c>
      <c r="N188" s="79" t="s">
        <v>531</v>
      </c>
      <c r="O188" s="78" t="str">
        <f>IF(COUNTIF(MaGv!$C$40:$BB$40, L181)&gt;0, INDEX(MaGv!$C$38:$BB$40, 1, MATCH(L181, MaGv!$C$40:$BB$40,0))," ")</f>
        <v xml:space="preserve"> </v>
      </c>
      <c r="P188" s="78" t="str">
        <f>IF(COUNTIF(MaGv!$C$45:$BB$45, L181)&gt;0, INDEX(MaGv!$C$38:$BB$45, 1, MATCH(L181, MaGv!$C$45:$BB$45,0))," ")</f>
        <v xml:space="preserve"> </v>
      </c>
      <c r="Q188" s="78" t="str">
        <f>IF(COUNTIF(MaGv!$C$50:$BB$50, L181)&gt;0, INDEX(MaGv!$C$38:$BB$50, 1, MATCH(L181, MaGv!$C$50:$BB$50,0))," ")</f>
        <v xml:space="preserve"> </v>
      </c>
      <c r="R188" s="78" t="str">
        <f>IF(COUNTIF(MaGv!$C$55:$BB$55, L181)&gt;0, INDEX(MaGv!$C$38:$BB$55, 1, MATCH(L181, MaGv!$C$55:$BB$55,0))," ")</f>
        <v xml:space="preserve"> </v>
      </c>
      <c r="S188" s="78" t="str">
        <f>IF(COUNTIF(MaGv!$C$60:$BB$60, L181)&gt;0, INDEX(MaGv!$C$38:$BB$60, 1, MATCH(L181, MaGv!$C$60:$BB$60,0))," ")</f>
        <v xml:space="preserve"> </v>
      </c>
      <c r="T188" s="78" t="str">
        <f>IF(COUNTIF(MaGv!$C$65:$BB$65, L181)&gt;0, INDEX(MaGv!$C$38:$BB$65, 1, MATCH(L181, MaGv!$C$65:$BB$65,0))," ")</f>
        <v xml:space="preserve"> </v>
      </c>
    </row>
    <row r="189" spans="1:22" ht="12.95" customHeight="1">
      <c r="A189" s="124"/>
      <c r="B189" s="580"/>
      <c r="C189" s="78">
        <v>3</v>
      </c>
      <c r="D189" s="79" t="s">
        <v>532</v>
      </c>
      <c r="E189" s="78" t="str">
        <f>IF(COUNTIF(MaGv!$C$41:$BB$41, B181)&gt;0, INDEX(MaGv!$C$38:$BB$41, 1, MATCH(B181, MaGv!$C$41:$BB$41,0))," ")</f>
        <v xml:space="preserve"> </v>
      </c>
      <c r="F189" s="78" t="str">
        <f>IF(COUNTIF(MaGv!$C$46:$BB$46, B181)&gt;0, INDEX(MaGv!$C$38:$BB$46, 1, MATCH(B181, MaGv!$C$46:$BB$46,0))," ")</f>
        <v xml:space="preserve"> </v>
      </c>
      <c r="G189" s="78" t="str">
        <f>IF(COUNTIF(MaGv!$C$51:$BB$51, B181)&gt;0, INDEX(MaGv!$C$38:$BB$51, 1, MATCH(B181, MaGv!$C$51:$BB$51,0))," ")</f>
        <v xml:space="preserve"> </v>
      </c>
      <c r="H189" s="78" t="str">
        <f>IF(COUNTIF(MaGv!$C$56:$BB$56, B181)&gt;0, INDEX(MaGv!$C$38:$BB$56, 1, MATCH(B181, MaGv!$C$56:$BB$56,0))," ")</f>
        <v xml:space="preserve"> </v>
      </c>
      <c r="I189" s="78" t="str">
        <f>IF(COUNTIF(MaGv!$C$61:$BB$61, B181)&gt;0, INDEX(MaGv!$C$38:$BB$61, 1, MATCH(B181, MaGv!$C$61:$BB$61,0))," ")</f>
        <v xml:space="preserve"> </v>
      </c>
      <c r="J189" s="78" t="str">
        <f>IF(COUNTIF(MaGv!$C$66:$BB$66, B181)&gt;0, INDEX(MaGv!$C$38:$BB$66, 1, MATCH(B181, MaGv!$C$66:$BB$66,0))," ")</f>
        <v xml:space="preserve"> </v>
      </c>
      <c r="K189" s="104"/>
      <c r="L189" s="580"/>
      <c r="M189" s="78">
        <v>3</v>
      </c>
      <c r="N189" s="79" t="s">
        <v>532</v>
      </c>
      <c r="O189" s="78" t="str">
        <f>IF(COUNTIF(MaGv!$C$41:$BB$41, L181)&gt;0, INDEX(MaGv!$C$38:$BB$41, 1, MATCH(L181, MaGv!$C$41:$BB$41,0))," ")</f>
        <v xml:space="preserve"> </v>
      </c>
      <c r="P189" s="78" t="str">
        <f>IF(COUNTIF(MaGv!$C$46:$BB$46, L181)&gt;0, INDEX(MaGv!$C$38:$BB$46, 1, MATCH(L181, MaGv!$C$46:$BB$46,0))," ")</f>
        <v xml:space="preserve"> </v>
      </c>
      <c r="Q189" s="78" t="str">
        <f>IF(COUNTIF(MaGv!$C$51:$BB$51, L181)&gt;0, INDEX(MaGv!$C$38:$BB$51, 1, MATCH(L181, MaGv!$C$51:$BB$51,0))," ")</f>
        <v xml:space="preserve"> </v>
      </c>
      <c r="R189" s="78" t="str">
        <f>IF(COUNTIF(MaGv!$C$56:$BB$56, L181)&gt;0, INDEX(MaGv!$C$38:$BB$56, 1, MATCH(L181, MaGv!$C$56:$BB$56,0))," ")</f>
        <v xml:space="preserve"> </v>
      </c>
      <c r="S189" s="78" t="str">
        <f>IF(COUNTIF(MaGv!$C$61:$BB$61, L181)&gt;0, INDEX(MaGv!$C$38:$BB$61, 1, MATCH(L181, MaGv!$C$61:$BB$61,0))," ")</f>
        <v xml:space="preserve"> </v>
      </c>
      <c r="T189" s="78" t="str">
        <f>IF(COUNTIF(MaGv!$C$66:$BB$66, L181)&gt;0, INDEX(MaGv!$C$38:$BB$66, 1, MATCH(L181, MaGv!$C$66:$BB$66,0))," ")</f>
        <v xml:space="preserve"> </v>
      </c>
    </row>
    <row r="190" spans="1:22" ht="12.95" customHeight="1">
      <c r="A190" s="124"/>
      <c r="B190" s="580"/>
      <c r="C190" s="78">
        <v>4</v>
      </c>
      <c r="D190" s="79" t="s">
        <v>533</v>
      </c>
      <c r="E190" s="78" t="str">
        <f>IF(COUNTIF(MaGv!$C$42:$BB$42, B181)&gt;0, INDEX(MaGv!$C$38:$BB$42, 1, MATCH(B181, MaGv!$C$42:$BB$42,0))," ")</f>
        <v xml:space="preserve"> </v>
      </c>
      <c r="F190" s="78" t="str">
        <f>IF(COUNTIF(MaGv!$C$47:$BB$47, B181)&gt;0, INDEX(MaGv!$C$38:$BB$47, 1, MATCH(B181, MaGv!$C$47:$BB$47,0))," ")</f>
        <v xml:space="preserve"> </v>
      </c>
      <c r="G190" s="78" t="str">
        <f>IF(COUNTIF(MaGv!$C$52:$BB$52, B181)&gt;0, INDEX(MaGv!$C$38:$BB$52, 1, MATCH(B181, MaGv!$C$52:$BB$52, 0))," ")</f>
        <v xml:space="preserve"> </v>
      </c>
      <c r="H190" s="78" t="str">
        <f>IF(COUNTIF(MaGv!$C$57:$BB$57, B181)&gt;0, INDEX(MaGv!$C$38:$BB$57, 1, MATCH(B181, MaGv!$C$57:$BB$57,0))," ")</f>
        <v xml:space="preserve"> </v>
      </c>
      <c r="I190" s="78" t="str">
        <f>IF(COUNTIF(MaGv!$C$62:$BB$62, B181)&gt;0, INDEX(MaGv!$C$38:$BB$62, 1, MATCH(B181, MaGv!$C$62:$BB$62,0))," ")</f>
        <v xml:space="preserve"> </v>
      </c>
      <c r="J190" s="78" t="str">
        <f>IF(COUNTIF(MaGv!$C$66:$BB$67, B181)&gt;0, INDEX(MaGv!$C$38:$BB$67, 1, MATCH(B181, MaGv!$C$67:$BB$67,0))," ")</f>
        <v xml:space="preserve"> </v>
      </c>
      <c r="K190" s="104"/>
      <c r="L190" s="580"/>
      <c r="M190" s="78">
        <v>4</v>
      </c>
      <c r="N190" s="79" t="s">
        <v>533</v>
      </c>
      <c r="O190" s="78" t="str">
        <f>IF(COUNTIF(MaGv!$C$42:$BB$42, L181)&gt;0, INDEX(MaGv!$C$38:$BB$42, 1, MATCH(L181, MaGv!$C$42:$BB$42,0))," ")</f>
        <v xml:space="preserve"> </v>
      </c>
      <c r="P190" s="78" t="str">
        <f>IF(COUNTIF(MaGv!$C$47:$BB$47, L181)&gt;0, INDEX(MaGv!$C$38:$BB$47, 1, MATCH(L181, MaGv!$C$47:$BB$47,0))," ")</f>
        <v xml:space="preserve"> </v>
      </c>
      <c r="Q190" s="78" t="str">
        <f>IF(COUNTIF(MaGv!$C$52:$BB$52, L181)&gt;0, INDEX(MaGv!$C$38:$BB$52, 1, MATCH(L181, MaGv!$C$52:$BB$52, 0))," ")</f>
        <v xml:space="preserve"> </v>
      </c>
      <c r="R190" s="78" t="str">
        <f>IF(COUNTIF(MaGv!$C$57:$BB$57, L181)&gt;0, INDEX(MaGv!$C$38:$BB$57, 1, MATCH(L181, MaGv!$C$57:$BB$57,0))," ")</f>
        <v xml:space="preserve"> </v>
      </c>
      <c r="S190" s="78" t="str">
        <f>IF(COUNTIF(MaGv!$C$62:$BB$62, L181)&gt;0, INDEX(MaGv!$C$38:$BB$62, 1, MATCH(L181, MaGv!$C$62:$BB$62,0))," ")</f>
        <v xml:space="preserve"> </v>
      </c>
      <c r="T190" s="78" t="str">
        <f>IF(COUNTIF(MaGv!$C$66:$BB$67, L181)&gt;0, INDEX(MaGv!$C$38:$BB$67, 1, MATCH(L181, MaGv!$C$67:$BB$67,0))," ")</f>
        <v xml:space="preserve"> </v>
      </c>
    </row>
    <row r="191" spans="1:22" ht="12.95" customHeight="1">
      <c r="A191" s="124"/>
      <c r="B191" s="581"/>
      <c r="C191" s="80">
        <v>5</v>
      </c>
      <c r="D191" s="81" t="s">
        <v>534</v>
      </c>
      <c r="E191" s="80" t="str">
        <f>IF(COUNTIF(MaGv!$C$43:$BB$43, B181)&gt;0, INDEX(MaGv!$C$38:$BB$43, 1, MATCH(B181, MaGv!$C$43:$BB$43,0))," ")</f>
        <v xml:space="preserve"> </v>
      </c>
      <c r="F191" s="80" t="str">
        <f>IF(COUNTIF(MaGv!$C$48:$BB$48, B181)&gt;0, INDEX(MaGv!$C$38:$BB$48, 1, MATCH(B181, MaGv!$C$48:$BB$48,0))," ")</f>
        <v xml:space="preserve"> </v>
      </c>
      <c r="G191" s="80" t="str">
        <f>IF(COUNTIF(MaGv!$C$53:$BB$53, B181)&gt;0, INDEX(MaGv!$C$38:$BB$53, 1, MATCH(B181, MaGv!$C$53:$BB$53,0))," ")</f>
        <v xml:space="preserve"> </v>
      </c>
      <c r="H191" s="80" t="str">
        <f>IF(COUNTIF(MaGv!$C$58:$BB$58, B181)&gt;0, INDEX(MaGv!$C$38:$BB$58, 1, MATCH(B181, MaGv!$C$58:$BB$58,0))," ")</f>
        <v xml:space="preserve"> </v>
      </c>
      <c r="I191" s="80" t="str">
        <f>IF(COUNTIF(MaGv!$C$63:$BB$63, B181)&gt;0, INDEX(MaGv!$C$38:$BB$63, 1, MATCH(B181, MaGv!$C$63:$BB$63,0))," ")</f>
        <v xml:space="preserve"> </v>
      </c>
      <c r="J191" s="80" t="str">
        <f>IF(COUNTIF(MaGv!$C$68:$BB$68, B181)&gt;0, INDEX(MaGv!$C$38:$BB$68, 1, MATCH(B181, MaGv!$C$68:$BB$68,0))," ")</f>
        <v xml:space="preserve"> </v>
      </c>
      <c r="K191" s="104"/>
      <c r="L191" s="581"/>
      <c r="M191" s="80">
        <v>5</v>
      </c>
      <c r="N191" s="81" t="s">
        <v>534</v>
      </c>
      <c r="O191" s="80" t="str">
        <f>IF(COUNTIF(MaGv!$C$43:$BB$43, L181)&gt;0, INDEX(MaGv!$C$38:$BB$43, 1, MATCH(L181, MaGv!$C$43:$BB$43,0))," ")</f>
        <v xml:space="preserve"> </v>
      </c>
      <c r="P191" s="80" t="str">
        <f>IF(COUNTIF(MaGv!$C$48:$BB$48, L181)&gt;0, INDEX(MaGv!$C$38:$BB$48, 1, MATCH(L181, MaGv!$C$48:$BB$48,0))," ")</f>
        <v xml:space="preserve"> </v>
      </c>
      <c r="Q191" s="80" t="str">
        <f>IF(COUNTIF(MaGv!$C$53:$BB$53, L181)&gt;0, INDEX(MaGv!$C$38:$BB$53, 1, MATCH(L181, MaGv!$C$53:$BB$53,0))," ")</f>
        <v xml:space="preserve"> </v>
      </c>
      <c r="R191" s="80" t="str">
        <f>IF(COUNTIF(MaGv!$C$58:$BB$58, L181)&gt;0, INDEX(MaGv!$C$38:$BB$58, 1, MATCH(L181, MaGv!$C$58:$BB$58,0))," ")</f>
        <v xml:space="preserve"> </v>
      </c>
      <c r="S191" s="80" t="str">
        <f>IF(COUNTIF(MaGv!$C$63:$BB$63, L181)&gt;0, INDEX(MaGv!$C$38:$BB$63, 1, MATCH(L181, MaGv!$C$63:$BB$63,0))," ")</f>
        <v xml:space="preserve"> </v>
      </c>
      <c r="T191" s="80" t="str">
        <f>IF(COUNTIF(MaGv!$C$68:$BB$68, L181)&gt;0, INDEX(MaGv!$C$38:$BB$68, 1, MATCH(L181, MaGv!$C$68:$BB$68,0))," ")</f>
        <v xml:space="preserve"> </v>
      </c>
    </row>
    <row r="194" spans="1:22" ht="12.95" customHeight="1">
      <c r="A194" s="124"/>
      <c r="B194" s="474" t="str">
        <f ca="1">MaGv!$N$1</f>
        <v>tkb_khoi12_hk2_ngay04-05-2020</v>
      </c>
      <c r="C194" s="474"/>
      <c r="D194" s="70"/>
      <c r="E194" s="70"/>
      <c r="F194" s="70"/>
      <c r="G194" s="70"/>
      <c r="H194" s="124"/>
      <c r="I194" s="70"/>
      <c r="J194" s="70"/>
      <c r="K194" s="71"/>
      <c r="L194" s="474" t="str">
        <f ca="1">MaGv!$N$1</f>
        <v>tkb_khoi12_hk2_ngay04-05-2020</v>
      </c>
      <c r="M194" s="70"/>
      <c r="N194" s="70"/>
      <c r="O194" s="70"/>
      <c r="P194" s="70"/>
      <c r="Q194" s="70"/>
      <c r="R194" s="124"/>
      <c r="S194" s="70"/>
      <c r="T194" s="70"/>
    </row>
    <row r="195" spans="1:22" ht="12.95" customHeight="1">
      <c r="B195" s="117" t="s">
        <v>71</v>
      </c>
      <c r="C195" s="582" t="str">
        <f>VLOOKUP(B197,dsma,3,0)&amp;"-"&amp;VLOOKUP(B197,dsma,5,0)</f>
        <v>Vũ Thị Hồng Châu-Hóa</v>
      </c>
      <c r="D195" s="582"/>
      <c r="E195" s="582"/>
      <c r="F195" s="582"/>
      <c r="G195" s="71"/>
      <c r="H195" s="72"/>
      <c r="I195" s="73" t="s">
        <v>125</v>
      </c>
      <c r="J195" s="74">
        <f>60-COUNTIF(E198:J207, " ")</f>
        <v>0</v>
      </c>
      <c r="K195" s="71"/>
      <c r="L195" s="117" t="s">
        <v>71</v>
      </c>
      <c r="M195" s="582" t="str">
        <f>VLOOKUP(L197,dsma,3,0)&amp;"-"&amp;VLOOKUP(L197,dsma,5,0)</f>
        <v>Võ Thị Đông Nghi-Hóa</v>
      </c>
      <c r="N195" s="582"/>
      <c r="O195" s="582"/>
      <c r="P195" s="582"/>
      <c r="Q195" s="71"/>
      <c r="R195" s="72"/>
      <c r="S195" s="73" t="s">
        <v>125</v>
      </c>
      <c r="T195" s="74">
        <f>60-COUNTIF(O198:T207, " ")</f>
        <v>6</v>
      </c>
    </row>
    <row r="196" spans="1:22" ht="3" customHeight="1">
      <c r="B196" s="116"/>
      <c r="C196" s="71"/>
      <c r="D196" s="71"/>
      <c r="E196" s="75"/>
      <c r="F196" s="71"/>
      <c r="G196" s="71"/>
      <c r="H196" s="71"/>
      <c r="I196" s="71"/>
      <c r="J196" s="71"/>
      <c r="K196" s="71"/>
      <c r="L196" s="116"/>
      <c r="M196" s="71"/>
      <c r="N196" s="71"/>
      <c r="O196" s="75"/>
      <c r="P196" s="71"/>
      <c r="Q196" s="71"/>
      <c r="R196" s="71"/>
      <c r="S196" s="71"/>
      <c r="T196" s="71"/>
    </row>
    <row r="197" spans="1:22" ht="12.95" customHeight="1">
      <c r="A197" s="126"/>
      <c r="B197" s="118" t="str">
        <f>X29</f>
        <v>BH01</v>
      </c>
      <c r="C197" s="76" t="s">
        <v>72</v>
      </c>
      <c r="D197" s="76" t="s">
        <v>73</v>
      </c>
      <c r="E197" s="76" t="s">
        <v>15</v>
      </c>
      <c r="F197" s="76" t="s">
        <v>16</v>
      </c>
      <c r="G197" s="76" t="s">
        <v>37</v>
      </c>
      <c r="H197" s="76" t="s">
        <v>38</v>
      </c>
      <c r="I197" s="76" t="s">
        <v>39</v>
      </c>
      <c r="J197" s="76" t="s">
        <v>40</v>
      </c>
      <c r="K197" s="103"/>
      <c r="L197" s="118" t="str">
        <f>X30</f>
        <v>BH02</v>
      </c>
      <c r="M197" s="76" t="s">
        <v>72</v>
      </c>
      <c r="N197" s="76" t="s">
        <v>73</v>
      </c>
      <c r="O197" s="76" t="s">
        <v>15</v>
      </c>
      <c r="P197" s="76" t="s">
        <v>16</v>
      </c>
      <c r="Q197" s="76" t="s">
        <v>37</v>
      </c>
      <c r="R197" s="76" t="s">
        <v>38</v>
      </c>
      <c r="S197" s="76" t="s">
        <v>39</v>
      </c>
      <c r="T197" s="76" t="s">
        <v>40</v>
      </c>
      <c r="V197" s="122">
        <v>26</v>
      </c>
    </row>
    <row r="198" spans="1:22" ht="12.95" customHeight="1">
      <c r="A198" s="124"/>
      <c r="B198" s="583" t="s">
        <v>25</v>
      </c>
      <c r="C198" s="68">
        <v>1</v>
      </c>
      <c r="D198" s="77" t="s">
        <v>74</v>
      </c>
      <c r="E198" s="68" t="str">
        <f>IF(COUNTIF(MaGv!$C$4:$BB$4, B197)&gt;0, INDEX(MaGv!$C$3:$BB$4, 1, MATCH(B197, MaGv!$C$4:$BB$4,0))," ")</f>
        <v xml:space="preserve"> </v>
      </c>
      <c r="F198" s="68" t="str">
        <f>IF(COUNTIF(MaGv!$C$9:$BB$9, B197)&gt;0, INDEX(MaGv!$C$3:$BB$9, 1, MATCH(B197, MaGv!$C$9:$BB$9,0))," ")</f>
        <v xml:space="preserve"> </v>
      </c>
      <c r="G198" s="68" t="str">
        <f>IF(COUNTIF(MaGv!$C$14:$BB$14, B197)&gt;0, INDEX(MaGv!$C$3:$BB$14, 1, MATCH(B197, MaGv!$C$14:$BB$14,0))," ")</f>
        <v xml:space="preserve"> </v>
      </c>
      <c r="H198" s="68" t="str">
        <f>IF(COUNTIF(MaGv!$C$19:$BB$19, B197)&gt;0, INDEX(MaGv!$C$3:$BB$19, 1, MATCH(B197, MaGv!$C$19:$BB$19,0))," ")</f>
        <v xml:space="preserve"> </v>
      </c>
      <c r="I198" s="68" t="str">
        <f>IF(COUNTIF(MaGv!$C$24:$BB$24, B197)&gt;0, INDEX(MaGv!$C$3:$BB$24, 1, MATCH(B197, MaGv!$C$24:$BB$24,0))," ")</f>
        <v xml:space="preserve"> </v>
      </c>
      <c r="J198" s="68" t="str">
        <f>IF(COUNTIF(MaGv!$C$29:$BB$29, B197)&gt;0, INDEX(MaGv!$C$3:$BB$29, 1, MATCH(B197, MaGv!$C$29:$BB$29,0))," ")</f>
        <v xml:space="preserve"> </v>
      </c>
      <c r="K198" s="104"/>
      <c r="L198" s="583" t="s">
        <v>25</v>
      </c>
      <c r="M198" s="68">
        <v>1</v>
      </c>
      <c r="N198" s="77" t="s">
        <v>74</v>
      </c>
      <c r="O198" s="68" t="str">
        <f>IF(COUNTIF(MaGv!$C$4:$BB$4, L197)&gt;0, INDEX(MaGv!$C$3:$BB$4, 1, MATCH(L197, MaGv!$C$4:$BB$4,0))," ")</f>
        <v xml:space="preserve"> </v>
      </c>
      <c r="P198" s="68" t="str">
        <f>IF(COUNTIF(MaGv!$C$9:$BB$9, L197)&gt;0, INDEX(MaGv!$C$3:$BB$9, 1, MATCH(L197, MaGv!$C$9:$BB$9,0))," ")</f>
        <v>A3</v>
      </c>
      <c r="Q198" s="68" t="str">
        <f>IF(COUNTIF(MaGv!$C$14:$BB$14, L197)&gt;0, INDEX(MaGv!$C$3:$BB$14, 1, MATCH(L197, MaGv!$C$14:$BB$14,0))," ")</f>
        <v xml:space="preserve"> </v>
      </c>
      <c r="R198" s="68" t="str">
        <f>IF(COUNTIF(MaGv!$C$19:$BB$19, L197)&gt;0, INDEX(MaGv!$C$3:$BB$19, 1, MATCH(L197, MaGv!$C$19:$BB$19,0))," ")</f>
        <v xml:space="preserve"> </v>
      </c>
      <c r="S198" s="68" t="str">
        <f>IF(COUNTIF(MaGv!$C$24:$BB$24, L197)&gt;0, INDEX(MaGv!$C$3:$BB$24, 1, MATCH(L197, MaGv!$C$24:$BB$24,0))," ")</f>
        <v>A9</v>
      </c>
      <c r="T198" s="68" t="str">
        <f>IF(COUNTIF(MaGv!$C$29:$BB$29, L197)&gt;0, INDEX(MaGv!$C$3:$BB$29, 1, MATCH(L197, MaGv!$C$29:$BB$29,0))," ")</f>
        <v xml:space="preserve"> </v>
      </c>
    </row>
    <row r="199" spans="1:22" ht="12.95" customHeight="1">
      <c r="A199" s="124"/>
      <c r="B199" s="580"/>
      <c r="C199" s="78">
        <v>2</v>
      </c>
      <c r="D199" s="79" t="s">
        <v>98</v>
      </c>
      <c r="E199" s="78" t="str">
        <f>IF(COUNTIF(MaGv!$C$5:$BB$5, B197)&gt;0, INDEX(MaGv!$C$3:$BB$5, 1, MATCH(B197, MaGv!$C$5:$BB$5,0))," ")</f>
        <v xml:space="preserve"> </v>
      </c>
      <c r="F199" s="78" t="str">
        <f>IF(COUNTIF(MaGv!$C$10:$BB$10, B197)&gt;0, INDEX(MaGv!$C$3:$BB$10, 1, MATCH(B197, MaGv!$C$10:$BB$10,0))," ")</f>
        <v xml:space="preserve"> </v>
      </c>
      <c r="G199" s="78" t="str">
        <f>IF(COUNTIF(MaGv!$C$15:$BB$15, B197)&gt;0, INDEX(MaGv!$C$3:$BB$15, 1, MATCH(B197, MaGv!$C$15:$BB$15,0))," ")</f>
        <v xml:space="preserve"> </v>
      </c>
      <c r="H199" s="78" t="str">
        <f>IF(COUNTIF(MaGv!$C$20:$BB$20, B197)&gt;0, INDEX(MaGv!$C$3:$BB$20, 1, MATCH(B197, MaGv!$C$20:$BB$20,0))," ")</f>
        <v xml:space="preserve"> </v>
      </c>
      <c r="I199" s="78" t="str">
        <f>IF(COUNTIF(MaGv!$C$25:$BB$25, B197)&gt;0, INDEX(MaGv!$C$3:$BB$25, 1, MATCH(B197, MaGv!$C$25:$BB$25,0))," ")</f>
        <v xml:space="preserve"> </v>
      </c>
      <c r="J199" s="78" t="str">
        <f>IF(COUNTIF(MaGv!$C$30:$BB$30, B197)&gt;0, INDEX(MaGv!$C$3:$BB$30, 1, MATCH(B197, MaGv!$C$30:$BB$30,0))," ")</f>
        <v xml:space="preserve"> </v>
      </c>
      <c r="K199" s="104"/>
      <c r="L199" s="580"/>
      <c r="M199" s="78">
        <v>2</v>
      </c>
      <c r="N199" s="79" t="s">
        <v>98</v>
      </c>
      <c r="O199" s="78" t="str">
        <f>IF(COUNTIF(MaGv!$C$5:$BB$5, L197)&gt;0, INDEX(MaGv!$C$3:$BB$5, 1, MATCH(L197, MaGv!$C$5:$BB$5,0))," ")</f>
        <v xml:space="preserve"> </v>
      </c>
      <c r="P199" s="78" t="str">
        <f>IF(COUNTIF(MaGv!$C$10:$BB$10, L197)&gt;0, INDEX(MaGv!$C$3:$BB$10, 1, MATCH(L197, MaGv!$C$10:$BB$10,0))," ")</f>
        <v xml:space="preserve"> </v>
      </c>
      <c r="Q199" s="78" t="str">
        <f>IF(COUNTIF(MaGv!$C$15:$BB$15, L197)&gt;0, INDEX(MaGv!$C$3:$BB$15, 1, MATCH(L197, MaGv!$C$15:$BB$15,0))," ")</f>
        <v xml:space="preserve"> </v>
      </c>
      <c r="R199" s="78" t="str">
        <f>IF(COUNTIF(MaGv!$C$20:$BB$20, L197)&gt;0, INDEX(MaGv!$C$3:$BB$20, 1, MATCH(L197, MaGv!$C$20:$BB$20,0))," ")</f>
        <v xml:space="preserve"> </v>
      </c>
      <c r="S199" s="78" t="str">
        <f>IF(COUNTIF(MaGv!$C$25:$BB$25, L197)&gt;0, INDEX(MaGv!$C$3:$BB$25, 1, MATCH(L197, MaGv!$C$25:$BB$25,0))," ")</f>
        <v>A9</v>
      </c>
      <c r="T199" s="78" t="str">
        <f>IF(COUNTIF(MaGv!$C$30:$BB$30, L197)&gt;0, INDEX(MaGv!$C$3:$BB$30, 1, MATCH(L197, MaGv!$C$30:$BB$30,0))," ")</f>
        <v xml:space="preserve"> </v>
      </c>
    </row>
    <row r="200" spans="1:22" ht="12.95" customHeight="1">
      <c r="A200" s="124"/>
      <c r="B200" s="580"/>
      <c r="C200" s="78">
        <v>3</v>
      </c>
      <c r="D200" s="79" t="s">
        <v>278</v>
      </c>
      <c r="E200" s="78" t="str">
        <f>IF(COUNTIF(MaGv!$C$6:$BB$6, B197)&gt;0, INDEX(MaGv!$C$3:$BB$6, 1, MATCH(B197, MaGv!$C$6:$BB$6,0))," ")</f>
        <v xml:space="preserve"> </v>
      </c>
      <c r="F200" s="78" t="str">
        <f>IF(COUNTIF(MaGv!$C$11:$BB$11, B197)&gt;0, INDEX(MaGv!$C$3:$BB$11, 1, MATCH(B197, MaGv!$C$11:$BB$11,0))," ")</f>
        <v xml:space="preserve"> </v>
      </c>
      <c r="G200" s="78" t="str">
        <f>IF(COUNTIF(MaGv!$C$16:$BB$16, B197)&gt;0, INDEX(MaGv!$C$3:$BB$16, 1, MATCH(B197, MaGv!$C$16:$BB$16,0))," ")</f>
        <v xml:space="preserve"> </v>
      </c>
      <c r="H200" s="78" t="str">
        <f>IF(COUNTIF(MaGv!$C$21:$BB$21, B197)&gt;0, INDEX(MaGv!$C$3:$BB$21, 1, MATCH(B197, MaGv!$C$21:$BB$21,0))," ")</f>
        <v xml:space="preserve"> </v>
      </c>
      <c r="I200" s="78" t="str">
        <f>IF(COUNTIF(MaGv!$C$26:$BB$26, B197)&gt;0, INDEX(MaGv!$C$3:$BB$26, 1, MATCH(B197, MaGv!$C$26:$BB$26,0))," ")</f>
        <v xml:space="preserve"> </v>
      </c>
      <c r="J200" s="78" t="str">
        <f>IF(COUNTIF(MaGv!$C$31:$BB$31, B197)&gt;0, INDEX(MaGv!$C$3:$BB$31, 1, MATCH(B197, MaGv!$C$31:$BB$31,0))," ")</f>
        <v xml:space="preserve"> </v>
      </c>
      <c r="K200" s="104"/>
      <c r="L200" s="580"/>
      <c r="M200" s="78">
        <v>3</v>
      </c>
      <c r="N200" s="79" t="s">
        <v>278</v>
      </c>
      <c r="O200" s="78" t="str">
        <f>IF(COUNTIF(MaGv!$C$6:$BB$6, L197)&gt;0, INDEX(MaGv!$C$3:$BB$6, 1, MATCH(L197, MaGv!$C$6:$BB$6,0))," ")</f>
        <v>A3</v>
      </c>
      <c r="P200" s="78" t="str">
        <f>IF(COUNTIF(MaGv!$C$11:$BB$11, L197)&gt;0, INDEX(MaGv!$C$3:$BB$11, 1, MATCH(L197, MaGv!$C$11:$BB$11,0))," ")</f>
        <v xml:space="preserve"> </v>
      </c>
      <c r="Q200" s="78" t="str">
        <f>IF(COUNTIF(MaGv!$C$16:$BB$16, L197)&gt;0, INDEX(MaGv!$C$3:$BB$16, 1, MATCH(L197, MaGv!$C$16:$BB$16,0))," ")</f>
        <v xml:space="preserve"> </v>
      </c>
      <c r="R200" s="78" t="str">
        <f>IF(COUNTIF(MaGv!$C$21:$BB$21, L197)&gt;0, INDEX(MaGv!$C$3:$BB$21, 1, MATCH(L197, MaGv!$C$21:$BB$21,0))," ")</f>
        <v xml:space="preserve"> </v>
      </c>
      <c r="S200" s="78" t="str">
        <f>IF(COUNTIF(MaGv!$C$26:$BB$26, L197)&gt;0, INDEX(MaGv!$C$3:$BB$26, 1, MATCH(L197, MaGv!$C$26:$BB$26,0))," ")</f>
        <v xml:space="preserve"> </v>
      </c>
      <c r="T200" s="78" t="str">
        <f>IF(COUNTIF(MaGv!$C$31:$BB$31, L197)&gt;0, INDEX(MaGv!$C$3:$BB$31, 1, MATCH(L197, MaGv!$C$31:$BB$31,0))," ")</f>
        <v xml:space="preserve"> </v>
      </c>
    </row>
    <row r="201" spans="1:22" ht="12.95" customHeight="1">
      <c r="A201" s="124"/>
      <c r="B201" s="580"/>
      <c r="C201" s="78">
        <v>4</v>
      </c>
      <c r="D201" s="79" t="s">
        <v>99</v>
      </c>
      <c r="E201" s="78" t="str">
        <f>IF(COUNTIF(MaGv!$C$7:$BB$7, B197)&gt;0, INDEX(MaGv!$C$3:$BB$7, 1, MATCH(B197, MaGv!$C$7:$BB$7,0))," ")</f>
        <v xml:space="preserve"> </v>
      </c>
      <c r="F201" s="78" t="str">
        <f>IF(COUNTIF(MaGv!$C$12:$BB$12, B197)&gt;0, INDEX(MaGv!$C$3:$BB$12, 1, MATCH(B197, MaGv!$C$12:$BB$12,0))," ")</f>
        <v xml:space="preserve"> </v>
      </c>
      <c r="G201" s="78" t="str">
        <f>IF(COUNTIF(MaGv!$C$17:$BB$17, B197)&gt;0, INDEX(MaGv!$C$3:$BB$17, 1, MATCH(B197, MaGv!$C$17:$BB$17,0))," ")</f>
        <v xml:space="preserve"> </v>
      </c>
      <c r="H201" s="78" t="str">
        <f>IF(COUNTIF(MaGv!$C$22:$BB$22, B197)&gt;0, INDEX(MaGv!$C$3:$BB$22, 1, MATCH(B197, MaGv!$C$22:$BB$22,0))," ")</f>
        <v xml:space="preserve"> </v>
      </c>
      <c r="I201" s="78" t="str">
        <f>IF(COUNTIF(MaGv!$C$27:$BB$27, B197)&gt;0, INDEX(MaGv!$C$3:$BB$27, 1, MATCH(B197, MaGv!$C$27:$BB$27,0))," ")</f>
        <v xml:space="preserve"> </v>
      </c>
      <c r="J201" s="78" t="str">
        <f>IF(COUNTIF(MaGv!$C$32:$BB$32, B197)&gt;0, INDEX(MaGv!$C$3:$BB$32, 1, MATCH(B197, MaGv!$C$32:$BB$32,0))," ")</f>
        <v xml:space="preserve"> </v>
      </c>
      <c r="K201" s="104"/>
      <c r="L201" s="580"/>
      <c r="M201" s="78">
        <v>4</v>
      </c>
      <c r="N201" s="79" t="s">
        <v>99</v>
      </c>
      <c r="O201" s="78" t="str">
        <f>IF(COUNTIF(MaGv!$C$7:$BB$7, L197)&gt;0, INDEX(MaGv!$C$3:$BB$7, 1, MATCH(L197, MaGv!$C$7:$BB$7,0))," ")</f>
        <v xml:space="preserve"> </v>
      </c>
      <c r="P201" s="78" t="str">
        <f>IF(COUNTIF(MaGv!$C$12:$BB$12, L197)&gt;0, INDEX(MaGv!$C$3:$BB$12, 1, MATCH(L197, MaGv!$C$12:$BB$12,0))," ")</f>
        <v xml:space="preserve"> </v>
      </c>
      <c r="Q201" s="78" t="str">
        <f>IF(COUNTIF(MaGv!$C$17:$BB$17, L197)&gt;0, INDEX(MaGv!$C$3:$BB$17, 1, MATCH(L197, MaGv!$C$17:$BB$17,0))," ")</f>
        <v xml:space="preserve"> </v>
      </c>
      <c r="R201" s="78" t="str">
        <f>IF(COUNTIF(MaGv!$C$22:$BB$22, L197)&gt;0, INDEX(MaGv!$C$3:$BB$22, 1, MATCH(L197, MaGv!$C$22:$BB$22,0))," ")</f>
        <v xml:space="preserve"> </v>
      </c>
      <c r="S201" s="78" t="str">
        <f>IF(COUNTIF(MaGv!$C$27:$BB$27, L197)&gt;0, INDEX(MaGv!$C$3:$BB$27, 1, MATCH(L197, MaGv!$C$27:$BB$27,0))," ")</f>
        <v xml:space="preserve"> </v>
      </c>
      <c r="T201" s="78" t="str">
        <f>IF(COUNTIF(MaGv!$C$32:$BB$32, L197)&gt;0, INDEX(MaGv!$C$3:$BB$32, 1, MATCH(L197, MaGv!$C$32:$BB$32,0))," ")</f>
        <v xml:space="preserve"> </v>
      </c>
    </row>
    <row r="202" spans="1:22" ht="12.95" customHeight="1" thickBot="1">
      <c r="A202" s="124"/>
      <c r="B202" s="580"/>
      <c r="C202" s="108">
        <v>5</v>
      </c>
      <c r="D202" s="110" t="s">
        <v>100</v>
      </c>
      <c r="E202" s="108" t="str">
        <f>IF(COUNTIF(MaGv!$C$8:$BB$8, B197)&gt;0, INDEX(MaGv!$C$3:$BB$8, 1, MATCH(B197, MaGv!$C$8:$BB$8,0))," ")</f>
        <v xml:space="preserve"> </v>
      </c>
      <c r="F202" s="108" t="str">
        <f>IF(COUNTIF(MaGv!$C$13:$BB$13, B197)&gt;0, INDEX(MaGv!$C$3:$BB$13, 1, MATCH(B197, MaGv!$C$13:$BB$13,0))," ")</f>
        <v xml:space="preserve"> </v>
      </c>
      <c r="G202" s="108" t="str">
        <f>IF(COUNTIF(MaGv!$C$18:$BB$18, B197)&gt;0, INDEX(MaGv!$C$3:$BB$18, 1, MATCH(B197, MaGv!$C$18:$BB$18,0))," ")</f>
        <v xml:space="preserve"> </v>
      </c>
      <c r="H202" s="108" t="str">
        <f>IF(COUNTIF(MaGv!$C$23:$BB$23, B197)&gt;0, INDEX(MaGv!$C$3:$BB$23, 1, MATCH(B197, MaGv!$C$23:$BB$23,0))," ")</f>
        <v xml:space="preserve"> </v>
      </c>
      <c r="I202" s="108" t="str">
        <f>IF(COUNTIF(MaGv!$C$28:$BB$28, B197)&gt;0, INDEX(MaGv!$C$3:$BB$28, 1, MATCH(B197, MaGv!$C$28:$BB$28,0))," ")</f>
        <v xml:space="preserve"> </v>
      </c>
      <c r="J202" s="108" t="str">
        <f>IF(COUNTIF(MaGv!$C$33:$BB$33, B197)&gt;0, INDEX(MaGv!$C$3:$BB$33, 1, MATCH(B197, MaGv!$C$33:$BB$33, 0))," ")</f>
        <v xml:space="preserve"> </v>
      </c>
      <c r="K202" s="104"/>
      <c r="L202" s="580"/>
      <c r="M202" s="108">
        <v>5</v>
      </c>
      <c r="N202" s="110" t="s">
        <v>100</v>
      </c>
      <c r="O202" s="108" t="str">
        <f>IF(COUNTIF(MaGv!$C$8:$BB$8, L197)&gt;0, INDEX(MaGv!$C$3:$BB$8, 1, MATCH(L197, MaGv!$C$8:$BB$8,0))," ")</f>
        <v xml:space="preserve"> </v>
      </c>
      <c r="P202" s="108" t="str">
        <f>IF(COUNTIF(MaGv!$C$13:$BB$13, L197)&gt;0, INDEX(MaGv!$C$3:$BB$13, 1, MATCH(L197, MaGv!$C$13:$BB$13,0))," ")</f>
        <v>A7</v>
      </c>
      <c r="Q202" s="108" t="str">
        <f>IF(COUNTIF(MaGv!$C$18:$BB$18, L197)&gt;0, INDEX(MaGv!$C$3:$BB$18, 1, MATCH(L197, MaGv!$C$18:$BB$18,0))," ")</f>
        <v xml:space="preserve"> </v>
      </c>
      <c r="R202" s="108" t="str">
        <f>IF(COUNTIF(MaGv!$C$23:$BB$23, L197)&gt;0, INDEX(MaGv!$C$3:$BB$23, 1, MATCH(L197, MaGv!$C$23:$BB$23,0))," ")</f>
        <v xml:space="preserve"> </v>
      </c>
      <c r="S202" s="108" t="str">
        <f>IF(COUNTIF(MaGv!$C$28:$BB$28, L197)&gt;0, INDEX(MaGv!$C$3:$BB$28, 1, MATCH(L197, MaGv!$C$28:$BB$28,0))," ")</f>
        <v>A7</v>
      </c>
      <c r="T202" s="108" t="str">
        <f>IF(COUNTIF(MaGv!$C$33:$BB$33, L197)&gt;0, INDEX(MaGv!$C$3:$BB$33, 1, MATCH(L197, MaGv!$C$33:$BB$33, 0))," ")</f>
        <v xml:space="preserve"> </v>
      </c>
    </row>
    <row r="203" spans="1:22" ht="12.95" customHeight="1" thickTop="1">
      <c r="A203" s="124"/>
      <c r="B203" s="579" t="s">
        <v>24</v>
      </c>
      <c r="C203" s="109">
        <v>1</v>
      </c>
      <c r="D203" s="111" t="s">
        <v>279</v>
      </c>
      <c r="E203" s="109" t="str">
        <f>IF(COUNTIF(MaGv!$C$39:$BB$39, B197)&gt;0, INDEX(MaGv!$C$38:$BB$39, 1, MATCH(B197, MaGv!$C$39:$BB$39,0))," ")</f>
        <v xml:space="preserve"> </v>
      </c>
      <c r="F203" s="109" t="str">
        <f>IF(COUNTIF(MaGv!$C$44:$BB$44, B197)&gt;0, INDEX(MaGv!$C$38:$BB$44, 1, MATCH(B197, MaGv!$C$44:$BB$44,0))," ")</f>
        <v xml:space="preserve"> </v>
      </c>
      <c r="G203" s="109" t="str">
        <f>IF(COUNTIF(MaGv!$C$49:$BB$49, B197)&gt;0, INDEX(MaGv!$C$38:$BB$49, 1, MATCH(B197, MaGv!$C$49:$BB$49,0))," ")</f>
        <v xml:space="preserve"> </v>
      </c>
      <c r="H203" s="109" t="str">
        <f>IF(COUNTIF(MaGv!$C$54:$BB$54, B197)&gt;0, INDEX(MaGv!$C$38:$BB$54, 1, MATCH(B197, MaGv!$C$54:$BB$54,0))," ")</f>
        <v xml:space="preserve"> </v>
      </c>
      <c r="I203" s="109" t="str">
        <f>IF(COUNTIF(MaGv!$C$59:$BB$59, B197)&gt;0, INDEX(MaGv!$C$38:$BB$59, 1, MATCH(B197, MaGv!$C$59:$BB$59,0))," ")</f>
        <v xml:space="preserve"> </v>
      </c>
      <c r="J203" s="109" t="str">
        <f>IF(COUNTIF(MaGv!$C$64:$BB$64, B197)&gt;0, INDEX(MaGv!$C$38:$BB$64, 1, MATCH(B197, MaGv!$C$64:$BB$64,0))," ")</f>
        <v xml:space="preserve"> </v>
      </c>
      <c r="K203" s="104"/>
      <c r="L203" s="579" t="s">
        <v>24</v>
      </c>
      <c r="M203" s="109">
        <v>1</v>
      </c>
      <c r="N203" s="111" t="s">
        <v>279</v>
      </c>
      <c r="O203" s="109" t="str">
        <f>IF(COUNTIF(MaGv!$C$39:$BB$39, L197)&gt;0, INDEX(MaGv!$C$38:$BB$39, 1, MATCH(L197, MaGv!$C$39:$BB$39,0))," ")</f>
        <v xml:space="preserve"> </v>
      </c>
      <c r="P203" s="109" t="str">
        <f>IF(COUNTIF(MaGv!$C$44:$BB$44, L197)&gt;0, INDEX(MaGv!$C$38:$BB$44, 1, MATCH(L197, MaGv!$C$44:$BB$44,0))," ")</f>
        <v xml:space="preserve"> </v>
      </c>
      <c r="Q203" s="109" t="str">
        <f>IF(COUNTIF(MaGv!$C$49:$BB$49, L197)&gt;0, INDEX(MaGv!$C$38:$BB$49, 1, MATCH(L197, MaGv!$C$49:$BB$49,0))," ")</f>
        <v xml:space="preserve"> </v>
      </c>
      <c r="R203" s="109" t="str">
        <f>IF(COUNTIF(MaGv!$C$54:$BB$54, L197)&gt;0, INDEX(MaGv!$C$38:$BB$54, 1, MATCH(L197, MaGv!$C$54:$BB$54,0))," ")</f>
        <v xml:space="preserve"> </v>
      </c>
      <c r="S203" s="109" t="str">
        <f>IF(COUNTIF(MaGv!$C$59:$BB$59, L197)&gt;0, INDEX(MaGv!$C$38:$BB$59, 1, MATCH(L197, MaGv!$C$59:$BB$59,0))," ")</f>
        <v xml:space="preserve"> </v>
      </c>
      <c r="T203" s="109" t="str">
        <f>IF(COUNTIF(MaGv!$C$64:$BB$64, L197)&gt;0, INDEX(MaGv!$C$38:$BB$64, 1, MATCH(L197, MaGv!$C$64:$BB$64,0))," ")</f>
        <v xml:space="preserve"> </v>
      </c>
    </row>
    <row r="204" spans="1:22" ht="12.95" customHeight="1">
      <c r="A204" s="124"/>
      <c r="B204" s="580"/>
      <c r="C204" s="78">
        <v>2</v>
      </c>
      <c r="D204" s="79" t="s">
        <v>531</v>
      </c>
      <c r="E204" s="78" t="str">
        <f>IF(COUNTIF(MaGv!$C$40:$BB$40, B197)&gt;0, INDEX(MaGv!$C$38:$BB$40, 1, MATCH(B197, MaGv!$C$40:$BB$40,0))," ")</f>
        <v xml:space="preserve"> </v>
      </c>
      <c r="F204" s="78" t="str">
        <f>IF(COUNTIF(MaGv!$C$45:$BB$45, B197)&gt;0, INDEX(MaGv!$C$38:$BB$45, 1, MATCH(B197, MaGv!$C$45:$BB$45,0))," ")</f>
        <v xml:space="preserve"> </v>
      </c>
      <c r="G204" s="78" t="str">
        <f>IF(COUNTIF(MaGv!$C$50:$BB$50, B197)&gt;0, INDEX(MaGv!$C$38:$BB$50, 1, MATCH(B197, MaGv!$C$50:$BB$50,0))," ")</f>
        <v xml:space="preserve"> </v>
      </c>
      <c r="H204" s="78" t="str">
        <f>IF(COUNTIF(MaGv!$C$55:$BB$55, B197)&gt;0, INDEX(MaGv!$C$38:$BB$55, 1, MATCH(B197, MaGv!$C$55:$BB$55,0))," ")</f>
        <v xml:space="preserve"> </v>
      </c>
      <c r="I204" s="78" t="str">
        <f>IF(COUNTIF(MaGv!$C$60:$BB$60, B197)&gt;0, INDEX(MaGv!$C$38:$BB$60, 1, MATCH(B197, MaGv!$C$60:$BB$60,0))," ")</f>
        <v xml:space="preserve"> </v>
      </c>
      <c r="J204" s="78" t="str">
        <f>IF(COUNTIF(MaGv!$C$65:$BB$65, B197)&gt;0, INDEX(MaGv!$C$38:$BB$65, 1, MATCH(B197, MaGv!$C$65:$BB$65,0))," ")</f>
        <v xml:space="preserve"> </v>
      </c>
      <c r="K204" s="104"/>
      <c r="L204" s="580"/>
      <c r="M204" s="78">
        <v>2</v>
      </c>
      <c r="N204" s="79" t="s">
        <v>531</v>
      </c>
      <c r="O204" s="78" t="str">
        <f>IF(COUNTIF(MaGv!$C$40:$BB$40, L197)&gt;0, INDEX(MaGv!$C$38:$BB$40, 1, MATCH(L197, MaGv!$C$40:$BB$40,0))," ")</f>
        <v xml:space="preserve"> </v>
      </c>
      <c r="P204" s="78" t="str">
        <f>IF(COUNTIF(MaGv!$C$45:$BB$45, L197)&gt;0, INDEX(MaGv!$C$38:$BB$45, 1, MATCH(L197, MaGv!$C$45:$BB$45,0))," ")</f>
        <v xml:space="preserve"> </v>
      </c>
      <c r="Q204" s="78" t="str">
        <f>IF(COUNTIF(MaGv!$C$50:$BB$50, L197)&gt;0, INDEX(MaGv!$C$38:$BB$50, 1, MATCH(L197, MaGv!$C$50:$BB$50,0))," ")</f>
        <v xml:space="preserve"> </v>
      </c>
      <c r="R204" s="78" t="str">
        <f>IF(COUNTIF(MaGv!$C$55:$BB$55, L197)&gt;0, INDEX(MaGv!$C$38:$BB$55, 1, MATCH(L197, MaGv!$C$55:$BB$55,0))," ")</f>
        <v xml:space="preserve"> </v>
      </c>
      <c r="S204" s="78" t="str">
        <f>IF(COUNTIF(MaGv!$C$60:$BB$60, L197)&gt;0, INDEX(MaGv!$C$38:$BB$60, 1, MATCH(L197, MaGv!$C$60:$BB$60,0))," ")</f>
        <v xml:space="preserve"> </v>
      </c>
      <c r="T204" s="78" t="str">
        <f>IF(COUNTIF(MaGv!$C$65:$BB$65, L197)&gt;0, INDEX(MaGv!$C$38:$BB$65, 1, MATCH(L197, MaGv!$C$65:$BB$65,0))," ")</f>
        <v xml:space="preserve"> </v>
      </c>
    </row>
    <row r="205" spans="1:22" ht="12.95" customHeight="1">
      <c r="A205" s="124"/>
      <c r="B205" s="580"/>
      <c r="C205" s="78">
        <v>3</v>
      </c>
      <c r="D205" s="79" t="s">
        <v>532</v>
      </c>
      <c r="E205" s="78" t="str">
        <f>IF(COUNTIF(MaGv!$C$41:$BB$41, B197)&gt;0, INDEX(MaGv!$C$38:$BB$41, 1, MATCH(B197, MaGv!$C$41:$BB$41,0))," ")</f>
        <v xml:space="preserve"> </v>
      </c>
      <c r="F205" s="78" t="str">
        <f>IF(COUNTIF(MaGv!$C$46:$BB$46, B197)&gt;0, INDEX(MaGv!$C$38:$BB$46, 1, MATCH(B197, MaGv!$C$46:$BB$46,0))," ")</f>
        <v xml:space="preserve"> </v>
      </c>
      <c r="G205" s="78" t="str">
        <f>IF(COUNTIF(MaGv!$C$51:$BB$51, B197)&gt;0, INDEX(MaGv!$C$38:$BB$51, 1, MATCH(B197, MaGv!$C$51:$BB$51,0))," ")</f>
        <v xml:space="preserve"> </v>
      </c>
      <c r="H205" s="78" t="str">
        <f>IF(COUNTIF(MaGv!$C$56:$BB$56, B197)&gt;0, INDEX(MaGv!$C$38:$BB$56, 1, MATCH(B197, MaGv!$C$56:$BB$56,0))," ")</f>
        <v xml:space="preserve"> </v>
      </c>
      <c r="I205" s="78" t="str">
        <f>IF(COUNTIF(MaGv!$C$61:$BB$61, B197)&gt;0, INDEX(MaGv!$C$38:$BB$61, 1, MATCH(B197, MaGv!$C$61:$BB$61,0))," ")</f>
        <v xml:space="preserve"> </v>
      </c>
      <c r="J205" s="78" t="str">
        <f>IF(COUNTIF(MaGv!$C$66:$BB$66, B197)&gt;0, INDEX(MaGv!$C$38:$BB$66, 1, MATCH(B197, MaGv!$C$66:$BB$66,0))," ")</f>
        <v xml:space="preserve"> </v>
      </c>
      <c r="K205" s="104"/>
      <c r="L205" s="580"/>
      <c r="M205" s="78">
        <v>3</v>
      </c>
      <c r="N205" s="79" t="s">
        <v>532</v>
      </c>
      <c r="O205" s="78" t="str">
        <f>IF(COUNTIF(MaGv!$C$41:$BB$41, L197)&gt;0, INDEX(MaGv!$C$38:$BB$41, 1, MATCH(L197, MaGv!$C$41:$BB$41,0))," ")</f>
        <v xml:space="preserve"> </v>
      </c>
      <c r="P205" s="78" t="str">
        <f>IF(COUNTIF(MaGv!$C$46:$BB$46, L197)&gt;0, INDEX(MaGv!$C$38:$BB$46, 1, MATCH(L197, MaGv!$C$46:$BB$46,0))," ")</f>
        <v xml:space="preserve"> </v>
      </c>
      <c r="Q205" s="78" t="str">
        <f>IF(COUNTIF(MaGv!$C$51:$BB$51, L197)&gt;0, INDEX(MaGv!$C$38:$BB$51, 1, MATCH(L197, MaGv!$C$51:$BB$51,0))," ")</f>
        <v xml:space="preserve"> </v>
      </c>
      <c r="R205" s="78" t="str">
        <f>IF(COUNTIF(MaGv!$C$56:$BB$56, L197)&gt;0, INDEX(MaGv!$C$38:$BB$56, 1, MATCH(L197, MaGv!$C$56:$BB$56,0))," ")</f>
        <v xml:space="preserve"> </v>
      </c>
      <c r="S205" s="78" t="str">
        <f>IF(COUNTIF(MaGv!$C$61:$BB$61, L197)&gt;0, INDEX(MaGv!$C$38:$BB$61, 1, MATCH(L197, MaGv!$C$61:$BB$61,0))," ")</f>
        <v xml:space="preserve"> </v>
      </c>
      <c r="T205" s="78" t="str">
        <f>IF(COUNTIF(MaGv!$C$66:$BB$66, L197)&gt;0, INDEX(MaGv!$C$38:$BB$66, 1, MATCH(L197, MaGv!$C$66:$BB$66,0))," ")</f>
        <v xml:space="preserve"> </v>
      </c>
    </row>
    <row r="206" spans="1:22" ht="12.95" customHeight="1">
      <c r="A206" s="124"/>
      <c r="B206" s="580"/>
      <c r="C206" s="78">
        <v>4</v>
      </c>
      <c r="D206" s="79" t="s">
        <v>533</v>
      </c>
      <c r="E206" s="78" t="str">
        <f>IF(COUNTIF(MaGv!$C$42:$BB$42, B197)&gt;0, INDEX(MaGv!$C$38:$BB$42, 1, MATCH(B197, MaGv!$C$42:$BB$42,0))," ")</f>
        <v xml:space="preserve"> </v>
      </c>
      <c r="F206" s="78" t="str">
        <f>IF(COUNTIF(MaGv!$C$47:$BB$47, B197)&gt;0, INDEX(MaGv!$C$38:$BB$47, 1, MATCH(B197, MaGv!$C$47:$BB$47,0))," ")</f>
        <v xml:space="preserve"> </v>
      </c>
      <c r="G206" s="78" t="str">
        <f>IF(COUNTIF(MaGv!$C$52:$BB$52, B197)&gt;0, INDEX(MaGv!$C$38:$BB$52, 1, MATCH(B197, MaGv!$C$52:$BB$52, 0))," ")</f>
        <v xml:space="preserve"> </v>
      </c>
      <c r="H206" s="78" t="str">
        <f>IF(COUNTIF(MaGv!$C$57:$BB$57, B197)&gt;0, INDEX(MaGv!$C$38:$BB$57, 1, MATCH(B197, MaGv!$C$57:$BB$57,0))," ")</f>
        <v xml:space="preserve"> </v>
      </c>
      <c r="I206" s="78" t="str">
        <f>IF(COUNTIF(MaGv!$C$62:$BB$62, B197)&gt;0, INDEX(MaGv!$C$38:$BB$62, 1, MATCH(B197, MaGv!$C$62:$BB$62,0))," ")</f>
        <v xml:space="preserve"> </v>
      </c>
      <c r="J206" s="78" t="str">
        <f>IF(COUNTIF(MaGv!$C$66:$BB$67, B197)&gt;0, INDEX(MaGv!$C$38:$BB$67, 1, MATCH(B197, MaGv!$C$67:$BB$67,0))," ")</f>
        <v xml:space="preserve"> </v>
      </c>
      <c r="K206" s="104"/>
      <c r="L206" s="580"/>
      <c r="M206" s="78">
        <v>4</v>
      </c>
      <c r="N206" s="79" t="s">
        <v>533</v>
      </c>
      <c r="O206" s="78" t="str">
        <f>IF(COUNTIF(MaGv!$C$42:$BB$42, L197)&gt;0, INDEX(MaGv!$C$38:$BB$42, 1, MATCH(L197, MaGv!$C$42:$BB$42,0))," ")</f>
        <v xml:space="preserve"> </v>
      </c>
      <c r="P206" s="78" t="str">
        <f>IF(COUNTIF(MaGv!$C$47:$BB$47, L197)&gt;0, INDEX(MaGv!$C$38:$BB$47, 1, MATCH(L197, MaGv!$C$47:$BB$47,0))," ")</f>
        <v xml:space="preserve"> </v>
      </c>
      <c r="Q206" s="78" t="str">
        <f>IF(COUNTIF(MaGv!$C$52:$BB$52, L197)&gt;0, INDEX(MaGv!$C$38:$BB$52, 1, MATCH(L197, MaGv!$C$52:$BB$52, 0))," ")</f>
        <v xml:space="preserve"> </v>
      </c>
      <c r="R206" s="78" t="str">
        <f>IF(COUNTIF(MaGv!$C$57:$BB$57, L197)&gt;0, INDEX(MaGv!$C$38:$BB$57, 1, MATCH(L197, MaGv!$C$57:$BB$57,0))," ")</f>
        <v xml:space="preserve"> </v>
      </c>
      <c r="S206" s="78" t="str">
        <f>IF(COUNTIF(MaGv!$C$62:$BB$62, L197)&gt;0, INDEX(MaGv!$C$38:$BB$62, 1, MATCH(L197, MaGv!$C$62:$BB$62,0))," ")</f>
        <v xml:space="preserve"> </v>
      </c>
      <c r="T206" s="78" t="str">
        <f>IF(COUNTIF(MaGv!$C$66:$BB$67, L197)&gt;0, INDEX(MaGv!$C$38:$BB$67, 1, MATCH(L197, MaGv!$C$67:$BB$67,0))," ")</f>
        <v xml:space="preserve"> </v>
      </c>
    </row>
    <row r="207" spans="1:22" ht="12.95" customHeight="1">
      <c r="A207" s="124"/>
      <c r="B207" s="581"/>
      <c r="C207" s="80">
        <v>5</v>
      </c>
      <c r="D207" s="81" t="s">
        <v>534</v>
      </c>
      <c r="E207" s="80" t="str">
        <f>IF(COUNTIF(MaGv!$C$43:$BB$43, B197)&gt;0, INDEX(MaGv!$C$38:$BB$43, 1, MATCH(B197, MaGv!$C$43:$BB$43,0))," ")</f>
        <v xml:space="preserve"> </v>
      </c>
      <c r="F207" s="80" t="str">
        <f>IF(COUNTIF(MaGv!$C$48:$BB$48, B197)&gt;0, INDEX(MaGv!$C$38:$BB$48, 1, MATCH(B197, MaGv!$C$48:$BB$48,0))," ")</f>
        <v xml:space="preserve"> </v>
      </c>
      <c r="G207" s="80" t="str">
        <f>IF(COUNTIF(MaGv!$C$53:$BB$53, B197)&gt;0, INDEX(MaGv!$C$38:$BB$53, 1, MATCH(B197, MaGv!$C$53:$BB$53,0))," ")</f>
        <v xml:space="preserve"> </v>
      </c>
      <c r="H207" s="80" t="str">
        <f>IF(COUNTIF(MaGv!$C$58:$BB$58, B197)&gt;0, INDEX(MaGv!$C$38:$BB$58, 1, MATCH(B197, MaGv!$C$58:$BB$58,0))," ")</f>
        <v xml:space="preserve"> </v>
      </c>
      <c r="I207" s="80" t="str">
        <f>IF(COUNTIF(MaGv!$C$63:$BB$63, B197)&gt;0, INDEX(MaGv!$C$38:$BB$63, 1, MATCH(B197, MaGv!$C$63:$BB$63,0))," ")</f>
        <v xml:space="preserve"> </v>
      </c>
      <c r="J207" s="80" t="str">
        <f>IF(COUNTIF(MaGv!$C$68:$BB$68, B197)&gt;0, INDEX(MaGv!$C$38:$BB$68, 1, MATCH(B197, MaGv!$C$68:$BB$68,0))," ")</f>
        <v xml:space="preserve"> </v>
      </c>
      <c r="K207" s="104"/>
      <c r="L207" s="581"/>
      <c r="M207" s="80">
        <v>5</v>
      </c>
      <c r="N207" s="81" t="s">
        <v>534</v>
      </c>
      <c r="O207" s="80" t="str">
        <f>IF(COUNTIF(MaGv!$C$43:$BB$43, L197)&gt;0, INDEX(MaGv!$C$38:$BB$43, 1, MATCH(L197, MaGv!$C$43:$BB$43,0))," ")</f>
        <v xml:space="preserve"> </v>
      </c>
      <c r="P207" s="80" t="str">
        <f>IF(COUNTIF(MaGv!$C$48:$BB$48, L197)&gt;0, INDEX(MaGv!$C$38:$BB$48, 1, MATCH(L197, MaGv!$C$48:$BB$48,0))," ")</f>
        <v xml:space="preserve"> </v>
      </c>
      <c r="Q207" s="80" t="str">
        <f>IF(COUNTIF(MaGv!$C$53:$BB$53, L197)&gt;0, INDEX(MaGv!$C$38:$BB$53, 1, MATCH(L197, MaGv!$C$53:$BB$53,0))," ")</f>
        <v xml:space="preserve"> </v>
      </c>
      <c r="R207" s="80" t="str">
        <f>IF(COUNTIF(MaGv!$C$58:$BB$58, L197)&gt;0, INDEX(MaGv!$C$38:$BB$58, 1, MATCH(L197, MaGv!$C$58:$BB$58,0))," ")</f>
        <v xml:space="preserve"> </v>
      </c>
      <c r="S207" s="80" t="str">
        <f>IF(COUNTIF(MaGv!$C$63:$BB$63, L197)&gt;0, INDEX(MaGv!$C$38:$BB$63, 1, MATCH(L197, MaGv!$C$63:$BB$63,0))," ")</f>
        <v xml:space="preserve"> </v>
      </c>
      <c r="T207" s="80" t="str">
        <f>IF(COUNTIF(MaGv!$C$68:$BB$68, L197)&gt;0, INDEX(MaGv!$C$38:$BB$68, 1, MATCH(L197, MaGv!$C$68:$BB$68,0))," ")</f>
        <v xml:space="preserve"> </v>
      </c>
    </row>
    <row r="208" spans="1:22" ht="12.95" customHeight="1">
      <c r="A208" s="124"/>
      <c r="B208" s="119"/>
      <c r="C208" s="75"/>
      <c r="D208" s="82"/>
      <c r="E208" s="75"/>
      <c r="F208" s="75"/>
      <c r="G208" s="75"/>
      <c r="H208" s="75"/>
      <c r="I208" s="75"/>
      <c r="J208" s="75"/>
      <c r="K208" s="104"/>
      <c r="L208" s="119"/>
      <c r="M208" s="75"/>
      <c r="N208" s="82"/>
      <c r="O208" s="75"/>
      <c r="P208" s="75"/>
      <c r="Q208" s="75"/>
      <c r="R208" s="75"/>
      <c r="S208" s="75"/>
      <c r="T208" s="75"/>
    </row>
    <row r="209" spans="1:22" ht="12.95" customHeight="1">
      <c r="A209" s="127"/>
      <c r="B209" s="120"/>
      <c r="C209" s="83"/>
      <c r="D209" s="83"/>
      <c r="E209" s="84"/>
      <c r="F209" s="84"/>
      <c r="G209" s="84"/>
      <c r="H209" s="84"/>
      <c r="I209" s="84"/>
      <c r="J209" s="84"/>
      <c r="K209" s="84"/>
      <c r="L209" s="120"/>
      <c r="M209" s="83"/>
      <c r="N209" s="83"/>
      <c r="O209" s="84"/>
      <c r="P209" s="84"/>
      <c r="Q209" s="84"/>
      <c r="R209" s="84"/>
      <c r="S209" s="84"/>
      <c r="T209" s="84"/>
    </row>
    <row r="210" spans="1:22" ht="12.95" customHeight="1">
      <c r="A210" s="124"/>
      <c r="B210" s="474" t="str">
        <f ca="1">MaGv!$N$1</f>
        <v>tkb_khoi12_hk2_ngay04-05-2020</v>
      </c>
      <c r="C210" s="474"/>
      <c r="D210" s="70"/>
      <c r="E210" s="70"/>
      <c r="F210" s="70"/>
      <c r="G210" s="70"/>
      <c r="H210" s="124"/>
      <c r="I210" s="70"/>
      <c r="J210" s="70"/>
      <c r="K210" s="71"/>
      <c r="L210" s="474" t="str">
        <f ca="1">MaGv!$N$1</f>
        <v>tkb_khoi12_hk2_ngay04-05-2020</v>
      </c>
      <c r="M210" s="70"/>
      <c r="N210" s="70"/>
      <c r="O210" s="70"/>
      <c r="P210" s="70"/>
      <c r="Q210" s="70"/>
      <c r="R210" s="124"/>
      <c r="S210" s="70"/>
      <c r="T210" s="70"/>
    </row>
    <row r="211" spans="1:22" ht="12.95" customHeight="1">
      <c r="B211" s="117" t="s">
        <v>71</v>
      </c>
      <c r="C211" s="582" t="str">
        <f>VLOOKUP(B213,dsma,3,0)&amp;"-"&amp;VLOOKUP(B213,dsma,5,0)</f>
        <v>Võ Tiến Thi-Hóa</v>
      </c>
      <c r="D211" s="582"/>
      <c r="E211" s="582"/>
      <c r="F211" s="582"/>
      <c r="G211" s="71"/>
      <c r="H211" s="72"/>
      <c r="I211" s="73" t="s">
        <v>125</v>
      </c>
      <c r="J211" s="74">
        <f>60-COUNTIF(E214:J223, " ")</f>
        <v>6</v>
      </c>
      <c r="K211" s="71"/>
      <c r="L211" s="117" t="s">
        <v>71</v>
      </c>
      <c r="M211" s="582" t="str">
        <f>VLOOKUP(L213,dsma,3,0)&amp;"-"&amp;VLOOKUP(L213,dsma,5,0)</f>
        <v>Trương Văn Thiện-Hóa</v>
      </c>
      <c r="N211" s="582"/>
      <c r="O211" s="582"/>
      <c r="P211" s="582"/>
      <c r="Q211" s="105"/>
      <c r="R211" s="72"/>
      <c r="S211" s="73" t="s">
        <v>125</v>
      </c>
      <c r="T211" s="74">
        <f>60-COUNTIF(O214:T223, " ")</f>
        <v>0</v>
      </c>
    </row>
    <row r="212" spans="1:22" ht="3" customHeight="1">
      <c r="B212" s="116"/>
      <c r="C212" s="71"/>
      <c r="D212" s="71"/>
      <c r="E212" s="75"/>
      <c r="F212" s="71"/>
      <c r="G212" s="71"/>
      <c r="H212" s="71"/>
      <c r="I212" s="71"/>
      <c r="J212" s="71"/>
      <c r="K212" s="71"/>
      <c r="L212" s="116"/>
      <c r="M212" s="71"/>
      <c r="N212" s="71"/>
      <c r="O212" s="75"/>
      <c r="P212" s="71"/>
      <c r="Q212" s="71"/>
      <c r="R212" s="71"/>
      <c r="S212" s="71"/>
      <c r="T212" s="71"/>
    </row>
    <row r="213" spans="1:22" ht="12.95" customHeight="1">
      <c r="A213" s="126"/>
      <c r="B213" s="118" t="str">
        <f>X31</f>
        <v>BH03</v>
      </c>
      <c r="C213" s="76" t="s">
        <v>72</v>
      </c>
      <c r="D213" s="76" t="s">
        <v>73</v>
      </c>
      <c r="E213" s="76" t="s">
        <v>15</v>
      </c>
      <c r="F213" s="76" t="s">
        <v>16</v>
      </c>
      <c r="G213" s="76" t="s">
        <v>37</v>
      </c>
      <c r="H213" s="76" t="s">
        <v>38</v>
      </c>
      <c r="I213" s="76" t="s">
        <v>39</v>
      </c>
      <c r="J213" s="76" t="s">
        <v>40</v>
      </c>
      <c r="K213" s="103"/>
      <c r="L213" s="118" t="str">
        <f>X32</f>
        <v>BH04</v>
      </c>
      <c r="M213" s="76" t="s">
        <v>72</v>
      </c>
      <c r="N213" s="76" t="s">
        <v>73</v>
      </c>
      <c r="O213" s="76" t="s">
        <v>15</v>
      </c>
      <c r="P213" s="76" t="s">
        <v>16</v>
      </c>
      <c r="Q213" s="76" t="s">
        <v>37</v>
      </c>
      <c r="R213" s="76" t="s">
        <v>38</v>
      </c>
      <c r="S213" s="76" t="s">
        <v>39</v>
      </c>
      <c r="T213" s="76" t="s">
        <v>40</v>
      </c>
      <c r="V213" s="122">
        <v>28</v>
      </c>
    </row>
    <row r="214" spans="1:22" ht="12.95" customHeight="1">
      <c r="A214" s="124"/>
      <c r="B214" s="583" t="s">
        <v>25</v>
      </c>
      <c r="C214" s="68">
        <v>1</v>
      </c>
      <c r="D214" s="77" t="s">
        <v>74</v>
      </c>
      <c r="E214" s="68" t="str">
        <f>IF(COUNTIF(MaGv!$C$4:$BB$4, B213)&gt;0, INDEX(MaGv!$C$3:$BB$4, 1, MATCH(B213, MaGv!$C$4:$BB$4,0))," ")</f>
        <v xml:space="preserve"> </v>
      </c>
      <c r="F214" s="68" t="str">
        <f>IF(COUNTIF(MaGv!$C$9:$BB$9, B213)&gt;0, INDEX(MaGv!$C$3:$BB$9, 1, MATCH(B213, MaGv!$C$9:$BB$9,0))," ")</f>
        <v xml:space="preserve"> </v>
      </c>
      <c r="G214" s="68" t="str">
        <f>IF(COUNTIF(MaGv!$C$14:$BB$14, B213)&gt;0, INDEX(MaGv!$C$3:$BB$14, 1, MATCH(B213, MaGv!$C$14:$BB$14,0))," ")</f>
        <v xml:space="preserve"> </v>
      </c>
      <c r="H214" s="68" t="str">
        <f>IF(COUNTIF(MaGv!$C$19:$BB$19, B213)&gt;0, INDEX(MaGv!$C$3:$BB$19, 1, MATCH(B213, MaGv!$C$19:$BB$19,0))," ")</f>
        <v xml:space="preserve"> </v>
      </c>
      <c r="I214" s="68" t="str">
        <f>IF(COUNTIF(MaGv!$C$24:$BB$24, B213)&gt;0, INDEX(MaGv!$C$3:$BB$24, 1, MATCH(B213, MaGv!$C$24:$BB$24,0))," ")</f>
        <v xml:space="preserve"> </v>
      </c>
      <c r="J214" s="68" t="str">
        <f>IF(COUNTIF(MaGv!$C$29:$BB$29, B213)&gt;0, INDEX(MaGv!$C$3:$BB$29, 1, MATCH(B213, MaGv!$C$29:$BB$29,0))," ")</f>
        <v xml:space="preserve"> </v>
      </c>
      <c r="K214" s="104"/>
      <c r="L214" s="583" t="s">
        <v>25</v>
      </c>
      <c r="M214" s="68">
        <v>1</v>
      </c>
      <c r="N214" s="77" t="s">
        <v>74</v>
      </c>
      <c r="O214" s="68" t="str">
        <f>IF(COUNTIF(MaGv!$C$4:$BB$4, L213)&gt;0, INDEX(MaGv!$C$3:$BB$4, 1, MATCH(L213, MaGv!$C$4:$BB$4,0))," ")</f>
        <v xml:space="preserve"> </v>
      </c>
      <c r="P214" s="68" t="str">
        <f>IF(COUNTIF(MaGv!$C$9:$BB$9, L213)&gt;0, INDEX(MaGv!$C$3:$BB$9, 1, MATCH(L213, MaGv!$C$9:$BB$9,0))," ")</f>
        <v xml:space="preserve"> </v>
      </c>
      <c r="Q214" s="68" t="str">
        <f>IF(COUNTIF(MaGv!$C$14:$BB$14, L213)&gt;0, INDEX(MaGv!$C$3:$BB$14, 1, MATCH(L213, MaGv!$C$14:$BB$14,0))," ")</f>
        <v xml:space="preserve"> </v>
      </c>
      <c r="R214" s="68" t="str">
        <f>IF(COUNTIF(MaGv!$C$19:$BB$19, L213)&gt;0, INDEX(MaGv!$C$3:$BB$19, 1, MATCH(L213, MaGv!$C$19:$BB$19,0))," ")</f>
        <v xml:space="preserve"> </v>
      </c>
      <c r="S214" s="68" t="str">
        <f>IF(COUNTIF(MaGv!$C$24:$BB$24, L213)&gt;0, INDEX(MaGv!$C$3:$BB$24, 1, MATCH(L213, MaGv!$C$24:$BB$24,0))," ")</f>
        <v xml:space="preserve"> </v>
      </c>
      <c r="T214" s="68" t="str">
        <f>IF(COUNTIF(MaGv!$C$29:$BB$29, L213)&gt;0, INDEX(MaGv!$C$3:$BB$29, 1, MATCH(L213, MaGv!$C$29:$BB$29,0))," ")</f>
        <v xml:space="preserve"> </v>
      </c>
    </row>
    <row r="215" spans="1:22" ht="12.95" customHeight="1">
      <c r="A215" s="124"/>
      <c r="B215" s="580"/>
      <c r="C215" s="78">
        <v>2</v>
      </c>
      <c r="D215" s="79" t="s">
        <v>98</v>
      </c>
      <c r="E215" s="78" t="str">
        <f>IF(COUNTIF(MaGv!$C$5:$BB$5, B213)&gt;0, INDEX(MaGv!$C$3:$BB$5, 1, MATCH(B213, MaGv!$C$5:$BB$5,0))," ")</f>
        <v xml:space="preserve"> </v>
      </c>
      <c r="F215" s="78" t="str">
        <f>IF(COUNTIF(MaGv!$C$10:$BB$10, B213)&gt;0, INDEX(MaGv!$C$3:$BB$10, 1, MATCH(B213, MaGv!$C$10:$BB$10,0))," ")</f>
        <v xml:space="preserve"> </v>
      </c>
      <c r="G215" s="78" t="str">
        <f>IF(COUNTIF(MaGv!$C$15:$BB$15, B213)&gt;0, INDEX(MaGv!$C$3:$BB$15, 1, MATCH(B213, MaGv!$C$15:$BB$15,0))," ")</f>
        <v xml:space="preserve"> </v>
      </c>
      <c r="H215" s="78" t="str">
        <f>IF(COUNTIF(MaGv!$C$20:$BB$20, B213)&gt;0, INDEX(MaGv!$C$3:$BB$20, 1, MATCH(B213, MaGv!$C$20:$BB$20,0))," ")</f>
        <v xml:space="preserve"> </v>
      </c>
      <c r="I215" s="78" t="str">
        <f>IF(COUNTIF(MaGv!$C$25:$BB$25, B213)&gt;0, INDEX(MaGv!$C$3:$BB$25, 1, MATCH(B213, MaGv!$C$25:$BB$25,0))," ")</f>
        <v xml:space="preserve"> </v>
      </c>
      <c r="J215" s="78" t="str">
        <f>IF(COUNTIF(MaGv!$C$30:$BB$30, B213)&gt;0, INDEX(MaGv!$C$3:$BB$30, 1, MATCH(B213, MaGv!$C$30:$BB$30,0))," ")</f>
        <v xml:space="preserve"> </v>
      </c>
      <c r="K215" s="104"/>
      <c r="L215" s="580"/>
      <c r="M215" s="78">
        <v>2</v>
      </c>
      <c r="N215" s="79" t="s">
        <v>98</v>
      </c>
      <c r="O215" s="78" t="str">
        <f>IF(COUNTIF(MaGv!$C$5:$BB$5, L213)&gt;0, INDEX(MaGv!$C$3:$BB$5, 1, MATCH(L213, MaGv!$C$5:$BB$5,0))," ")</f>
        <v xml:space="preserve"> </v>
      </c>
      <c r="P215" s="78" t="str">
        <f>IF(COUNTIF(MaGv!$C$10:$BB$10, L213)&gt;0, INDEX(MaGv!$C$3:$BB$10, 1, MATCH(L213, MaGv!$C$10:$BB$10,0))," ")</f>
        <v xml:space="preserve"> </v>
      </c>
      <c r="Q215" s="78" t="str">
        <f>IF(COUNTIF(MaGv!$C$15:$BB$15, L213)&gt;0, INDEX(MaGv!$C$3:$BB$15, 1, MATCH(L213, MaGv!$C$15:$BB$15,0))," ")</f>
        <v xml:space="preserve"> </v>
      </c>
      <c r="R215" s="78" t="str">
        <f>IF(COUNTIF(MaGv!$C$20:$BB$20, L213)&gt;0, INDEX(MaGv!$C$3:$BB$20, 1, MATCH(L213, MaGv!$C$20:$BB$20,0))," ")</f>
        <v xml:space="preserve"> </v>
      </c>
      <c r="S215" s="78" t="str">
        <f>IF(COUNTIF(MaGv!$C$25:$BB$25, L213)&gt;0, INDEX(MaGv!$C$3:$BB$25, 1, MATCH(L213, MaGv!$C$25:$BB$25,0))," ")</f>
        <v xml:space="preserve"> </v>
      </c>
      <c r="T215" s="78" t="str">
        <f>IF(COUNTIF(MaGv!$C$30:$BB$30, L213)&gt;0, INDEX(MaGv!$C$3:$BB$30, 1, MATCH(L213, MaGv!$C$30:$BB$30,0))," ")</f>
        <v xml:space="preserve"> </v>
      </c>
    </row>
    <row r="216" spans="1:22" ht="12.95" customHeight="1">
      <c r="A216" s="124"/>
      <c r="B216" s="580"/>
      <c r="C216" s="78">
        <v>3</v>
      </c>
      <c r="D216" s="79" t="s">
        <v>278</v>
      </c>
      <c r="E216" s="78" t="str">
        <f>IF(COUNTIF(MaGv!$C$6:$BB$6, B213)&gt;0, INDEX(MaGv!$C$3:$BB$6, 1, MATCH(B213, MaGv!$C$6:$BB$6,0))," ")</f>
        <v xml:space="preserve"> </v>
      </c>
      <c r="F216" s="78" t="str">
        <f>IF(COUNTIF(MaGv!$C$11:$BB$11, B213)&gt;0, INDEX(MaGv!$C$3:$BB$11, 1, MATCH(B213, MaGv!$C$11:$BB$11,0))," ")</f>
        <v xml:space="preserve"> </v>
      </c>
      <c r="G216" s="78" t="str">
        <f>IF(COUNTIF(MaGv!$C$16:$BB$16, B213)&gt;0, INDEX(MaGv!$C$3:$BB$16, 1, MATCH(B213, MaGv!$C$16:$BB$16,0))," ")</f>
        <v xml:space="preserve"> </v>
      </c>
      <c r="H216" s="78" t="str">
        <f>IF(COUNTIF(MaGv!$C$21:$BB$21, B213)&gt;0, INDEX(MaGv!$C$3:$BB$21, 1, MATCH(B213, MaGv!$C$21:$BB$21,0))," ")</f>
        <v xml:space="preserve"> </v>
      </c>
      <c r="I216" s="78" t="str">
        <f>IF(COUNTIF(MaGv!$C$26:$BB$26, B213)&gt;0, INDEX(MaGv!$C$3:$BB$26, 1, MATCH(B213, MaGv!$C$26:$BB$26,0))," ")</f>
        <v>A5</v>
      </c>
      <c r="J216" s="78" t="str">
        <f>IF(COUNTIF(MaGv!$C$31:$BB$31, B213)&gt;0, INDEX(MaGv!$C$3:$BB$31, 1, MATCH(B213, MaGv!$C$31:$BB$31,0))," ")</f>
        <v xml:space="preserve"> </v>
      </c>
      <c r="K216" s="104"/>
      <c r="L216" s="580"/>
      <c r="M216" s="78">
        <v>3</v>
      </c>
      <c r="N216" s="79" t="s">
        <v>278</v>
      </c>
      <c r="O216" s="78" t="str">
        <f>IF(COUNTIF(MaGv!$C$6:$BB$6, L213)&gt;0, INDEX(MaGv!$C$3:$BB$6, 1, MATCH(L213, MaGv!$C$6:$BB$6,0))," ")</f>
        <v xml:space="preserve"> </v>
      </c>
      <c r="P216" s="78" t="str">
        <f>IF(COUNTIF(MaGv!$C$11:$BB$11, L213)&gt;0, INDEX(MaGv!$C$3:$BB$11, 1, MATCH(L213, MaGv!$C$11:$BB$11,0))," ")</f>
        <v xml:space="preserve"> </v>
      </c>
      <c r="Q216" s="78" t="str">
        <f>IF(COUNTIF(MaGv!$C$16:$BB$16, L213)&gt;0, INDEX(MaGv!$C$3:$BB$16, 1, MATCH(L213, MaGv!$C$16:$BB$16,0))," ")</f>
        <v xml:space="preserve"> </v>
      </c>
      <c r="R216" s="78" t="str">
        <f>IF(COUNTIF(MaGv!$C$21:$BB$21, L213)&gt;0, INDEX(MaGv!$C$3:$BB$21, 1, MATCH(L213, MaGv!$C$21:$BB$21,0))," ")</f>
        <v xml:space="preserve"> </v>
      </c>
      <c r="S216" s="78" t="str">
        <f>IF(COUNTIF(MaGv!$C$26:$BB$26, L213)&gt;0, INDEX(MaGv!$C$3:$BB$26, 1, MATCH(L213, MaGv!$C$26:$BB$26,0))," ")</f>
        <v xml:space="preserve"> </v>
      </c>
      <c r="T216" s="78" t="str">
        <f>IF(COUNTIF(MaGv!$C$31:$BB$31, L213)&gt;0, INDEX(MaGv!$C$3:$BB$31, 1, MATCH(L213, MaGv!$C$31:$BB$31,0))," ")</f>
        <v xml:space="preserve"> </v>
      </c>
    </row>
    <row r="217" spans="1:22" ht="12.95" customHeight="1">
      <c r="A217" s="124"/>
      <c r="B217" s="580"/>
      <c r="C217" s="78">
        <v>4</v>
      </c>
      <c r="D217" s="79" t="s">
        <v>99</v>
      </c>
      <c r="E217" s="78" t="str">
        <f>IF(COUNTIF(MaGv!$C$7:$BB$7, B213)&gt;0, INDEX(MaGv!$C$3:$BB$7, 1, MATCH(B213, MaGv!$C$7:$BB$7,0))," ")</f>
        <v xml:space="preserve"> </v>
      </c>
      <c r="F217" s="78" t="str">
        <f>IF(COUNTIF(MaGv!$C$12:$BB$12, B213)&gt;0, INDEX(MaGv!$C$3:$BB$12, 1, MATCH(B213, MaGv!$C$12:$BB$12,0))," ")</f>
        <v>A5</v>
      </c>
      <c r="G217" s="78" t="str">
        <f>IF(COUNTIF(MaGv!$C$17:$BB$17, B213)&gt;0, INDEX(MaGv!$C$3:$BB$17, 1, MATCH(B213, MaGv!$C$17:$BB$17,0))," ")</f>
        <v xml:space="preserve"> </v>
      </c>
      <c r="H217" s="78" t="str">
        <f>IF(COUNTIF(MaGv!$C$22:$BB$22, B213)&gt;0, INDEX(MaGv!$C$3:$BB$22, 1, MATCH(B213, MaGv!$C$22:$BB$22,0))," ")</f>
        <v xml:space="preserve"> </v>
      </c>
      <c r="I217" s="78" t="str">
        <f>IF(COUNTIF(MaGv!$C$27:$BB$27, B213)&gt;0, INDEX(MaGv!$C$3:$BB$27, 1, MATCH(B213, MaGv!$C$27:$BB$27,0))," ")</f>
        <v>A1</v>
      </c>
      <c r="J217" s="78" t="str">
        <f>IF(COUNTIF(MaGv!$C$32:$BB$32, B213)&gt;0, INDEX(MaGv!$C$3:$BB$32, 1, MATCH(B213, MaGv!$C$32:$BB$32,0))," ")</f>
        <v xml:space="preserve"> </v>
      </c>
      <c r="K217" s="104"/>
      <c r="L217" s="580"/>
      <c r="M217" s="78">
        <v>4</v>
      </c>
      <c r="N217" s="79" t="s">
        <v>99</v>
      </c>
      <c r="O217" s="78" t="str">
        <f>IF(COUNTIF(MaGv!$C$7:$BB$7, L213)&gt;0, INDEX(MaGv!$C$3:$BB$7, 1, MATCH(L213, MaGv!$C$7:$BB$7,0))," ")</f>
        <v xml:space="preserve"> </v>
      </c>
      <c r="P217" s="78" t="str">
        <f>IF(COUNTIF(MaGv!$C$12:$BB$12, L213)&gt;0, INDEX(MaGv!$C$3:$BB$12, 1, MATCH(L213, MaGv!$C$12:$BB$12,0))," ")</f>
        <v xml:space="preserve"> </v>
      </c>
      <c r="Q217" s="78" t="str">
        <f>IF(COUNTIF(MaGv!$C$17:$BB$17, L213)&gt;0, INDEX(MaGv!$C$3:$BB$17, 1, MATCH(L213, MaGv!$C$17:$BB$17,0))," ")</f>
        <v xml:space="preserve"> </v>
      </c>
      <c r="R217" s="78" t="str">
        <f>IF(COUNTIF(MaGv!$C$22:$BB$22, L213)&gt;0, INDEX(MaGv!$C$3:$BB$22, 1, MATCH(L213, MaGv!$C$22:$BB$22,0))," ")</f>
        <v xml:space="preserve"> </v>
      </c>
      <c r="S217" s="78" t="str">
        <f>IF(COUNTIF(MaGv!$C$27:$BB$27, L213)&gt;0, INDEX(MaGv!$C$3:$BB$27, 1, MATCH(L213, MaGv!$C$27:$BB$27,0))," ")</f>
        <v xml:space="preserve"> </v>
      </c>
      <c r="T217" s="78" t="str">
        <f>IF(COUNTIF(MaGv!$C$32:$BB$32, L213)&gt;0, INDEX(MaGv!$C$3:$BB$32, 1, MATCH(L213, MaGv!$C$32:$BB$32,0))," ")</f>
        <v xml:space="preserve"> </v>
      </c>
    </row>
    <row r="218" spans="1:22" ht="12.95" customHeight="1" thickBot="1">
      <c r="A218" s="124"/>
      <c r="B218" s="580"/>
      <c r="C218" s="108">
        <v>5</v>
      </c>
      <c r="D218" s="110" t="s">
        <v>100</v>
      </c>
      <c r="E218" s="108" t="str">
        <f>IF(COUNTIF(MaGv!$C$8:$BB$8, B213)&gt;0, INDEX(MaGv!$C$3:$BB$8, 1, MATCH(B213, MaGv!$C$8:$BB$8,0))," ")</f>
        <v xml:space="preserve"> </v>
      </c>
      <c r="F218" s="108" t="str">
        <f>IF(COUNTIF(MaGv!$C$13:$BB$13, B213)&gt;0, INDEX(MaGv!$C$3:$BB$13, 1, MATCH(B213, MaGv!$C$13:$BB$13,0))," ")</f>
        <v>A6</v>
      </c>
      <c r="G218" s="108" t="str">
        <f>IF(COUNTIF(MaGv!$C$18:$BB$18, B213)&gt;0, INDEX(MaGv!$C$3:$BB$18, 1, MATCH(B213, MaGv!$C$18:$BB$18,0))," ")</f>
        <v xml:space="preserve"> </v>
      </c>
      <c r="H218" s="108" t="str">
        <f>IF(COUNTIF(MaGv!$C$23:$BB$23, B213)&gt;0, INDEX(MaGv!$C$3:$BB$23, 1, MATCH(B213, MaGv!$C$23:$BB$23,0))," ")</f>
        <v>A6</v>
      </c>
      <c r="I218" s="108" t="str">
        <f>IF(COUNTIF(MaGv!$C$28:$BB$28, B213)&gt;0, INDEX(MaGv!$C$3:$BB$28, 1, MATCH(B213, MaGv!$C$28:$BB$28,0))," ")</f>
        <v>A1</v>
      </c>
      <c r="J218" s="108" t="str">
        <f>IF(COUNTIF(MaGv!$C$33:$BB$33, B213)&gt;0, INDEX(MaGv!$C$3:$BB$33, 1, MATCH(B213, MaGv!$C$33:$BB$33, 0))," ")</f>
        <v xml:space="preserve"> </v>
      </c>
      <c r="K218" s="104"/>
      <c r="L218" s="580"/>
      <c r="M218" s="108">
        <v>5</v>
      </c>
      <c r="N218" s="110" t="s">
        <v>100</v>
      </c>
      <c r="O218" s="108" t="str">
        <f>IF(COUNTIF(MaGv!$C$8:$BB$8, L213)&gt;0, INDEX(MaGv!$C$3:$BB$8, 1, MATCH(L213, MaGv!$C$8:$BB$8,0))," ")</f>
        <v xml:space="preserve"> </v>
      </c>
      <c r="P218" s="108" t="str">
        <f>IF(COUNTIF(MaGv!$C$13:$BB$13, L213)&gt;0, INDEX(MaGv!$C$3:$BB$13, 1, MATCH(L213, MaGv!$C$13:$BB$13,0))," ")</f>
        <v xml:space="preserve"> </v>
      </c>
      <c r="Q218" s="108" t="str">
        <f>IF(COUNTIF(MaGv!$C$18:$BB$18, L213)&gt;0, INDEX(MaGv!$C$3:$BB$18, 1, MATCH(L213, MaGv!$C$18:$BB$18,0))," ")</f>
        <v xml:space="preserve"> </v>
      </c>
      <c r="R218" s="108" t="str">
        <f>IF(COUNTIF(MaGv!$C$23:$BB$23, L213)&gt;0, INDEX(MaGv!$C$3:$BB$23, 1, MATCH(L213, MaGv!$C$23:$BB$23,0))," ")</f>
        <v xml:space="preserve"> </v>
      </c>
      <c r="S218" s="108" t="str">
        <f>IF(COUNTIF(MaGv!$C$28:$BB$28, L213)&gt;0, INDEX(MaGv!$C$3:$BB$28, 1, MATCH(L213, MaGv!$C$28:$BB$28,0))," ")</f>
        <v xml:space="preserve"> </v>
      </c>
      <c r="T218" s="108" t="str">
        <f>IF(COUNTIF(MaGv!$C$33:$BB$33, L213)&gt;0, INDEX(MaGv!$C$3:$BB$33, 1, MATCH(L213, MaGv!$C$33:$BB$33, 0))," ")</f>
        <v xml:space="preserve"> </v>
      </c>
    </row>
    <row r="219" spans="1:22" ht="12.95" customHeight="1" thickTop="1">
      <c r="A219" s="124"/>
      <c r="B219" s="579" t="s">
        <v>24</v>
      </c>
      <c r="C219" s="109">
        <v>1</v>
      </c>
      <c r="D219" s="111" t="s">
        <v>279</v>
      </c>
      <c r="E219" s="109" t="str">
        <f>IF(COUNTIF(MaGv!$C$39:$BB$39, B213)&gt;0, INDEX(MaGv!$C$38:$BB$39, 1, MATCH(B213, MaGv!$C$39:$BB$39,0))," ")</f>
        <v xml:space="preserve"> </v>
      </c>
      <c r="F219" s="109" t="str">
        <f>IF(COUNTIF(MaGv!$C$44:$BB$44, B213)&gt;0, INDEX(MaGv!$C$38:$BB$44, 1, MATCH(B213, MaGv!$C$44:$BB$44,0))," ")</f>
        <v xml:space="preserve"> </v>
      </c>
      <c r="G219" s="109" t="str">
        <f>IF(COUNTIF(MaGv!$C$49:$BB$49, B213)&gt;0, INDEX(MaGv!$C$38:$BB$49, 1, MATCH(B213, MaGv!$C$49:$BB$49,0))," ")</f>
        <v xml:space="preserve"> </v>
      </c>
      <c r="H219" s="109" t="str">
        <f>IF(COUNTIF(MaGv!$C$54:$BB$54, B213)&gt;0, INDEX(MaGv!$C$38:$BB$54, 1, MATCH(B213, MaGv!$C$54:$BB$54,0))," ")</f>
        <v xml:space="preserve"> </v>
      </c>
      <c r="I219" s="109" t="str">
        <f>IF(COUNTIF(MaGv!$C$59:$BB$59, B213)&gt;0, INDEX(MaGv!$C$38:$BB$59, 1, MATCH(B213, MaGv!$C$59:$BB$59,0))," ")</f>
        <v xml:space="preserve"> </v>
      </c>
      <c r="J219" s="109" t="str">
        <f>IF(COUNTIF(MaGv!$C$64:$BB$64, B213)&gt;0, INDEX(MaGv!$C$38:$BB$64, 1, MATCH(B213, MaGv!$C$64:$BB$64,0))," ")</f>
        <v xml:space="preserve"> </v>
      </c>
      <c r="K219" s="104"/>
      <c r="L219" s="579" t="s">
        <v>24</v>
      </c>
      <c r="M219" s="109">
        <v>1</v>
      </c>
      <c r="N219" s="111" t="s">
        <v>279</v>
      </c>
      <c r="O219" s="109" t="str">
        <f>IF(COUNTIF(MaGv!$C$39:$BB$39, L213)&gt;0, INDEX(MaGv!$C$38:$BB$39, 1, MATCH(L213, MaGv!$C$39:$BB$39,0))," ")</f>
        <v xml:space="preserve"> </v>
      </c>
      <c r="P219" s="109" t="str">
        <f>IF(COUNTIF(MaGv!$C$44:$BB$44, L213)&gt;0, INDEX(MaGv!$C$38:$BB$44, 1, MATCH(L213, MaGv!$C$44:$BB$44,0))," ")</f>
        <v xml:space="preserve"> </v>
      </c>
      <c r="Q219" s="109" t="str">
        <f>IF(COUNTIF(MaGv!$C$49:$BB$49, L213)&gt;0, INDEX(MaGv!$C$38:$BB$49, 1, MATCH(L213, MaGv!$C$49:$BB$49,0))," ")</f>
        <v xml:space="preserve"> </v>
      </c>
      <c r="R219" s="109" t="str">
        <f>IF(COUNTIF(MaGv!$C$54:$BB$54, L213)&gt;0, INDEX(MaGv!$C$38:$BB$54, 1, MATCH(L213, MaGv!$C$54:$BB$54,0))," ")</f>
        <v xml:space="preserve"> </v>
      </c>
      <c r="S219" s="109" t="str">
        <f>IF(COUNTIF(MaGv!$C$59:$BB$59, L213)&gt;0, INDEX(MaGv!$C$38:$BB$59, 1, MATCH(L213, MaGv!$C$59:$BB$59,0))," ")</f>
        <v xml:space="preserve"> </v>
      </c>
      <c r="T219" s="109" t="str">
        <f>IF(COUNTIF(MaGv!$C$64:$BB$64, L213)&gt;0, INDEX(MaGv!$C$38:$BB$64, 1, MATCH(L213, MaGv!$C$64:$BB$64,0))," ")</f>
        <v xml:space="preserve"> </v>
      </c>
    </row>
    <row r="220" spans="1:22" ht="12.95" customHeight="1">
      <c r="A220" s="124"/>
      <c r="B220" s="580"/>
      <c r="C220" s="78">
        <v>2</v>
      </c>
      <c r="D220" s="79" t="s">
        <v>531</v>
      </c>
      <c r="E220" s="78" t="str">
        <f>IF(COUNTIF(MaGv!$C$40:$BB$40, B213)&gt;0, INDEX(MaGv!$C$38:$BB$40, 1, MATCH(B213, MaGv!$C$40:$BB$40,0))," ")</f>
        <v xml:space="preserve"> </v>
      </c>
      <c r="F220" s="78" t="str">
        <f>IF(COUNTIF(MaGv!$C$45:$BB$45, B213)&gt;0, INDEX(MaGv!$C$38:$BB$45, 1, MATCH(B213, MaGv!$C$45:$BB$45,0))," ")</f>
        <v xml:space="preserve"> </v>
      </c>
      <c r="G220" s="78" t="str">
        <f>IF(COUNTIF(MaGv!$C$50:$BB$50, B213)&gt;0, INDEX(MaGv!$C$38:$BB$50, 1, MATCH(B213, MaGv!$C$50:$BB$50,0))," ")</f>
        <v xml:space="preserve"> </v>
      </c>
      <c r="H220" s="78" t="str">
        <f>IF(COUNTIF(MaGv!$C$55:$BB$55, B213)&gt;0, INDEX(MaGv!$C$38:$BB$55, 1, MATCH(B213, MaGv!$C$55:$BB$55,0))," ")</f>
        <v xml:space="preserve"> </v>
      </c>
      <c r="I220" s="78" t="str">
        <f>IF(COUNTIF(MaGv!$C$60:$BB$60, B213)&gt;0, INDEX(MaGv!$C$38:$BB$60, 1, MATCH(B213, MaGv!$C$60:$BB$60,0))," ")</f>
        <v xml:space="preserve"> </v>
      </c>
      <c r="J220" s="78" t="str">
        <f>IF(COUNTIF(MaGv!$C$65:$BB$65, B213)&gt;0, INDEX(MaGv!$C$38:$BB$65, 1, MATCH(B213, MaGv!$C$65:$BB$65,0))," ")</f>
        <v xml:space="preserve"> </v>
      </c>
      <c r="K220" s="104"/>
      <c r="L220" s="580"/>
      <c r="M220" s="78">
        <v>2</v>
      </c>
      <c r="N220" s="79" t="s">
        <v>531</v>
      </c>
      <c r="O220" s="78" t="str">
        <f>IF(COUNTIF(MaGv!$C$40:$BB$40, L213)&gt;0, INDEX(MaGv!$C$38:$BB$40, 1, MATCH(L213, MaGv!$C$40:$BB$40,0))," ")</f>
        <v xml:space="preserve"> </v>
      </c>
      <c r="P220" s="78" t="str">
        <f>IF(COUNTIF(MaGv!$C$45:$BB$45, L213)&gt;0, INDEX(MaGv!$C$38:$BB$45, 1, MATCH(L213, MaGv!$C$45:$BB$45,0))," ")</f>
        <v xml:space="preserve"> </v>
      </c>
      <c r="Q220" s="78" t="str">
        <f>IF(COUNTIF(MaGv!$C$50:$BB$50, L213)&gt;0, INDEX(MaGv!$C$38:$BB$50, 1, MATCH(L213, MaGv!$C$50:$BB$50,0))," ")</f>
        <v xml:space="preserve"> </v>
      </c>
      <c r="R220" s="78" t="str">
        <f>IF(COUNTIF(MaGv!$C$55:$BB$55, L213)&gt;0, INDEX(MaGv!$C$38:$BB$55, 1, MATCH(L213, MaGv!$C$55:$BB$55,0))," ")</f>
        <v xml:space="preserve"> </v>
      </c>
      <c r="S220" s="78" t="str">
        <f>IF(COUNTIF(MaGv!$C$60:$BB$60, L213)&gt;0, INDEX(MaGv!$C$38:$BB$60, 1, MATCH(L213, MaGv!$C$60:$BB$60,0))," ")</f>
        <v xml:space="preserve"> </v>
      </c>
      <c r="T220" s="78" t="str">
        <f>IF(COUNTIF(MaGv!$C$65:$BB$65, L213)&gt;0, INDEX(MaGv!$C$38:$BB$65, 1, MATCH(L213, MaGv!$C$65:$BB$65,0))," ")</f>
        <v xml:space="preserve"> </v>
      </c>
    </row>
    <row r="221" spans="1:22" ht="12.95" customHeight="1">
      <c r="A221" s="124"/>
      <c r="B221" s="580"/>
      <c r="C221" s="78">
        <v>3</v>
      </c>
      <c r="D221" s="79" t="s">
        <v>532</v>
      </c>
      <c r="E221" s="78" t="str">
        <f>IF(COUNTIF(MaGv!$C$41:$BB$41, B213)&gt;0, INDEX(MaGv!$C$38:$BB$41, 1, MATCH(B213, MaGv!$C$41:$BB$41,0))," ")</f>
        <v xml:space="preserve"> </v>
      </c>
      <c r="F221" s="78" t="str">
        <f>IF(COUNTIF(MaGv!$C$46:$BB$46, B213)&gt;0, INDEX(MaGv!$C$38:$BB$46, 1, MATCH(B213, MaGv!$C$46:$BB$46,0))," ")</f>
        <v xml:space="preserve"> </v>
      </c>
      <c r="G221" s="78" t="str">
        <f>IF(COUNTIF(MaGv!$C$51:$BB$51, B213)&gt;0, INDEX(MaGv!$C$38:$BB$51, 1, MATCH(B213, MaGv!$C$51:$BB$51,0))," ")</f>
        <v xml:space="preserve"> </v>
      </c>
      <c r="H221" s="78" t="str">
        <f>IF(COUNTIF(MaGv!$C$56:$BB$56, B213)&gt;0, INDEX(MaGv!$C$38:$BB$56, 1, MATCH(B213, MaGv!$C$56:$BB$56,0))," ")</f>
        <v xml:space="preserve"> </v>
      </c>
      <c r="I221" s="78" t="str">
        <f>IF(COUNTIF(MaGv!$C$61:$BB$61, B213)&gt;0, INDEX(MaGv!$C$38:$BB$61, 1, MATCH(B213, MaGv!$C$61:$BB$61,0))," ")</f>
        <v xml:space="preserve"> </v>
      </c>
      <c r="J221" s="78" t="str">
        <f>IF(COUNTIF(MaGv!$C$66:$BB$66, B213)&gt;0, INDEX(MaGv!$C$38:$BB$66, 1, MATCH(B213, MaGv!$C$66:$BB$66,0))," ")</f>
        <v xml:space="preserve"> </v>
      </c>
      <c r="K221" s="104"/>
      <c r="L221" s="580"/>
      <c r="M221" s="78">
        <v>3</v>
      </c>
      <c r="N221" s="79" t="s">
        <v>532</v>
      </c>
      <c r="O221" s="78" t="str">
        <f>IF(COUNTIF(MaGv!$C$41:$BB$41, L213)&gt;0, INDEX(MaGv!$C$38:$BB$41, 1, MATCH(L213, MaGv!$C$41:$BB$41,0))," ")</f>
        <v xml:space="preserve"> </v>
      </c>
      <c r="P221" s="78" t="str">
        <f>IF(COUNTIF(MaGv!$C$46:$BB$46, L213)&gt;0, INDEX(MaGv!$C$38:$BB$46, 1, MATCH(L213, MaGv!$C$46:$BB$46,0))," ")</f>
        <v xml:space="preserve"> </v>
      </c>
      <c r="Q221" s="78" t="str">
        <f>IF(COUNTIF(MaGv!$C$51:$BB$51, L213)&gt;0, INDEX(MaGv!$C$38:$BB$51, 1, MATCH(L213, MaGv!$C$51:$BB$51,0))," ")</f>
        <v xml:space="preserve"> </v>
      </c>
      <c r="R221" s="78" t="str">
        <f>IF(COUNTIF(MaGv!$C$56:$BB$56, L213)&gt;0, INDEX(MaGv!$C$38:$BB$56, 1, MATCH(L213, MaGv!$C$56:$BB$56,0))," ")</f>
        <v xml:space="preserve"> </v>
      </c>
      <c r="S221" s="78" t="str">
        <f>IF(COUNTIF(MaGv!$C$61:$BB$61, L213)&gt;0, INDEX(MaGv!$C$38:$BB$61, 1, MATCH(L213, MaGv!$C$61:$BB$61,0))," ")</f>
        <v xml:space="preserve"> </v>
      </c>
      <c r="T221" s="78" t="str">
        <f>IF(COUNTIF(MaGv!$C$66:$BB$66, L213)&gt;0, INDEX(MaGv!$C$38:$BB$66, 1, MATCH(L213, MaGv!$C$66:$BB$66,0))," ")</f>
        <v xml:space="preserve"> </v>
      </c>
    </row>
    <row r="222" spans="1:22" ht="12.95" customHeight="1">
      <c r="A222" s="124"/>
      <c r="B222" s="580"/>
      <c r="C222" s="78">
        <v>4</v>
      </c>
      <c r="D222" s="79" t="s">
        <v>533</v>
      </c>
      <c r="E222" s="78" t="str">
        <f>IF(COUNTIF(MaGv!$C$42:$BB$42, B213)&gt;0, INDEX(MaGv!$C$38:$BB$42, 1, MATCH(B213, MaGv!$C$42:$BB$42,0))," ")</f>
        <v xml:space="preserve"> </v>
      </c>
      <c r="F222" s="78" t="str">
        <f>IF(COUNTIF(MaGv!$C$47:$BB$47, B213)&gt;0, INDEX(MaGv!$C$38:$BB$47, 1, MATCH(B213, MaGv!$C$47:$BB$47,0))," ")</f>
        <v xml:space="preserve"> </v>
      </c>
      <c r="G222" s="78" t="str">
        <f>IF(COUNTIF(MaGv!$C$52:$BB$52, B213)&gt;0, INDEX(MaGv!$C$38:$BB$52, 1, MATCH(B213, MaGv!$C$52:$BB$52, 0))," ")</f>
        <v xml:space="preserve"> </v>
      </c>
      <c r="H222" s="78" t="str">
        <f>IF(COUNTIF(MaGv!$C$57:$BB$57, B213)&gt;0, INDEX(MaGv!$C$38:$BB$57, 1, MATCH(B213, MaGv!$C$57:$BB$57,0))," ")</f>
        <v xml:space="preserve"> </v>
      </c>
      <c r="I222" s="78" t="str">
        <f>IF(COUNTIF(MaGv!$C$62:$BB$62, B213)&gt;0, INDEX(MaGv!$C$38:$BB$62, 1, MATCH(B213, MaGv!$C$62:$BB$62,0))," ")</f>
        <v xml:space="preserve"> </v>
      </c>
      <c r="J222" s="78" t="str">
        <f>IF(COUNTIF(MaGv!$C$66:$BB$67, B213)&gt;0, INDEX(MaGv!$C$38:$BB$67, 1, MATCH(B213, MaGv!$C$67:$BB$67,0))," ")</f>
        <v xml:space="preserve"> </v>
      </c>
      <c r="K222" s="104"/>
      <c r="L222" s="580"/>
      <c r="M222" s="78">
        <v>4</v>
      </c>
      <c r="N222" s="79" t="s">
        <v>533</v>
      </c>
      <c r="O222" s="78" t="str">
        <f>IF(COUNTIF(MaGv!$C$42:$BB$42, L213)&gt;0, INDEX(MaGv!$C$38:$BB$42, 1, MATCH(L213, MaGv!$C$42:$BB$42,0))," ")</f>
        <v xml:space="preserve"> </v>
      </c>
      <c r="P222" s="78" t="str">
        <f>IF(COUNTIF(MaGv!$C$47:$BB$47, L213)&gt;0, INDEX(MaGv!$C$38:$BB$47, 1, MATCH(L213, MaGv!$C$47:$BB$47,0))," ")</f>
        <v xml:space="preserve"> </v>
      </c>
      <c r="Q222" s="78" t="str">
        <f>IF(COUNTIF(MaGv!$C$52:$BB$52, L213)&gt;0, INDEX(MaGv!$C$38:$BB$52, 1, MATCH(L213, MaGv!$C$52:$BB$52, 0))," ")</f>
        <v xml:space="preserve"> </v>
      </c>
      <c r="R222" s="78" t="str">
        <f>IF(COUNTIF(MaGv!$C$57:$BB$57, L213)&gt;0, INDEX(MaGv!$C$38:$BB$57, 1, MATCH(L213, MaGv!$C$57:$BB$57,0))," ")</f>
        <v xml:space="preserve"> </v>
      </c>
      <c r="S222" s="78" t="str">
        <f>IF(COUNTIF(MaGv!$C$62:$BB$62, L213)&gt;0, INDEX(MaGv!$C$38:$BB$62, 1, MATCH(L213, MaGv!$C$62:$BB$62,0))," ")</f>
        <v xml:space="preserve"> </v>
      </c>
      <c r="T222" s="78" t="str">
        <f>IF(COUNTIF(MaGv!$C$66:$BB$67, L213)&gt;0, INDEX(MaGv!$C$38:$BB$67, 1, MATCH(L213, MaGv!$C$67:$BB$67,0))," ")</f>
        <v xml:space="preserve"> </v>
      </c>
    </row>
    <row r="223" spans="1:22" ht="12.95" customHeight="1">
      <c r="A223" s="124"/>
      <c r="B223" s="581"/>
      <c r="C223" s="80">
        <v>5</v>
      </c>
      <c r="D223" s="81" t="s">
        <v>534</v>
      </c>
      <c r="E223" s="80" t="str">
        <f>IF(COUNTIF(MaGv!$C$43:$BB$43, B213)&gt;0, INDEX(MaGv!$C$38:$BB$43, 1, MATCH(B213, MaGv!$C$43:$BB$43,0))," ")</f>
        <v xml:space="preserve"> </v>
      </c>
      <c r="F223" s="80" t="str">
        <f>IF(COUNTIF(MaGv!$C$48:$BB$48, B213)&gt;0, INDEX(MaGv!$C$38:$BB$48, 1, MATCH(B213, MaGv!$C$48:$BB$48,0))," ")</f>
        <v xml:space="preserve"> </v>
      </c>
      <c r="G223" s="80" t="str">
        <f>IF(COUNTIF(MaGv!$C$53:$BB$53, B213)&gt;0, INDEX(MaGv!$C$38:$BB$53, 1, MATCH(B213, MaGv!$C$53:$BB$53,0))," ")</f>
        <v xml:space="preserve"> </v>
      </c>
      <c r="H223" s="80" t="str">
        <f>IF(COUNTIF(MaGv!$C$58:$BB$58, B213)&gt;0, INDEX(MaGv!$C$38:$BB$58, 1, MATCH(B213, MaGv!$C$58:$BB$58,0))," ")</f>
        <v xml:space="preserve"> </v>
      </c>
      <c r="I223" s="80" t="str">
        <f>IF(COUNTIF(MaGv!$C$63:$BB$63, B213)&gt;0, INDEX(MaGv!$C$38:$BB$63, 1, MATCH(B213, MaGv!$C$63:$BB$63,0))," ")</f>
        <v xml:space="preserve"> </v>
      </c>
      <c r="J223" s="80" t="str">
        <f>IF(COUNTIF(MaGv!$C$68:$BB$68, B213)&gt;0, INDEX(MaGv!$C$38:$BB$68, 1, MATCH(B213, MaGv!$C$68:$BB$68,0))," ")</f>
        <v xml:space="preserve"> </v>
      </c>
      <c r="K223" s="104"/>
      <c r="L223" s="581"/>
      <c r="M223" s="80">
        <v>5</v>
      </c>
      <c r="N223" s="81" t="s">
        <v>534</v>
      </c>
      <c r="O223" s="80" t="str">
        <f>IF(COUNTIF(MaGv!$C$43:$BB$43, L213)&gt;0, INDEX(MaGv!$C$38:$BB$43, 1, MATCH(L213, MaGv!$C$43:$BB$43,0))," ")</f>
        <v xml:space="preserve"> </v>
      </c>
      <c r="P223" s="80" t="str">
        <f>IF(COUNTIF(MaGv!$C$48:$BB$48, L213)&gt;0, INDEX(MaGv!$C$38:$BB$48, 1, MATCH(L213, MaGv!$C$48:$BB$48,0))," ")</f>
        <v xml:space="preserve"> </v>
      </c>
      <c r="Q223" s="80" t="str">
        <f>IF(COUNTIF(MaGv!$C$53:$BB$53, L213)&gt;0, INDEX(MaGv!$C$38:$BB$53, 1, MATCH(L213, MaGv!$C$53:$BB$53,0))," ")</f>
        <v xml:space="preserve"> </v>
      </c>
      <c r="R223" s="80" t="str">
        <f>IF(COUNTIF(MaGv!$C$58:$BB$58, L213)&gt;0, INDEX(MaGv!$C$38:$BB$58, 1, MATCH(L213, MaGv!$C$58:$BB$58,0))," ")</f>
        <v xml:space="preserve"> </v>
      </c>
      <c r="S223" s="80" t="str">
        <f>IF(COUNTIF(MaGv!$C$63:$BB$63, L213)&gt;0, INDEX(MaGv!$C$38:$BB$63, 1, MATCH(L213, MaGv!$C$63:$BB$63,0))," ")</f>
        <v xml:space="preserve"> </v>
      </c>
      <c r="T223" s="80" t="str">
        <f>IF(COUNTIF(MaGv!$C$68:$BB$68, L213)&gt;0, INDEX(MaGv!$C$38:$BB$68, 1, MATCH(L213, MaGv!$C$68:$BB$68,0))," ")</f>
        <v xml:space="preserve"> </v>
      </c>
    </row>
    <row r="224" spans="1:22" ht="12.95" customHeight="1">
      <c r="A224" s="124"/>
      <c r="B224" s="119"/>
      <c r="C224" s="75"/>
      <c r="D224" s="82"/>
      <c r="E224" s="75"/>
      <c r="F224" s="75"/>
      <c r="G224" s="75"/>
      <c r="H224" s="75"/>
      <c r="I224" s="75"/>
      <c r="J224" s="75"/>
      <c r="K224" s="104"/>
      <c r="L224" s="119"/>
      <c r="M224" s="75"/>
      <c r="N224" s="82"/>
      <c r="O224" s="75"/>
      <c r="P224" s="75"/>
      <c r="Q224" s="75"/>
      <c r="R224" s="75"/>
      <c r="S224" s="75"/>
      <c r="T224" s="75"/>
    </row>
    <row r="225" spans="1:22" ht="12.95" customHeight="1">
      <c r="A225" s="127"/>
      <c r="B225" s="120"/>
      <c r="C225" s="83"/>
      <c r="D225" s="83"/>
      <c r="E225" s="84"/>
      <c r="F225" s="84"/>
      <c r="G225" s="84"/>
      <c r="H225" s="84"/>
      <c r="I225" s="84"/>
      <c r="J225" s="84"/>
      <c r="K225" s="84"/>
      <c r="L225" s="120"/>
      <c r="M225" s="83"/>
      <c r="N225" s="83"/>
      <c r="O225" s="84"/>
      <c r="P225" s="84"/>
      <c r="Q225" s="84"/>
      <c r="R225" s="84"/>
      <c r="S225" s="84"/>
      <c r="T225" s="84"/>
    </row>
    <row r="226" spans="1:22" ht="12.95" customHeight="1">
      <c r="A226" s="124"/>
      <c r="B226" s="474" t="str">
        <f ca="1">MaGv!$N$1</f>
        <v>tkb_khoi12_hk2_ngay04-05-2020</v>
      </c>
      <c r="C226" s="474"/>
      <c r="D226" s="70"/>
      <c r="E226" s="70"/>
      <c r="F226" s="70"/>
      <c r="G226" s="70"/>
      <c r="H226" s="124"/>
      <c r="I226" s="70"/>
      <c r="J226" s="70"/>
      <c r="K226" s="71"/>
      <c r="L226" s="474" t="str">
        <f ca="1">MaGv!$N$1</f>
        <v>tkb_khoi12_hk2_ngay04-05-2020</v>
      </c>
      <c r="M226" s="70"/>
      <c r="N226" s="70"/>
      <c r="O226" s="70"/>
      <c r="P226" s="70"/>
      <c r="Q226" s="70"/>
      <c r="R226" s="124"/>
      <c r="S226" s="70"/>
      <c r="T226" s="70"/>
    </row>
    <row r="227" spans="1:22" ht="12.95" customHeight="1">
      <c r="B227" s="117" t="s">
        <v>71</v>
      </c>
      <c r="C227" s="582" t="str">
        <f>VLOOKUP(B229,dsma,3,0)&amp;"-"&amp;VLOOKUP(B229,dsma,5,0)</f>
        <v>Lê Thị Hoàng Song-Hóa</v>
      </c>
      <c r="D227" s="582"/>
      <c r="E227" s="582"/>
      <c r="F227" s="582"/>
      <c r="G227" s="71"/>
      <c r="H227" s="72"/>
      <c r="I227" s="73" t="s">
        <v>125</v>
      </c>
      <c r="J227" s="74">
        <f>60-COUNTIF(E230:J239, " ")</f>
        <v>8</v>
      </c>
      <c r="K227" s="71"/>
      <c r="L227" s="117" t="s">
        <v>71</v>
      </c>
      <c r="M227" s="582" t="str">
        <f>VLOOKUP(L229,dsma,3,0)&amp;"-"&amp;VLOOKUP(L229,dsma,5,0)</f>
        <v>Huỳnh Thái-Hóa</v>
      </c>
      <c r="N227" s="582"/>
      <c r="O227" s="582"/>
      <c r="P227" s="582"/>
      <c r="Q227" s="71"/>
      <c r="R227" s="72"/>
      <c r="S227" s="73" t="s">
        <v>125</v>
      </c>
      <c r="T227" s="74">
        <f>60-COUNTIF(O230:T239, " ")</f>
        <v>0</v>
      </c>
    </row>
    <row r="228" spans="1:22" ht="3" customHeight="1">
      <c r="B228" s="116"/>
      <c r="C228" s="71"/>
      <c r="D228" s="71"/>
      <c r="E228" s="75"/>
      <c r="F228" s="71"/>
      <c r="G228" s="71"/>
      <c r="H228" s="71"/>
      <c r="I228" s="71"/>
      <c r="J228" s="71"/>
      <c r="K228" s="71"/>
      <c r="L228" s="116"/>
      <c r="M228" s="71"/>
      <c r="N228" s="71"/>
      <c r="O228" s="75"/>
      <c r="P228" s="71"/>
      <c r="Q228" s="71"/>
      <c r="R228" s="71"/>
      <c r="S228" s="71"/>
      <c r="T228" s="71"/>
    </row>
    <row r="229" spans="1:22" ht="12.95" customHeight="1">
      <c r="A229" s="126"/>
      <c r="B229" s="118" t="str">
        <f>X33</f>
        <v>BH05</v>
      </c>
      <c r="C229" s="76" t="s">
        <v>72</v>
      </c>
      <c r="D229" s="76" t="s">
        <v>73</v>
      </c>
      <c r="E229" s="76" t="s">
        <v>15</v>
      </c>
      <c r="F229" s="76" t="s">
        <v>16</v>
      </c>
      <c r="G229" s="76" t="s">
        <v>37</v>
      </c>
      <c r="H229" s="76" t="s">
        <v>38</v>
      </c>
      <c r="I229" s="76" t="s">
        <v>39</v>
      </c>
      <c r="J229" s="76" t="s">
        <v>40</v>
      </c>
      <c r="K229" s="103"/>
      <c r="L229" s="118" t="str">
        <f>X34</f>
        <v>BH06</v>
      </c>
      <c r="M229" s="76" t="s">
        <v>72</v>
      </c>
      <c r="N229" s="76" t="s">
        <v>73</v>
      </c>
      <c r="O229" s="76" t="s">
        <v>15</v>
      </c>
      <c r="P229" s="76" t="s">
        <v>16</v>
      </c>
      <c r="Q229" s="76" t="s">
        <v>37</v>
      </c>
      <c r="R229" s="76" t="s">
        <v>38</v>
      </c>
      <c r="S229" s="76" t="s">
        <v>39</v>
      </c>
      <c r="T229" s="76" t="s">
        <v>40</v>
      </c>
      <c r="V229" s="122">
        <v>30</v>
      </c>
    </row>
    <row r="230" spans="1:22" ht="12.95" customHeight="1">
      <c r="A230" s="124"/>
      <c r="B230" s="583" t="s">
        <v>25</v>
      </c>
      <c r="C230" s="68">
        <v>1</v>
      </c>
      <c r="D230" s="77" t="s">
        <v>74</v>
      </c>
      <c r="E230" s="68" t="str">
        <f>IF(COUNTIF(MaGv!$C$4:$BB$4, B229)&gt;0, INDEX(MaGv!$C$3:$BB$4, 1, MATCH(B229, MaGv!$C$4:$BB$4,0))," ")</f>
        <v>A2</v>
      </c>
      <c r="F230" s="68" t="str">
        <f>IF(COUNTIF(MaGv!$C$9:$BB$9, B229)&gt;0, INDEX(MaGv!$C$3:$BB$9, 1, MATCH(B229, MaGv!$C$9:$BB$9,0))," ")</f>
        <v xml:space="preserve"> </v>
      </c>
      <c r="G230" s="68" t="str">
        <f>IF(COUNTIF(MaGv!$C$14:$BB$14, B229)&gt;0, INDEX(MaGv!$C$3:$BB$14, 1, MATCH(B229, MaGv!$C$14:$BB$14,0))," ")</f>
        <v xml:space="preserve"> </v>
      </c>
      <c r="H230" s="68" t="str">
        <f>IF(COUNTIF(MaGv!$C$19:$BB$19, B229)&gt;0, INDEX(MaGv!$C$3:$BB$19, 1, MATCH(B229, MaGv!$C$19:$BB$19,0))," ")</f>
        <v xml:space="preserve"> </v>
      </c>
      <c r="I230" s="68" t="str">
        <f>IF(COUNTIF(MaGv!$C$24:$BB$24, B229)&gt;0, INDEX(MaGv!$C$3:$BB$24, 1, MATCH(B229, MaGv!$C$24:$BB$24,0))," ")</f>
        <v>A11</v>
      </c>
      <c r="J230" s="68" t="str">
        <f>IF(COUNTIF(MaGv!$C$29:$BB$29, B229)&gt;0, INDEX(MaGv!$C$3:$BB$29, 1, MATCH(B229, MaGv!$C$29:$BB$29,0))," ")</f>
        <v xml:space="preserve"> </v>
      </c>
      <c r="K230" s="104"/>
      <c r="L230" s="583" t="s">
        <v>25</v>
      </c>
      <c r="M230" s="68">
        <v>1</v>
      </c>
      <c r="N230" s="77" t="s">
        <v>74</v>
      </c>
      <c r="O230" s="68" t="str">
        <f>IF(COUNTIF(MaGv!$C$4:$BB$4, L229)&gt;0, INDEX(MaGv!$C$3:$BB$4, 1, MATCH(L229, MaGv!$C$4:$BB$4,0))," ")</f>
        <v xml:space="preserve"> </v>
      </c>
      <c r="P230" s="68" t="str">
        <f>IF(COUNTIF(MaGv!$C$9:$BB$9, L229)&gt;0, INDEX(MaGv!$C$3:$BB$9, 1, MATCH(L229, MaGv!$C$9:$BB$9,0))," ")</f>
        <v xml:space="preserve"> </v>
      </c>
      <c r="Q230" s="68" t="str">
        <f>IF(COUNTIF(MaGv!$C$14:$BB$14, L229)&gt;0, INDEX(MaGv!$C$3:$BB$14, 1, MATCH(L229, MaGv!$C$14:$BB$14,0))," ")</f>
        <v xml:space="preserve"> </v>
      </c>
      <c r="R230" s="68" t="str">
        <f>IF(COUNTIF(MaGv!$C$19:$BB$19, L229)&gt;0, INDEX(MaGv!$C$3:$BB$19, 1, MATCH(L229, MaGv!$C$19:$BB$19,0))," ")</f>
        <v xml:space="preserve"> </v>
      </c>
      <c r="S230" s="68" t="str">
        <f>IF(COUNTIF(MaGv!$C$24:$BB$24, L229)&gt;0, INDEX(MaGv!$C$3:$BB$24, 1, MATCH(L229, MaGv!$C$24:$BB$24,0))," ")</f>
        <v xml:space="preserve"> </v>
      </c>
      <c r="T230" s="68" t="str">
        <f>IF(COUNTIF(MaGv!$C$29:$BB$29, L229)&gt;0, INDEX(MaGv!$C$3:$BB$29, 1, MATCH(L229, MaGv!$C$29:$BB$29,0))," ")</f>
        <v xml:space="preserve"> </v>
      </c>
    </row>
    <row r="231" spans="1:22" ht="12.95" customHeight="1">
      <c r="A231" s="124"/>
      <c r="B231" s="580"/>
      <c r="C231" s="78">
        <v>2</v>
      </c>
      <c r="D231" s="79" t="s">
        <v>98</v>
      </c>
      <c r="E231" s="78" t="str">
        <f>IF(COUNTIF(MaGv!$C$5:$BB$5, B229)&gt;0, INDEX(MaGv!$C$3:$BB$5, 1, MATCH(B229, MaGv!$C$5:$BB$5,0))," ")</f>
        <v>A2</v>
      </c>
      <c r="F231" s="78" t="str">
        <f>IF(COUNTIF(MaGv!$C$10:$BB$10, B229)&gt;0, INDEX(MaGv!$C$3:$BB$10, 1, MATCH(B229, MaGv!$C$10:$BB$10,0))," ")</f>
        <v xml:space="preserve"> </v>
      </c>
      <c r="G231" s="78" t="str">
        <f>IF(COUNTIF(MaGv!$C$15:$BB$15, B229)&gt;0, INDEX(MaGv!$C$3:$BB$15, 1, MATCH(B229, MaGv!$C$15:$BB$15,0))," ")</f>
        <v xml:space="preserve"> </v>
      </c>
      <c r="H231" s="78" t="str">
        <f>IF(COUNTIF(MaGv!$C$20:$BB$20, B229)&gt;0, INDEX(MaGv!$C$3:$BB$20, 1, MATCH(B229, MaGv!$C$20:$BB$20,0))," ")</f>
        <v xml:space="preserve"> </v>
      </c>
      <c r="I231" s="78" t="str">
        <f>IF(COUNTIF(MaGv!$C$25:$BB$25, B229)&gt;0, INDEX(MaGv!$C$3:$BB$25, 1, MATCH(B229, MaGv!$C$25:$BB$25,0))," ")</f>
        <v>A2</v>
      </c>
      <c r="J231" s="78" t="str">
        <f>IF(COUNTIF(MaGv!$C$30:$BB$30, B229)&gt;0, INDEX(MaGv!$C$3:$BB$30, 1, MATCH(B229, MaGv!$C$30:$BB$30,0))," ")</f>
        <v xml:space="preserve"> </v>
      </c>
      <c r="K231" s="104"/>
      <c r="L231" s="580"/>
      <c r="M231" s="78">
        <v>2</v>
      </c>
      <c r="N231" s="79" t="s">
        <v>98</v>
      </c>
      <c r="O231" s="78" t="str">
        <f>IF(COUNTIF(MaGv!$C$5:$BB$5, L229)&gt;0, INDEX(MaGv!$C$3:$BB$5, 1, MATCH(L229, MaGv!$C$5:$BB$5,0))," ")</f>
        <v xml:space="preserve"> </v>
      </c>
      <c r="P231" s="78" t="str">
        <f>IF(COUNTIF(MaGv!$C$10:$BB$10, L229)&gt;0, INDEX(MaGv!$C$3:$BB$10, 1, MATCH(L229, MaGv!$C$10:$BB$10,0))," ")</f>
        <v xml:space="preserve"> </v>
      </c>
      <c r="Q231" s="78" t="str">
        <f>IF(COUNTIF(MaGv!$C$15:$BB$15, L229)&gt;0, INDEX(MaGv!$C$3:$BB$15, 1, MATCH(L229, MaGv!$C$15:$BB$15,0))," ")</f>
        <v xml:space="preserve"> </v>
      </c>
      <c r="R231" s="78" t="str">
        <f>IF(COUNTIF(MaGv!$C$20:$BB$20, L229)&gt;0, INDEX(MaGv!$C$3:$BB$20, 1, MATCH(L229, MaGv!$C$20:$BB$20,0))," ")</f>
        <v xml:space="preserve"> </v>
      </c>
      <c r="S231" s="78" t="str">
        <f>IF(COUNTIF(MaGv!$C$25:$BB$25, L229)&gt;0, INDEX(MaGv!$C$3:$BB$25, 1, MATCH(L229, MaGv!$C$25:$BB$25,0))," ")</f>
        <v xml:space="preserve"> </v>
      </c>
      <c r="T231" s="78" t="str">
        <f>IF(COUNTIF(MaGv!$C$30:$BB$30, L229)&gt;0, INDEX(MaGv!$C$3:$BB$30, 1, MATCH(L229, MaGv!$C$30:$BB$30,0))," ")</f>
        <v xml:space="preserve"> </v>
      </c>
    </row>
    <row r="232" spans="1:22" ht="12.95" customHeight="1">
      <c r="A232" s="124"/>
      <c r="B232" s="580"/>
      <c r="C232" s="78">
        <v>3</v>
      </c>
      <c r="D232" s="79" t="s">
        <v>278</v>
      </c>
      <c r="E232" s="78" t="str">
        <f>IF(COUNTIF(MaGv!$C$6:$BB$6, B229)&gt;0, INDEX(MaGv!$C$3:$BB$6, 1, MATCH(B229, MaGv!$C$6:$BB$6,0))," ")</f>
        <v xml:space="preserve"> </v>
      </c>
      <c r="F232" s="78" t="str">
        <f>IF(COUNTIF(MaGv!$C$11:$BB$11, B229)&gt;0, INDEX(MaGv!$C$3:$BB$11, 1, MATCH(B229, MaGv!$C$11:$BB$11,0))," ")</f>
        <v>A2</v>
      </c>
      <c r="G232" s="78" t="str">
        <f>IF(COUNTIF(MaGv!$C$16:$BB$16, B229)&gt;0, INDEX(MaGv!$C$3:$BB$16, 1, MATCH(B229, MaGv!$C$16:$BB$16,0))," ")</f>
        <v xml:space="preserve"> </v>
      </c>
      <c r="H232" s="78" t="str">
        <f>IF(COUNTIF(MaGv!$C$21:$BB$21, B229)&gt;0, INDEX(MaGv!$C$3:$BB$21, 1, MATCH(B229, MaGv!$C$21:$BB$21,0))," ")</f>
        <v xml:space="preserve"> </v>
      </c>
      <c r="I232" s="78" t="str">
        <f>IF(COUNTIF(MaGv!$C$26:$BB$26, B229)&gt;0, INDEX(MaGv!$C$3:$BB$26, 1, MATCH(B229, MaGv!$C$26:$BB$26,0))," ")</f>
        <v>A10</v>
      </c>
      <c r="J232" s="78" t="str">
        <f>IF(COUNTIF(MaGv!$C$31:$BB$31, B229)&gt;0, INDEX(MaGv!$C$3:$BB$31, 1, MATCH(B229, MaGv!$C$31:$BB$31,0))," ")</f>
        <v xml:space="preserve"> </v>
      </c>
      <c r="K232" s="104"/>
      <c r="L232" s="580"/>
      <c r="M232" s="78">
        <v>3</v>
      </c>
      <c r="N232" s="79" t="s">
        <v>278</v>
      </c>
      <c r="O232" s="78" t="str">
        <f>IF(COUNTIF(MaGv!$C$6:$BB$6, L229)&gt;0, INDEX(MaGv!$C$3:$BB$6, 1, MATCH(L229, MaGv!$C$6:$BB$6,0))," ")</f>
        <v xml:space="preserve"> </v>
      </c>
      <c r="P232" s="78" t="str">
        <f>IF(COUNTIF(MaGv!$C$11:$BB$11, L229)&gt;0, INDEX(MaGv!$C$3:$BB$11, 1, MATCH(L229, MaGv!$C$11:$BB$11,0))," ")</f>
        <v xml:space="preserve"> </v>
      </c>
      <c r="Q232" s="78" t="str">
        <f>IF(COUNTIF(MaGv!$C$16:$BB$16, L229)&gt;0, INDEX(MaGv!$C$3:$BB$16, 1, MATCH(L229, MaGv!$C$16:$BB$16,0))," ")</f>
        <v xml:space="preserve"> </v>
      </c>
      <c r="R232" s="78" t="str">
        <f>IF(COUNTIF(MaGv!$C$21:$BB$21, L229)&gt;0, INDEX(MaGv!$C$3:$BB$21, 1, MATCH(L229, MaGv!$C$21:$BB$21,0))," ")</f>
        <v xml:space="preserve"> </v>
      </c>
      <c r="S232" s="78" t="str">
        <f>IF(COUNTIF(MaGv!$C$26:$BB$26, L229)&gt;0, INDEX(MaGv!$C$3:$BB$26, 1, MATCH(L229, MaGv!$C$26:$BB$26,0))," ")</f>
        <v xml:space="preserve"> </v>
      </c>
      <c r="T232" s="78" t="str">
        <f>IF(COUNTIF(MaGv!$C$31:$BB$31, L229)&gt;0, INDEX(MaGv!$C$3:$BB$31, 1, MATCH(L229, MaGv!$C$31:$BB$31,0))," ")</f>
        <v xml:space="preserve"> </v>
      </c>
    </row>
    <row r="233" spans="1:22" ht="12.95" customHeight="1">
      <c r="A233" s="124"/>
      <c r="B233" s="580"/>
      <c r="C233" s="78">
        <v>4</v>
      </c>
      <c r="D233" s="79" t="s">
        <v>99</v>
      </c>
      <c r="E233" s="78" t="str">
        <f>IF(COUNTIF(MaGv!$C$7:$BB$7, B229)&gt;0, INDEX(MaGv!$C$3:$BB$7, 1, MATCH(B229, MaGv!$C$7:$BB$7,0))," ")</f>
        <v xml:space="preserve"> </v>
      </c>
      <c r="F233" s="78" t="str">
        <f>IF(COUNTIF(MaGv!$C$12:$BB$12, B229)&gt;0, INDEX(MaGv!$C$3:$BB$12, 1, MATCH(B229, MaGv!$C$12:$BB$12,0))," ")</f>
        <v xml:space="preserve"> </v>
      </c>
      <c r="G233" s="78" t="str">
        <f>IF(COUNTIF(MaGv!$C$17:$BB$17, B229)&gt;0, INDEX(MaGv!$C$3:$BB$17, 1, MATCH(B229, MaGv!$C$17:$BB$17,0))," ")</f>
        <v xml:space="preserve"> </v>
      </c>
      <c r="H233" s="78" t="str">
        <f>IF(COUNTIF(MaGv!$C$22:$BB$22, B229)&gt;0, INDEX(MaGv!$C$3:$BB$22, 1, MATCH(B229, MaGv!$C$22:$BB$22,0))," ")</f>
        <v xml:space="preserve"> </v>
      </c>
      <c r="I233" s="78" t="str">
        <f>IF(COUNTIF(MaGv!$C$27:$BB$27, B229)&gt;0, INDEX(MaGv!$C$3:$BB$27, 1, MATCH(B229, MaGv!$C$27:$BB$27,0))," ")</f>
        <v>A10</v>
      </c>
      <c r="J233" s="78" t="str">
        <f>IF(COUNTIF(MaGv!$C$32:$BB$32, B229)&gt;0, INDEX(MaGv!$C$3:$BB$32, 1, MATCH(B229, MaGv!$C$32:$BB$32,0))," ")</f>
        <v xml:space="preserve"> </v>
      </c>
      <c r="K233" s="104"/>
      <c r="L233" s="580"/>
      <c r="M233" s="78">
        <v>4</v>
      </c>
      <c r="N233" s="79" t="s">
        <v>99</v>
      </c>
      <c r="O233" s="78" t="str">
        <f>IF(COUNTIF(MaGv!$C$7:$BB$7, L229)&gt;0, INDEX(MaGv!$C$3:$BB$7, 1, MATCH(L229, MaGv!$C$7:$BB$7,0))," ")</f>
        <v xml:space="preserve"> </v>
      </c>
      <c r="P233" s="78" t="str">
        <f>IF(COUNTIF(MaGv!$C$12:$BB$12, L229)&gt;0, INDEX(MaGv!$C$3:$BB$12, 1, MATCH(L229, MaGv!$C$12:$BB$12,0))," ")</f>
        <v xml:space="preserve"> </v>
      </c>
      <c r="Q233" s="78" t="str">
        <f>IF(COUNTIF(MaGv!$C$17:$BB$17, L229)&gt;0, INDEX(MaGv!$C$3:$BB$17, 1, MATCH(L229, MaGv!$C$17:$BB$17,0))," ")</f>
        <v xml:space="preserve"> </v>
      </c>
      <c r="R233" s="78" t="str">
        <f>IF(COUNTIF(MaGv!$C$22:$BB$22, L229)&gt;0, INDEX(MaGv!$C$3:$BB$22, 1, MATCH(L229, MaGv!$C$22:$BB$22,0))," ")</f>
        <v xml:space="preserve"> </v>
      </c>
      <c r="S233" s="78" t="str">
        <f>IF(COUNTIF(MaGv!$C$27:$BB$27, L229)&gt;0, INDEX(MaGv!$C$3:$BB$27, 1, MATCH(L229, MaGv!$C$27:$BB$27,0))," ")</f>
        <v xml:space="preserve"> </v>
      </c>
      <c r="T233" s="78" t="str">
        <f>IF(COUNTIF(MaGv!$C$32:$BB$32, L229)&gt;0, INDEX(MaGv!$C$3:$BB$32, 1, MATCH(L229, MaGv!$C$32:$BB$32,0))," ")</f>
        <v xml:space="preserve"> </v>
      </c>
    </row>
    <row r="234" spans="1:22" ht="12.95" customHeight="1" thickBot="1">
      <c r="A234" s="124"/>
      <c r="B234" s="580"/>
      <c r="C234" s="108">
        <v>5</v>
      </c>
      <c r="D234" s="110" t="s">
        <v>100</v>
      </c>
      <c r="E234" s="108" t="str">
        <f>IF(COUNTIF(MaGv!$C$8:$BB$8, B229)&gt;0, INDEX(MaGv!$C$3:$BB$8, 1, MATCH(B229, MaGv!$C$8:$BB$8,0))," ")</f>
        <v xml:space="preserve"> </v>
      </c>
      <c r="F234" s="108" t="str">
        <f>IF(COUNTIF(MaGv!$C$13:$BB$13, B229)&gt;0, INDEX(MaGv!$C$3:$BB$13, 1, MATCH(B229, MaGv!$C$13:$BB$13,0))," ")</f>
        <v>A11</v>
      </c>
      <c r="G234" s="108" t="str">
        <f>IF(COUNTIF(MaGv!$C$18:$BB$18, B229)&gt;0, INDEX(MaGv!$C$3:$BB$18, 1, MATCH(B229, MaGv!$C$18:$BB$18,0))," ")</f>
        <v xml:space="preserve"> </v>
      </c>
      <c r="H234" s="108" t="str">
        <f>IF(COUNTIF(MaGv!$C$23:$BB$23, B229)&gt;0, INDEX(MaGv!$C$3:$BB$23, 1, MATCH(B229, MaGv!$C$23:$BB$23,0))," ")</f>
        <v xml:space="preserve"> </v>
      </c>
      <c r="I234" s="108" t="str">
        <f>IF(COUNTIF(MaGv!$C$28:$BB$28, B229)&gt;0, INDEX(MaGv!$C$3:$BB$28, 1, MATCH(B229, MaGv!$C$28:$BB$28,0))," ")</f>
        <v xml:space="preserve"> </v>
      </c>
      <c r="J234" s="108" t="str">
        <f>IF(COUNTIF(MaGv!$C$33:$BB$33, B229)&gt;0, INDEX(MaGv!$C$3:$BB$33, 1, MATCH(B229, MaGv!$C$33:$BB$33, 0))," ")</f>
        <v xml:space="preserve"> </v>
      </c>
      <c r="K234" s="104"/>
      <c r="L234" s="580"/>
      <c r="M234" s="108">
        <v>5</v>
      </c>
      <c r="N234" s="110" t="s">
        <v>100</v>
      </c>
      <c r="O234" s="108" t="str">
        <f>IF(COUNTIF(MaGv!$C$8:$BB$8, L229)&gt;0, INDEX(MaGv!$C$3:$BB$8, 1, MATCH(L229, MaGv!$C$8:$BB$8,0))," ")</f>
        <v xml:space="preserve"> </v>
      </c>
      <c r="P234" s="108" t="str">
        <f>IF(COUNTIF(MaGv!$C$13:$BB$13, L229)&gt;0, INDEX(MaGv!$C$3:$BB$13, 1, MATCH(L229, MaGv!$C$13:$BB$13,0))," ")</f>
        <v xml:space="preserve"> </v>
      </c>
      <c r="Q234" s="108" t="str">
        <f>IF(COUNTIF(MaGv!$C$18:$BB$18, L229)&gt;0, INDEX(MaGv!$C$3:$BB$18, 1, MATCH(L229, MaGv!$C$18:$BB$18,0))," ")</f>
        <v xml:space="preserve"> </v>
      </c>
      <c r="R234" s="108" t="str">
        <f>IF(COUNTIF(MaGv!$C$23:$BB$23, L229)&gt;0, INDEX(MaGv!$C$3:$BB$23, 1, MATCH(L229, MaGv!$C$23:$BB$23,0))," ")</f>
        <v xml:space="preserve"> </v>
      </c>
      <c r="S234" s="108" t="str">
        <f>IF(COUNTIF(MaGv!$C$28:$BB$28, L229)&gt;0, INDEX(MaGv!$C$3:$BB$28, 1, MATCH(L229, MaGv!$C$28:$BB$28,0))," ")</f>
        <v xml:space="preserve"> </v>
      </c>
      <c r="T234" s="108" t="str">
        <f>IF(COUNTIF(MaGv!$C$33:$BB$33, L229)&gt;0, INDEX(MaGv!$C$3:$BB$33, 1, MATCH(L229, MaGv!$C$33:$BB$33, 0))," ")</f>
        <v xml:space="preserve"> </v>
      </c>
    </row>
    <row r="235" spans="1:22" ht="12.95" customHeight="1" thickTop="1">
      <c r="A235" s="124"/>
      <c r="B235" s="579" t="s">
        <v>24</v>
      </c>
      <c r="C235" s="109">
        <v>1</v>
      </c>
      <c r="D235" s="111" t="s">
        <v>279</v>
      </c>
      <c r="E235" s="109" t="str">
        <f>IF(COUNTIF(MaGv!$C$39:$BB$39, B229)&gt;0, INDEX(MaGv!$C$38:$BB$39, 1, MATCH(B229, MaGv!$C$39:$BB$39,0))," ")</f>
        <v xml:space="preserve"> </v>
      </c>
      <c r="F235" s="109" t="str">
        <f>IF(COUNTIF(MaGv!$C$44:$BB$44, B229)&gt;0, INDEX(MaGv!$C$38:$BB$44, 1, MATCH(B229, MaGv!$C$44:$BB$44,0))," ")</f>
        <v xml:space="preserve"> </v>
      </c>
      <c r="G235" s="109" t="str">
        <f>IF(COUNTIF(MaGv!$C$49:$BB$49, B229)&gt;0, INDEX(MaGv!$C$38:$BB$49, 1, MATCH(B229, MaGv!$C$49:$BB$49,0))," ")</f>
        <v xml:space="preserve"> </v>
      </c>
      <c r="H235" s="109" t="str">
        <f>IF(COUNTIF(MaGv!$C$54:$BB$54, B229)&gt;0, INDEX(MaGv!$C$38:$BB$54, 1, MATCH(B229, MaGv!$C$54:$BB$54,0))," ")</f>
        <v xml:space="preserve"> </v>
      </c>
      <c r="I235" s="109" t="str">
        <f>IF(COUNTIF(MaGv!$C$59:$BB$59, B229)&gt;0, INDEX(MaGv!$C$38:$BB$59, 1, MATCH(B229, MaGv!$C$59:$BB$59,0))," ")</f>
        <v xml:space="preserve"> </v>
      </c>
      <c r="J235" s="109" t="str">
        <f>IF(COUNTIF(MaGv!$C$64:$BB$64, B229)&gt;0, INDEX(MaGv!$C$38:$BB$64, 1, MATCH(B229, MaGv!$C$64:$BB$64,0))," ")</f>
        <v xml:space="preserve"> </v>
      </c>
      <c r="K235" s="104"/>
      <c r="L235" s="579" t="s">
        <v>24</v>
      </c>
      <c r="M235" s="109">
        <v>1</v>
      </c>
      <c r="N235" s="111" t="s">
        <v>279</v>
      </c>
      <c r="O235" s="109" t="str">
        <f>IF(COUNTIF(MaGv!$C$39:$BB$39, L229)&gt;0, INDEX(MaGv!$C$38:$BB$39, 1, MATCH(L229, MaGv!$C$39:$BB$39,0))," ")</f>
        <v xml:space="preserve"> </v>
      </c>
      <c r="P235" s="109" t="str">
        <f>IF(COUNTIF(MaGv!$C$44:$BB$44, L229)&gt;0, INDEX(MaGv!$C$38:$BB$44, 1, MATCH(L229, MaGv!$C$44:$BB$44,0))," ")</f>
        <v xml:space="preserve"> </v>
      </c>
      <c r="Q235" s="109" t="str">
        <f>IF(COUNTIF(MaGv!$C$49:$BB$49, L229)&gt;0, INDEX(MaGv!$C$38:$BB$49, 1, MATCH(L229, MaGv!$C$49:$BB$49,0))," ")</f>
        <v xml:space="preserve"> </v>
      </c>
      <c r="R235" s="109" t="str">
        <f>IF(COUNTIF(MaGv!$C$54:$BB$54, L229)&gt;0, INDEX(MaGv!$C$38:$BB$54, 1, MATCH(L229, MaGv!$C$54:$BB$54,0))," ")</f>
        <v xml:space="preserve"> </v>
      </c>
      <c r="S235" s="109" t="str">
        <f>IF(COUNTIF(MaGv!$C$59:$BB$59, L229)&gt;0, INDEX(MaGv!$C$38:$BB$59, 1, MATCH(L229, MaGv!$C$59:$BB$59,0))," ")</f>
        <v xml:space="preserve"> </v>
      </c>
      <c r="T235" s="109" t="str">
        <f>IF(COUNTIF(MaGv!$C$64:$BB$64, L229)&gt;0, INDEX(MaGv!$C$38:$BB$64, 1, MATCH(L229, MaGv!$C$64:$BB$64,0))," ")</f>
        <v xml:space="preserve"> </v>
      </c>
    </row>
    <row r="236" spans="1:22" ht="12.95" customHeight="1">
      <c r="A236" s="124"/>
      <c r="B236" s="580"/>
      <c r="C236" s="78">
        <v>2</v>
      </c>
      <c r="D236" s="79" t="s">
        <v>531</v>
      </c>
      <c r="E236" s="78" t="str">
        <f>IF(COUNTIF(MaGv!$C$40:$BB$40, B229)&gt;0, INDEX(MaGv!$C$38:$BB$40, 1, MATCH(B229, MaGv!$C$40:$BB$40,0))," ")</f>
        <v xml:space="preserve"> </v>
      </c>
      <c r="F236" s="78" t="str">
        <f>IF(COUNTIF(MaGv!$C$45:$BB$45, B229)&gt;0, INDEX(MaGv!$C$38:$BB$45, 1, MATCH(B229, MaGv!$C$45:$BB$45,0))," ")</f>
        <v xml:space="preserve"> </v>
      </c>
      <c r="G236" s="78" t="str">
        <f>IF(COUNTIF(MaGv!$C$50:$BB$50, B229)&gt;0, INDEX(MaGv!$C$38:$BB$50, 1, MATCH(B229, MaGv!$C$50:$BB$50,0))," ")</f>
        <v xml:space="preserve"> </v>
      </c>
      <c r="H236" s="78" t="str">
        <f>IF(COUNTIF(MaGv!$C$55:$BB$55, B229)&gt;0, INDEX(MaGv!$C$38:$BB$55, 1, MATCH(B229, MaGv!$C$55:$BB$55,0))," ")</f>
        <v xml:space="preserve"> </v>
      </c>
      <c r="I236" s="78" t="str">
        <f>IF(COUNTIF(MaGv!$C$60:$BB$60, B229)&gt;0, INDEX(MaGv!$C$38:$BB$60, 1, MATCH(B229, MaGv!$C$60:$BB$60,0))," ")</f>
        <v xml:space="preserve"> </v>
      </c>
      <c r="J236" s="78" t="str">
        <f>IF(COUNTIF(MaGv!$C$65:$BB$65, B229)&gt;0, INDEX(MaGv!$C$38:$BB$65, 1, MATCH(B229, MaGv!$C$65:$BB$65,0))," ")</f>
        <v xml:space="preserve"> </v>
      </c>
      <c r="K236" s="104"/>
      <c r="L236" s="580"/>
      <c r="M236" s="78">
        <v>2</v>
      </c>
      <c r="N236" s="79" t="s">
        <v>531</v>
      </c>
      <c r="O236" s="78" t="str">
        <f>IF(COUNTIF(MaGv!$C$40:$BB$40, L229)&gt;0, INDEX(MaGv!$C$38:$BB$40, 1, MATCH(L229, MaGv!$C$40:$BB$40,0))," ")</f>
        <v xml:space="preserve"> </v>
      </c>
      <c r="P236" s="78" t="str">
        <f>IF(COUNTIF(MaGv!$C$45:$BB$45, L229)&gt;0, INDEX(MaGv!$C$38:$BB$45, 1, MATCH(L229, MaGv!$C$45:$BB$45,0))," ")</f>
        <v xml:space="preserve"> </v>
      </c>
      <c r="Q236" s="78" t="str">
        <f>IF(COUNTIF(MaGv!$C$50:$BB$50, L229)&gt;0, INDEX(MaGv!$C$38:$BB$50, 1, MATCH(L229, MaGv!$C$50:$BB$50,0))," ")</f>
        <v xml:space="preserve"> </v>
      </c>
      <c r="R236" s="78" t="str">
        <f>IF(COUNTIF(MaGv!$C$55:$BB$55, L229)&gt;0, INDEX(MaGv!$C$38:$BB$55, 1, MATCH(L229, MaGv!$C$55:$BB$55,0))," ")</f>
        <v xml:space="preserve"> </v>
      </c>
      <c r="S236" s="78" t="str">
        <f>IF(COUNTIF(MaGv!$C$60:$BB$60, L229)&gt;0, INDEX(MaGv!$C$38:$BB$60, 1, MATCH(L229, MaGv!$C$60:$BB$60,0))," ")</f>
        <v xml:space="preserve"> </v>
      </c>
      <c r="T236" s="78" t="str">
        <f>IF(COUNTIF(MaGv!$C$65:$BB$65, L229)&gt;0, INDEX(MaGv!$C$38:$BB$65, 1, MATCH(L229, MaGv!$C$65:$BB$65,0))," ")</f>
        <v xml:space="preserve"> </v>
      </c>
    </row>
    <row r="237" spans="1:22" ht="12.95" customHeight="1">
      <c r="A237" s="124"/>
      <c r="B237" s="580"/>
      <c r="C237" s="78">
        <v>3</v>
      </c>
      <c r="D237" s="79" t="s">
        <v>532</v>
      </c>
      <c r="E237" s="78" t="str">
        <f>IF(COUNTIF(MaGv!$C$41:$BB$41, B229)&gt;0, INDEX(MaGv!$C$38:$BB$41, 1, MATCH(B229, MaGv!$C$41:$BB$41,0))," ")</f>
        <v xml:space="preserve"> </v>
      </c>
      <c r="F237" s="78" t="str">
        <f>IF(COUNTIF(MaGv!$C$46:$BB$46, B229)&gt;0, INDEX(MaGv!$C$38:$BB$46, 1, MATCH(B229, MaGv!$C$46:$BB$46,0))," ")</f>
        <v xml:space="preserve"> </v>
      </c>
      <c r="G237" s="78" t="str">
        <f>IF(COUNTIF(MaGv!$C$51:$BB$51, B229)&gt;0, INDEX(MaGv!$C$38:$BB$51, 1, MATCH(B229, MaGv!$C$51:$BB$51,0))," ")</f>
        <v xml:space="preserve"> </v>
      </c>
      <c r="H237" s="78" t="str">
        <f>IF(COUNTIF(MaGv!$C$56:$BB$56, B229)&gt;0, INDEX(MaGv!$C$38:$BB$56, 1, MATCH(B229, MaGv!$C$56:$BB$56,0))," ")</f>
        <v xml:space="preserve"> </v>
      </c>
      <c r="I237" s="78" t="str">
        <f>IF(COUNTIF(MaGv!$C$61:$BB$61, B229)&gt;0, INDEX(MaGv!$C$38:$BB$61, 1, MATCH(B229, MaGv!$C$61:$BB$61,0))," ")</f>
        <v xml:space="preserve"> </v>
      </c>
      <c r="J237" s="78" t="str">
        <f>IF(COUNTIF(MaGv!$C$66:$BB$66, B229)&gt;0, INDEX(MaGv!$C$38:$BB$66, 1, MATCH(B229, MaGv!$C$66:$BB$66,0))," ")</f>
        <v xml:space="preserve"> </v>
      </c>
      <c r="K237" s="104"/>
      <c r="L237" s="580"/>
      <c r="M237" s="78">
        <v>3</v>
      </c>
      <c r="N237" s="79" t="s">
        <v>532</v>
      </c>
      <c r="O237" s="78" t="str">
        <f>IF(COUNTIF(MaGv!$C$41:$BB$41, L229)&gt;0, INDEX(MaGv!$C$38:$BB$41, 1, MATCH(L229, MaGv!$C$41:$BB$41,0))," ")</f>
        <v xml:space="preserve"> </v>
      </c>
      <c r="P237" s="78" t="str">
        <f>IF(COUNTIF(MaGv!$C$46:$BB$46, L229)&gt;0, INDEX(MaGv!$C$38:$BB$46, 1, MATCH(L229, MaGv!$C$46:$BB$46,0))," ")</f>
        <v xml:space="preserve"> </v>
      </c>
      <c r="Q237" s="78" t="str">
        <f>IF(COUNTIF(MaGv!$C$51:$BB$51, L229)&gt;0, INDEX(MaGv!$C$38:$BB$51, 1, MATCH(L229, MaGv!$C$51:$BB$51,0))," ")</f>
        <v xml:space="preserve"> </v>
      </c>
      <c r="R237" s="78" t="str">
        <f>IF(COUNTIF(MaGv!$C$56:$BB$56, L229)&gt;0, INDEX(MaGv!$C$38:$BB$56, 1, MATCH(L229, MaGv!$C$56:$BB$56,0))," ")</f>
        <v xml:space="preserve"> </v>
      </c>
      <c r="S237" s="78" t="str">
        <f>IF(COUNTIF(MaGv!$C$61:$BB$61, L229)&gt;0, INDEX(MaGv!$C$38:$BB$61, 1, MATCH(L229, MaGv!$C$61:$BB$61,0))," ")</f>
        <v xml:space="preserve"> </v>
      </c>
      <c r="T237" s="78" t="str">
        <f>IF(COUNTIF(MaGv!$C$66:$BB$66, L229)&gt;0, INDEX(MaGv!$C$38:$BB$66, 1, MATCH(L229, MaGv!$C$66:$BB$66,0))," ")</f>
        <v xml:space="preserve"> </v>
      </c>
    </row>
    <row r="238" spans="1:22" ht="12.95" customHeight="1">
      <c r="A238" s="124"/>
      <c r="B238" s="580"/>
      <c r="C238" s="78">
        <v>4</v>
      </c>
      <c r="D238" s="79" t="s">
        <v>533</v>
      </c>
      <c r="E238" s="78" t="str">
        <f>IF(COUNTIF(MaGv!$C$42:$BB$42, B229)&gt;0, INDEX(MaGv!$C$38:$BB$42, 1, MATCH(B229, MaGv!$C$42:$BB$42,0))," ")</f>
        <v xml:space="preserve"> </v>
      </c>
      <c r="F238" s="78" t="str">
        <f>IF(COUNTIF(MaGv!$C$47:$BB$47, B229)&gt;0, INDEX(MaGv!$C$38:$BB$47, 1, MATCH(B229, MaGv!$C$47:$BB$47,0))," ")</f>
        <v xml:space="preserve"> </v>
      </c>
      <c r="G238" s="78" t="str">
        <f>IF(COUNTIF(MaGv!$C$52:$BB$52, B229)&gt;0, INDEX(MaGv!$C$38:$BB$52, 1, MATCH(B229, MaGv!$C$52:$BB$52, 0))," ")</f>
        <v xml:space="preserve"> </v>
      </c>
      <c r="H238" s="78" t="str">
        <f>IF(COUNTIF(MaGv!$C$57:$BB$57, B229)&gt;0, INDEX(MaGv!$C$38:$BB$57, 1, MATCH(B229, MaGv!$C$57:$BB$57,0))," ")</f>
        <v xml:space="preserve"> </v>
      </c>
      <c r="I238" s="78" t="str">
        <f>IF(COUNTIF(MaGv!$C$62:$BB$62, B229)&gt;0, INDEX(MaGv!$C$38:$BB$62, 1, MATCH(B229, MaGv!$C$62:$BB$62,0))," ")</f>
        <v xml:space="preserve"> </v>
      </c>
      <c r="J238" s="78" t="str">
        <f>IF(COUNTIF(MaGv!$C$66:$BB$67, B229)&gt;0, INDEX(MaGv!$C$38:$BB$67, 1, MATCH(B229, MaGv!$C$67:$BB$67,0))," ")</f>
        <v xml:space="preserve"> </v>
      </c>
      <c r="K238" s="104"/>
      <c r="L238" s="580"/>
      <c r="M238" s="78">
        <v>4</v>
      </c>
      <c r="N238" s="79" t="s">
        <v>533</v>
      </c>
      <c r="O238" s="78" t="str">
        <f>IF(COUNTIF(MaGv!$C$42:$BB$42, L229)&gt;0, INDEX(MaGv!$C$38:$BB$42, 1, MATCH(L229, MaGv!$C$42:$BB$42,0))," ")</f>
        <v xml:space="preserve"> </v>
      </c>
      <c r="P238" s="78" t="str">
        <f>IF(COUNTIF(MaGv!$C$47:$BB$47, L229)&gt;0, INDEX(MaGv!$C$38:$BB$47, 1, MATCH(L229, MaGv!$C$47:$BB$47,0))," ")</f>
        <v xml:space="preserve"> </v>
      </c>
      <c r="Q238" s="78" t="str">
        <f>IF(COUNTIF(MaGv!$C$52:$BB$52, L229)&gt;0, INDEX(MaGv!$C$38:$BB$52, 1, MATCH(L229, MaGv!$C$52:$BB$52, 0))," ")</f>
        <v xml:space="preserve"> </v>
      </c>
      <c r="R238" s="78" t="str">
        <f>IF(COUNTIF(MaGv!$C$57:$BB$57, L229)&gt;0, INDEX(MaGv!$C$38:$BB$57, 1, MATCH(L229, MaGv!$C$57:$BB$57,0))," ")</f>
        <v xml:space="preserve"> </v>
      </c>
      <c r="S238" s="78" t="str">
        <f>IF(COUNTIF(MaGv!$C$62:$BB$62, L229)&gt;0, INDEX(MaGv!$C$38:$BB$62, 1, MATCH(L229, MaGv!$C$62:$BB$62,0))," ")</f>
        <v xml:space="preserve"> </v>
      </c>
      <c r="T238" s="78" t="str">
        <f>IF(COUNTIF(MaGv!$C$66:$BB$67, L229)&gt;0, INDEX(MaGv!$C$38:$BB$67, 1, MATCH(L229, MaGv!$C$67:$BB$67,0))," ")</f>
        <v xml:space="preserve"> </v>
      </c>
    </row>
    <row r="239" spans="1:22" ht="12.95" customHeight="1">
      <c r="A239" s="124"/>
      <c r="B239" s="581"/>
      <c r="C239" s="80">
        <v>5</v>
      </c>
      <c r="D239" s="81" t="s">
        <v>534</v>
      </c>
      <c r="E239" s="80" t="str">
        <f>IF(COUNTIF(MaGv!$C$43:$BB$43, B229)&gt;0, INDEX(MaGv!$C$38:$BB$43, 1, MATCH(B229, MaGv!$C$43:$BB$43,0))," ")</f>
        <v xml:space="preserve"> </v>
      </c>
      <c r="F239" s="80" t="str">
        <f>IF(COUNTIF(MaGv!$C$48:$BB$48, B229)&gt;0, INDEX(MaGv!$C$38:$BB$48, 1, MATCH(B229, MaGv!$C$48:$BB$48,0))," ")</f>
        <v xml:space="preserve"> </v>
      </c>
      <c r="G239" s="80" t="str">
        <f>IF(COUNTIF(MaGv!$C$53:$BB$53, B229)&gt;0, INDEX(MaGv!$C$38:$BB$53, 1, MATCH(B229, MaGv!$C$53:$BB$53,0))," ")</f>
        <v xml:space="preserve"> </v>
      </c>
      <c r="H239" s="80" t="str">
        <f>IF(COUNTIF(MaGv!$C$58:$BB$58, B229)&gt;0, INDEX(MaGv!$C$38:$BB$58, 1, MATCH(B229, MaGv!$C$58:$BB$58,0))," ")</f>
        <v xml:space="preserve"> </v>
      </c>
      <c r="I239" s="80" t="str">
        <f>IF(COUNTIF(MaGv!$C$63:$BB$63, B229)&gt;0, INDEX(MaGv!$C$38:$BB$63, 1, MATCH(B229, MaGv!$C$63:$BB$63,0))," ")</f>
        <v xml:space="preserve"> </v>
      </c>
      <c r="J239" s="80" t="str">
        <f>IF(COUNTIF(MaGv!$C$68:$BB$68, B229)&gt;0, INDEX(MaGv!$C$38:$BB$68, 1, MATCH(B229, MaGv!$C$68:$BB$68,0))," ")</f>
        <v xml:space="preserve"> </v>
      </c>
      <c r="K239" s="104"/>
      <c r="L239" s="581"/>
      <c r="M239" s="80">
        <v>5</v>
      </c>
      <c r="N239" s="81" t="s">
        <v>534</v>
      </c>
      <c r="O239" s="80" t="str">
        <f>IF(COUNTIF(MaGv!$C$43:$BB$43, L229)&gt;0, INDEX(MaGv!$C$38:$BB$43, 1, MATCH(L229, MaGv!$C$43:$BB$43,0))," ")</f>
        <v xml:space="preserve"> </v>
      </c>
      <c r="P239" s="80" t="str">
        <f>IF(COUNTIF(MaGv!$C$48:$BB$48, L229)&gt;0, INDEX(MaGv!$C$38:$BB$48, 1, MATCH(L229, MaGv!$C$48:$BB$48,0))," ")</f>
        <v xml:space="preserve"> </v>
      </c>
      <c r="Q239" s="80" t="str">
        <f>IF(COUNTIF(MaGv!$C$53:$BB$53, L229)&gt;0, INDEX(MaGv!$C$38:$BB$53, 1, MATCH(L229, MaGv!$C$53:$BB$53,0))," ")</f>
        <v xml:space="preserve"> </v>
      </c>
      <c r="R239" s="80" t="str">
        <f>IF(COUNTIF(MaGv!$C$58:$BB$58, L229)&gt;0, INDEX(MaGv!$C$38:$BB$58, 1, MATCH(L229, MaGv!$C$58:$BB$58,0))," ")</f>
        <v xml:space="preserve"> </v>
      </c>
      <c r="S239" s="80" t="str">
        <f>IF(COUNTIF(MaGv!$C$63:$BB$63, L229)&gt;0, INDEX(MaGv!$C$38:$BB$63, 1, MATCH(L229, MaGv!$C$63:$BB$63,0))," ")</f>
        <v xml:space="preserve"> </v>
      </c>
      <c r="T239" s="80" t="str">
        <f>IF(COUNTIF(MaGv!$C$68:$BB$68, L229)&gt;0, INDEX(MaGv!$C$38:$BB$68, 1, MATCH(L229, MaGv!$C$68:$BB$68,0))," ")</f>
        <v xml:space="preserve"> </v>
      </c>
    </row>
    <row r="240" spans="1:22" ht="12.95" customHeight="1">
      <c r="A240" s="124"/>
      <c r="B240" s="119"/>
      <c r="C240" s="75"/>
      <c r="D240" s="82"/>
      <c r="E240" s="75"/>
      <c r="F240" s="75"/>
      <c r="G240" s="75"/>
      <c r="H240" s="75"/>
      <c r="I240" s="75"/>
      <c r="J240" s="75"/>
      <c r="K240" s="104"/>
      <c r="L240" s="119"/>
      <c r="M240" s="75"/>
      <c r="N240" s="82"/>
      <c r="O240" s="75"/>
      <c r="P240" s="75"/>
      <c r="Q240" s="75"/>
      <c r="R240" s="75"/>
      <c r="S240" s="75"/>
      <c r="T240" s="75"/>
    </row>
    <row r="241" spans="1:22" ht="12.95" customHeight="1">
      <c r="A241" s="127"/>
      <c r="B241" s="120"/>
      <c r="C241" s="83"/>
      <c r="D241" s="83"/>
      <c r="E241" s="84"/>
      <c r="F241" s="84"/>
      <c r="G241" s="84"/>
      <c r="H241" s="84"/>
      <c r="I241" s="84"/>
      <c r="J241" s="84"/>
      <c r="K241" s="84"/>
      <c r="L241" s="120"/>
      <c r="M241" s="83"/>
      <c r="N241" s="83"/>
      <c r="O241" s="84"/>
      <c r="P241" s="84"/>
      <c r="Q241" s="84"/>
      <c r="R241" s="84"/>
      <c r="S241" s="84"/>
      <c r="T241" s="84"/>
    </row>
    <row r="242" spans="1:22" ht="12.95" customHeight="1">
      <c r="A242" s="124"/>
      <c r="B242" s="474" t="str">
        <f ca="1">MaGv!$N$1</f>
        <v>tkb_khoi12_hk2_ngay04-05-2020</v>
      </c>
      <c r="C242" s="474"/>
      <c r="D242" s="70"/>
      <c r="E242" s="70"/>
      <c r="F242" s="70"/>
      <c r="G242" s="70"/>
      <c r="H242" s="124"/>
      <c r="I242" s="70"/>
      <c r="J242" s="70"/>
      <c r="K242" s="71"/>
      <c r="L242" s="474" t="str">
        <f ca="1">MaGv!$N$1</f>
        <v>tkb_khoi12_hk2_ngay04-05-2020</v>
      </c>
      <c r="M242" s="70"/>
      <c r="N242" s="70"/>
      <c r="O242" s="70"/>
      <c r="P242" s="70"/>
      <c r="Q242" s="70"/>
      <c r="R242" s="124"/>
      <c r="S242" s="70"/>
      <c r="T242" s="70"/>
    </row>
    <row r="243" spans="1:22" ht="12.95" customHeight="1">
      <c r="B243" s="117" t="s">
        <v>71</v>
      </c>
      <c r="C243" s="582" t="str">
        <f>VLOOKUP(B245,dsma,3,0)&amp;"-"&amp;VLOOKUP(B245,dsma,5,0)</f>
        <v>Hoàng Sa-Hóa</v>
      </c>
      <c r="D243" s="582"/>
      <c r="E243" s="582"/>
      <c r="F243" s="582"/>
      <c r="G243" s="71"/>
      <c r="H243" s="72"/>
      <c r="I243" s="73" t="s">
        <v>125</v>
      </c>
      <c r="J243" s="74">
        <f>60-COUNTIF(E246:J255, " ")</f>
        <v>0</v>
      </c>
      <c r="K243" s="71"/>
      <c r="L243" s="117" t="s">
        <v>71</v>
      </c>
      <c r="M243" s="582" t="str">
        <f>VLOOKUP(L245,dsma,3,0)&amp;"-"&amp;VLOOKUP(L245,dsma,5,0)</f>
        <v>Trần Thị Thúy Nga-Hóa</v>
      </c>
      <c r="N243" s="582"/>
      <c r="O243" s="582"/>
      <c r="P243" s="582"/>
      <c r="Q243" s="71"/>
      <c r="R243" s="72"/>
      <c r="S243" s="73" t="s">
        <v>125</v>
      </c>
      <c r="T243" s="74">
        <f>60-COUNTIF(O246:T255, " ")</f>
        <v>6</v>
      </c>
    </row>
    <row r="244" spans="1:22" ht="3" customHeight="1">
      <c r="B244" s="116"/>
      <c r="C244" s="71"/>
      <c r="D244" s="71"/>
      <c r="E244" s="75"/>
      <c r="F244" s="71"/>
      <c r="G244" s="71"/>
      <c r="H244" s="71"/>
      <c r="I244" s="71"/>
      <c r="J244" s="71"/>
      <c r="K244" s="71"/>
      <c r="L244" s="116"/>
      <c r="M244" s="71"/>
      <c r="N244" s="71"/>
      <c r="O244" s="75"/>
      <c r="P244" s="71"/>
      <c r="Q244" s="71"/>
      <c r="R244" s="71"/>
      <c r="S244" s="71"/>
      <c r="T244" s="71"/>
    </row>
    <row r="245" spans="1:22" ht="12.95" customHeight="1">
      <c r="A245" s="126"/>
      <c r="B245" s="118" t="str">
        <f>X35</f>
        <v>BH07</v>
      </c>
      <c r="C245" s="76" t="s">
        <v>72</v>
      </c>
      <c r="D245" s="76" t="s">
        <v>73</v>
      </c>
      <c r="E245" s="76" t="s">
        <v>15</v>
      </c>
      <c r="F245" s="76" t="s">
        <v>16</v>
      </c>
      <c r="G245" s="76" t="s">
        <v>37</v>
      </c>
      <c r="H245" s="76" t="s">
        <v>38</v>
      </c>
      <c r="I245" s="76" t="s">
        <v>39</v>
      </c>
      <c r="J245" s="76" t="s">
        <v>40</v>
      </c>
      <c r="K245" s="103"/>
      <c r="L245" s="118" t="str">
        <f>X36</f>
        <v>BH08</v>
      </c>
      <c r="M245" s="76" t="s">
        <v>72</v>
      </c>
      <c r="N245" s="76" t="s">
        <v>73</v>
      </c>
      <c r="O245" s="76" t="s">
        <v>15</v>
      </c>
      <c r="P245" s="76" t="s">
        <v>16</v>
      </c>
      <c r="Q245" s="76" t="s">
        <v>37</v>
      </c>
      <c r="R245" s="76" t="s">
        <v>38</v>
      </c>
      <c r="S245" s="76" t="s">
        <v>39</v>
      </c>
      <c r="T245" s="76" t="s">
        <v>40</v>
      </c>
      <c r="V245" s="122">
        <v>32</v>
      </c>
    </row>
    <row r="246" spans="1:22" ht="12.95" customHeight="1">
      <c r="A246" s="124"/>
      <c r="B246" s="583" t="s">
        <v>25</v>
      </c>
      <c r="C246" s="68">
        <v>1</v>
      </c>
      <c r="D246" s="77" t="s">
        <v>74</v>
      </c>
      <c r="E246" s="68" t="str">
        <f>IF(COUNTIF(MaGv!$C$4:$BB$4, B245)&gt;0, INDEX(MaGv!$C$3:$BB$4, 1, MATCH(B245, MaGv!$C$4:$BB$4,0))," ")</f>
        <v xml:space="preserve"> </v>
      </c>
      <c r="F246" s="68" t="str">
        <f>IF(COUNTIF(MaGv!$C$9:$BB$9, B245)&gt;0, INDEX(MaGv!$C$3:$BB$9, 1, MATCH(B245, MaGv!$C$9:$BB$9,0))," ")</f>
        <v xml:space="preserve"> </v>
      </c>
      <c r="G246" s="68" t="str">
        <f>IF(COUNTIF(MaGv!$C$14:$BB$14, B245)&gt;0, INDEX(MaGv!$C$3:$BB$14, 1, MATCH(B245, MaGv!$C$14:$BB$14,0))," ")</f>
        <v xml:space="preserve"> </v>
      </c>
      <c r="H246" s="68" t="str">
        <f>IF(COUNTIF(MaGv!$C$19:$BB$19, B245)&gt;0, INDEX(MaGv!$C$3:$BB$19, 1, MATCH(B245, MaGv!$C$19:$BB$19,0))," ")</f>
        <v xml:space="preserve"> </v>
      </c>
      <c r="I246" s="68" t="str">
        <f>IF(COUNTIF(MaGv!$C$24:$BB$24, B245)&gt;0, INDEX(MaGv!$C$3:$BB$24, 1, MATCH(B245, MaGv!$C$24:$BB$24,0))," ")</f>
        <v xml:space="preserve"> </v>
      </c>
      <c r="J246" s="68" t="str">
        <f>IF(COUNTIF(MaGv!$C$29:$BB$29, B245)&gt;0, INDEX(MaGv!$C$3:$BB$29, 1, MATCH(B245, MaGv!$C$29:$BB$29,0))," ")</f>
        <v xml:space="preserve"> </v>
      </c>
      <c r="K246" s="104"/>
      <c r="L246" s="583" t="s">
        <v>25</v>
      </c>
      <c r="M246" s="68">
        <v>1</v>
      </c>
      <c r="N246" s="77" t="s">
        <v>74</v>
      </c>
      <c r="O246" s="68" t="str">
        <f>IF(COUNTIF(MaGv!$C$4:$BB$4, L245)&gt;0, INDEX(MaGv!$C$3:$BB$4, 1, MATCH(L245, MaGv!$C$4:$BB$4,0))," ")</f>
        <v xml:space="preserve"> </v>
      </c>
      <c r="P246" s="68" t="str">
        <f>IF(COUNTIF(MaGv!$C$9:$BB$9, L245)&gt;0, INDEX(MaGv!$C$3:$BB$9, 1, MATCH(L245, MaGv!$C$9:$BB$9,0))," ")</f>
        <v xml:space="preserve"> </v>
      </c>
      <c r="Q246" s="68" t="str">
        <f>IF(COUNTIF(MaGv!$C$14:$BB$14, L245)&gt;0, INDEX(MaGv!$C$3:$BB$14, 1, MATCH(L245, MaGv!$C$14:$BB$14,0))," ")</f>
        <v xml:space="preserve"> </v>
      </c>
      <c r="R246" s="68" t="str">
        <f>IF(COUNTIF(MaGv!$C$19:$BB$19, L245)&gt;0, INDEX(MaGv!$C$3:$BB$19, 1, MATCH(L245, MaGv!$C$19:$BB$19,0))," ")</f>
        <v>A8</v>
      </c>
      <c r="S246" s="68" t="str">
        <f>IF(COUNTIF(MaGv!$C$24:$BB$24, L245)&gt;0, INDEX(MaGv!$C$3:$BB$24, 1, MATCH(L245, MaGv!$C$24:$BB$24,0))," ")</f>
        <v xml:space="preserve"> </v>
      </c>
      <c r="T246" s="68" t="str">
        <f>IF(COUNTIF(MaGv!$C$29:$BB$29, L245)&gt;0, INDEX(MaGv!$C$3:$BB$29, 1, MATCH(L245, MaGv!$C$29:$BB$29,0))," ")</f>
        <v xml:space="preserve"> </v>
      </c>
    </row>
    <row r="247" spans="1:22" ht="12.95" customHeight="1">
      <c r="A247" s="124"/>
      <c r="B247" s="580"/>
      <c r="C247" s="78">
        <v>2</v>
      </c>
      <c r="D247" s="79" t="s">
        <v>98</v>
      </c>
      <c r="E247" s="78" t="str">
        <f>IF(COUNTIF(MaGv!$C$5:$BB$5, B245)&gt;0, INDEX(MaGv!$C$3:$BB$5, 1, MATCH(B245, MaGv!$C$5:$BB$5,0))," ")</f>
        <v xml:space="preserve"> </v>
      </c>
      <c r="F247" s="78" t="str">
        <f>IF(COUNTIF(MaGv!$C$10:$BB$10, B245)&gt;0, INDEX(MaGv!$C$3:$BB$10, 1, MATCH(B245, MaGv!$C$10:$BB$10,0))," ")</f>
        <v xml:space="preserve"> </v>
      </c>
      <c r="G247" s="78" t="str">
        <f>IF(COUNTIF(MaGv!$C$15:$BB$15, B245)&gt;0, INDEX(MaGv!$C$3:$BB$15, 1, MATCH(B245, MaGv!$C$15:$BB$15,0))," ")</f>
        <v xml:space="preserve"> </v>
      </c>
      <c r="H247" s="78" t="str">
        <f>IF(COUNTIF(MaGv!$C$20:$BB$20, B245)&gt;0, INDEX(MaGv!$C$3:$BB$20, 1, MATCH(B245, MaGv!$C$20:$BB$20,0))," ")</f>
        <v xml:space="preserve"> </v>
      </c>
      <c r="I247" s="78" t="str">
        <f>IF(COUNTIF(MaGv!$C$25:$BB$25, B245)&gt;0, INDEX(MaGv!$C$3:$BB$25, 1, MATCH(B245, MaGv!$C$25:$BB$25,0))," ")</f>
        <v xml:space="preserve"> </v>
      </c>
      <c r="J247" s="78" t="str">
        <f>IF(COUNTIF(MaGv!$C$30:$BB$30, B245)&gt;0, INDEX(MaGv!$C$3:$BB$30, 1, MATCH(B245, MaGv!$C$30:$BB$30,0))," ")</f>
        <v xml:space="preserve"> </v>
      </c>
      <c r="K247" s="104"/>
      <c r="L247" s="580"/>
      <c r="M247" s="78">
        <v>2</v>
      </c>
      <c r="N247" s="79" t="s">
        <v>98</v>
      </c>
      <c r="O247" s="78" t="str">
        <f>IF(COUNTIF(MaGv!$C$5:$BB$5, L245)&gt;0, INDEX(MaGv!$C$3:$BB$5, 1, MATCH(L245, MaGv!$C$5:$BB$5,0))," ")</f>
        <v xml:space="preserve"> </v>
      </c>
      <c r="P247" s="78" t="str">
        <f>IF(COUNTIF(MaGv!$C$10:$BB$10, L245)&gt;0, INDEX(MaGv!$C$3:$BB$10, 1, MATCH(L245, MaGv!$C$10:$BB$10,0))," ")</f>
        <v>A8</v>
      </c>
      <c r="Q247" s="78" t="str">
        <f>IF(COUNTIF(MaGv!$C$15:$BB$15, L245)&gt;0, INDEX(MaGv!$C$3:$BB$15, 1, MATCH(L245, MaGv!$C$15:$BB$15,0))," ")</f>
        <v xml:space="preserve"> </v>
      </c>
      <c r="R247" s="78" t="str">
        <f>IF(COUNTIF(MaGv!$C$20:$BB$20, L245)&gt;0, INDEX(MaGv!$C$3:$BB$20, 1, MATCH(L245, MaGv!$C$20:$BB$20,0))," ")</f>
        <v xml:space="preserve"> </v>
      </c>
      <c r="S247" s="78" t="str">
        <f>IF(COUNTIF(MaGv!$C$25:$BB$25, L245)&gt;0, INDEX(MaGv!$C$3:$BB$25, 1, MATCH(L245, MaGv!$C$25:$BB$25,0))," ")</f>
        <v xml:space="preserve"> </v>
      </c>
      <c r="T247" s="78" t="str">
        <f>IF(COUNTIF(MaGv!$C$30:$BB$30, L245)&gt;0, INDEX(MaGv!$C$3:$BB$30, 1, MATCH(L245, MaGv!$C$30:$BB$30,0))," ")</f>
        <v xml:space="preserve"> </v>
      </c>
    </row>
    <row r="248" spans="1:22" ht="12.95" customHeight="1">
      <c r="A248" s="124"/>
      <c r="B248" s="580"/>
      <c r="C248" s="78">
        <v>3</v>
      </c>
      <c r="D248" s="79" t="s">
        <v>278</v>
      </c>
      <c r="E248" s="78" t="str">
        <f>IF(COUNTIF(MaGv!$C$6:$BB$6, B245)&gt;0, INDEX(MaGv!$C$3:$BB$6, 1, MATCH(B245, MaGv!$C$6:$BB$6,0))," ")</f>
        <v xml:space="preserve"> </v>
      </c>
      <c r="F248" s="78" t="str">
        <f>IF(COUNTIF(MaGv!$C$11:$BB$11, B245)&gt;0, INDEX(MaGv!$C$3:$BB$11, 1, MATCH(B245, MaGv!$C$11:$BB$11,0))," ")</f>
        <v xml:space="preserve"> </v>
      </c>
      <c r="G248" s="78" t="str">
        <f>IF(COUNTIF(MaGv!$C$16:$BB$16, B245)&gt;0, INDEX(MaGv!$C$3:$BB$16, 1, MATCH(B245, MaGv!$C$16:$BB$16,0))," ")</f>
        <v xml:space="preserve"> </v>
      </c>
      <c r="H248" s="78" t="str">
        <f>IF(COUNTIF(MaGv!$C$21:$BB$21, B245)&gt;0, INDEX(MaGv!$C$3:$BB$21, 1, MATCH(B245, MaGv!$C$21:$BB$21,0))," ")</f>
        <v xml:space="preserve"> </v>
      </c>
      <c r="I248" s="78" t="str">
        <f>IF(COUNTIF(MaGv!$C$26:$BB$26, B245)&gt;0, INDEX(MaGv!$C$3:$BB$26, 1, MATCH(B245, MaGv!$C$26:$BB$26,0))," ")</f>
        <v xml:space="preserve"> </v>
      </c>
      <c r="J248" s="78" t="str">
        <f>IF(COUNTIF(MaGv!$C$31:$BB$31, B245)&gt;0, INDEX(MaGv!$C$3:$BB$31, 1, MATCH(B245, MaGv!$C$31:$BB$31,0))," ")</f>
        <v xml:space="preserve"> </v>
      </c>
      <c r="K248" s="104"/>
      <c r="L248" s="580"/>
      <c r="M248" s="78">
        <v>3</v>
      </c>
      <c r="N248" s="79" t="s">
        <v>278</v>
      </c>
      <c r="O248" s="78" t="str">
        <f>IF(COUNTIF(MaGv!$C$6:$BB$6, L245)&gt;0, INDEX(MaGv!$C$3:$BB$6, 1, MATCH(L245, MaGv!$C$6:$BB$6,0))," ")</f>
        <v xml:space="preserve"> </v>
      </c>
      <c r="P248" s="78" t="str">
        <f>IF(COUNTIF(MaGv!$C$11:$BB$11, L245)&gt;0, INDEX(MaGv!$C$3:$BB$11, 1, MATCH(L245, MaGv!$C$11:$BB$11,0))," ")</f>
        <v xml:space="preserve"> </v>
      </c>
      <c r="Q248" s="78" t="str">
        <f>IF(COUNTIF(MaGv!$C$16:$BB$16, L245)&gt;0, INDEX(MaGv!$C$3:$BB$16, 1, MATCH(L245, MaGv!$C$16:$BB$16,0))," ")</f>
        <v xml:space="preserve"> </v>
      </c>
      <c r="R248" s="78" t="str">
        <f>IF(COUNTIF(MaGv!$C$21:$BB$21, L245)&gt;0, INDEX(MaGv!$C$3:$BB$21, 1, MATCH(L245, MaGv!$C$21:$BB$21,0))," ")</f>
        <v>A4</v>
      </c>
      <c r="S248" s="78" t="str">
        <f>IF(COUNTIF(MaGv!$C$26:$BB$26, L245)&gt;0, INDEX(MaGv!$C$3:$BB$26, 1, MATCH(L245, MaGv!$C$26:$BB$26,0))," ")</f>
        <v xml:space="preserve"> </v>
      </c>
      <c r="T248" s="78" t="str">
        <f>IF(COUNTIF(MaGv!$C$31:$BB$31, L245)&gt;0, INDEX(MaGv!$C$3:$BB$31, 1, MATCH(L245, MaGv!$C$31:$BB$31,0))," ")</f>
        <v xml:space="preserve"> </v>
      </c>
    </row>
    <row r="249" spans="1:22" ht="12.95" customHeight="1">
      <c r="A249" s="124"/>
      <c r="B249" s="580"/>
      <c r="C249" s="78">
        <v>4</v>
      </c>
      <c r="D249" s="79" t="s">
        <v>99</v>
      </c>
      <c r="E249" s="78" t="str">
        <f>IF(COUNTIF(MaGv!$C$7:$BB$7, B245)&gt;0, INDEX(MaGv!$C$3:$BB$7, 1, MATCH(B245, MaGv!$C$7:$BB$7,0))," ")</f>
        <v xml:space="preserve"> </v>
      </c>
      <c r="F249" s="78" t="str">
        <f>IF(COUNTIF(MaGv!$C$12:$BB$12, B245)&gt;0, INDEX(MaGv!$C$3:$BB$12, 1, MATCH(B245, MaGv!$C$12:$BB$12,0))," ")</f>
        <v xml:space="preserve"> </v>
      </c>
      <c r="G249" s="78" t="str">
        <f>IF(COUNTIF(MaGv!$C$17:$BB$17, B245)&gt;0, INDEX(MaGv!$C$3:$BB$17, 1, MATCH(B245, MaGv!$C$17:$BB$17,0))," ")</f>
        <v xml:space="preserve"> </v>
      </c>
      <c r="H249" s="78" t="str">
        <f>IF(COUNTIF(MaGv!$C$22:$BB$22, B245)&gt;0, INDEX(MaGv!$C$3:$BB$22, 1, MATCH(B245, MaGv!$C$22:$BB$22,0))," ")</f>
        <v xml:space="preserve"> </v>
      </c>
      <c r="I249" s="78" t="str">
        <f>IF(COUNTIF(MaGv!$C$27:$BB$27, B245)&gt;0, INDEX(MaGv!$C$3:$BB$27, 1, MATCH(B245, MaGv!$C$27:$BB$27,0))," ")</f>
        <v xml:space="preserve"> </v>
      </c>
      <c r="J249" s="78" t="str">
        <f>IF(COUNTIF(MaGv!$C$32:$BB$32, B245)&gt;0, INDEX(MaGv!$C$3:$BB$32, 1, MATCH(B245, MaGv!$C$32:$BB$32,0))," ")</f>
        <v xml:space="preserve"> </v>
      </c>
      <c r="K249" s="104"/>
      <c r="L249" s="580"/>
      <c r="M249" s="78">
        <v>4</v>
      </c>
      <c r="N249" s="79" t="s">
        <v>99</v>
      </c>
      <c r="O249" s="78" t="str">
        <f>IF(COUNTIF(MaGv!$C$7:$BB$7, L245)&gt;0, INDEX(MaGv!$C$3:$BB$7, 1, MATCH(L245, MaGv!$C$7:$BB$7,0))," ")</f>
        <v xml:space="preserve"> </v>
      </c>
      <c r="P249" s="78" t="str">
        <f>IF(COUNTIF(MaGv!$C$12:$BB$12, L245)&gt;0, INDEX(MaGv!$C$3:$BB$12, 1, MATCH(L245, MaGv!$C$12:$BB$12,0))," ")</f>
        <v xml:space="preserve"> </v>
      </c>
      <c r="Q249" s="78" t="str">
        <f>IF(COUNTIF(MaGv!$C$17:$BB$17, L245)&gt;0, INDEX(MaGv!$C$3:$BB$17, 1, MATCH(L245, MaGv!$C$17:$BB$17,0))," ")</f>
        <v xml:space="preserve"> </v>
      </c>
      <c r="R249" s="78" t="str">
        <f>IF(COUNTIF(MaGv!$C$22:$BB$22, L245)&gt;0, INDEX(MaGv!$C$3:$BB$22, 1, MATCH(L245, MaGv!$C$22:$BB$22,0))," ")</f>
        <v xml:space="preserve"> </v>
      </c>
      <c r="S249" s="78" t="str">
        <f>IF(COUNTIF(MaGv!$C$27:$BB$27, L245)&gt;0, INDEX(MaGv!$C$3:$BB$27, 1, MATCH(L245, MaGv!$C$27:$BB$27,0))," ")</f>
        <v>A12</v>
      </c>
      <c r="T249" s="78" t="str">
        <f>IF(COUNTIF(MaGv!$C$32:$BB$32, L245)&gt;0, INDEX(MaGv!$C$3:$BB$32, 1, MATCH(L245, MaGv!$C$32:$BB$32,0))," ")</f>
        <v xml:space="preserve"> </v>
      </c>
    </row>
    <row r="250" spans="1:22" ht="12.95" customHeight="1" thickBot="1">
      <c r="A250" s="124"/>
      <c r="B250" s="580"/>
      <c r="C250" s="108">
        <v>5</v>
      </c>
      <c r="D250" s="110" t="s">
        <v>100</v>
      </c>
      <c r="E250" s="108" t="str">
        <f>IF(COUNTIF(MaGv!$C$8:$BB$8, B245)&gt;0, INDEX(MaGv!$C$3:$BB$8, 1, MATCH(B245, MaGv!$C$8:$BB$8,0))," ")</f>
        <v xml:space="preserve"> </v>
      </c>
      <c r="F250" s="108" t="str">
        <f>IF(COUNTIF(MaGv!$C$13:$BB$13, B245)&gt;0, INDEX(MaGv!$C$3:$BB$13, 1, MATCH(B245, MaGv!$C$13:$BB$13,0))," ")</f>
        <v xml:space="preserve"> </v>
      </c>
      <c r="G250" s="108" t="str">
        <f>IF(COUNTIF(MaGv!$C$18:$BB$18, B245)&gt;0, INDEX(MaGv!$C$3:$BB$18, 1, MATCH(B245, MaGv!$C$18:$BB$18,0))," ")</f>
        <v xml:space="preserve"> </v>
      </c>
      <c r="H250" s="108" t="str">
        <f>IF(COUNTIF(MaGv!$C$23:$BB$23, B245)&gt;0, INDEX(MaGv!$C$3:$BB$23, 1, MATCH(B245, MaGv!$C$23:$BB$23,0))," ")</f>
        <v xml:space="preserve"> </v>
      </c>
      <c r="I250" s="108" t="str">
        <f>IF(COUNTIF(MaGv!$C$28:$BB$28, B245)&gt;0, INDEX(MaGv!$C$3:$BB$28, 1, MATCH(B245, MaGv!$C$28:$BB$28,0))," ")</f>
        <v xml:space="preserve"> </v>
      </c>
      <c r="J250" s="108" t="str">
        <f>IF(COUNTIF(MaGv!$C$33:$BB$33, B245)&gt;0, INDEX(MaGv!$C$3:$BB$33, 1, MATCH(B245, MaGv!$C$33:$BB$33, 0))," ")</f>
        <v xml:space="preserve"> </v>
      </c>
      <c r="K250" s="104"/>
      <c r="L250" s="580"/>
      <c r="M250" s="108">
        <v>5</v>
      </c>
      <c r="N250" s="110" t="s">
        <v>100</v>
      </c>
      <c r="O250" s="108" t="str">
        <f>IF(COUNTIF(MaGv!$C$8:$BB$8, L245)&gt;0, INDEX(MaGv!$C$3:$BB$8, 1, MATCH(L245, MaGv!$C$8:$BB$8,0))," ")</f>
        <v xml:space="preserve"> </v>
      </c>
      <c r="P250" s="108" t="str">
        <f>IF(COUNTIF(MaGv!$C$13:$BB$13, L245)&gt;0, INDEX(MaGv!$C$3:$BB$13, 1, MATCH(L245, MaGv!$C$13:$BB$13,0))," ")</f>
        <v>A4</v>
      </c>
      <c r="Q250" s="108" t="str">
        <f>IF(COUNTIF(MaGv!$C$18:$BB$18, L245)&gt;0, INDEX(MaGv!$C$3:$BB$18, 1, MATCH(L245, MaGv!$C$18:$BB$18,0))," ")</f>
        <v xml:space="preserve"> </v>
      </c>
      <c r="R250" s="108" t="str">
        <f>IF(COUNTIF(MaGv!$C$23:$BB$23, L245)&gt;0, INDEX(MaGv!$C$3:$BB$23, 1, MATCH(L245, MaGv!$C$23:$BB$23,0))," ")</f>
        <v xml:space="preserve"> </v>
      </c>
      <c r="S250" s="108" t="str">
        <f>IF(COUNTIF(MaGv!$C$28:$BB$28, L245)&gt;0, INDEX(MaGv!$C$3:$BB$28, 1, MATCH(L245, MaGv!$C$28:$BB$28,0))," ")</f>
        <v>A12</v>
      </c>
      <c r="T250" s="108" t="str">
        <f>IF(COUNTIF(MaGv!$C$33:$BB$33, L245)&gt;0, INDEX(MaGv!$C$3:$BB$33, 1, MATCH(L245, MaGv!$C$33:$BB$33, 0))," ")</f>
        <v xml:space="preserve"> </v>
      </c>
    </row>
    <row r="251" spans="1:22" ht="12.95" customHeight="1" thickTop="1">
      <c r="A251" s="124"/>
      <c r="B251" s="579" t="s">
        <v>24</v>
      </c>
      <c r="C251" s="109">
        <v>1</v>
      </c>
      <c r="D251" s="111" t="s">
        <v>279</v>
      </c>
      <c r="E251" s="109" t="str">
        <f>IF(COUNTIF(MaGv!$C$39:$BB$39, B245)&gt;0, INDEX(MaGv!$C$38:$BB$39, 1, MATCH(B245, MaGv!$C$39:$BB$39,0))," ")</f>
        <v xml:space="preserve"> </v>
      </c>
      <c r="F251" s="109" t="str">
        <f>IF(COUNTIF(MaGv!$C$44:$BB$44, B245)&gt;0, INDEX(MaGv!$C$38:$BB$44, 1, MATCH(B245, MaGv!$C$44:$BB$44,0))," ")</f>
        <v xml:space="preserve"> </v>
      </c>
      <c r="G251" s="109" t="str">
        <f>IF(COUNTIF(MaGv!$C$49:$BB$49, B245)&gt;0, INDEX(MaGv!$C$38:$BB$49, 1, MATCH(B245, MaGv!$C$49:$BB$49,0))," ")</f>
        <v xml:space="preserve"> </v>
      </c>
      <c r="H251" s="109" t="str">
        <f>IF(COUNTIF(MaGv!$C$54:$BB$54, B245)&gt;0, INDEX(MaGv!$C$38:$BB$54, 1, MATCH(B245, MaGv!$C$54:$BB$54,0))," ")</f>
        <v xml:space="preserve"> </v>
      </c>
      <c r="I251" s="109" t="str">
        <f>IF(COUNTIF(MaGv!$C$59:$BB$59, B245)&gt;0, INDEX(MaGv!$C$38:$BB$59, 1, MATCH(B245, MaGv!$C$59:$BB$59,0))," ")</f>
        <v xml:space="preserve"> </v>
      </c>
      <c r="J251" s="109" t="str">
        <f>IF(COUNTIF(MaGv!$C$64:$BB$64, B245)&gt;0, INDEX(MaGv!$C$38:$BB$64, 1, MATCH(B245, MaGv!$C$64:$BB$64,0))," ")</f>
        <v xml:space="preserve"> </v>
      </c>
      <c r="K251" s="104"/>
      <c r="L251" s="579" t="s">
        <v>24</v>
      </c>
      <c r="M251" s="109">
        <v>1</v>
      </c>
      <c r="N251" s="111" t="s">
        <v>279</v>
      </c>
      <c r="O251" s="109" t="str">
        <f>IF(COUNTIF(MaGv!$C$39:$BB$39, L245)&gt;0, INDEX(MaGv!$C$38:$BB$39, 1, MATCH(L245, MaGv!$C$39:$BB$39,0))," ")</f>
        <v xml:space="preserve"> </v>
      </c>
      <c r="P251" s="109" t="str">
        <f>IF(COUNTIF(MaGv!$C$44:$BB$44, L245)&gt;0, INDEX(MaGv!$C$38:$BB$44, 1, MATCH(L245, MaGv!$C$44:$BB$44,0))," ")</f>
        <v xml:space="preserve"> </v>
      </c>
      <c r="Q251" s="109" t="str">
        <f>IF(COUNTIF(MaGv!$C$49:$BB$49, L245)&gt;0, INDEX(MaGv!$C$38:$BB$49, 1, MATCH(L245, MaGv!$C$49:$BB$49,0))," ")</f>
        <v xml:space="preserve"> </v>
      </c>
      <c r="R251" s="109" t="str">
        <f>IF(COUNTIF(MaGv!$C$54:$BB$54, L245)&gt;0, INDEX(MaGv!$C$38:$BB$54, 1, MATCH(L245, MaGv!$C$54:$BB$54,0))," ")</f>
        <v xml:space="preserve"> </v>
      </c>
      <c r="S251" s="109" t="str">
        <f>IF(COUNTIF(MaGv!$C$59:$BB$59, L245)&gt;0, INDEX(MaGv!$C$38:$BB$59, 1, MATCH(L245, MaGv!$C$59:$BB$59,0))," ")</f>
        <v xml:space="preserve"> </v>
      </c>
      <c r="T251" s="109" t="str">
        <f>IF(COUNTIF(MaGv!$C$64:$BB$64, L245)&gt;0, INDEX(MaGv!$C$38:$BB$64, 1, MATCH(L245, MaGv!$C$64:$BB$64,0))," ")</f>
        <v xml:space="preserve"> </v>
      </c>
    </row>
    <row r="252" spans="1:22" ht="12.95" customHeight="1">
      <c r="A252" s="124"/>
      <c r="B252" s="580"/>
      <c r="C252" s="78">
        <v>2</v>
      </c>
      <c r="D252" s="79" t="s">
        <v>531</v>
      </c>
      <c r="E252" s="78" t="str">
        <f>IF(COUNTIF(MaGv!$C$40:$BB$40, B245)&gt;0, INDEX(MaGv!$C$38:$BB$40, 1, MATCH(B245, MaGv!$C$40:$BB$40,0))," ")</f>
        <v xml:space="preserve"> </v>
      </c>
      <c r="F252" s="78" t="str">
        <f>IF(COUNTIF(MaGv!$C$45:$BB$45, B245)&gt;0, INDEX(MaGv!$C$38:$BB$45, 1, MATCH(B245, MaGv!$C$45:$BB$45,0))," ")</f>
        <v xml:space="preserve"> </v>
      </c>
      <c r="G252" s="78" t="str">
        <f>IF(COUNTIF(MaGv!$C$50:$BB$50, B245)&gt;0, INDEX(MaGv!$C$38:$BB$50, 1, MATCH(B245, MaGv!$C$50:$BB$50,0))," ")</f>
        <v xml:space="preserve"> </v>
      </c>
      <c r="H252" s="78" t="str">
        <f>IF(COUNTIF(MaGv!$C$55:$BB$55, B245)&gt;0, INDEX(MaGv!$C$38:$BB$55, 1, MATCH(B245, MaGv!$C$55:$BB$55,0))," ")</f>
        <v xml:space="preserve"> </v>
      </c>
      <c r="I252" s="78" t="str">
        <f>IF(COUNTIF(MaGv!$C$60:$BB$60, B245)&gt;0, INDEX(MaGv!$C$38:$BB$60, 1, MATCH(B245, MaGv!$C$60:$BB$60,0))," ")</f>
        <v xml:space="preserve"> </v>
      </c>
      <c r="J252" s="78" t="str">
        <f>IF(COUNTIF(MaGv!$C$65:$BB$65, B245)&gt;0, INDEX(MaGv!$C$38:$BB$65, 1, MATCH(B245, MaGv!$C$65:$BB$65,0))," ")</f>
        <v xml:space="preserve"> </v>
      </c>
      <c r="K252" s="104"/>
      <c r="L252" s="580"/>
      <c r="M252" s="78">
        <v>2</v>
      </c>
      <c r="N252" s="79" t="s">
        <v>531</v>
      </c>
      <c r="O252" s="78" t="str">
        <f>IF(COUNTIF(MaGv!$C$40:$BB$40, L245)&gt;0, INDEX(MaGv!$C$38:$BB$40, 1, MATCH(L245, MaGv!$C$40:$BB$40,0))," ")</f>
        <v xml:space="preserve"> </v>
      </c>
      <c r="P252" s="78" t="str">
        <f>IF(COUNTIF(MaGv!$C$45:$BB$45, L245)&gt;0, INDEX(MaGv!$C$38:$BB$45, 1, MATCH(L245, MaGv!$C$45:$BB$45,0))," ")</f>
        <v xml:space="preserve"> </v>
      </c>
      <c r="Q252" s="78" t="str">
        <f>IF(COUNTIF(MaGv!$C$50:$BB$50, L245)&gt;0, INDEX(MaGv!$C$38:$BB$50, 1, MATCH(L245, MaGv!$C$50:$BB$50,0))," ")</f>
        <v xml:space="preserve"> </v>
      </c>
      <c r="R252" s="78" t="str">
        <f>IF(COUNTIF(MaGv!$C$55:$BB$55, L245)&gt;0, INDEX(MaGv!$C$38:$BB$55, 1, MATCH(L245, MaGv!$C$55:$BB$55,0))," ")</f>
        <v xml:space="preserve"> </v>
      </c>
      <c r="S252" s="78" t="str">
        <f>IF(COUNTIF(MaGv!$C$60:$BB$60, L245)&gt;0, INDEX(MaGv!$C$38:$BB$60, 1, MATCH(L245, MaGv!$C$60:$BB$60,0))," ")</f>
        <v xml:space="preserve"> </v>
      </c>
      <c r="T252" s="78" t="str">
        <f>IF(COUNTIF(MaGv!$C$65:$BB$65, L245)&gt;0, INDEX(MaGv!$C$38:$BB$65, 1, MATCH(L245, MaGv!$C$65:$BB$65,0))," ")</f>
        <v xml:space="preserve"> </v>
      </c>
    </row>
    <row r="253" spans="1:22" ht="12.95" customHeight="1">
      <c r="A253" s="124"/>
      <c r="B253" s="580"/>
      <c r="C253" s="78">
        <v>3</v>
      </c>
      <c r="D253" s="79" t="s">
        <v>532</v>
      </c>
      <c r="E253" s="78" t="str">
        <f>IF(COUNTIF(MaGv!$C$41:$BB$41, B245)&gt;0, INDEX(MaGv!$C$38:$BB$41, 1, MATCH(B245, MaGv!$C$41:$BB$41,0))," ")</f>
        <v xml:space="preserve"> </v>
      </c>
      <c r="F253" s="78" t="str">
        <f>IF(COUNTIF(MaGv!$C$46:$BB$46, B245)&gt;0, INDEX(MaGv!$C$38:$BB$46, 1, MATCH(B245, MaGv!$C$46:$BB$46,0))," ")</f>
        <v xml:space="preserve"> </v>
      </c>
      <c r="G253" s="78" t="str">
        <f>IF(COUNTIF(MaGv!$C$51:$BB$51, B245)&gt;0, INDEX(MaGv!$C$38:$BB$51, 1, MATCH(B245, MaGv!$C$51:$BB$51,0))," ")</f>
        <v xml:space="preserve"> </v>
      </c>
      <c r="H253" s="78" t="str">
        <f>IF(COUNTIF(MaGv!$C$56:$BB$56, B245)&gt;0, INDEX(MaGv!$C$38:$BB$56, 1, MATCH(B245, MaGv!$C$56:$BB$56,0))," ")</f>
        <v xml:space="preserve"> </v>
      </c>
      <c r="I253" s="78" t="str">
        <f>IF(COUNTIF(MaGv!$C$61:$BB$61, B245)&gt;0, INDEX(MaGv!$C$38:$BB$61, 1, MATCH(B245, MaGv!$C$61:$BB$61,0))," ")</f>
        <v xml:space="preserve"> </v>
      </c>
      <c r="J253" s="78" t="str">
        <f>IF(COUNTIF(MaGv!$C$66:$BB$66, B245)&gt;0, INDEX(MaGv!$C$38:$BB$66, 1, MATCH(B245, MaGv!$C$66:$BB$66,0))," ")</f>
        <v xml:space="preserve"> </v>
      </c>
      <c r="K253" s="104"/>
      <c r="L253" s="580"/>
      <c r="M253" s="78">
        <v>3</v>
      </c>
      <c r="N253" s="79" t="s">
        <v>532</v>
      </c>
      <c r="O253" s="78" t="str">
        <f>IF(COUNTIF(MaGv!$C$41:$BB$41, L245)&gt;0, INDEX(MaGv!$C$38:$BB$41, 1, MATCH(L245, MaGv!$C$41:$BB$41,0))," ")</f>
        <v xml:space="preserve"> </v>
      </c>
      <c r="P253" s="78" t="str">
        <f>IF(COUNTIF(MaGv!$C$46:$BB$46, L245)&gt;0, INDEX(MaGv!$C$38:$BB$46, 1, MATCH(L245, MaGv!$C$46:$BB$46,0))," ")</f>
        <v xml:space="preserve"> </v>
      </c>
      <c r="Q253" s="78" t="str">
        <f>IF(COUNTIF(MaGv!$C$51:$BB$51, L245)&gt;0, INDEX(MaGv!$C$38:$BB$51, 1, MATCH(L245, MaGv!$C$51:$BB$51,0))," ")</f>
        <v xml:space="preserve"> </v>
      </c>
      <c r="R253" s="78" t="str">
        <f>IF(COUNTIF(MaGv!$C$56:$BB$56, L245)&gt;0, INDEX(MaGv!$C$38:$BB$56, 1, MATCH(L245, MaGv!$C$56:$BB$56,0))," ")</f>
        <v xml:space="preserve"> </v>
      </c>
      <c r="S253" s="78" t="str">
        <f>IF(COUNTIF(MaGv!$C$61:$BB$61, L245)&gt;0, INDEX(MaGv!$C$38:$BB$61, 1, MATCH(L245, MaGv!$C$61:$BB$61,0))," ")</f>
        <v xml:space="preserve"> </v>
      </c>
      <c r="T253" s="78" t="str">
        <f>IF(COUNTIF(MaGv!$C$66:$BB$66, L245)&gt;0, INDEX(MaGv!$C$38:$BB$66, 1, MATCH(L245, MaGv!$C$66:$BB$66,0))," ")</f>
        <v xml:space="preserve"> </v>
      </c>
    </row>
    <row r="254" spans="1:22" ht="12.95" customHeight="1">
      <c r="A254" s="124"/>
      <c r="B254" s="580"/>
      <c r="C254" s="78">
        <v>4</v>
      </c>
      <c r="D254" s="79" t="s">
        <v>533</v>
      </c>
      <c r="E254" s="78" t="str">
        <f>IF(COUNTIF(MaGv!$C$42:$BB$42, B245)&gt;0, INDEX(MaGv!$C$38:$BB$42, 1, MATCH(B245, MaGv!$C$42:$BB$42,0))," ")</f>
        <v xml:space="preserve"> </v>
      </c>
      <c r="F254" s="78" t="str">
        <f>IF(COUNTIF(MaGv!$C$47:$BB$47, B245)&gt;0, INDEX(MaGv!$C$38:$BB$47, 1, MATCH(B245, MaGv!$C$47:$BB$47,0))," ")</f>
        <v xml:space="preserve"> </v>
      </c>
      <c r="G254" s="78" t="str">
        <f>IF(COUNTIF(MaGv!$C$52:$BB$52, B245)&gt;0, INDEX(MaGv!$C$38:$BB$52, 1, MATCH(B245, MaGv!$C$52:$BB$52, 0))," ")</f>
        <v xml:space="preserve"> </v>
      </c>
      <c r="H254" s="78" t="str">
        <f>IF(COUNTIF(MaGv!$C$57:$BB$57, B245)&gt;0, INDEX(MaGv!$C$38:$BB$57, 1, MATCH(B245, MaGv!$C$57:$BB$57,0))," ")</f>
        <v xml:space="preserve"> </v>
      </c>
      <c r="I254" s="78" t="str">
        <f>IF(COUNTIF(MaGv!$C$62:$BB$62, B245)&gt;0, INDEX(MaGv!$C$38:$BB$62, 1, MATCH(B245, MaGv!$C$62:$BB$62,0))," ")</f>
        <v xml:space="preserve"> </v>
      </c>
      <c r="J254" s="78" t="str">
        <f>IF(COUNTIF(MaGv!$C$66:$BB$66, B246)&gt;0, INDEX(MaGv!$C$38:$BB$66, 1, MATCH(B246, MaGv!$C$66:$BB$66,0))," ")</f>
        <v xml:space="preserve"> </v>
      </c>
      <c r="K254" s="104"/>
      <c r="L254" s="580"/>
      <c r="M254" s="78">
        <v>4</v>
      </c>
      <c r="N254" s="79" t="s">
        <v>533</v>
      </c>
      <c r="O254" s="78" t="str">
        <f>IF(COUNTIF(MaGv!$C$42:$BB$42, L245)&gt;0, INDEX(MaGv!$C$38:$BB$42, 1, MATCH(L245, MaGv!$C$42:$BB$42,0))," ")</f>
        <v xml:space="preserve"> </v>
      </c>
      <c r="P254" s="78" t="str">
        <f>IF(COUNTIF(MaGv!$C$47:$BB$47, L245)&gt;0, INDEX(MaGv!$C$38:$BB$47, 1, MATCH(L245, MaGv!$C$47:$BB$47,0))," ")</f>
        <v xml:space="preserve"> </v>
      </c>
      <c r="Q254" s="78" t="str">
        <f>IF(COUNTIF(MaGv!$C$52:$BB$52, L245)&gt;0, INDEX(MaGv!$C$38:$BB$52, 1, MATCH(L245, MaGv!$C$52:$BB$52, 0))," ")</f>
        <v xml:space="preserve"> </v>
      </c>
      <c r="R254" s="78" t="str">
        <f>IF(COUNTIF(MaGv!$C$57:$BB$57, L245)&gt;0, INDEX(MaGv!$C$38:$BB$57, 1, MATCH(L245, MaGv!$C$57:$BB$57,0))," ")</f>
        <v xml:space="preserve"> </v>
      </c>
      <c r="S254" s="78" t="str">
        <f>IF(COUNTIF(MaGv!$C$62:$BB$62, L245)&gt;0, INDEX(MaGv!$C$38:$BB$62, 1, MATCH(L245, MaGv!$C$62:$BB$62,0))," ")</f>
        <v xml:space="preserve"> </v>
      </c>
      <c r="T254" s="78" t="str">
        <f>IF(COUNTIF(MaGv!$C$66:$BB$67, L245)&gt;0, INDEX(MaGv!$C$38:$BB$67, 1, MATCH(L245, MaGv!$C$67:$BB$67,0))," ")</f>
        <v xml:space="preserve"> </v>
      </c>
    </row>
    <row r="255" spans="1:22" ht="12.95" customHeight="1">
      <c r="A255" s="124"/>
      <c r="B255" s="581"/>
      <c r="C255" s="80">
        <v>5</v>
      </c>
      <c r="D255" s="81" t="s">
        <v>534</v>
      </c>
      <c r="E255" s="80" t="str">
        <f>IF(COUNTIF(MaGv!$C$43:$BB$43, B245)&gt;0, INDEX(MaGv!$C$38:$BB$43, 1, MATCH(B245, MaGv!$C$43:$BB$43,0))," ")</f>
        <v xml:space="preserve"> </v>
      </c>
      <c r="F255" s="80" t="str">
        <f>IF(COUNTIF(MaGv!$C$48:$BB$48, B245)&gt;0, INDEX(MaGv!$C$38:$BB$48, 1, MATCH(B245, MaGv!$C$48:$BB$48,0))," ")</f>
        <v xml:space="preserve"> </v>
      </c>
      <c r="G255" s="80" t="str">
        <f>IF(COUNTIF(MaGv!$C$53:$BB$53, B245)&gt;0, INDEX(MaGv!$C$38:$BB$53, 1, MATCH(B245, MaGv!$C$53:$BB$53,0))," ")</f>
        <v xml:space="preserve"> </v>
      </c>
      <c r="H255" s="80" t="str">
        <f>IF(COUNTIF(MaGv!$C$58:$BB$58, B245)&gt;0, INDEX(MaGv!$C$38:$BB$58, 1, MATCH(B245, MaGv!$C$58:$BB$58,0))," ")</f>
        <v xml:space="preserve"> </v>
      </c>
      <c r="I255" s="80" t="str">
        <f>IF(COUNTIF(MaGv!$C$63:$BB$63, B245)&gt;0, INDEX(MaGv!$C$38:$BB$63, 1, MATCH(B245, MaGv!$C$63:$BB$63,0))," ")</f>
        <v xml:space="preserve"> </v>
      </c>
      <c r="J255" s="80" t="str">
        <f>IF(COUNTIF(MaGv!$C$68:$BB$68, B245)&gt;0, INDEX(MaGv!$C$38:$BB$68, 1, MATCH(B245, MaGv!$C$68:$BB$68,0))," ")</f>
        <v xml:space="preserve"> </v>
      </c>
      <c r="K255" s="104"/>
      <c r="L255" s="581"/>
      <c r="M255" s="80">
        <v>5</v>
      </c>
      <c r="N255" s="81" t="s">
        <v>534</v>
      </c>
      <c r="O255" s="80" t="str">
        <f>IF(COUNTIF(MaGv!$C$43:$BB$43, L245)&gt;0, INDEX(MaGv!$C$38:$BB$43, 1, MATCH(L245, MaGv!$C$43:$BB$43,0))," ")</f>
        <v xml:space="preserve"> </v>
      </c>
      <c r="P255" s="80" t="str">
        <f>IF(COUNTIF(MaGv!$C$48:$BB$48, L245)&gt;0, INDEX(MaGv!$C$38:$BB$48, 1, MATCH(L245, MaGv!$C$48:$BB$48,0))," ")</f>
        <v xml:space="preserve"> </v>
      </c>
      <c r="Q255" s="80" t="str">
        <f>IF(COUNTIF(MaGv!$C$53:$BB$53, L245)&gt;0, INDEX(MaGv!$C$38:$BB$53, 1, MATCH(L245, MaGv!$C$53:$BB$53,0))," ")</f>
        <v xml:space="preserve"> </v>
      </c>
      <c r="R255" s="80" t="str">
        <f>IF(COUNTIF(MaGv!$C$58:$BB$58, L245)&gt;0, INDEX(MaGv!$C$38:$BB$58, 1, MATCH(L245, MaGv!$C$58:$BB$58,0))," ")</f>
        <v xml:space="preserve"> </v>
      </c>
      <c r="S255" s="80" t="str">
        <f>IF(COUNTIF(MaGv!$C$63:$BB$63, L245)&gt;0, INDEX(MaGv!$C$38:$BB$63, 1, MATCH(L245, MaGv!$C$63:$BB$63,0))," ")</f>
        <v xml:space="preserve"> </v>
      </c>
      <c r="T255" s="80" t="str">
        <f>IF(COUNTIF(MaGv!$C$68:$BB$68, L245)&gt;0, INDEX(MaGv!$C$38:$BB$68, 1, MATCH(L245, MaGv!$C$68:$BB$68,0))," ")</f>
        <v xml:space="preserve"> </v>
      </c>
    </row>
    <row r="258" spans="1:22" ht="12.95" customHeight="1">
      <c r="A258" s="124"/>
      <c r="B258" s="474" t="str">
        <f ca="1">MaGv!$N$1</f>
        <v>tkb_khoi12_hk2_ngay04-05-2020</v>
      </c>
      <c r="C258" s="474"/>
      <c r="D258" s="70"/>
      <c r="E258" s="70"/>
      <c r="F258" s="70"/>
      <c r="G258" s="70"/>
      <c r="H258" s="124"/>
      <c r="I258" s="70"/>
      <c r="J258" s="70"/>
      <c r="K258" s="71"/>
      <c r="L258" s="474" t="str">
        <f ca="1">MaGv!$N$1</f>
        <v>tkb_khoi12_hk2_ngay04-05-2020</v>
      </c>
      <c r="M258" s="70"/>
      <c r="N258" s="70"/>
      <c r="O258" s="70"/>
      <c r="P258" s="70"/>
      <c r="Q258" s="70"/>
      <c r="R258" s="124"/>
      <c r="S258" s="70"/>
      <c r="T258" s="70"/>
    </row>
    <row r="259" spans="1:22" ht="12.95" customHeight="1">
      <c r="B259" s="117" t="s">
        <v>71</v>
      </c>
      <c r="C259" s="582" t="str">
        <f>VLOOKUP(B261,dsma,3,0)&amp;"-"&amp;VLOOKUP(B261,dsma,5,0)</f>
        <v>Lê Thị Hồng Phước-Sinh</v>
      </c>
      <c r="D259" s="582"/>
      <c r="E259" s="582"/>
      <c r="F259" s="582"/>
      <c r="G259" s="71"/>
      <c r="H259" s="72"/>
      <c r="I259" s="73" t="s">
        <v>125</v>
      </c>
      <c r="J259" s="74">
        <f>60-COUNTIF(E262:J271, " ")</f>
        <v>6</v>
      </c>
      <c r="K259" s="71"/>
      <c r="L259" s="117" t="s">
        <v>71</v>
      </c>
      <c r="M259" s="582" t="str">
        <f>VLOOKUP(L261,dsma,3,0)&amp;"-"&amp;VLOOKUP(L261,dsma,5,0)</f>
        <v>Đinh Đoàn Hồng Ngọc-Sinh</v>
      </c>
      <c r="N259" s="582"/>
      <c r="O259" s="582"/>
      <c r="P259" s="582"/>
      <c r="Q259" s="71"/>
      <c r="R259" s="72"/>
      <c r="S259" s="73" t="s">
        <v>125</v>
      </c>
      <c r="T259" s="74">
        <f>60-COUNTIF(O262:T271, " ")</f>
        <v>0</v>
      </c>
    </row>
    <row r="260" spans="1:22" ht="3" customHeight="1">
      <c r="B260" s="116"/>
      <c r="C260" s="71"/>
      <c r="D260" s="71"/>
      <c r="E260" s="75"/>
      <c r="F260" s="71"/>
      <c r="G260" s="71"/>
      <c r="H260" s="71"/>
      <c r="I260" s="71"/>
      <c r="J260" s="71"/>
      <c r="K260" s="71"/>
      <c r="L260" s="116"/>
      <c r="M260" s="71"/>
      <c r="N260" s="71"/>
      <c r="O260" s="75"/>
      <c r="P260" s="71"/>
      <c r="Q260" s="71"/>
      <c r="R260" s="71"/>
      <c r="S260" s="71"/>
      <c r="T260" s="71"/>
    </row>
    <row r="261" spans="1:22" ht="12.95" customHeight="1">
      <c r="A261" s="126"/>
      <c r="B261" s="118" t="str">
        <f>X37</f>
        <v>BS01</v>
      </c>
      <c r="C261" s="76" t="s">
        <v>72</v>
      </c>
      <c r="D261" s="76" t="s">
        <v>73</v>
      </c>
      <c r="E261" s="76" t="s">
        <v>15</v>
      </c>
      <c r="F261" s="76" t="s">
        <v>16</v>
      </c>
      <c r="G261" s="76" t="s">
        <v>37</v>
      </c>
      <c r="H261" s="76" t="s">
        <v>38</v>
      </c>
      <c r="I261" s="76" t="s">
        <v>39</v>
      </c>
      <c r="J261" s="76" t="s">
        <v>40</v>
      </c>
      <c r="K261" s="103"/>
      <c r="L261" s="118" t="str">
        <f>X38</f>
        <v>BS02</v>
      </c>
      <c r="M261" s="76" t="s">
        <v>72</v>
      </c>
      <c r="N261" s="76" t="s">
        <v>73</v>
      </c>
      <c r="O261" s="76" t="s">
        <v>15</v>
      </c>
      <c r="P261" s="76" t="s">
        <v>16</v>
      </c>
      <c r="Q261" s="76" t="s">
        <v>37</v>
      </c>
      <c r="R261" s="76" t="s">
        <v>38</v>
      </c>
      <c r="S261" s="76" t="s">
        <v>39</v>
      </c>
      <c r="T261" s="76" t="s">
        <v>40</v>
      </c>
      <c r="V261" s="122">
        <v>34</v>
      </c>
    </row>
    <row r="262" spans="1:22" ht="12.95" customHeight="1">
      <c r="A262" s="124"/>
      <c r="B262" s="583" t="s">
        <v>25</v>
      </c>
      <c r="C262" s="68">
        <v>1</v>
      </c>
      <c r="D262" s="77" t="s">
        <v>74</v>
      </c>
      <c r="E262" s="68" t="str">
        <f>IF(COUNTIF(MaGv!$C$4:$BB$4, B261)&gt;0, INDEX(MaGv!$C$3:$BB$4, 1, MATCH(B261, MaGv!$C$4:$BB$4,0))," ")</f>
        <v xml:space="preserve"> </v>
      </c>
      <c r="F262" s="68" t="str">
        <f>IF(COUNTIF(MaGv!$C$9:$BB$9, B261)&gt;0, INDEX(MaGv!$C$3:$BB$9, 1, MATCH(B261, MaGv!$C$9:$BB$9,0))," ")</f>
        <v xml:space="preserve"> </v>
      </c>
      <c r="G262" s="68" t="str">
        <f>IF(COUNTIF(MaGv!$C$14:$BB$14, B261)&gt;0, INDEX(MaGv!$C$3:$BB$14, 1, MATCH(B261, MaGv!$C$14:$BB$14,0))," ")</f>
        <v>A5</v>
      </c>
      <c r="H262" s="68" t="str">
        <f>IF(COUNTIF(MaGv!$C$19:$BB$19, B261)&gt;0, INDEX(MaGv!$C$3:$BB$19, 1, MATCH(B261, MaGv!$C$19:$BB$19,0))," ")</f>
        <v xml:space="preserve"> </v>
      </c>
      <c r="I262" s="68" t="str">
        <f>IF(COUNTIF(MaGv!$C$24:$BB$24, B261)&gt;0, INDEX(MaGv!$C$3:$BB$24, 1, MATCH(B261, MaGv!$C$24:$BB$24,0))," ")</f>
        <v xml:space="preserve"> </v>
      </c>
      <c r="J262" s="68" t="str">
        <f>IF(COUNTIF(MaGv!$C$29:$BB$29, B261)&gt;0, INDEX(MaGv!$C$3:$BB$29, 1, MATCH(B261, MaGv!$C$29:$BB$29,0))," ")</f>
        <v xml:space="preserve"> </v>
      </c>
      <c r="K262" s="104"/>
      <c r="L262" s="583" t="s">
        <v>25</v>
      </c>
      <c r="M262" s="68">
        <v>1</v>
      </c>
      <c r="N262" s="77" t="s">
        <v>74</v>
      </c>
      <c r="O262" s="68" t="str">
        <f>IF(COUNTIF(MaGv!$C$4:$BB$4, L261)&gt;0, INDEX(MaGv!$C$3:$BB$4, 1, MATCH(L261, MaGv!$C$4:$BB$4,0))," ")</f>
        <v xml:space="preserve"> </v>
      </c>
      <c r="P262" s="68" t="str">
        <f>IF(COUNTIF(MaGv!$C$9:$BB$9, L261)&gt;0, INDEX(MaGv!$C$3:$BB$9, 1, MATCH(L261, MaGv!$C$9:$BB$9,0))," ")</f>
        <v xml:space="preserve"> </v>
      </c>
      <c r="Q262" s="68" t="str">
        <f>IF(COUNTIF(MaGv!$C$14:$BB$14, L261)&gt;0, INDEX(MaGv!$C$3:$BB$14, 1, MATCH(L261, MaGv!$C$14:$BB$14,0))," ")</f>
        <v xml:space="preserve"> </v>
      </c>
      <c r="R262" s="68" t="str">
        <f>IF(COUNTIF(MaGv!$C$19:$BB$19, L261)&gt;0, INDEX(MaGv!$C$3:$BB$19, 1, MATCH(L261, MaGv!$C$19:$BB$19,0))," ")</f>
        <v xml:space="preserve"> </v>
      </c>
      <c r="S262" s="68" t="str">
        <f>IF(COUNTIF(MaGv!$C$24:$BB$24, L261)&gt;0, INDEX(MaGv!$C$3:$BB$24, 1, MATCH(L261, MaGv!$C$24:$BB$24,0))," ")</f>
        <v xml:space="preserve"> </v>
      </c>
      <c r="T262" s="68" t="str">
        <f>IF(COUNTIF(MaGv!$C$29:$BB$29, L261)&gt;0, INDEX(MaGv!$C$3:$BB$29, 1, MATCH(L261, MaGv!$C$29:$BB$29,0))," ")</f>
        <v xml:space="preserve"> </v>
      </c>
    </row>
    <row r="263" spans="1:22" ht="12.95" customHeight="1">
      <c r="A263" s="124"/>
      <c r="B263" s="580"/>
      <c r="C263" s="78">
        <v>2</v>
      </c>
      <c r="D263" s="79" t="s">
        <v>98</v>
      </c>
      <c r="E263" s="78" t="str">
        <f>IF(COUNTIF(MaGv!$C$5:$BB$5, B261)&gt;0, INDEX(MaGv!$C$3:$BB$5, 1, MATCH(B261, MaGv!$C$5:$BB$5,0))," ")</f>
        <v xml:space="preserve"> </v>
      </c>
      <c r="F263" s="78" t="str">
        <f>IF(COUNTIF(MaGv!$C$10:$BB$10, B261)&gt;0, INDEX(MaGv!$C$3:$BB$10, 1, MATCH(B261, MaGv!$C$10:$BB$10,0))," ")</f>
        <v xml:space="preserve"> </v>
      </c>
      <c r="G263" s="78" t="str">
        <f>IF(COUNTIF(MaGv!$C$15:$BB$15, B261)&gt;0, INDEX(MaGv!$C$3:$BB$15, 1, MATCH(B261, MaGv!$C$15:$BB$15,0))," ")</f>
        <v xml:space="preserve"> </v>
      </c>
      <c r="H263" s="78" t="str">
        <f>IF(COUNTIF(MaGv!$C$20:$BB$20, B261)&gt;0, INDEX(MaGv!$C$3:$BB$20, 1, MATCH(B261, MaGv!$C$20:$BB$20,0))," ")</f>
        <v>A10</v>
      </c>
      <c r="I263" s="78" t="str">
        <f>IF(COUNTIF(MaGv!$C$25:$BB$25, B261)&gt;0, INDEX(MaGv!$C$3:$BB$25, 1, MATCH(B261, MaGv!$C$25:$BB$25,0))," ")</f>
        <v xml:space="preserve"> </v>
      </c>
      <c r="J263" s="78" t="str">
        <f>IF(COUNTIF(MaGv!$C$30:$BB$30, B261)&gt;0, INDEX(MaGv!$C$3:$BB$30, 1, MATCH(B261, MaGv!$C$30:$BB$30,0))," ")</f>
        <v xml:space="preserve"> </v>
      </c>
      <c r="K263" s="104"/>
      <c r="L263" s="580"/>
      <c r="M263" s="78">
        <v>2</v>
      </c>
      <c r="N263" s="79" t="s">
        <v>98</v>
      </c>
      <c r="O263" s="78" t="str">
        <f>IF(COUNTIF(MaGv!$C$5:$BB$5, L261)&gt;0, INDEX(MaGv!$C$3:$BB$5, 1, MATCH(L261, MaGv!$C$5:$BB$5,0))," ")</f>
        <v xml:space="preserve"> </v>
      </c>
      <c r="P263" s="78" t="str">
        <f>IF(COUNTIF(MaGv!$C$10:$BB$10, L261)&gt;0, INDEX(MaGv!$C$3:$BB$10, 1, MATCH(L261, MaGv!$C$10:$BB$10,0))," ")</f>
        <v xml:space="preserve"> </v>
      </c>
      <c r="Q263" s="78" t="str">
        <f>IF(COUNTIF(MaGv!$C$15:$BB$15, L261)&gt;0, INDEX(MaGv!$C$3:$BB$15, 1, MATCH(L261, MaGv!$C$15:$BB$15,0))," ")</f>
        <v xml:space="preserve"> </v>
      </c>
      <c r="R263" s="78" t="str">
        <f>IF(COUNTIF(MaGv!$C$20:$BB$20, L261)&gt;0, INDEX(MaGv!$C$3:$BB$20, 1, MATCH(L261, MaGv!$C$20:$BB$20,0))," ")</f>
        <v xml:space="preserve"> </v>
      </c>
      <c r="S263" s="78" t="str">
        <f>IF(COUNTIF(MaGv!$C$25:$BB$25, L261)&gt;0, INDEX(MaGv!$C$3:$BB$25, 1, MATCH(L261, MaGv!$C$25:$BB$25,0))," ")</f>
        <v xml:space="preserve"> </v>
      </c>
      <c r="T263" s="78" t="str">
        <f>IF(COUNTIF(MaGv!$C$30:$BB$30, L261)&gt;0, INDEX(MaGv!$C$3:$BB$30, 1, MATCH(L261, MaGv!$C$30:$BB$30,0))," ")</f>
        <v xml:space="preserve"> </v>
      </c>
    </row>
    <row r="264" spans="1:22" ht="12.95" customHeight="1">
      <c r="A264" s="124"/>
      <c r="B264" s="580"/>
      <c r="C264" s="78">
        <v>3</v>
      </c>
      <c r="D264" s="79" t="s">
        <v>278</v>
      </c>
      <c r="E264" s="78" t="str">
        <f>IF(COUNTIF(MaGv!$C$6:$BB$6, B261)&gt;0, INDEX(MaGv!$C$3:$BB$6, 1, MATCH(B261, MaGv!$C$6:$BB$6,0))," ")</f>
        <v>A6</v>
      </c>
      <c r="F264" s="78" t="str">
        <f>IF(COUNTIF(MaGv!$C$11:$BB$11, B261)&gt;0, INDEX(MaGv!$C$3:$BB$11, 1, MATCH(B261, MaGv!$C$11:$BB$11,0))," ")</f>
        <v xml:space="preserve"> </v>
      </c>
      <c r="G264" s="78" t="str">
        <f>IF(COUNTIF(MaGv!$C$16:$BB$16, B261)&gt;0, INDEX(MaGv!$C$3:$BB$16, 1, MATCH(B261, MaGv!$C$16:$BB$16,0))," ")</f>
        <v>A4</v>
      </c>
      <c r="H264" s="78" t="str">
        <f>IF(COUNTIF(MaGv!$C$21:$BB$21, B261)&gt;0, INDEX(MaGv!$C$3:$BB$21, 1, MATCH(B261, MaGv!$C$21:$BB$21,0))," ")</f>
        <v xml:space="preserve"> </v>
      </c>
      <c r="I264" s="78" t="str">
        <f>IF(COUNTIF(MaGv!$C$26:$BB$26, B261)&gt;0, INDEX(MaGv!$C$3:$BB$26, 1, MATCH(B261, MaGv!$C$26:$BB$26,0))," ")</f>
        <v xml:space="preserve"> </v>
      </c>
      <c r="J264" s="78" t="str">
        <f>IF(COUNTIF(MaGv!$C$31:$BB$31, B261)&gt;0, INDEX(MaGv!$C$3:$BB$31, 1, MATCH(B261, MaGv!$C$31:$BB$31,0))," ")</f>
        <v xml:space="preserve"> </v>
      </c>
      <c r="K264" s="104"/>
      <c r="L264" s="580"/>
      <c r="M264" s="78">
        <v>3</v>
      </c>
      <c r="N264" s="79" t="s">
        <v>278</v>
      </c>
      <c r="O264" s="78" t="str">
        <f>IF(COUNTIF(MaGv!$C$6:$BB$6, L261)&gt;0, INDEX(MaGv!$C$3:$BB$6, 1, MATCH(L261, MaGv!$C$6:$BB$6,0))," ")</f>
        <v xml:space="preserve"> </v>
      </c>
      <c r="P264" s="78" t="str">
        <f>IF(COUNTIF(MaGv!$C$11:$BB$11, L261)&gt;0, INDEX(MaGv!$C$3:$BB$11, 1, MATCH(L261, MaGv!$C$11:$BB$11,0))," ")</f>
        <v xml:space="preserve"> </v>
      </c>
      <c r="Q264" s="78" t="str">
        <f>IF(COUNTIF(MaGv!$C$16:$BB$16, L261)&gt;0, INDEX(MaGv!$C$3:$BB$16, 1, MATCH(L261, MaGv!$C$16:$BB$16,0))," ")</f>
        <v xml:space="preserve"> </v>
      </c>
      <c r="R264" s="78" t="str">
        <f>IF(COUNTIF(MaGv!$C$21:$BB$21, L261)&gt;0, INDEX(MaGv!$C$3:$BB$21, 1, MATCH(L261, MaGv!$C$21:$BB$21,0))," ")</f>
        <v xml:space="preserve"> </v>
      </c>
      <c r="S264" s="78" t="str">
        <f>IF(COUNTIF(MaGv!$C$26:$BB$26, L261)&gt;0, INDEX(MaGv!$C$3:$BB$26, 1, MATCH(L261, MaGv!$C$26:$BB$26,0))," ")</f>
        <v xml:space="preserve"> </v>
      </c>
      <c r="T264" s="78" t="str">
        <f>IF(COUNTIF(MaGv!$C$31:$BB$31, L261)&gt;0, INDEX(MaGv!$C$3:$BB$31, 1, MATCH(L261, MaGv!$C$31:$BB$31,0))," ")</f>
        <v xml:space="preserve"> </v>
      </c>
    </row>
    <row r="265" spans="1:22" ht="12.95" customHeight="1">
      <c r="A265" s="124"/>
      <c r="B265" s="580"/>
      <c r="C265" s="78">
        <v>4</v>
      </c>
      <c r="D265" s="79" t="s">
        <v>99</v>
      </c>
      <c r="E265" s="78" t="str">
        <f>IF(COUNTIF(MaGv!$C$7:$BB$7, B261)&gt;0, INDEX(MaGv!$C$3:$BB$7, 1, MATCH(B261, MaGv!$C$7:$BB$7,0))," ")</f>
        <v xml:space="preserve"> </v>
      </c>
      <c r="F265" s="78" t="str">
        <f>IF(COUNTIF(MaGv!$C$12:$BB$12, B261)&gt;0, INDEX(MaGv!$C$3:$BB$12, 1, MATCH(B261, MaGv!$C$12:$BB$12,0))," ")</f>
        <v xml:space="preserve"> </v>
      </c>
      <c r="G265" s="78" t="str">
        <f>IF(COUNTIF(MaGv!$C$17:$BB$17, B261)&gt;0, INDEX(MaGv!$C$3:$BB$17, 1, MATCH(B261, MaGv!$C$17:$BB$17,0))," ")</f>
        <v>A11</v>
      </c>
      <c r="H265" s="78" t="str">
        <f>IF(COUNTIF(MaGv!$C$22:$BB$22, B261)&gt;0, INDEX(MaGv!$C$3:$BB$22, 1, MATCH(B261, MaGv!$C$22:$BB$22,0))," ")</f>
        <v xml:space="preserve"> </v>
      </c>
      <c r="I265" s="78" t="str">
        <f>IF(COUNTIF(MaGv!$C$27:$BB$27, B261)&gt;0, INDEX(MaGv!$C$3:$BB$27, 1, MATCH(B261, MaGv!$C$27:$BB$27,0))," ")</f>
        <v xml:space="preserve"> </v>
      </c>
      <c r="J265" s="78" t="str">
        <f>IF(COUNTIF(MaGv!$C$32:$BB$32, B261)&gt;0, INDEX(MaGv!$C$3:$BB$32, 1, MATCH(B261, MaGv!$C$32:$BB$32,0))," ")</f>
        <v xml:space="preserve"> </v>
      </c>
      <c r="K265" s="104"/>
      <c r="L265" s="580"/>
      <c r="M265" s="78">
        <v>4</v>
      </c>
      <c r="N265" s="79" t="s">
        <v>99</v>
      </c>
      <c r="O265" s="78" t="str">
        <f>IF(COUNTIF(MaGv!$C$7:$BB$7, L261)&gt;0, INDEX(MaGv!$C$3:$BB$7, 1, MATCH(L261, MaGv!$C$7:$BB$7,0))," ")</f>
        <v xml:space="preserve"> </v>
      </c>
      <c r="P265" s="78" t="str">
        <f>IF(COUNTIF(MaGv!$C$12:$BB$12, L261)&gt;0, INDEX(MaGv!$C$3:$BB$12, 1, MATCH(L261, MaGv!$C$12:$BB$12,0))," ")</f>
        <v xml:space="preserve"> </v>
      </c>
      <c r="Q265" s="78" t="str">
        <f>IF(COUNTIF(MaGv!$C$17:$BB$17, L261)&gt;0, INDEX(MaGv!$C$3:$BB$17, 1, MATCH(L261, MaGv!$C$17:$BB$17,0))," ")</f>
        <v xml:space="preserve"> </v>
      </c>
      <c r="R265" s="78" t="str">
        <f>IF(COUNTIF(MaGv!$C$22:$BB$22, L261)&gt;0, INDEX(MaGv!$C$3:$BB$22, 1, MATCH(L261, MaGv!$C$22:$BB$22,0))," ")</f>
        <v xml:space="preserve"> </v>
      </c>
      <c r="S265" s="78" t="str">
        <f>IF(COUNTIF(MaGv!$C$27:$BB$27, L261)&gt;0, INDEX(MaGv!$C$3:$BB$27, 1, MATCH(L261, MaGv!$C$27:$BB$27,0))," ")</f>
        <v xml:space="preserve"> </v>
      </c>
      <c r="T265" s="78" t="str">
        <f>IF(COUNTIF(MaGv!$C$32:$BB$32, L261)&gt;0, INDEX(MaGv!$C$3:$BB$32, 1, MATCH(L261, MaGv!$C$32:$BB$32,0))," ")</f>
        <v xml:space="preserve"> </v>
      </c>
    </row>
    <row r="266" spans="1:22" ht="12.95" customHeight="1" thickBot="1">
      <c r="A266" s="124"/>
      <c r="B266" s="580"/>
      <c r="C266" s="108">
        <v>5</v>
      </c>
      <c r="D266" s="110" t="s">
        <v>100</v>
      </c>
      <c r="E266" s="108" t="str">
        <f>IF(COUNTIF(MaGv!$C$8:$BB$8, B261)&gt;0, INDEX(MaGv!$C$3:$BB$8, 1, MATCH(B261, MaGv!$C$8:$BB$8,0))," ")</f>
        <v xml:space="preserve"> </v>
      </c>
      <c r="F266" s="108" t="str">
        <f>IF(COUNTIF(MaGv!$C$13:$BB$13, B261)&gt;0, INDEX(MaGv!$C$3:$BB$13, 1, MATCH(B261, MaGv!$C$13:$BB$13,0))," ")</f>
        <v xml:space="preserve"> </v>
      </c>
      <c r="G266" s="108" t="str">
        <f>IF(COUNTIF(MaGv!$C$18:$BB$18, B261)&gt;0, INDEX(MaGv!$C$3:$BB$18, 1, MATCH(B261, MaGv!$C$18:$BB$18,0))," ")</f>
        <v>A12</v>
      </c>
      <c r="H266" s="108" t="str">
        <f>IF(COUNTIF(MaGv!$C$23:$BB$23, B261)&gt;0, INDEX(MaGv!$C$3:$BB$23, 1, MATCH(B261, MaGv!$C$23:$BB$23,0))," ")</f>
        <v xml:space="preserve"> </v>
      </c>
      <c r="I266" s="108" t="str">
        <f>IF(COUNTIF(MaGv!$C$28:$BB$28, B261)&gt;0, INDEX(MaGv!$C$3:$BB$28, 1, MATCH(B261, MaGv!$C$28:$BB$28,0))," ")</f>
        <v xml:space="preserve"> </v>
      </c>
      <c r="J266" s="108" t="str">
        <f>IF(COUNTIF(MaGv!$C$33:$BB$33, B261)&gt;0, INDEX(MaGv!$C$3:$BB$33, 1, MATCH(B261, MaGv!$C$33:$BB$33, 0))," ")</f>
        <v xml:space="preserve"> </v>
      </c>
      <c r="K266" s="104"/>
      <c r="L266" s="580"/>
      <c r="M266" s="108">
        <v>5</v>
      </c>
      <c r="N266" s="110" t="s">
        <v>100</v>
      </c>
      <c r="O266" s="108" t="str">
        <f>IF(COUNTIF(MaGv!$C$8:$BB$8, L261)&gt;0, INDEX(MaGv!$C$3:$BB$8, 1, MATCH(L261, MaGv!$C$8:$BB$8,0))," ")</f>
        <v xml:space="preserve"> </v>
      </c>
      <c r="P266" s="108" t="str">
        <f>IF(COUNTIF(MaGv!$C$13:$BB$13, L261)&gt;0, INDEX(MaGv!$C$3:$BB$13, 1, MATCH(L261, MaGv!$C$13:$BB$13,0))," ")</f>
        <v xml:space="preserve"> </v>
      </c>
      <c r="Q266" s="108" t="str">
        <f>IF(COUNTIF(MaGv!$C$18:$BB$18, L261)&gt;0, INDEX(MaGv!$C$3:$BB$18, 1, MATCH(L261, MaGv!$C$18:$BB$18,0))," ")</f>
        <v xml:space="preserve"> </v>
      </c>
      <c r="R266" s="108" t="str">
        <f>IF(COUNTIF(MaGv!$C$23:$BB$23, L261)&gt;0, INDEX(MaGv!$C$3:$BB$23, 1, MATCH(L261, MaGv!$C$23:$BB$23,0))," ")</f>
        <v xml:space="preserve"> </v>
      </c>
      <c r="S266" s="108" t="str">
        <f>IF(COUNTIF(MaGv!$C$28:$BB$28, L261)&gt;0, INDEX(MaGv!$C$3:$BB$28, 1, MATCH(L261, MaGv!$C$28:$BB$28,0))," ")</f>
        <v xml:space="preserve"> </v>
      </c>
      <c r="T266" s="108" t="str">
        <f>IF(COUNTIF(MaGv!$C$33:$BB$33, L261)&gt;0, INDEX(MaGv!$C$3:$BB$33, 1, MATCH(L261, MaGv!$C$33:$BB$33, 0))," ")</f>
        <v xml:space="preserve"> </v>
      </c>
    </row>
    <row r="267" spans="1:22" ht="12.95" customHeight="1" thickTop="1">
      <c r="A267" s="124"/>
      <c r="B267" s="579" t="s">
        <v>24</v>
      </c>
      <c r="C267" s="109">
        <v>1</v>
      </c>
      <c r="D267" s="111" t="s">
        <v>279</v>
      </c>
      <c r="E267" s="109" t="str">
        <f>IF(COUNTIF(MaGv!$C$39:$BB$39, B261)&gt;0, INDEX(MaGv!$C$38:$BB$39, 1, MATCH(B261, MaGv!$C$39:$BB$39,0))," ")</f>
        <v xml:space="preserve"> </v>
      </c>
      <c r="F267" s="109" t="str">
        <f>IF(COUNTIF(MaGv!$C$44:$BB$44, B261)&gt;0, INDEX(MaGv!$C$38:$BB$44, 1, MATCH(B261, MaGv!$C$44:$BB$44,0))," ")</f>
        <v xml:space="preserve"> </v>
      </c>
      <c r="G267" s="109" t="str">
        <f>IF(COUNTIF(MaGv!$C$49:$BB$49, B261)&gt;0, INDEX(MaGv!$C$38:$BB$49, 1, MATCH(B261, MaGv!$C$49:$BB$49,0))," ")</f>
        <v xml:space="preserve"> </v>
      </c>
      <c r="H267" s="109" t="str">
        <f>IF(COUNTIF(MaGv!$C$54:$BB$54, B261)&gt;0, INDEX(MaGv!$C$38:$BB$54, 1, MATCH(B261, MaGv!$C$54:$BB$54,0))," ")</f>
        <v xml:space="preserve"> </v>
      </c>
      <c r="I267" s="109" t="str">
        <f>IF(COUNTIF(MaGv!$C$59:$BB$59, B261)&gt;0, INDEX(MaGv!$C$38:$BB$59, 1, MATCH(B261, MaGv!$C$59:$BB$59,0))," ")</f>
        <v xml:space="preserve"> </v>
      </c>
      <c r="J267" s="109" t="str">
        <f>IF(COUNTIF(MaGv!$C$64:$BB$64, B261)&gt;0, INDEX(MaGv!$C$38:$BB$64, 1, MATCH(B261, MaGv!$C$64:$BB$64,0))," ")</f>
        <v xml:space="preserve"> </v>
      </c>
      <c r="K267" s="104"/>
      <c r="L267" s="579" t="s">
        <v>24</v>
      </c>
      <c r="M267" s="109">
        <v>1</v>
      </c>
      <c r="N267" s="111" t="s">
        <v>279</v>
      </c>
      <c r="O267" s="109" t="str">
        <f>IF(COUNTIF(MaGv!$C$39:$BB$39, L261)&gt;0, INDEX(MaGv!$C$38:$BB$39, 1, MATCH(L261, MaGv!$C$39:$BB$39,0))," ")</f>
        <v xml:space="preserve"> </v>
      </c>
      <c r="P267" s="109" t="str">
        <f>IF(COUNTIF(MaGv!$C$44:$BB$44, L261)&gt;0, INDEX(MaGv!$C$38:$BB$44, 1, MATCH(L261, MaGv!$C$44:$BB$44,0))," ")</f>
        <v xml:space="preserve"> </v>
      </c>
      <c r="Q267" s="109" t="str">
        <f>IF(COUNTIF(MaGv!$C$49:$BB$49, L261)&gt;0, INDEX(MaGv!$C$38:$BB$49, 1, MATCH(L261, MaGv!$C$49:$BB$49,0))," ")</f>
        <v xml:space="preserve"> </v>
      </c>
      <c r="R267" s="109" t="str">
        <f>IF(COUNTIF(MaGv!$C$54:$BB$54, L261)&gt;0, INDEX(MaGv!$C$38:$BB$54, 1, MATCH(L261, MaGv!$C$54:$BB$54,0))," ")</f>
        <v xml:space="preserve"> </v>
      </c>
      <c r="S267" s="109" t="str">
        <f>IF(COUNTIF(MaGv!$C$59:$BB$59, L261)&gt;0, INDEX(MaGv!$C$38:$BB$59, 1, MATCH(L261, MaGv!$C$59:$BB$59,0))," ")</f>
        <v xml:space="preserve"> </v>
      </c>
      <c r="T267" s="109" t="str">
        <f>IF(COUNTIF(MaGv!$C$64:$BB$64, L261)&gt;0, INDEX(MaGv!$C$38:$BB$64, 1, MATCH(L261, MaGv!$C$64:$BB$64,0))," ")</f>
        <v xml:space="preserve"> </v>
      </c>
    </row>
    <row r="268" spans="1:22" ht="12.95" customHeight="1">
      <c r="A268" s="124"/>
      <c r="B268" s="580"/>
      <c r="C268" s="78">
        <v>2</v>
      </c>
      <c r="D268" s="79" t="s">
        <v>531</v>
      </c>
      <c r="E268" s="78" t="str">
        <f>IF(COUNTIF(MaGv!$C$40:$BB$40, B261)&gt;0, INDEX(MaGv!$C$38:$BB$40, 1, MATCH(B261, MaGv!$C$40:$BB$40,0))," ")</f>
        <v xml:space="preserve"> </v>
      </c>
      <c r="F268" s="78" t="str">
        <f>IF(COUNTIF(MaGv!$C$45:$BB$45, B261)&gt;0, INDEX(MaGv!$C$38:$BB$45, 1, MATCH(B261, MaGv!$C$45:$BB$45,0))," ")</f>
        <v xml:space="preserve"> </v>
      </c>
      <c r="G268" s="78" t="str">
        <f>IF(COUNTIF(MaGv!$C$50:$BB$50, B261)&gt;0, INDEX(MaGv!$C$38:$BB$50, 1, MATCH(B261, MaGv!$C$50:$BB$50,0))," ")</f>
        <v xml:space="preserve"> </v>
      </c>
      <c r="H268" s="78" t="str">
        <f>IF(COUNTIF(MaGv!$C$55:$BB$55, B261)&gt;0, INDEX(MaGv!$C$38:$BB$55, 1, MATCH(B261, MaGv!$C$55:$BB$55,0))," ")</f>
        <v xml:space="preserve"> </v>
      </c>
      <c r="I268" s="78" t="str">
        <f>IF(COUNTIF(MaGv!$C$60:$BB$60, B261)&gt;0, INDEX(MaGv!$C$38:$BB$60, 1, MATCH(B261, MaGv!$C$60:$BB$60,0))," ")</f>
        <v xml:space="preserve"> </v>
      </c>
      <c r="J268" s="78" t="str">
        <f>IF(COUNTIF(MaGv!$C$65:$BB$65, B261)&gt;0, INDEX(MaGv!$C$38:$BB$65, 1, MATCH(B261, MaGv!$C$65:$BB$65,0))," ")</f>
        <v xml:space="preserve"> </v>
      </c>
      <c r="K268" s="104"/>
      <c r="L268" s="580"/>
      <c r="M268" s="78">
        <v>2</v>
      </c>
      <c r="N268" s="79" t="s">
        <v>531</v>
      </c>
      <c r="O268" s="78" t="str">
        <f>IF(COUNTIF(MaGv!$C$40:$BB$40, L261)&gt;0, INDEX(MaGv!$C$38:$BB$40, 1, MATCH(L261, MaGv!$C$40:$BB$40,0))," ")</f>
        <v xml:space="preserve"> </v>
      </c>
      <c r="P268" s="78" t="str">
        <f>IF(COUNTIF(MaGv!$C$45:$BB$45, L261)&gt;0, INDEX(MaGv!$C$38:$BB$45, 1, MATCH(L261, MaGv!$C$45:$BB$45,0))," ")</f>
        <v xml:space="preserve"> </v>
      </c>
      <c r="Q268" s="78" t="str">
        <f>IF(COUNTIF(MaGv!$C$50:$BB$50, L261)&gt;0, INDEX(MaGv!$C$38:$BB$50, 1, MATCH(L261, MaGv!$C$50:$BB$50,0))," ")</f>
        <v xml:space="preserve"> </v>
      </c>
      <c r="R268" s="78" t="str">
        <f>IF(COUNTIF(MaGv!$C$55:$BB$55, L261)&gt;0, INDEX(MaGv!$C$38:$BB$55, 1, MATCH(L261, MaGv!$C$55:$BB$55,0))," ")</f>
        <v xml:space="preserve"> </v>
      </c>
      <c r="S268" s="78" t="str">
        <f>IF(COUNTIF(MaGv!$C$60:$BB$60, L261)&gt;0, INDEX(MaGv!$C$38:$BB$60, 1, MATCH(L261, MaGv!$C$60:$BB$60,0))," ")</f>
        <v xml:space="preserve"> </v>
      </c>
      <c r="T268" s="78" t="str">
        <f>IF(COUNTIF(MaGv!$C$65:$BB$65, L261)&gt;0, INDEX(MaGv!$C$38:$BB$65, 1, MATCH(L261, MaGv!$C$65:$BB$65,0))," ")</f>
        <v xml:space="preserve"> </v>
      </c>
    </row>
    <row r="269" spans="1:22" ht="12.95" customHeight="1">
      <c r="A269" s="124"/>
      <c r="B269" s="580"/>
      <c r="C269" s="78">
        <v>3</v>
      </c>
      <c r="D269" s="79" t="s">
        <v>532</v>
      </c>
      <c r="E269" s="78" t="str">
        <f>IF(COUNTIF(MaGv!$C$41:$BB$41, B261)&gt;0, INDEX(MaGv!$C$38:$BB$41, 1, MATCH(B261, MaGv!$C$41:$BB$41,0))," ")</f>
        <v xml:space="preserve"> </v>
      </c>
      <c r="F269" s="78" t="str">
        <f>IF(COUNTIF(MaGv!$C$46:$BB$46, B261)&gt;0, INDEX(MaGv!$C$38:$BB$46, 1, MATCH(B261, MaGv!$C$46:$BB$46,0))," ")</f>
        <v xml:space="preserve"> </v>
      </c>
      <c r="G269" s="78" t="str">
        <f>IF(COUNTIF(MaGv!$C$51:$BB$51, B261)&gt;0, INDEX(MaGv!$C$38:$BB$51, 1, MATCH(B261, MaGv!$C$51:$BB$51,0))," ")</f>
        <v xml:space="preserve"> </v>
      </c>
      <c r="H269" s="78" t="str">
        <f>IF(COUNTIF(MaGv!$C$56:$BB$56, B261)&gt;0, INDEX(MaGv!$C$38:$BB$56, 1, MATCH(B261, MaGv!$C$56:$BB$56,0))," ")</f>
        <v xml:space="preserve"> </v>
      </c>
      <c r="I269" s="78" t="str">
        <f>IF(COUNTIF(MaGv!$C$61:$BB$61, B261)&gt;0, INDEX(MaGv!$C$38:$BB$61, 1, MATCH(B261, MaGv!$C$61:$BB$61,0))," ")</f>
        <v xml:space="preserve"> </v>
      </c>
      <c r="J269" s="78" t="str">
        <f>IF(COUNTIF(MaGv!$C$66:$BB$66, B261)&gt;0, INDEX(MaGv!$C$38:$BB$66, 1, MATCH(B261, MaGv!$C$66:$BB$66,0))," ")</f>
        <v xml:space="preserve"> </v>
      </c>
      <c r="K269" s="104"/>
      <c r="L269" s="580"/>
      <c r="M269" s="78">
        <v>3</v>
      </c>
      <c r="N269" s="79" t="s">
        <v>532</v>
      </c>
      <c r="O269" s="78" t="str">
        <f>IF(COUNTIF(MaGv!$C$41:$BB$41, L261)&gt;0, INDEX(MaGv!$C$38:$BB$41, 1, MATCH(L261, MaGv!$C$41:$BB$41,0))," ")</f>
        <v xml:space="preserve"> </v>
      </c>
      <c r="P269" s="78" t="str">
        <f>IF(COUNTIF(MaGv!$C$46:$BB$46, L261)&gt;0, INDEX(MaGv!$C$38:$BB$46, 1, MATCH(L261, MaGv!$C$46:$BB$46,0))," ")</f>
        <v xml:space="preserve"> </v>
      </c>
      <c r="Q269" s="78" t="str">
        <f>IF(COUNTIF(MaGv!$C$51:$BB$51, L261)&gt;0, INDEX(MaGv!$C$38:$BB$51, 1, MATCH(L261, MaGv!$C$51:$BB$51,0))," ")</f>
        <v xml:space="preserve"> </v>
      </c>
      <c r="R269" s="78" t="str">
        <f>IF(COUNTIF(MaGv!$C$56:$BB$56, L261)&gt;0, INDEX(MaGv!$C$38:$BB$56, 1, MATCH(L261, MaGv!$C$56:$BB$56,0))," ")</f>
        <v xml:space="preserve"> </v>
      </c>
      <c r="S269" s="78" t="str">
        <f>IF(COUNTIF(MaGv!$C$61:$BB$61, L261)&gt;0, INDEX(MaGv!$C$38:$BB$61, 1, MATCH(L261, MaGv!$C$61:$BB$61,0))," ")</f>
        <v xml:space="preserve"> </v>
      </c>
      <c r="T269" s="78" t="str">
        <f>IF(COUNTIF(MaGv!$C$66:$BB$66, L261)&gt;0, INDEX(MaGv!$C$38:$BB$66, 1, MATCH(L261, MaGv!$C$66:$BB$66,0))," ")</f>
        <v xml:space="preserve"> </v>
      </c>
    </row>
    <row r="270" spans="1:22" ht="12.95" customHeight="1">
      <c r="A270" s="124"/>
      <c r="B270" s="580"/>
      <c r="C270" s="78">
        <v>4</v>
      </c>
      <c r="D270" s="79" t="s">
        <v>533</v>
      </c>
      <c r="E270" s="78" t="str">
        <f>IF(COUNTIF(MaGv!$C$42:$BB$42, B261)&gt;0, INDEX(MaGv!$C$38:$BB$42, 1, MATCH(B261, MaGv!$C$42:$BB$42,0))," ")</f>
        <v xml:space="preserve"> </v>
      </c>
      <c r="F270" s="78" t="str">
        <f>IF(COUNTIF(MaGv!$C$47:$BB$47, B261)&gt;0, INDEX(MaGv!$C$38:$BB$47, 1, MATCH(B261, MaGv!$C$47:$BB$47,0))," ")</f>
        <v xml:space="preserve"> </v>
      </c>
      <c r="G270" s="78" t="str">
        <f>IF(COUNTIF(MaGv!$C$52:$BB$52, B261)&gt;0, INDEX(MaGv!$C$38:$BB$52, 1, MATCH(B261, MaGv!$C$52:$BB$52, 0))," ")</f>
        <v xml:space="preserve"> </v>
      </c>
      <c r="H270" s="78" t="str">
        <f>IF(COUNTIF(MaGv!$C$57:$BB$57, B261)&gt;0, INDEX(MaGv!$C$38:$BB$57, 1, MATCH(B261, MaGv!$C$57:$BB$57,0))," ")</f>
        <v xml:space="preserve"> </v>
      </c>
      <c r="I270" s="78" t="str">
        <f>IF(COUNTIF(MaGv!$C$62:$BB$62, B261)&gt;0, INDEX(MaGv!$C$38:$BB$62, 1, MATCH(B261, MaGv!$C$62:$BB$62,0))," ")</f>
        <v xml:space="preserve"> </v>
      </c>
      <c r="J270" s="78" t="str">
        <f>IF(COUNTIF(MaGv!$C$66:$BB$66, B262)&gt;0, INDEX(MaGv!$C$38:$BB$66, 1, MATCH(B262, MaGv!$C$66:$BB$66,0))," ")</f>
        <v xml:space="preserve"> </v>
      </c>
      <c r="K270" s="104"/>
      <c r="L270" s="580"/>
      <c r="M270" s="78">
        <v>4</v>
      </c>
      <c r="N270" s="79" t="s">
        <v>533</v>
      </c>
      <c r="O270" s="78" t="str">
        <f>IF(COUNTIF(MaGv!$C$42:$BB$42, L261)&gt;0, INDEX(MaGv!$C$38:$BB$42, 1, MATCH(L261, MaGv!$C$42:$BB$42,0))," ")</f>
        <v xml:space="preserve"> </v>
      </c>
      <c r="P270" s="78" t="str">
        <f>IF(COUNTIF(MaGv!$C$47:$BB$47, L261)&gt;0, INDEX(MaGv!$C$38:$BB$47, 1, MATCH(L261, MaGv!$C$47:$BB$47,0))," ")</f>
        <v xml:space="preserve"> </v>
      </c>
      <c r="Q270" s="78" t="str">
        <f>IF(COUNTIF(MaGv!$C$52:$BB$52, L261)&gt;0, INDEX(MaGv!$C$38:$BB$52, 1, MATCH(L261, MaGv!$C$52:$BB$52, 0))," ")</f>
        <v xml:space="preserve"> </v>
      </c>
      <c r="R270" s="78" t="str">
        <f>IF(COUNTIF(MaGv!$C$57:$BB$57, L261)&gt;0, INDEX(MaGv!$C$38:$BB$57, 1, MATCH(L261, MaGv!$C$57:$BB$57,0))," ")</f>
        <v xml:space="preserve"> </v>
      </c>
      <c r="S270" s="78" t="str">
        <f>IF(COUNTIF(MaGv!$C$62:$BB$62, L261)&gt;0, INDEX(MaGv!$C$38:$BB$62, 1, MATCH(L261, MaGv!$C$62:$BB$62,0))," ")</f>
        <v xml:space="preserve"> </v>
      </c>
      <c r="T270" s="78" t="str">
        <f>IF(COUNTIF(MaGv!$C$66:$BB$67, L261)&gt;0, INDEX(MaGv!$C$38:$BB$67, 1, MATCH(L261, MaGv!$C$67:$BB$67,0))," ")</f>
        <v xml:space="preserve"> </v>
      </c>
    </row>
    <row r="271" spans="1:22" ht="12.95" customHeight="1">
      <c r="A271" s="124"/>
      <c r="B271" s="581"/>
      <c r="C271" s="80">
        <v>5</v>
      </c>
      <c r="D271" s="81" t="s">
        <v>534</v>
      </c>
      <c r="E271" s="80" t="str">
        <f>IF(COUNTIF(MaGv!$C$43:$BB$43, B261)&gt;0, INDEX(MaGv!$C$38:$BB$43, 1, MATCH(B261, MaGv!$C$43:$BB$43,0))," ")</f>
        <v xml:space="preserve"> </v>
      </c>
      <c r="F271" s="80" t="str">
        <f>IF(COUNTIF(MaGv!$C$48:$BB$48, B261)&gt;0, INDEX(MaGv!$C$38:$BB$48, 1, MATCH(B261, MaGv!$C$48:$BB$48,0))," ")</f>
        <v xml:space="preserve"> </v>
      </c>
      <c r="G271" s="80" t="str">
        <f>IF(COUNTIF(MaGv!$C$53:$BB$53, B261)&gt;0, INDEX(MaGv!$C$38:$BB$53, 1, MATCH(B261, MaGv!$C$53:$BB$53,0))," ")</f>
        <v xml:space="preserve"> </v>
      </c>
      <c r="H271" s="80" t="str">
        <f>IF(COUNTIF(MaGv!$C$58:$BB$58, B261)&gt;0, INDEX(MaGv!$C$38:$BB$58, 1, MATCH(B261, MaGv!$C$58:$BB$58,0))," ")</f>
        <v xml:space="preserve"> </v>
      </c>
      <c r="I271" s="80" t="str">
        <f>IF(COUNTIF(MaGv!$C$63:$BB$63, B261)&gt;0, INDEX(MaGv!$C$38:$BB$63, 1, MATCH(B261, MaGv!$C$63:$BB$63,0))," ")</f>
        <v xml:space="preserve"> </v>
      </c>
      <c r="J271" s="80" t="str">
        <f>IF(COUNTIF(MaGv!$C$68:$BB$68, B261)&gt;0, INDEX(MaGv!$C$38:$BB$68, 1, MATCH(B261, MaGv!$C$68:$BB$68,0))," ")</f>
        <v xml:space="preserve"> </v>
      </c>
      <c r="K271" s="104"/>
      <c r="L271" s="581"/>
      <c r="M271" s="80">
        <v>5</v>
      </c>
      <c r="N271" s="81" t="s">
        <v>534</v>
      </c>
      <c r="O271" s="80" t="str">
        <f>IF(COUNTIF(MaGv!$C$43:$BB$43, L261)&gt;0, INDEX(MaGv!$C$38:$BB$43, 1, MATCH(L261, MaGv!$C$43:$BB$43,0))," ")</f>
        <v xml:space="preserve"> </v>
      </c>
      <c r="P271" s="80" t="str">
        <f>IF(COUNTIF(MaGv!$C$48:$BB$48, L261)&gt;0, INDEX(MaGv!$C$38:$BB$48, 1, MATCH(L261, MaGv!$C$48:$BB$48,0))," ")</f>
        <v xml:space="preserve"> </v>
      </c>
      <c r="Q271" s="80" t="str">
        <f>IF(COUNTIF(MaGv!$C$53:$BB$53, L261)&gt;0, INDEX(MaGv!$C$38:$BB$53, 1, MATCH(L261, MaGv!$C$53:$BB$53,0))," ")</f>
        <v xml:space="preserve"> </v>
      </c>
      <c r="R271" s="80" t="str">
        <f>IF(COUNTIF(MaGv!$C$58:$BB$58, L261)&gt;0, INDEX(MaGv!$C$38:$BB$58, 1, MATCH(L261, MaGv!$C$58:$BB$58,0))," ")</f>
        <v xml:space="preserve"> </v>
      </c>
      <c r="S271" s="80" t="str">
        <f>IF(COUNTIF(MaGv!$C$63:$BB$63, L261)&gt;0, INDEX(MaGv!$C$38:$BB$63, 1, MATCH(L261, MaGv!$C$63:$BB$63,0))," ")</f>
        <v xml:space="preserve"> </v>
      </c>
      <c r="T271" s="80" t="str">
        <f>IF(COUNTIF(MaGv!$C$68:$BB$68, L261)&gt;0, INDEX(MaGv!$C$38:$BB$68, 1, MATCH(L261, MaGv!$C$68:$BB$68,0))," ")</f>
        <v xml:space="preserve"> </v>
      </c>
    </row>
    <row r="272" spans="1:22" ht="12.95" customHeight="1">
      <c r="A272" s="124"/>
      <c r="B272" s="119"/>
      <c r="C272" s="75"/>
      <c r="D272" s="82"/>
      <c r="E272" s="75"/>
      <c r="F272" s="75"/>
      <c r="G272" s="75"/>
      <c r="H272" s="75"/>
      <c r="I272" s="75"/>
      <c r="J272" s="75"/>
      <c r="K272" s="104"/>
      <c r="L272" s="119"/>
      <c r="M272" s="75"/>
      <c r="N272" s="82"/>
      <c r="O272" s="75"/>
      <c r="P272" s="75"/>
      <c r="Q272" s="75"/>
      <c r="R272" s="75"/>
      <c r="S272" s="75"/>
      <c r="T272" s="75"/>
    </row>
    <row r="273" spans="1:22" ht="12.95" customHeight="1">
      <c r="A273" s="127"/>
      <c r="B273" s="120"/>
      <c r="C273" s="83"/>
      <c r="D273" s="83"/>
      <c r="E273" s="84"/>
      <c r="F273" s="84"/>
      <c r="G273" s="84"/>
      <c r="H273" s="84"/>
      <c r="I273" s="84"/>
      <c r="J273" s="84"/>
      <c r="K273" s="84"/>
      <c r="L273" s="120"/>
      <c r="M273" s="83"/>
      <c r="N273" s="83"/>
      <c r="O273" s="84"/>
      <c r="P273" s="84"/>
      <c r="Q273" s="84"/>
      <c r="R273" s="84"/>
      <c r="S273" s="84"/>
      <c r="T273" s="84"/>
    </row>
    <row r="274" spans="1:22" ht="12.95" customHeight="1">
      <c r="A274" s="124"/>
      <c r="B274" s="474" t="str">
        <f ca="1">MaGv!$N$1</f>
        <v>tkb_khoi12_hk2_ngay04-05-2020</v>
      </c>
      <c r="C274" s="474"/>
      <c r="D274" s="70"/>
      <c r="E274" s="70"/>
      <c r="F274" s="70"/>
      <c r="G274" s="70"/>
      <c r="H274" s="124"/>
      <c r="I274" s="70"/>
      <c r="J274" s="70"/>
      <c r="K274" s="71"/>
      <c r="L274" s="474" t="str">
        <f ca="1">MaGv!$N$1</f>
        <v>tkb_khoi12_hk2_ngay04-05-2020</v>
      </c>
      <c r="M274" s="70"/>
      <c r="N274" s="70"/>
      <c r="O274" s="70"/>
      <c r="P274" s="70"/>
      <c r="Q274" s="70"/>
      <c r="R274" s="124"/>
      <c r="S274" s="70"/>
      <c r="T274" s="70"/>
    </row>
    <row r="275" spans="1:22" ht="12.95" customHeight="1">
      <c r="B275" s="117" t="s">
        <v>71</v>
      </c>
      <c r="C275" s="582" t="str">
        <f>VLOOKUP(B277,dsma,3,0)&amp;"-"&amp;VLOOKUP(B277,dsma,5,0)</f>
        <v>Lê Nguyễn Bảo Ngọc-Sinh</v>
      </c>
      <c r="D275" s="582"/>
      <c r="E275" s="582"/>
      <c r="F275" s="582"/>
      <c r="G275" s="71"/>
      <c r="H275" s="72"/>
      <c r="I275" s="73" t="s">
        <v>125</v>
      </c>
      <c r="J275" s="74">
        <f>60-COUNTIF(E278:J287, " ")</f>
        <v>6</v>
      </c>
      <c r="K275" s="71"/>
      <c r="L275" s="117" t="s">
        <v>71</v>
      </c>
      <c r="M275" s="582" t="str">
        <f>VLOOKUP(L277,dsma,3,0)&amp;"-"&amp;VLOOKUP(L277,dsma,5,0)</f>
        <v>Trần Thị Phượng-Sinh</v>
      </c>
      <c r="N275" s="582"/>
      <c r="O275" s="582"/>
      <c r="P275" s="582"/>
      <c r="Q275" s="105"/>
      <c r="R275" s="72"/>
      <c r="S275" s="73" t="s">
        <v>125</v>
      </c>
      <c r="T275" s="74">
        <f>60-COUNTIF(O278:T287, " ")</f>
        <v>0</v>
      </c>
    </row>
    <row r="276" spans="1:22" ht="3" customHeight="1">
      <c r="B276" s="116"/>
      <c r="C276" s="71"/>
      <c r="D276" s="71"/>
      <c r="E276" s="75"/>
      <c r="F276" s="71"/>
      <c r="G276" s="71"/>
      <c r="H276" s="71"/>
      <c r="I276" s="71"/>
      <c r="J276" s="71"/>
      <c r="K276" s="71"/>
      <c r="L276" s="116"/>
      <c r="M276" s="71"/>
      <c r="N276" s="71"/>
      <c r="O276" s="75"/>
      <c r="P276" s="71"/>
      <c r="Q276" s="71"/>
      <c r="R276" s="71"/>
      <c r="S276" s="71"/>
      <c r="T276" s="71"/>
    </row>
    <row r="277" spans="1:22" ht="12.95" customHeight="1">
      <c r="A277" s="126"/>
      <c r="B277" s="118" t="str">
        <f>X39</f>
        <v>BS03</v>
      </c>
      <c r="C277" s="76" t="s">
        <v>72</v>
      </c>
      <c r="D277" s="76" t="s">
        <v>73</v>
      </c>
      <c r="E277" s="76" t="s">
        <v>15</v>
      </c>
      <c r="F277" s="76" t="s">
        <v>16</v>
      </c>
      <c r="G277" s="76" t="s">
        <v>37</v>
      </c>
      <c r="H277" s="76" t="s">
        <v>38</v>
      </c>
      <c r="I277" s="76" t="s">
        <v>39</v>
      </c>
      <c r="J277" s="76" t="s">
        <v>40</v>
      </c>
      <c r="K277" s="103"/>
      <c r="L277" s="118" t="str">
        <f>X40</f>
        <v>BS04</v>
      </c>
      <c r="M277" s="76" t="s">
        <v>72</v>
      </c>
      <c r="N277" s="76" t="s">
        <v>73</v>
      </c>
      <c r="O277" s="76" t="s">
        <v>15</v>
      </c>
      <c r="P277" s="76" t="s">
        <v>16</v>
      </c>
      <c r="Q277" s="76" t="s">
        <v>37</v>
      </c>
      <c r="R277" s="76" t="s">
        <v>38</v>
      </c>
      <c r="S277" s="76" t="s">
        <v>39</v>
      </c>
      <c r="T277" s="76" t="s">
        <v>40</v>
      </c>
      <c r="V277" s="122">
        <v>36</v>
      </c>
    </row>
    <row r="278" spans="1:22" ht="12.95" customHeight="1">
      <c r="A278" s="124"/>
      <c r="B278" s="583" t="s">
        <v>25</v>
      </c>
      <c r="C278" s="68">
        <v>1</v>
      </c>
      <c r="D278" s="77" t="s">
        <v>74</v>
      </c>
      <c r="E278" s="68" t="str">
        <f>IF(COUNTIF(MaGv!$C$4:$BB$4, B277)&gt;0, INDEX(MaGv!$C$3:$BB$4, 1, MATCH(B277, MaGv!$C$4:$BB$4,0))," ")</f>
        <v xml:space="preserve"> </v>
      </c>
      <c r="F278" s="68" t="str">
        <f>IF(COUNTIF(MaGv!$C$9:$BB$9, B277)&gt;0, INDEX(MaGv!$C$3:$BB$9, 1, MATCH(B277, MaGv!$C$9:$BB$9,0))," ")</f>
        <v>A8</v>
      </c>
      <c r="G278" s="68" t="str">
        <f>IF(COUNTIF(MaGv!$C$14:$BB$14, B277)&gt;0, INDEX(MaGv!$C$3:$BB$14, 1, MATCH(B277, MaGv!$C$14:$BB$14,0))," ")</f>
        <v xml:space="preserve"> </v>
      </c>
      <c r="H278" s="68" t="str">
        <f>IF(COUNTIF(MaGv!$C$19:$BB$19, B277)&gt;0, INDEX(MaGv!$C$3:$BB$19, 1, MATCH(B277, MaGv!$C$19:$BB$19,0))," ")</f>
        <v xml:space="preserve"> </v>
      </c>
      <c r="I278" s="68" t="str">
        <f>IF(COUNTIF(MaGv!$C$24:$BB$24, B277)&gt;0, INDEX(MaGv!$C$3:$BB$24, 1, MATCH(B277, MaGv!$C$24:$BB$24,0))," ")</f>
        <v xml:space="preserve"> </v>
      </c>
      <c r="J278" s="68" t="str">
        <f>IF(COUNTIF(MaGv!$C$29:$BB$29, B277)&gt;0, INDEX(MaGv!$C$3:$BB$29, 1, MATCH(B277, MaGv!$C$29:$BB$29,0))," ")</f>
        <v xml:space="preserve"> </v>
      </c>
      <c r="K278" s="104"/>
      <c r="L278" s="583" t="s">
        <v>25</v>
      </c>
      <c r="M278" s="68">
        <v>1</v>
      </c>
      <c r="N278" s="77" t="s">
        <v>74</v>
      </c>
      <c r="O278" s="68" t="str">
        <f>IF(COUNTIF(MaGv!$C$4:$BB$4, L277)&gt;0, INDEX(MaGv!$C$3:$BB$4, 1, MATCH(L277, MaGv!$C$4:$BB$4,0))," ")</f>
        <v xml:space="preserve"> </v>
      </c>
      <c r="P278" s="68" t="str">
        <f>IF(COUNTIF(MaGv!$C$9:$BB$9, L277)&gt;0, INDEX(MaGv!$C$3:$BB$9, 1, MATCH(L277, MaGv!$C$9:$BB$9,0))," ")</f>
        <v xml:space="preserve"> </v>
      </c>
      <c r="Q278" s="68" t="str">
        <f>IF(COUNTIF(MaGv!$C$14:$BB$14, L277)&gt;0, INDEX(MaGv!$C$3:$BB$14, 1, MATCH(L277, MaGv!$C$14:$BB$14,0))," ")</f>
        <v xml:space="preserve"> </v>
      </c>
      <c r="R278" s="68" t="str">
        <f>IF(COUNTIF(MaGv!$C$19:$BB$19, L277)&gt;0, INDEX(MaGv!$C$3:$BB$19, 1, MATCH(L277, MaGv!$C$19:$BB$19,0))," ")</f>
        <v xml:space="preserve"> </v>
      </c>
      <c r="S278" s="68" t="str">
        <f>IF(COUNTIF(MaGv!$C$24:$BB$24, L277)&gt;0, INDEX(MaGv!$C$3:$BB$24, 1, MATCH(L277, MaGv!$C$24:$BB$24,0))," ")</f>
        <v xml:space="preserve"> </v>
      </c>
      <c r="T278" s="68" t="str">
        <f>IF(COUNTIF(MaGv!$C$29:$BB$29, L277)&gt;0, INDEX(MaGv!$C$3:$BB$29, 1, MATCH(L277, MaGv!$C$29:$BB$29,0))," ")</f>
        <v xml:space="preserve"> </v>
      </c>
    </row>
    <row r="279" spans="1:22" ht="12.95" customHeight="1">
      <c r="A279" s="124"/>
      <c r="B279" s="580"/>
      <c r="C279" s="78">
        <v>2</v>
      </c>
      <c r="D279" s="79" t="s">
        <v>98</v>
      </c>
      <c r="E279" s="78" t="str">
        <f>IF(COUNTIF(MaGv!$C$5:$BB$5, B277)&gt;0, INDEX(MaGv!$C$3:$BB$5, 1, MATCH(B277, MaGv!$C$5:$BB$5,0))," ")</f>
        <v xml:space="preserve"> </v>
      </c>
      <c r="F279" s="78" t="str">
        <f>IF(COUNTIF(MaGv!$C$10:$BB$10, B277)&gt;0, INDEX(MaGv!$C$3:$BB$10, 1, MATCH(B277, MaGv!$C$10:$BB$10,0))," ")</f>
        <v>A1</v>
      </c>
      <c r="G279" s="78" t="str">
        <f>IF(COUNTIF(MaGv!$C$15:$BB$15, B277)&gt;0, INDEX(MaGv!$C$3:$BB$15, 1, MATCH(B277, MaGv!$C$15:$BB$15,0))," ")</f>
        <v xml:space="preserve"> </v>
      </c>
      <c r="H279" s="78" t="str">
        <f>IF(COUNTIF(MaGv!$C$20:$BB$20, B277)&gt;0, INDEX(MaGv!$C$3:$BB$20, 1, MATCH(B277, MaGv!$C$20:$BB$20,0))," ")</f>
        <v xml:space="preserve"> </v>
      </c>
      <c r="I279" s="78" t="str">
        <f>IF(COUNTIF(MaGv!$C$25:$BB$25, B277)&gt;0, INDEX(MaGv!$C$3:$BB$25, 1, MATCH(B277, MaGv!$C$25:$BB$25,0))," ")</f>
        <v xml:space="preserve"> </v>
      </c>
      <c r="J279" s="78" t="str">
        <f>IF(COUNTIF(MaGv!$C$30:$BB$30, B277)&gt;0, INDEX(MaGv!$C$3:$BB$30, 1, MATCH(B277, MaGv!$C$30:$BB$30,0))," ")</f>
        <v xml:space="preserve"> </v>
      </c>
      <c r="K279" s="104"/>
      <c r="L279" s="580"/>
      <c r="M279" s="78">
        <v>2</v>
      </c>
      <c r="N279" s="79" t="s">
        <v>98</v>
      </c>
      <c r="O279" s="78" t="str">
        <f>IF(COUNTIF(MaGv!$C$5:$BB$5, L277)&gt;0, INDEX(MaGv!$C$3:$BB$5, 1, MATCH(L277, MaGv!$C$5:$BB$5,0))," ")</f>
        <v xml:space="preserve"> </v>
      </c>
      <c r="P279" s="78" t="str">
        <f>IF(COUNTIF(MaGv!$C$10:$BB$10, L277)&gt;0, INDEX(MaGv!$C$3:$BB$10, 1, MATCH(L277, MaGv!$C$10:$BB$10,0))," ")</f>
        <v xml:space="preserve"> </v>
      </c>
      <c r="Q279" s="78" t="str">
        <f>IF(COUNTIF(MaGv!$C$15:$BB$15, L277)&gt;0, INDEX(MaGv!$C$3:$BB$15, 1, MATCH(L277, MaGv!$C$15:$BB$15,0))," ")</f>
        <v xml:space="preserve"> </v>
      </c>
      <c r="R279" s="78" t="str">
        <f>IF(COUNTIF(MaGv!$C$20:$BB$20, L277)&gt;0, INDEX(MaGv!$C$3:$BB$20, 1, MATCH(L277, MaGv!$C$20:$BB$20,0))," ")</f>
        <v xml:space="preserve"> </v>
      </c>
      <c r="S279" s="78" t="str">
        <f>IF(COUNTIF(MaGv!$C$25:$BB$25, L277)&gt;0, INDEX(MaGv!$C$3:$BB$25, 1, MATCH(L277, MaGv!$C$25:$BB$25,0))," ")</f>
        <v xml:space="preserve"> </v>
      </c>
      <c r="T279" s="78" t="str">
        <f>IF(COUNTIF(MaGv!$C$30:$BB$30, L277)&gt;0, INDEX(MaGv!$C$3:$BB$30, 1, MATCH(L277, MaGv!$C$30:$BB$30,0))," ")</f>
        <v xml:space="preserve"> </v>
      </c>
    </row>
    <row r="280" spans="1:22" ht="12.95" customHeight="1">
      <c r="A280" s="124"/>
      <c r="B280" s="580"/>
      <c r="C280" s="78">
        <v>3</v>
      </c>
      <c r="D280" s="79" t="s">
        <v>278</v>
      </c>
      <c r="E280" s="78" t="str">
        <f>IF(COUNTIF(MaGv!$C$6:$BB$6, B277)&gt;0, INDEX(MaGv!$C$3:$BB$6, 1, MATCH(B277, MaGv!$C$6:$BB$6,0))," ")</f>
        <v xml:space="preserve"> </v>
      </c>
      <c r="F280" s="78" t="str">
        <f>IF(COUNTIF(MaGv!$C$11:$BB$11, B277)&gt;0, INDEX(MaGv!$C$3:$BB$11, 1, MATCH(B277, MaGv!$C$11:$BB$11,0))," ")</f>
        <v>A3</v>
      </c>
      <c r="G280" s="78" t="str">
        <f>IF(COUNTIF(MaGv!$C$16:$BB$16, B277)&gt;0, INDEX(MaGv!$C$3:$BB$16, 1, MATCH(B277, MaGv!$C$16:$BB$16,0))," ")</f>
        <v xml:space="preserve"> </v>
      </c>
      <c r="H280" s="78" t="str">
        <f>IF(COUNTIF(MaGv!$C$21:$BB$21, B277)&gt;0, INDEX(MaGv!$C$3:$BB$21, 1, MATCH(B277, MaGv!$C$21:$BB$21,0))," ")</f>
        <v xml:space="preserve"> </v>
      </c>
      <c r="I280" s="78" t="str">
        <f>IF(COUNTIF(MaGv!$C$26:$BB$26, B277)&gt;0, INDEX(MaGv!$C$3:$BB$26, 1, MATCH(B277, MaGv!$C$26:$BB$26,0))," ")</f>
        <v xml:space="preserve"> </v>
      </c>
      <c r="J280" s="78" t="str">
        <f>IF(COUNTIF(MaGv!$C$31:$BB$31, B277)&gt;0, INDEX(MaGv!$C$3:$BB$31, 1, MATCH(B277, MaGv!$C$31:$BB$31,0))," ")</f>
        <v xml:space="preserve"> </v>
      </c>
      <c r="K280" s="104"/>
      <c r="L280" s="580"/>
      <c r="M280" s="78">
        <v>3</v>
      </c>
      <c r="N280" s="79" t="s">
        <v>278</v>
      </c>
      <c r="O280" s="78" t="str">
        <f>IF(COUNTIF(MaGv!$C$6:$BB$6, L277)&gt;0, INDEX(MaGv!$C$3:$BB$6, 1, MATCH(L277, MaGv!$C$6:$BB$6,0))," ")</f>
        <v xml:space="preserve"> </v>
      </c>
      <c r="P280" s="78" t="str">
        <f>IF(COUNTIF(MaGv!$C$11:$BB$11, L277)&gt;0, INDEX(MaGv!$C$3:$BB$11, 1, MATCH(L277, MaGv!$C$11:$BB$11,0))," ")</f>
        <v xml:space="preserve"> </v>
      </c>
      <c r="Q280" s="78" t="str">
        <f>IF(COUNTIF(MaGv!$C$16:$BB$16, L277)&gt;0, INDEX(MaGv!$C$3:$BB$16, 1, MATCH(L277, MaGv!$C$16:$BB$16,0))," ")</f>
        <v xml:space="preserve"> </v>
      </c>
      <c r="R280" s="78" t="str">
        <f>IF(COUNTIF(MaGv!$C$21:$BB$21, L277)&gt;0, INDEX(MaGv!$C$3:$BB$21, 1, MATCH(L277, MaGv!$C$21:$BB$21,0))," ")</f>
        <v xml:space="preserve"> </v>
      </c>
      <c r="S280" s="78" t="str">
        <f>IF(COUNTIF(MaGv!$C$26:$BB$26, L277)&gt;0, INDEX(MaGv!$C$3:$BB$26, 1, MATCH(L277, MaGv!$C$26:$BB$26,0))," ")</f>
        <v xml:space="preserve"> </v>
      </c>
      <c r="T280" s="78" t="str">
        <f>IF(COUNTIF(MaGv!$C$31:$BB$31, L277)&gt;0, INDEX(MaGv!$C$3:$BB$31, 1, MATCH(L277, MaGv!$C$31:$BB$31,0))," ")</f>
        <v xml:space="preserve"> </v>
      </c>
    </row>
    <row r="281" spans="1:22" ht="12.95" customHeight="1">
      <c r="A281" s="124"/>
      <c r="B281" s="580"/>
      <c r="C281" s="78">
        <v>4</v>
      </c>
      <c r="D281" s="79" t="s">
        <v>99</v>
      </c>
      <c r="E281" s="78" t="str">
        <f>IF(COUNTIF(MaGv!$C$7:$BB$7, B277)&gt;0, INDEX(MaGv!$C$3:$BB$7, 1, MATCH(B277, MaGv!$C$7:$BB$7,0))," ")</f>
        <v xml:space="preserve"> </v>
      </c>
      <c r="F281" s="78" t="str">
        <f>IF(COUNTIF(MaGv!$C$12:$BB$12, B277)&gt;0, INDEX(MaGv!$C$3:$BB$12, 1, MATCH(B277, MaGv!$C$12:$BB$12,0))," ")</f>
        <v xml:space="preserve"> </v>
      </c>
      <c r="G281" s="78" t="str">
        <f>IF(COUNTIF(MaGv!$C$17:$BB$17, B277)&gt;0, INDEX(MaGv!$C$3:$BB$17, 1, MATCH(B277, MaGv!$C$17:$BB$17,0))," ")</f>
        <v>A2</v>
      </c>
      <c r="H281" s="78" t="str">
        <f>IF(COUNTIF(MaGv!$C$22:$BB$22, B277)&gt;0, INDEX(MaGv!$C$3:$BB$22, 1, MATCH(B277, MaGv!$C$22:$BB$22,0))," ")</f>
        <v xml:space="preserve"> </v>
      </c>
      <c r="I281" s="78" t="str">
        <f>IF(COUNTIF(MaGv!$C$27:$BB$27, B277)&gt;0, INDEX(MaGv!$C$3:$BB$27, 1, MATCH(B277, MaGv!$C$27:$BB$27,0))," ")</f>
        <v xml:space="preserve"> </v>
      </c>
      <c r="J281" s="78" t="str">
        <f>IF(COUNTIF(MaGv!$C$32:$BB$32, B277)&gt;0, INDEX(MaGv!$C$3:$BB$32, 1, MATCH(B277, MaGv!$C$32:$BB$32,0))," ")</f>
        <v xml:space="preserve"> </v>
      </c>
      <c r="K281" s="104"/>
      <c r="L281" s="580"/>
      <c r="M281" s="78">
        <v>4</v>
      </c>
      <c r="N281" s="79" t="s">
        <v>99</v>
      </c>
      <c r="O281" s="78" t="str">
        <f>IF(COUNTIF(MaGv!$C$7:$BB$7, L277)&gt;0, INDEX(MaGv!$C$3:$BB$7, 1, MATCH(L277, MaGv!$C$7:$BB$7,0))," ")</f>
        <v xml:space="preserve"> </v>
      </c>
      <c r="P281" s="78" t="str">
        <f>IF(COUNTIF(MaGv!$C$12:$BB$12, L277)&gt;0, INDEX(MaGv!$C$3:$BB$12, 1, MATCH(L277, MaGv!$C$12:$BB$12,0))," ")</f>
        <v xml:space="preserve"> </v>
      </c>
      <c r="Q281" s="78" t="str">
        <f>IF(COUNTIF(MaGv!$C$17:$BB$17, L277)&gt;0, INDEX(MaGv!$C$3:$BB$17, 1, MATCH(L277, MaGv!$C$17:$BB$17,0))," ")</f>
        <v xml:space="preserve"> </v>
      </c>
      <c r="R281" s="78" t="str">
        <f>IF(COUNTIF(MaGv!$C$22:$BB$22, L277)&gt;0, INDEX(MaGv!$C$3:$BB$22, 1, MATCH(L277, MaGv!$C$22:$BB$22,0))," ")</f>
        <v xml:space="preserve"> </v>
      </c>
      <c r="S281" s="78" t="str">
        <f>IF(COUNTIF(MaGv!$C$27:$BB$27, L277)&gt;0, INDEX(MaGv!$C$3:$BB$27, 1, MATCH(L277, MaGv!$C$27:$BB$27,0))," ")</f>
        <v xml:space="preserve"> </v>
      </c>
      <c r="T281" s="78" t="str">
        <f>IF(COUNTIF(MaGv!$C$32:$BB$32, L277)&gt;0, INDEX(MaGv!$C$3:$BB$32, 1, MATCH(L277, MaGv!$C$32:$BB$32,0))," ")</f>
        <v xml:space="preserve"> </v>
      </c>
    </row>
    <row r="282" spans="1:22" ht="12.95" customHeight="1" thickBot="1">
      <c r="A282" s="124"/>
      <c r="B282" s="580"/>
      <c r="C282" s="108">
        <v>5</v>
      </c>
      <c r="D282" s="110" t="s">
        <v>100</v>
      </c>
      <c r="E282" s="108" t="str">
        <f>IF(COUNTIF(MaGv!$C$8:$BB$8, B277)&gt;0, INDEX(MaGv!$C$3:$BB$8, 1, MATCH(B277, MaGv!$C$8:$BB$8,0))," ")</f>
        <v xml:space="preserve"> </v>
      </c>
      <c r="F282" s="108" t="str">
        <f>IF(COUNTIF(MaGv!$C$13:$BB$13, B277)&gt;0, INDEX(MaGv!$C$3:$BB$13, 1, MATCH(B277, MaGv!$C$13:$BB$13,0))," ")</f>
        <v>A9</v>
      </c>
      <c r="G282" s="108" t="str">
        <f>IF(COUNTIF(MaGv!$C$18:$BB$18, B277)&gt;0, INDEX(MaGv!$C$3:$BB$18, 1, MATCH(B277, MaGv!$C$18:$BB$18,0))," ")</f>
        <v>A7</v>
      </c>
      <c r="H282" s="108" t="str">
        <f>IF(COUNTIF(MaGv!$C$23:$BB$23, B277)&gt;0, INDEX(MaGv!$C$3:$BB$23, 1, MATCH(B277, MaGv!$C$23:$BB$23,0))," ")</f>
        <v xml:space="preserve"> </v>
      </c>
      <c r="I282" s="108" t="str">
        <f>IF(COUNTIF(MaGv!$C$28:$BB$28, B277)&gt;0, INDEX(MaGv!$C$3:$BB$28, 1, MATCH(B277, MaGv!$C$28:$BB$28,0))," ")</f>
        <v xml:space="preserve"> </v>
      </c>
      <c r="J282" s="108" t="str">
        <f>IF(COUNTIF(MaGv!$C$33:$BB$33, B277)&gt;0, INDEX(MaGv!$C$3:$BB$33, 1, MATCH(B277, MaGv!$C$33:$BB$33, 0))," ")</f>
        <v xml:space="preserve"> </v>
      </c>
      <c r="K282" s="104"/>
      <c r="L282" s="580"/>
      <c r="M282" s="108">
        <v>5</v>
      </c>
      <c r="N282" s="110" t="s">
        <v>100</v>
      </c>
      <c r="O282" s="108" t="str">
        <f>IF(COUNTIF(MaGv!$C$8:$BB$8, L277)&gt;0, INDEX(MaGv!$C$3:$BB$8, 1, MATCH(L277, MaGv!$C$8:$BB$8,0))," ")</f>
        <v xml:space="preserve"> </v>
      </c>
      <c r="P282" s="108" t="str">
        <f>IF(COUNTIF(MaGv!$C$13:$BB$13, L277)&gt;0, INDEX(MaGv!$C$3:$BB$13, 1, MATCH(L277, MaGv!$C$13:$BB$13,0))," ")</f>
        <v xml:space="preserve"> </v>
      </c>
      <c r="Q282" s="108" t="str">
        <f>IF(COUNTIF(MaGv!$C$18:$BB$18, L277)&gt;0, INDEX(MaGv!$C$3:$BB$18, 1, MATCH(L277, MaGv!$C$18:$BB$18,0))," ")</f>
        <v xml:space="preserve"> </v>
      </c>
      <c r="R282" s="108" t="str">
        <f>IF(COUNTIF(MaGv!$C$23:$BB$23, L277)&gt;0, INDEX(MaGv!$C$3:$BB$23, 1, MATCH(L277, MaGv!$C$23:$BB$23,0))," ")</f>
        <v xml:space="preserve"> </v>
      </c>
      <c r="S282" s="108" t="str">
        <f>IF(COUNTIF(MaGv!$C$28:$BB$28, L277)&gt;0, INDEX(MaGv!$C$3:$BB$28, 1, MATCH(L277, MaGv!$C$28:$BB$28,0))," ")</f>
        <v xml:space="preserve"> </v>
      </c>
      <c r="T282" s="108" t="str">
        <f>IF(COUNTIF(MaGv!$C$33:$BB$33, L277)&gt;0, INDEX(MaGv!$C$3:$BB$33, 1, MATCH(L277, MaGv!$C$33:$BB$33, 0))," ")</f>
        <v xml:space="preserve"> </v>
      </c>
    </row>
    <row r="283" spans="1:22" ht="12.95" customHeight="1" thickTop="1">
      <c r="A283" s="124"/>
      <c r="B283" s="579" t="s">
        <v>24</v>
      </c>
      <c r="C283" s="109">
        <v>1</v>
      </c>
      <c r="D283" s="111" t="s">
        <v>279</v>
      </c>
      <c r="E283" s="109" t="str">
        <f>IF(COUNTIF(MaGv!$C$39:$BB$39, B277)&gt;0, INDEX(MaGv!$C$38:$BB$39, 1, MATCH(B277, MaGv!$C$39:$BB$39,0))," ")</f>
        <v xml:space="preserve"> </v>
      </c>
      <c r="F283" s="109" t="str">
        <f>IF(COUNTIF(MaGv!$C$44:$BB$44, B277)&gt;0, INDEX(MaGv!$C$38:$BB$44, 1, MATCH(B277, MaGv!$C$44:$BB$44,0))," ")</f>
        <v xml:space="preserve"> </v>
      </c>
      <c r="G283" s="109" t="str">
        <f>IF(COUNTIF(MaGv!$C$49:$BB$49, B277)&gt;0, INDEX(MaGv!$C$38:$BB$49, 1, MATCH(B277, MaGv!$C$49:$BB$49,0))," ")</f>
        <v xml:space="preserve"> </v>
      </c>
      <c r="H283" s="109" t="str">
        <f>IF(COUNTIF(MaGv!$C$54:$BB$54, B277)&gt;0, INDEX(MaGv!$C$38:$BB$54, 1, MATCH(B277, MaGv!$C$54:$BB$54,0))," ")</f>
        <v xml:space="preserve"> </v>
      </c>
      <c r="I283" s="109" t="str">
        <f>IF(COUNTIF(MaGv!$C$59:$BB$59, B277)&gt;0, INDEX(MaGv!$C$38:$BB$59, 1, MATCH(B277, MaGv!$C$59:$BB$59,0))," ")</f>
        <v xml:space="preserve"> </v>
      </c>
      <c r="J283" s="109" t="str">
        <f>IF(COUNTIF(MaGv!$C$64:$BB$64, B277)&gt;0, INDEX(MaGv!$C$38:$BB$64, 1, MATCH(B277, MaGv!$C$64:$BB$64,0))," ")</f>
        <v xml:space="preserve"> </v>
      </c>
      <c r="K283" s="104"/>
      <c r="L283" s="579" t="s">
        <v>24</v>
      </c>
      <c r="M283" s="109">
        <v>1</v>
      </c>
      <c r="N283" s="111" t="s">
        <v>279</v>
      </c>
      <c r="O283" s="109" t="str">
        <f>IF(COUNTIF(MaGv!$C$39:$BB$39, L277)&gt;0, INDEX(MaGv!$C$38:$BB$39, 1, MATCH(L277, MaGv!$C$39:$BB$39,0))," ")</f>
        <v xml:space="preserve"> </v>
      </c>
      <c r="P283" s="109" t="str">
        <f>IF(COUNTIF(MaGv!$C$44:$BB$44, L277)&gt;0, INDEX(MaGv!$C$38:$BB$44, 1, MATCH(L277, MaGv!$C$44:$BB$44,0))," ")</f>
        <v xml:space="preserve"> </v>
      </c>
      <c r="Q283" s="109" t="str">
        <f>IF(COUNTIF(MaGv!$C$49:$BB$49, L277)&gt;0, INDEX(MaGv!$C$38:$BB$49, 1, MATCH(L277, MaGv!$C$49:$BB$49,0))," ")</f>
        <v xml:space="preserve"> </v>
      </c>
      <c r="R283" s="109" t="str">
        <f>IF(COUNTIF(MaGv!$C$54:$BB$54, L277)&gt;0, INDEX(MaGv!$C$38:$BB$54, 1, MATCH(L277, MaGv!$C$54:$BB$54,0))," ")</f>
        <v xml:space="preserve"> </v>
      </c>
      <c r="S283" s="109" t="str">
        <f>IF(COUNTIF(MaGv!$C$59:$BB$59, L277)&gt;0, INDEX(MaGv!$C$38:$BB$59, 1, MATCH(L277, MaGv!$C$59:$BB$59,0))," ")</f>
        <v xml:space="preserve"> </v>
      </c>
      <c r="T283" s="109" t="str">
        <f>IF(COUNTIF(MaGv!$C$64:$BB$64, L277)&gt;0, INDEX(MaGv!$C$38:$BB$64, 1, MATCH(L277, MaGv!$C$64:$BB$64,0))," ")</f>
        <v xml:space="preserve"> </v>
      </c>
    </row>
    <row r="284" spans="1:22" ht="12.95" customHeight="1">
      <c r="A284" s="124"/>
      <c r="B284" s="580"/>
      <c r="C284" s="78">
        <v>2</v>
      </c>
      <c r="D284" s="79" t="s">
        <v>531</v>
      </c>
      <c r="E284" s="78" t="str">
        <f>IF(COUNTIF(MaGv!$C$40:$BB$40, B277)&gt;0, INDEX(MaGv!$C$38:$BB$40, 1, MATCH(B277, MaGv!$C$40:$BB$40,0))," ")</f>
        <v xml:space="preserve"> </v>
      </c>
      <c r="F284" s="78" t="str">
        <f>IF(COUNTIF(MaGv!$C$45:$BB$45, B277)&gt;0, INDEX(MaGv!$C$38:$BB$45, 1, MATCH(B277, MaGv!$C$45:$BB$45,0))," ")</f>
        <v xml:space="preserve"> </v>
      </c>
      <c r="G284" s="78" t="str">
        <f>IF(COUNTIF(MaGv!$C$50:$BB$50, B277)&gt;0, INDEX(MaGv!$C$38:$BB$50, 1, MATCH(B277, MaGv!$C$50:$BB$50,0))," ")</f>
        <v xml:space="preserve"> </v>
      </c>
      <c r="H284" s="78" t="str">
        <f>IF(COUNTIF(MaGv!$C$55:$BB$55, B277)&gt;0, INDEX(MaGv!$C$38:$BB$55, 1, MATCH(B277, MaGv!$C$55:$BB$55,0))," ")</f>
        <v xml:space="preserve"> </v>
      </c>
      <c r="I284" s="78" t="str">
        <f>IF(COUNTIF(MaGv!$C$60:$BB$60, B277)&gt;0, INDEX(MaGv!$C$38:$BB$60, 1, MATCH(B277, MaGv!$C$60:$BB$60,0))," ")</f>
        <v xml:space="preserve"> </v>
      </c>
      <c r="J284" s="78" t="str">
        <f>IF(COUNTIF(MaGv!$C$65:$BB$65, B277)&gt;0, INDEX(MaGv!$C$38:$BB$65, 1, MATCH(B277, MaGv!$C$65:$BB$65,0))," ")</f>
        <v xml:space="preserve"> </v>
      </c>
      <c r="K284" s="104"/>
      <c r="L284" s="580"/>
      <c r="M284" s="78">
        <v>2</v>
      </c>
      <c r="N284" s="79" t="s">
        <v>531</v>
      </c>
      <c r="O284" s="78" t="str">
        <f>IF(COUNTIF(MaGv!$C$40:$BB$40, L277)&gt;0, INDEX(MaGv!$C$38:$BB$40, 1, MATCH(L277, MaGv!$C$40:$BB$40,0))," ")</f>
        <v xml:space="preserve"> </v>
      </c>
      <c r="P284" s="78" t="str">
        <f>IF(COUNTIF(MaGv!$C$45:$BB$45, L277)&gt;0, INDEX(MaGv!$C$38:$BB$45, 1, MATCH(L277, MaGv!$C$45:$BB$45,0))," ")</f>
        <v xml:space="preserve"> </v>
      </c>
      <c r="Q284" s="78" t="str">
        <f>IF(COUNTIF(MaGv!$C$50:$BB$50, L277)&gt;0, INDEX(MaGv!$C$38:$BB$50, 1, MATCH(L277, MaGv!$C$50:$BB$50,0))," ")</f>
        <v xml:space="preserve"> </v>
      </c>
      <c r="R284" s="78" t="str">
        <f>IF(COUNTIF(MaGv!$C$55:$BB$55, L277)&gt;0, INDEX(MaGv!$C$38:$BB$55, 1, MATCH(L277, MaGv!$C$55:$BB$55,0))," ")</f>
        <v xml:space="preserve"> </v>
      </c>
      <c r="S284" s="78" t="str">
        <f>IF(COUNTIF(MaGv!$C$60:$BB$60, L277)&gt;0, INDEX(MaGv!$C$38:$BB$60, 1, MATCH(L277, MaGv!$C$60:$BB$60,0))," ")</f>
        <v xml:space="preserve"> </v>
      </c>
      <c r="T284" s="78" t="str">
        <f>IF(COUNTIF(MaGv!$C$65:$BB$65, L277)&gt;0, INDEX(MaGv!$C$38:$BB$65, 1, MATCH(L277, MaGv!$C$65:$BB$65,0))," ")</f>
        <v xml:space="preserve"> </v>
      </c>
    </row>
    <row r="285" spans="1:22" ht="12.95" customHeight="1">
      <c r="A285" s="124"/>
      <c r="B285" s="580"/>
      <c r="C285" s="78">
        <v>3</v>
      </c>
      <c r="D285" s="79" t="s">
        <v>532</v>
      </c>
      <c r="E285" s="78" t="str">
        <f>IF(COUNTIF(MaGv!$C$41:$BB$41, B277)&gt;0, INDEX(MaGv!$C$38:$BB$41, 1, MATCH(B277, MaGv!$C$41:$BB$41,0))," ")</f>
        <v xml:space="preserve"> </v>
      </c>
      <c r="F285" s="78" t="str">
        <f>IF(COUNTIF(MaGv!$C$46:$BB$46, B277)&gt;0, INDEX(MaGv!$C$38:$BB$46, 1, MATCH(B277, MaGv!$C$46:$BB$46,0))," ")</f>
        <v xml:space="preserve"> </v>
      </c>
      <c r="G285" s="78" t="str">
        <f>IF(COUNTIF(MaGv!$C$51:$BB$51, B277)&gt;0, INDEX(MaGv!$C$38:$BB$51, 1, MATCH(B277, MaGv!$C$51:$BB$51,0))," ")</f>
        <v xml:space="preserve"> </v>
      </c>
      <c r="H285" s="78" t="str">
        <f>IF(COUNTIF(MaGv!$C$56:$BB$56, B277)&gt;0, INDEX(MaGv!$C$38:$BB$56, 1, MATCH(B277, MaGv!$C$56:$BB$56,0))," ")</f>
        <v xml:space="preserve"> </v>
      </c>
      <c r="I285" s="78" t="str">
        <f>IF(COUNTIF(MaGv!$C$61:$BB$61, B277)&gt;0, INDEX(MaGv!$C$38:$BB$61, 1, MATCH(B277, MaGv!$C$61:$BB$61,0))," ")</f>
        <v xml:space="preserve"> </v>
      </c>
      <c r="J285" s="78" t="str">
        <f>IF(COUNTIF(MaGv!$C$66:$BB$66, B277)&gt;0, INDEX(MaGv!$C$38:$BB$66, 1, MATCH(B277, MaGv!$C$66:$BB$66,0))," ")</f>
        <v xml:space="preserve"> </v>
      </c>
      <c r="K285" s="104"/>
      <c r="L285" s="580"/>
      <c r="M285" s="78">
        <v>3</v>
      </c>
      <c r="N285" s="79" t="s">
        <v>532</v>
      </c>
      <c r="O285" s="78" t="str">
        <f>IF(COUNTIF(MaGv!$C$41:$BB$41, L277)&gt;0, INDEX(MaGv!$C$38:$BB$41, 1, MATCH(L277, MaGv!$C$41:$BB$41,0))," ")</f>
        <v xml:space="preserve"> </v>
      </c>
      <c r="P285" s="78" t="str">
        <f>IF(COUNTIF(MaGv!$C$46:$BB$46, L277)&gt;0, INDEX(MaGv!$C$38:$BB$46, 1, MATCH(L277, MaGv!$C$46:$BB$46,0))," ")</f>
        <v xml:space="preserve"> </v>
      </c>
      <c r="Q285" s="78" t="str">
        <f>IF(COUNTIF(MaGv!$C$51:$BB$51, L277)&gt;0, INDEX(MaGv!$C$38:$BB$51, 1, MATCH(L277, MaGv!$C$51:$BB$51,0))," ")</f>
        <v xml:space="preserve"> </v>
      </c>
      <c r="R285" s="78" t="str">
        <f>IF(COUNTIF(MaGv!$C$56:$BB$56, L277)&gt;0, INDEX(MaGv!$C$38:$BB$56, 1, MATCH(L277, MaGv!$C$56:$BB$56,0))," ")</f>
        <v xml:space="preserve"> </v>
      </c>
      <c r="S285" s="78" t="str">
        <f>IF(COUNTIF(MaGv!$C$61:$BB$61, L277)&gt;0, INDEX(MaGv!$C$38:$BB$61, 1, MATCH(L277, MaGv!$C$61:$BB$61,0))," ")</f>
        <v xml:space="preserve"> </v>
      </c>
      <c r="T285" s="78" t="str">
        <f>IF(COUNTIF(MaGv!$C$66:$BB$66, L277)&gt;0, INDEX(MaGv!$C$38:$BB$66, 1, MATCH(L277, MaGv!$C$66:$BB$66,0))," ")</f>
        <v xml:space="preserve"> </v>
      </c>
    </row>
    <row r="286" spans="1:22" ht="12.95" customHeight="1">
      <c r="A286" s="124"/>
      <c r="B286" s="580"/>
      <c r="C286" s="78">
        <v>4</v>
      </c>
      <c r="D286" s="79" t="s">
        <v>533</v>
      </c>
      <c r="E286" s="78" t="str">
        <f>IF(COUNTIF(MaGv!$C$42:$BB$42, B277)&gt;0, INDEX(MaGv!$C$38:$BB$42, 1, MATCH(B277, MaGv!$C$42:$BB$42,0))," ")</f>
        <v xml:space="preserve"> </v>
      </c>
      <c r="F286" s="78" t="str">
        <f>IF(COUNTIF(MaGv!$C$47:$BB$47, B277)&gt;0, INDEX(MaGv!$C$38:$BB$47, 1, MATCH(B277, MaGv!$C$47:$BB$47,0))," ")</f>
        <v xml:space="preserve"> </v>
      </c>
      <c r="G286" s="78" t="str">
        <f>IF(COUNTIF(MaGv!$C$52:$BB$52, B277)&gt;0, INDEX(MaGv!$C$38:$BB$52, 1, MATCH(B277, MaGv!$C$52:$BB$52, 0))," ")</f>
        <v xml:space="preserve"> </v>
      </c>
      <c r="H286" s="78" t="str">
        <f>IF(COUNTIF(MaGv!$C$57:$BB$57, B277)&gt;0, INDEX(MaGv!$C$38:$BB$57, 1, MATCH(B277, MaGv!$C$57:$BB$57,0))," ")</f>
        <v xml:space="preserve"> </v>
      </c>
      <c r="I286" s="78" t="str">
        <f>IF(COUNTIF(MaGv!$C$62:$BB$62, B277)&gt;0, INDEX(MaGv!$C$38:$BB$62, 1, MATCH(B277, MaGv!$C$62:$BB$62,0))," ")</f>
        <v xml:space="preserve"> </v>
      </c>
      <c r="J286" s="78" t="str">
        <f>IF(COUNTIF(MaGv!$C$66:$BB$67, B277)&gt;0, INDEX(MaGv!$C$38:$BB$67, 1, MATCH(B277, MaGv!$C$67:$BB$67,0))," ")</f>
        <v xml:space="preserve"> </v>
      </c>
      <c r="K286" s="104"/>
      <c r="L286" s="580"/>
      <c r="M286" s="78">
        <v>4</v>
      </c>
      <c r="N286" s="79" t="s">
        <v>533</v>
      </c>
      <c r="O286" s="78" t="str">
        <f>IF(COUNTIF(MaGv!$C$42:$BB$42, L277)&gt;0, INDEX(MaGv!$C$38:$BB$42, 1, MATCH(L277, MaGv!$C$42:$BB$42,0))," ")</f>
        <v xml:space="preserve"> </v>
      </c>
      <c r="P286" s="78" t="str">
        <f>IF(COUNTIF(MaGv!$C$47:$BB$47, L277)&gt;0, INDEX(MaGv!$C$38:$BB$47, 1, MATCH(L277, MaGv!$C$47:$BB$47,0))," ")</f>
        <v xml:space="preserve"> </v>
      </c>
      <c r="Q286" s="78" t="str">
        <f>IF(COUNTIF(MaGv!$C$52:$BB$52, L277)&gt;0, INDEX(MaGv!$C$38:$BB$52, 1, MATCH(L277, MaGv!$C$52:$BB$52, 0))," ")</f>
        <v xml:space="preserve"> </v>
      </c>
      <c r="R286" s="78" t="str">
        <f>IF(COUNTIF(MaGv!$C$57:$BB$57, L277)&gt;0, INDEX(MaGv!$C$38:$BB$57, 1, MATCH(L277, MaGv!$C$57:$BB$57,0))," ")</f>
        <v xml:space="preserve"> </v>
      </c>
      <c r="S286" s="78" t="str">
        <f>IF(COUNTIF(MaGv!$C$62:$BB$62, L277)&gt;0, INDEX(MaGv!$C$38:$BB$62, 1, MATCH(L277, MaGv!$C$62:$BB$62,0))," ")</f>
        <v xml:space="preserve"> </v>
      </c>
      <c r="T286" s="78" t="str">
        <f>IF(COUNTIF(MaGv!$C$66:$BB$67, L277)&gt;0, INDEX(MaGv!$C$38:$BB$67, 1, MATCH(L277, MaGv!$C$67:$BB$67,0))," ")</f>
        <v xml:space="preserve"> </v>
      </c>
    </row>
    <row r="287" spans="1:22" ht="12.95" customHeight="1">
      <c r="A287" s="124"/>
      <c r="B287" s="581"/>
      <c r="C287" s="80">
        <v>5</v>
      </c>
      <c r="D287" s="81" t="s">
        <v>534</v>
      </c>
      <c r="E287" s="80" t="str">
        <f>IF(COUNTIF(MaGv!$C$43:$BB$43, B277)&gt;0, INDEX(MaGv!$C$38:$BB$43, 1, MATCH(B277, MaGv!$C$43:$BB$43,0))," ")</f>
        <v xml:space="preserve"> </v>
      </c>
      <c r="F287" s="80" t="str">
        <f>IF(COUNTIF(MaGv!$C$48:$BB$48, B277)&gt;0, INDEX(MaGv!$C$38:$BB$48, 1, MATCH(B277, MaGv!$C$48:$BB$48,0))," ")</f>
        <v xml:space="preserve"> </v>
      </c>
      <c r="G287" s="80" t="str">
        <f>IF(COUNTIF(MaGv!$C$53:$BB$53, B277)&gt;0, INDEX(MaGv!$C$38:$BB$53, 1, MATCH(B277, MaGv!$C$53:$BB$53,0))," ")</f>
        <v xml:space="preserve"> </v>
      </c>
      <c r="H287" s="80" t="str">
        <f>IF(COUNTIF(MaGv!$C$58:$BB$58, B277)&gt;0, INDEX(MaGv!$C$38:$BB$58, 1, MATCH(B277, MaGv!$C$58:$BB$58,0))," ")</f>
        <v xml:space="preserve"> </v>
      </c>
      <c r="I287" s="80" t="str">
        <f>IF(COUNTIF(MaGv!$C$63:$BB$63, B277)&gt;0, INDEX(MaGv!$C$38:$BB$63, 1, MATCH(B277, MaGv!$C$63:$BB$63,0))," ")</f>
        <v xml:space="preserve"> </v>
      </c>
      <c r="J287" s="80" t="str">
        <f>IF(COUNTIF(MaGv!$C$68:$BB$68, B277)&gt;0, INDEX(MaGv!$C$38:$BB$68, 1, MATCH(B277, MaGv!$C$68:$BB$68,0))," ")</f>
        <v xml:space="preserve"> </v>
      </c>
      <c r="K287" s="104"/>
      <c r="L287" s="581"/>
      <c r="M287" s="80">
        <v>5</v>
      </c>
      <c r="N287" s="81" t="s">
        <v>534</v>
      </c>
      <c r="O287" s="80" t="str">
        <f>IF(COUNTIF(MaGv!$C$43:$BB$43, L277)&gt;0, INDEX(MaGv!$C$38:$BB$43, 1, MATCH(L277, MaGv!$C$43:$BB$43,0))," ")</f>
        <v xml:space="preserve"> </v>
      </c>
      <c r="P287" s="80" t="str">
        <f>IF(COUNTIF(MaGv!$C$48:$BB$48, L277)&gt;0, INDEX(MaGv!$C$38:$BB$48, 1, MATCH(L277, MaGv!$C$48:$BB$48,0))," ")</f>
        <v xml:space="preserve"> </v>
      </c>
      <c r="Q287" s="80" t="str">
        <f>IF(COUNTIF(MaGv!$C$53:$BB$53, L277)&gt;0, INDEX(MaGv!$C$38:$BB$53, 1, MATCH(L277, MaGv!$C$53:$BB$53,0))," ")</f>
        <v xml:space="preserve"> </v>
      </c>
      <c r="R287" s="80" t="str">
        <f>IF(COUNTIF(MaGv!$C$58:$BB$58, L277)&gt;0, INDEX(MaGv!$C$38:$BB$58, 1, MATCH(L277, MaGv!$C$58:$BB$58,0))," ")</f>
        <v xml:space="preserve"> </v>
      </c>
      <c r="S287" s="80" t="str">
        <f>IF(COUNTIF(MaGv!$C$63:$BB$63, L277)&gt;0, INDEX(MaGv!$C$38:$BB$63, 1, MATCH(L277, MaGv!$C$63:$BB$63,0))," ")</f>
        <v xml:space="preserve"> </v>
      </c>
      <c r="T287" s="80" t="str">
        <f>IF(COUNTIF(MaGv!$C$68:$BB$68, L277)&gt;0, INDEX(MaGv!$C$38:$BB$68, 1, MATCH(L277, MaGv!$C$68:$BB$68,0))," ")</f>
        <v xml:space="preserve"> </v>
      </c>
    </row>
    <row r="288" spans="1:22" ht="12.95" customHeight="1">
      <c r="A288" s="124"/>
      <c r="B288" s="119"/>
      <c r="C288" s="75"/>
      <c r="D288" s="82"/>
      <c r="E288" s="75"/>
      <c r="F288" s="75"/>
      <c r="G288" s="75"/>
      <c r="H288" s="75"/>
      <c r="I288" s="75"/>
      <c r="J288" s="75"/>
      <c r="K288" s="104"/>
      <c r="L288" s="119"/>
      <c r="M288" s="75"/>
      <c r="N288" s="82"/>
      <c r="O288" s="75"/>
      <c r="P288" s="75"/>
      <c r="Q288" s="75"/>
      <c r="R288" s="75"/>
      <c r="S288" s="75"/>
      <c r="T288" s="75"/>
    </row>
    <row r="289" spans="1:22" ht="12.95" customHeight="1">
      <c r="A289" s="127"/>
      <c r="B289" s="120"/>
      <c r="C289" s="83"/>
      <c r="D289" s="83"/>
      <c r="E289" s="84"/>
      <c r="F289" s="84"/>
      <c r="G289" s="84"/>
      <c r="H289" s="84"/>
      <c r="I289" s="84"/>
      <c r="J289" s="84"/>
      <c r="K289" s="84"/>
      <c r="L289" s="120"/>
      <c r="M289" s="83"/>
      <c r="N289" s="83"/>
      <c r="O289" s="84"/>
      <c r="P289" s="84"/>
      <c r="Q289" s="84"/>
      <c r="R289" s="84"/>
      <c r="S289" s="84"/>
      <c r="T289" s="84"/>
    </row>
    <row r="290" spans="1:22" ht="12.95" customHeight="1">
      <c r="A290" s="124"/>
      <c r="B290" s="474" t="str">
        <f ca="1">MaGv!$N$1</f>
        <v>tkb_khoi12_hk2_ngay04-05-2020</v>
      </c>
      <c r="C290" s="474"/>
      <c r="D290" s="70"/>
      <c r="E290" s="70"/>
      <c r="F290" s="70"/>
      <c r="G290" s="70"/>
      <c r="H290" s="124"/>
      <c r="I290" s="70"/>
      <c r="J290" s="70"/>
      <c r="K290" s="71"/>
      <c r="L290" s="474" t="str">
        <f ca="1">MaGv!$N$1</f>
        <v>tkb_khoi12_hk2_ngay04-05-2020</v>
      </c>
      <c r="M290" s="70"/>
      <c r="N290" s="70"/>
      <c r="O290" s="70"/>
      <c r="P290" s="70"/>
      <c r="Q290" s="70"/>
      <c r="R290" s="124"/>
      <c r="S290" s="70"/>
      <c r="T290" s="70"/>
    </row>
    <row r="291" spans="1:22" ht="12.95" customHeight="1">
      <c r="B291" s="117" t="s">
        <v>71</v>
      </c>
      <c r="C291" s="582" t="str">
        <f>VLOOKUP(B293,dsma,3,0)&amp;"-"&amp;VLOOKUP(B293,dsma,5,0)</f>
        <v>Hà Thị Yến-Sinh</v>
      </c>
      <c r="D291" s="582"/>
      <c r="E291" s="582"/>
      <c r="F291" s="582"/>
      <c r="G291" s="71"/>
      <c r="H291" s="72"/>
      <c r="I291" s="73" t="s">
        <v>125</v>
      </c>
      <c r="J291" s="74">
        <f>60-COUNTIF(E294:J303, " ")</f>
        <v>0</v>
      </c>
      <c r="K291" s="71"/>
      <c r="L291" s="117" t="s">
        <v>71</v>
      </c>
      <c r="M291" s="582" t="str">
        <f>VLOOKUP(L293,dsma,3,0)&amp;"-"&amp;VLOOKUP(L293,dsma,5,0)</f>
        <v>Đỗ Thị Hoàng Mai-Tin</v>
      </c>
      <c r="N291" s="582"/>
      <c r="O291" s="582"/>
      <c r="P291" s="582"/>
      <c r="Q291" s="71"/>
      <c r="R291" s="72"/>
      <c r="S291" s="73" t="s">
        <v>125</v>
      </c>
      <c r="T291" s="74">
        <f>60-COUNTIF(O294:T303, " ")</f>
        <v>12</v>
      </c>
    </row>
    <row r="292" spans="1:22" ht="3" customHeight="1">
      <c r="B292" s="116"/>
      <c r="C292" s="71"/>
      <c r="D292" s="71"/>
      <c r="E292" s="75"/>
      <c r="F292" s="71"/>
      <c r="G292" s="71"/>
      <c r="H292" s="71"/>
      <c r="I292" s="71"/>
      <c r="J292" s="71"/>
      <c r="K292" s="71"/>
      <c r="L292" s="116"/>
      <c r="M292" s="71"/>
      <c r="N292" s="71"/>
      <c r="O292" s="75"/>
      <c r="P292" s="71"/>
      <c r="Q292" s="71"/>
      <c r="R292" s="71"/>
      <c r="S292" s="71"/>
      <c r="T292" s="71"/>
    </row>
    <row r="293" spans="1:22" ht="12.95" customHeight="1">
      <c r="A293" s="126"/>
      <c r="B293" s="118" t="str">
        <f>X41</f>
        <v>BS05</v>
      </c>
      <c r="C293" s="76" t="s">
        <v>72</v>
      </c>
      <c r="D293" s="76" t="s">
        <v>73</v>
      </c>
      <c r="E293" s="76" t="s">
        <v>15</v>
      </c>
      <c r="F293" s="76" t="s">
        <v>16</v>
      </c>
      <c r="G293" s="76" t="s">
        <v>37</v>
      </c>
      <c r="H293" s="76" t="s">
        <v>38</v>
      </c>
      <c r="I293" s="76" t="s">
        <v>39</v>
      </c>
      <c r="J293" s="76" t="s">
        <v>40</v>
      </c>
      <c r="K293" s="103"/>
      <c r="L293" s="118" t="str">
        <f>X42</f>
        <v>BI01</v>
      </c>
      <c r="M293" s="76" t="s">
        <v>72</v>
      </c>
      <c r="N293" s="76" t="s">
        <v>73</v>
      </c>
      <c r="O293" s="76" t="s">
        <v>15</v>
      </c>
      <c r="P293" s="76" t="s">
        <v>16</v>
      </c>
      <c r="Q293" s="76" t="s">
        <v>37</v>
      </c>
      <c r="R293" s="76" t="s">
        <v>38</v>
      </c>
      <c r="S293" s="76" t="s">
        <v>39</v>
      </c>
      <c r="T293" s="76" t="s">
        <v>40</v>
      </c>
      <c r="V293" s="122">
        <v>38</v>
      </c>
    </row>
    <row r="294" spans="1:22" ht="12.95" customHeight="1">
      <c r="A294" s="124"/>
      <c r="B294" s="583" t="s">
        <v>25</v>
      </c>
      <c r="C294" s="68">
        <v>1</v>
      </c>
      <c r="D294" s="77" t="s">
        <v>74</v>
      </c>
      <c r="E294" s="68" t="str">
        <f>IF(COUNTIF(MaGv!$C$4:$BB$4, B293)&gt;0, INDEX(MaGv!$C$3:$BB$4, 1, MATCH(B293, MaGv!$C$4:$BB$4,0))," ")</f>
        <v xml:space="preserve"> </v>
      </c>
      <c r="F294" s="68" t="str">
        <f>IF(COUNTIF(MaGv!$C$9:$BB$9, B293)&gt;0, INDEX(MaGv!$C$3:$BB$9, 1, MATCH(B293, MaGv!$C$9:$BB$9,0))," ")</f>
        <v xml:space="preserve"> </v>
      </c>
      <c r="G294" s="68" t="str">
        <f>IF(COUNTIF(MaGv!$C$14:$BB$14, B293)&gt;0, INDEX(MaGv!$C$3:$BB$14, 1, MATCH(B293, MaGv!$C$14:$BB$14,0))," ")</f>
        <v xml:space="preserve"> </v>
      </c>
      <c r="H294" s="68" t="str">
        <f>IF(COUNTIF(MaGv!$C$19:$BB$19, B293)&gt;0, INDEX(MaGv!$C$3:$BB$19, 1, MATCH(B293, MaGv!$C$19:$BB$19,0))," ")</f>
        <v xml:space="preserve"> </v>
      </c>
      <c r="I294" s="68" t="str">
        <f>IF(COUNTIF(MaGv!$C$24:$BB$24, B293)&gt;0, INDEX(MaGv!$C$3:$BB$24, 1, MATCH(B293, MaGv!$C$24:$BB$24,0))," ")</f>
        <v xml:space="preserve"> </v>
      </c>
      <c r="J294" s="68" t="str">
        <f>IF(COUNTIF(MaGv!$C$29:$BB$29, B293)&gt;0, INDEX(MaGv!$C$3:$BB$29, 1, MATCH(B293, MaGv!$C$29:$BB$29,0))," ")</f>
        <v xml:space="preserve"> </v>
      </c>
      <c r="K294" s="104"/>
      <c r="L294" s="583" t="s">
        <v>25</v>
      </c>
      <c r="M294" s="68">
        <v>1</v>
      </c>
      <c r="N294" s="77" t="s">
        <v>74</v>
      </c>
      <c r="O294" s="68" t="str">
        <f>IF(COUNTIF(MaGv!$C$4:$BB$4, L293)&gt;0, INDEX(MaGv!$C$3:$BB$4, 1, MATCH(L293, MaGv!$C$4:$BB$4,0))," ")</f>
        <v xml:space="preserve"> </v>
      </c>
      <c r="P294" s="68" t="str">
        <f>IF(COUNTIF(MaGv!$C$9:$BB$9, L293)&gt;0, INDEX(MaGv!$C$3:$BB$9, 1, MATCH(L293, MaGv!$C$9:$BB$9,0))," ")</f>
        <v xml:space="preserve"> </v>
      </c>
      <c r="Q294" s="68" t="str">
        <f>IF(COUNTIF(MaGv!$C$14:$BB$14, L293)&gt;0, INDEX(MaGv!$C$3:$BB$14, 1, MATCH(L293, MaGv!$C$14:$BB$14,0))," ")</f>
        <v>A11</v>
      </c>
      <c r="R294" s="68" t="str">
        <f>IF(COUNTIF(MaGv!$C$19:$BB$19, L293)&gt;0, INDEX(MaGv!$C$3:$BB$19, 1, MATCH(L293, MaGv!$C$19:$BB$19,0))," ")</f>
        <v xml:space="preserve"> </v>
      </c>
      <c r="S294" s="68" t="str">
        <f>IF(COUNTIF(MaGv!$C$24:$BB$24, L293)&gt;0, INDEX(MaGv!$C$3:$BB$24, 1, MATCH(L293, MaGv!$C$24:$BB$24,0))," ")</f>
        <v>A12</v>
      </c>
      <c r="T294" s="68" t="str">
        <f>IF(COUNTIF(MaGv!$C$29:$BB$29, L293)&gt;0, INDEX(MaGv!$C$3:$BB$29, 1, MATCH(L293, MaGv!$C$29:$BB$29,0))," ")</f>
        <v xml:space="preserve"> </v>
      </c>
    </row>
    <row r="295" spans="1:22" ht="12.95" customHeight="1">
      <c r="A295" s="124"/>
      <c r="B295" s="580"/>
      <c r="C295" s="78">
        <v>2</v>
      </c>
      <c r="D295" s="79" t="s">
        <v>98</v>
      </c>
      <c r="E295" s="78" t="str">
        <f>IF(COUNTIF(MaGv!$C$5:$BB$5, B293)&gt;0, INDEX(MaGv!$C$3:$BB$5, 1, MATCH(B293, MaGv!$C$5:$BB$5,0))," ")</f>
        <v xml:space="preserve"> </v>
      </c>
      <c r="F295" s="78" t="str">
        <f>IF(COUNTIF(MaGv!$C$10:$BB$10, B293)&gt;0, INDEX(MaGv!$C$3:$BB$10, 1, MATCH(B293, MaGv!$C$10:$BB$10,0))," ")</f>
        <v xml:space="preserve"> </v>
      </c>
      <c r="G295" s="78" t="str">
        <f>IF(COUNTIF(MaGv!$C$15:$BB$15, B293)&gt;0, INDEX(MaGv!$C$3:$BB$15, 1, MATCH(B293, MaGv!$C$15:$BB$15,0))," ")</f>
        <v xml:space="preserve"> </v>
      </c>
      <c r="H295" s="78" t="str">
        <f>IF(COUNTIF(MaGv!$C$20:$BB$20, B293)&gt;0, INDEX(MaGv!$C$3:$BB$20, 1, MATCH(B293, MaGv!$C$20:$BB$20,0))," ")</f>
        <v xml:space="preserve"> </v>
      </c>
      <c r="I295" s="78" t="str">
        <f>IF(COUNTIF(MaGv!$C$25:$BB$25, B293)&gt;0, INDEX(MaGv!$C$3:$BB$25, 1, MATCH(B293, MaGv!$C$25:$BB$25,0))," ")</f>
        <v xml:space="preserve"> </v>
      </c>
      <c r="J295" s="78" t="str">
        <f>IF(COUNTIF(MaGv!$C$30:$BB$30, B293)&gt;0, INDEX(MaGv!$C$3:$BB$30, 1, MATCH(B293, MaGv!$C$30:$BB$30,0))," ")</f>
        <v xml:space="preserve"> </v>
      </c>
      <c r="K295" s="104"/>
      <c r="L295" s="580"/>
      <c r="M295" s="78">
        <v>2</v>
      </c>
      <c r="N295" s="79" t="s">
        <v>98</v>
      </c>
      <c r="O295" s="78" t="str">
        <f>IF(COUNTIF(MaGv!$C$5:$BB$5, L293)&gt;0, INDEX(MaGv!$C$3:$BB$5, 1, MATCH(L293, MaGv!$C$5:$BB$5,0))," ")</f>
        <v xml:space="preserve"> </v>
      </c>
      <c r="P295" s="78" t="str">
        <f>IF(COUNTIF(MaGv!$C$10:$BB$10, L293)&gt;0, INDEX(MaGv!$C$3:$BB$10, 1, MATCH(L293, MaGv!$C$10:$BB$10,0))," ")</f>
        <v xml:space="preserve"> </v>
      </c>
      <c r="Q295" s="78" t="str">
        <f>IF(COUNTIF(MaGv!$C$15:$BB$15, L293)&gt;0, INDEX(MaGv!$C$3:$BB$15, 1, MATCH(L293, MaGv!$C$15:$BB$15,0))," ")</f>
        <v>A11</v>
      </c>
      <c r="R295" s="78" t="str">
        <f>IF(COUNTIF(MaGv!$C$20:$BB$20, L293)&gt;0, INDEX(MaGv!$C$3:$BB$20, 1, MATCH(L293, MaGv!$C$20:$BB$20,0))," ")</f>
        <v>A8</v>
      </c>
      <c r="S295" s="78" t="str">
        <f>IF(COUNTIF(MaGv!$C$25:$BB$25, L293)&gt;0, INDEX(MaGv!$C$3:$BB$25, 1, MATCH(L293, MaGv!$C$25:$BB$25,0))," ")</f>
        <v>A4</v>
      </c>
      <c r="T295" s="78" t="str">
        <f>IF(COUNTIF(MaGv!$C$30:$BB$30, L293)&gt;0, INDEX(MaGv!$C$3:$BB$30, 1, MATCH(L293, MaGv!$C$30:$BB$30,0))," ")</f>
        <v xml:space="preserve"> </v>
      </c>
    </row>
    <row r="296" spans="1:22" ht="12.95" customHeight="1">
      <c r="A296" s="124"/>
      <c r="B296" s="580"/>
      <c r="C296" s="78">
        <v>3</v>
      </c>
      <c r="D296" s="79" t="s">
        <v>278</v>
      </c>
      <c r="E296" s="78" t="str">
        <f>IF(COUNTIF(MaGv!$C$6:$BB$6, B293)&gt;0, INDEX(MaGv!$C$3:$BB$6, 1, MATCH(B293, MaGv!$C$6:$BB$6,0))," ")</f>
        <v xml:space="preserve"> </v>
      </c>
      <c r="F296" s="78" t="str">
        <f>IF(COUNTIF(MaGv!$C$11:$BB$11, B293)&gt;0, INDEX(MaGv!$C$3:$BB$11, 1, MATCH(B293, MaGv!$C$11:$BB$11,0))," ")</f>
        <v xml:space="preserve"> </v>
      </c>
      <c r="G296" s="78" t="str">
        <f>IF(COUNTIF(MaGv!$C$16:$BB$16, B293)&gt;0, INDEX(MaGv!$C$3:$BB$16, 1, MATCH(B293, MaGv!$C$16:$BB$16,0))," ")</f>
        <v xml:space="preserve"> </v>
      </c>
      <c r="H296" s="78" t="str">
        <f>IF(COUNTIF(MaGv!$C$21:$BB$21, B293)&gt;0, INDEX(MaGv!$C$3:$BB$21, 1, MATCH(B293, MaGv!$C$21:$BB$21,0))," ")</f>
        <v xml:space="preserve"> </v>
      </c>
      <c r="I296" s="78" t="str">
        <f>IF(COUNTIF(MaGv!$C$26:$BB$26, B293)&gt;0, INDEX(MaGv!$C$3:$BB$26, 1, MATCH(B293, MaGv!$C$26:$BB$26,0))," ")</f>
        <v xml:space="preserve"> </v>
      </c>
      <c r="J296" s="78" t="str">
        <f>IF(COUNTIF(MaGv!$C$31:$BB$31, B293)&gt;0, INDEX(MaGv!$C$3:$BB$31, 1, MATCH(B293, MaGv!$C$31:$BB$31,0))," ")</f>
        <v xml:space="preserve"> </v>
      </c>
      <c r="K296" s="104"/>
      <c r="L296" s="580"/>
      <c r="M296" s="78">
        <v>3</v>
      </c>
      <c r="N296" s="79" t="s">
        <v>278</v>
      </c>
      <c r="O296" s="78" t="str">
        <f>IF(COUNTIF(MaGv!$C$6:$BB$6, L293)&gt;0, INDEX(MaGv!$C$3:$BB$6, 1, MATCH(L293, MaGv!$C$6:$BB$6,0))," ")</f>
        <v xml:space="preserve"> </v>
      </c>
      <c r="P296" s="78" t="str">
        <f>IF(COUNTIF(MaGv!$C$11:$BB$11, L293)&gt;0, INDEX(MaGv!$C$3:$BB$11, 1, MATCH(L293, MaGv!$C$11:$BB$11,0))," ")</f>
        <v xml:space="preserve"> </v>
      </c>
      <c r="Q296" s="78" t="str">
        <f>IF(COUNTIF(MaGv!$C$16:$BB$16, L293)&gt;0, INDEX(MaGv!$C$3:$BB$16, 1, MATCH(L293, MaGv!$C$16:$BB$16,0))," ")</f>
        <v>A8</v>
      </c>
      <c r="R296" s="78" t="str">
        <f>IF(COUNTIF(MaGv!$C$21:$BB$21, L293)&gt;0, INDEX(MaGv!$C$3:$BB$21, 1, MATCH(L293, MaGv!$C$21:$BB$21,0))," ")</f>
        <v>A12</v>
      </c>
      <c r="S296" s="78" t="str">
        <f>IF(COUNTIF(MaGv!$C$26:$BB$26, L293)&gt;0, INDEX(MaGv!$C$3:$BB$26, 1, MATCH(L293, MaGv!$C$26:$BB$26,0))," ")</f>
        <v xml:space="preserve"> </v>
      </c>
      <c r="T296" s="78" t="str">
        <f>IF(COUNTIF(MaGv!$C$31:$BB$31, L293)&gt;0, INDEX(MaGv!$C$3:$BB$31, 1, MATCH(L293, MaGv!$C$31:$BB$31,0))," ")</f>
        <v xml:space="preserve"> </v>
      </c>
    </row>
    <row r="297" spans="1:22" ht="12.95" customHeight="1">
      <c r="A297" s="124"/>
      <c r="B297" s="580"/>
      <c r="C297" s="78">
        <v>4</v>
      </c>
      <c r="D297" s="79" t="s">
        <v>99</v>
      </c>
      <c r="E297" s="78" t="str">
        <f>IF(COUNTIF(MaGv!$C$7:$BB$7, B293)&gt;0, INDEX(MaGv!$C$3:$BB$7, 1, MATCH(B293, MaGv!$C$7:$BB$7,0))," ")</f>
        <v xml:space="preserve"> </v>
      </c>
      <c r="F297" s="78" t="str">
        <f>IF(COUNTIF(MaGv!$C$12:$BB$12, B293)&gt;0, INDEX(MaGv!$C$3:$BB$12, 1, MATCH(B293, MaGv!$C$12:$BB$12,0))," ")</f>
        <v xml:space="preserve"> </v>
      </c>
      <c r="G297" s="78" t="str">
        <f>IF(COUNTIF(MaGv!$C$17:$BB$17, B293)&gt;0, INDEX(MaGv!$C$3:$BB$17, 1, MATCH(B293, MaGv!$C$17:$BB$17,0))," ")</f>
        <v xml:space="preserve"> </v>
      </c>
      <c r="H297" s="78" t="str">
        <f>IF(COUNTIF(MaGv!$C$22:$BB$22, B293)&gt;0, INDEX(MaGv!$C$3:$BB$22, 1, MATCH(B293, MaGv!$C$22:$BB$22,0))," ")</f>
        <v xml:space="preserve"> </v>
      </c>
      <c r="I297" s="78" t="str">
        <f>IF(COUNTIF(MaGv!$C$27:$BB$27, B293)&gt;0, INDEX(MaGv!$C$3:$BB$27, 1, MATCH(B293, MaGv!$C$27:$BB$27,0))," ")</f>
        <v xml:space="preserve"> </v>
      </c>
      <c r="J297" s="78" t="str">
        <f>IF(COUNTIF(MaGv!$C$32:$BB$32, B293)&gt;0, INDEX(MaGv!$C$3:$BB$32, 1, MATCH(B293, MaGv!$C$32:$BB$32,0))," ")</f>
        <v xml:space="preserve"> </v>
      </c>
      <c r="K297" s="104"/>
      <c r="L297" s="580"/>
      <c r="M297" s="78">
        <v>4</v>
      </c>
      <c r="N297" s="79" t="s">
        <v>99</v>
      </c>
      <c r="O297" s="78" t="str">
        <f>IF(COUNTIF(MaGv!$C$7:$BB$7, L293)&gt;0, INDEX(MaGv!$C$3:$BB$7, 1, MATCH(L293, MaGv!$C$7:$BB$7,0))," ")</f>
        <v xml:space="preserve"> </v>
      </c>
      <c r="P297" s="78" t="str">
        <f>IF(COUNTIF(MaGv!$C$12:$BB$12, L293)&gt;0, INDEX(MaGv!$C$3:$BB$12, 1, MATCH(L293, MaGv!$C$12:$BB$12,0))," ")</f>
        <v xml:space="preserve"> </v>
      </c>
      <c r="Q297" s="78" t="str">
        <f>IF(COUNTIF(MaGv!$C$17:$BB$17, L293)&gt;0, INDEX(MaGv!$C$3:$BB$17, 1, MATCH(L293, MaGv!$C$17:$BB$17,0))," ")</f>
        <v>A4</v>
      </c>
      <c r="R297" s="78" t="str">
        <f>IF(COUNTIF(MaGv!$C$22:$BB$22, L293)&gt;0, INDEX(MaGv!$C$3:$BB$22, 1, MATCH(L293, MaGv!$C$22:$BB$22,0))," ")</f>
        <v>A7</v>
      </c>
      <c r="S297" s="78" t="str">
        <f>IF(COUNTIF(MaGv!$C$27:$BB$27, L293)&gt;0, INDEX(MaGv!$C$3:$BB$27, 1, MATCH(L293, MaGv!$C$27:$BB$27,0))," ")</f>
        <v>A3</v>
      </c>
      <c r="T297" s="78" t="str">
        <f>IF(COUNTIF(MaGv!$C$32:$BB$32, L293)&gt;0, INDEX(MaGv!$C$3:$BB$32, 1, MATCH(L293, MaGv!$C$32:$BB$32,0))," ")</f>
        <v xml:space="preserve"> </v>
      </c>
    </row>
    <row r="298" spans="1:22" ht="12.95" customHeight="1" thickBot="1">
      <c r="A298" s="124"/>
      <c r="B298" s="580"/>
      <c r="C298" s="108">
        <v>5</v>
      </c>
      <c r="D298" s="110" t="s">
        <v>100</v>
      </c>
      <c r="E298" s="108" t="str">
        <f>IF(COUNTIF(MaGv!$C$8:$BB$8, B293)&gt;0, INDEX(MaGv!$C$3:$BB$8, 1, MATCH(B293, MaGv!$C$8:$BB$8,0))," ")</f>
        <v xml:space="preserve"> </v>
      </c>
      <c r="F298" s="108" t="str">
        <f>IF(COUNTIF(MaGv!$C$13:$BB$13, B293)&gt;0, INDEX(MaGv!$C$3:$BB$13, 1, MATCH(B293, MaGv!$C$13:$BB$13,0))," ")</f>
        <v xml:space="preserve"> </v>
      </c>
      <c r="G298" s="108" t="str">
        <f>IF(COUNTIF(MaGv!$C$18:$BB$18, B293)&gt;0, INDEX(MaGv!$C$3:$BB$18, 1, MATCH(B293, MaGv!$C$18:$BB$18,0))," ")</f>
        <v xml:space="preserve"> </v>
      </c>
      <c r="H298" s="108" t="str">
        <f>IF(COUNTIF(MaGv!$C$23:$BB$23, B293)&gt;0, INDEX(MaGv!$C$3:$BB$23, 1, MATCH(B293, MaGv!$C$23:$BB$23,0))," ")</f>
        <v xml:space="preserve"> </v>
      </c>
      <c r="I298" s="108" t="str">
        <f>IF(COUNTIF(MaGv!$C$28:$BB$28, B293)&gt;0, INDEX(MaGv!$C$3:$BB$28, 1, MATCH(B293, MaGv!$C$28:$BB$28,0))," ")</f>
        <v xml:space="preserve"> </v>
      </c>
      <c r="J298" s="108" t="str">
        <f>IF(COUNTIF(MaGv!$C$33:$BB$33, B293)&gt;0, INDEX(MaGv!$C$3:$BB$33, 1, MATCH(B293, MaGv!$C$33:$BB$33, 0))," ")</f>
        <v xml:space="preserve"> </v>
      </c>
      <c r="K298" s="104"/>
      <c r="L298" s="580"/>
      <c r="M298" s="108">
        <v>5</v>
      </c>
      <c r="N298" s="110" t="s">
        <v>100</v>
      </c>
      <c r="O298" s="108" t="str">
        <f>IF(COUNTIF(MaGv!$C$8:$BB$8, L293)&gt;0, INDEX(MaGv!$C$3:$BB$8, 1, MATCH(L293, MaGv!$C$8:$BB$8,0))," ")</f>
        <v xml:space="preserve"> </v>
      </c>
      <c r="P298" s="108" t="str">
        <f>IF(COUNTIF(MaGv!$C$13:$BB$13, L293)&gt;0, INDEX(MaGv!$C$3:$BB$13, 1, MATCH(L293, MaGv!$C$13:$BB$13,0))," ")</f>
        <v xml:space="preserve"> </v>
      </c>
      <c r="Q298" s="108" t="str">
        <f>IF(COUNTIF(MaGv!$C$18:$BB$18, L293)&gt;0, INDEX(MaGv!$C$3:$BB$18, 1, MATCH(L293, MaGv!$C$18:$BB$18,0))," ")</f>
        <v xml:space="preserve"> </v>
      </c>
      <c r="R298" s="108" t="str">
        <f>IF(COUNTIF(MaGv!$C$23:$BB$23, L293)&gt;0, INDEX(MaGv!$C$3:$BB$23, 1, MATCH(L293, MaGv!$C$23:$BB$23,0))," ")</f>
        <v>A7</v>
      </c>
      <c r="S298" s="108" t="str">
        <f>IF(COUNTIF(MaGv!$C$28:$BB$28, L293)&gt;0, INDEX(MaGv!$C$3:$BB$28, 1, MATCH(L293, MaGv!$C$28:$BB$28,0))," ")</f>
        <v>A3</v>
      </c>
      <c r="T298" s="108" t="str">
        <f>IF(COUNTIF(MaGv!$C$33:$BB$33, L293)&gt;0, INDEX(MaGv!$C$3:$BB$33, 1, MATCH(L293, MaGv!$C$33:$BB$33, 0))," ")</f>
        <v xml:space="preserve"> </v>
      </c>
    </row>
    <row r="299" spans="1:22" ht="12.95" customHeight="1" thickTop="1">
      <c r="A299" s="124"/>
      <c r="B299" s="579" t="s">
        <v>24</v>
      </c>
      <c r="C299" s="109">
        <v>1</v>
      </c>
      <c r="D299" s="111" t="s">
        <v>279</v>
      </c>
      <c r="E299" s="109" t="str">
        <f>IF(COUNTIF(MaGv!$C$39:$BB$39, B293)&gt;0, INDEX(MaGv!$C$38:$BB$39, 1, MATCH(B293, MaGv!$C$39:$BB$39,0))," ")</f>
        <v xml:space="preserve"> </v>
      </c>
      <c r="F299" s="109" t="str">
        <f>IF(COUNTIF(MaGv!$C$44:$BB$44, B293)&gt;0, INDEX(MaGv!$C$38:$BB$44, 1, MATCH(B293, MaGv!$C$44:$BB$44,0))," ")</f>
        <v xml:space="preserve"> </v>
      </c>
      <c r="G299" s="109" t="str">
        <f>IF(COUNTIF(MaGv!$C$49:$BB$49, B293)&gt;0, INDEX(MaGv!$C$38:$BB$49, 1, MATCH(B293, MaGv!$C$49:$BB$49,0))," ")</f>
        <v xml:space="preserve"> </v>
      </c>
      <c r="H299" s="109" t="str">
        <f>IF(COUNTIF(MaGv!$C$54:$BB$54, B293)&gt;0, INDEX(MaGv!$C$38:$BB$54, 1, MATCH(B293, MaGv!$C$54:$BB$54,0))," ")</f>
        <v xml:space="preserve"> </v>
      </c>
      <c r="I299" s="109" t="str">
        <f>IF(COUNTIF(MaGv!$C$59:$BB$59, B293)&gt;0, INDEX(MaGv!$C$38:$BB$59, 1, MATCH(B293, MaGv!$C$59:$BB$59,0))," ")</f>
        <v xml:space="preserve"> </v>
      </c>
      <c r="J299" s="109" t="str">
        <f>IF(COUNTIF(MaGv!$C$64:$BB$64, B293)&gt;0, INDEX(MaGv!$C$38:$BB$64, 1, MATCH(B293, MaGv!$C$64:$BB$64,0))," ")</f>
        <v xml:space="preserve"> </v>
      </c>
      <c r="K299" s="104"/>
      <c r="L299" s="579" t="s">
        <v>24</v>
      </c>
      <c r="M299" s="109">
        <v>1</v>
      </c>
      <c r="N299" s="111" t="s">
        <v>279</v>
      </c>
      <c r="O299" s="109" t="str">
        <f>IF(COUNTIF(MaGv!$C$39:$BB$39, L293)&gt;0, INDEX(MaGv!$C$38:$BB$39, 1, MATCH(L293, MaGv!$C$39:$BB$39,0))," ")</f>
        <v xml:space="preserve"> </v>
      </c>
      <c r="P299" s="109" t="str">
        <f>IF(COUNTIF(MaGv!$C$44:$BB$44, L293)&gt;0, INDEX(MaGv!$C$38:$BB$44, 1, MATCH(L293, MaGv!$C$44:$BB$44,0))," ")</f>
        <v xml:space="preserve"> </v>
      </c>
      <c r="Q299" s="109" t="str">
        <f>IF(COUNTIF(MaGv!$C$49:$BB$49, L293)&gt;0, INDEX(MaGv!$C$38:$BB$49, 1, MATCH(L293, MaGv!$C$49:$BB$49,0))," ")</f>
        <v xml:space="preserve"> </v>
      </c>
      <c r="R299" s="109" t="str">
        <f>IF(COUNTIF(MaGv!$C$54:$BB$54, L293)&gt;0, INDEX(MaGv!$C$38:$BB$54, 1, MATCH(L293, MaGv!$C$54:$BB$54,0))," ")</f>
        <v xml:space="preserve"> </v>
      </c>
      <c r="S299" s="109" t="str">
        <f>IF(COUNTIF(MaGv!$C$59:$BB$59, L293)&gt;0, INDEX(MaGv!$C$38:$BB$59, 1, MATCH(L293, MaGv!$C$59:$BB$59,0))," ")</f>
        <v xml:space="preserve"> </v>
      </c>
      <c r="T299" s="109" t="str">
        <f>IF(COUNTIF(MaGv!$C$64:$BB$64, L293)&gt;0, INDEX(MaGv!$C$38:$BB$64, 1, MATCH(L293, MaGv!$C$64:$BB$64,0))," ")</f>
        <v xml:space="preserve"> </v>
      </c>
    </row>
    <row r="300" spans="1:22" ht="12.95" customHeight="1">
      <c r="A300" s="124"/>
      <c r="B300" s="580"/>
      <c r="C300" s="78">
        <v>2</v>
      </c>
      <c r="D300" s="79" t="s">
        <v>531</v>
      </c>
      <c r="E300" s="78" t="str">
        <f>IF(COUNTIF(MaGv!$C$40:$BB$40, B293)&gt;0, INDEX(MaGv!$C$38:$BB$40, 1, MATCH(B293, MaGv!$C$40:$BB$40,0))," ")</f>
        <v xml:space="preserve"> </v>
      </c>
      <c r="F300" s="78" t="str">
        <f>IF(COUNTIF(MaGv!$C$45:$BB$45, B293)&gt;0, INDEX(MaGv!$C$38:$BB$45, 1, MATCH(B293, MaGv!$C$45:$BB$45,0))," ")</f>
        <v xml:space="preserve"> </v>
      </c>
      <c r="G300" s="78" t="str">
        <f>IF(COUNTIF(MaGv!$C$50:$BB$50, B293)&gt;0, INDEX(MaGv!$C$38:$BB$50, 1, MATCH(B293, MaGv!$C$50:$BB$50,0))," ")</f>
        <v xml:space="preserve"> </v>
      </c>
      <c r="H300" s="78" t="str">
        <f>IF(COUNTIF(MaGv!$C$55:$BB$55, B293)&gt;0, INDEX(MaGv!$C$38:$BB$55, 1, MATCH(B293, MaGv!$C$55:$BB$55,0))," ")</f>
        <v xml:space="preserve"> </v>
      </c>
      <c r="I300" s="78" t="str">
        <f>IF(COUNTIF(MaGv!$C$60:$BB$60, B293)&gt;0, INDEX(MaGv!$C$38:$BB$60, 1, MATCH(B293, MaGv!$C$60:$BB$60,0))," ")</f>
        <v xml:space="preserve"> </v>
      </c>
      <c r="J300" s="78" t="str">
        <f>IF(COUNTIF(MaGv!$C$65:$BB$65, B293)&gt;0, INDEX(MaGv!$C$38:$BB$65, 1, MATCH(B293, MaGv!$C$65:$BB$65,0))," ")</f>
        <v xml:space="preserve"> </v>
      </c>
      <c r="K300" s="104"/>
      <c r="L300" s="580"/>
      <c r="M300" s="78">
        <v>2</v>
      </c>
      <c r="N300" s="79" t="s">
        <v>531</v>
      </c>
      <c r="O300" s="78" t="str">
        <f>IF(COUNTIF(MaGv!$C$40:$BB$40, L293)&gt;0, INDEX(MaGv!$C$38:$BB$40, 1, MATCH(L293, MaGv!$C$40:$BB$40,0))," ")</f>
        <v xml:space="preserve"> </v>
      </c>
      <c r="P300" s="78" t="str">
        <f>IF(COUNTIF(MaGv!$C$45:$BB$45, L293)&gt;0, INDEX(MaGv!$C$38:$BB$45, 1, MATCH(L293, MaGv!$C$45:$BB$45,0))," ")</f>
        <v xml:space="preserve"> </v>
      </c>
      <c r="Q300" s="78" t="str">
        <f>IF(COUNTIF(MaGv!$C$50:$BB$50, L293)&gt;0, INDEX(MaGv!$C$38:$BB$50, 1, MATCH(L293, MaGv!$C$50:$BB$50,0))," ")</f>
        <v xml:space="preserve"> </v>
      </c>
      <c r="R300" s="78" t="str">
        <f>IF(COUNTIF(MaGv!$C$55:$BB$55, L293)&gt;0, INDEX(MaGv!$C$38:$BB$55, 1, MATCH(L293, MaGv!$C$55:$BB$55,0))," ")</f>
        <v xml:space="preserve"> </v>
      </c>
      <c r="S300" s="78" t="str">
        <f>IF(COUNTIF(MaGv!$C$60:$BB$60, L293)&gt;0, INDEX(MaGv!$C$38:$BB$60, 1, MATCH(L293, MaGv!$C$60:$BB$60,0))," ")</f>
        <v xml:space="preserve"> </v>
      </c>
      <c r="T300" s="78" t="str">
        <f>IF(COUNTIF(MaGv!$C$65:$BB$65, L293)&gt;0, INDEX(MaGv!$C$38:$BB$65, 1, MATCH(L293, MaGv!$C$65:$BB$65,0))," ")</f>
        <v xml:space="preserve"> </v>
      </c>
    </row>
    <row r="301" spans="1:22" ht="12.95" customHeight="1">
      <c r="A301" s="124"/>
      <c r="B301" s="580"/>
      <c r="C301" s="78">
        <v>3</v>
      </c>
      <c r="D301" s="79" t="s">
        <v>532</v>
      </c>
      <c r="E301" s="78" t="str">
        <f>IF(COUNTIF(MaGv!$C$41:$BB$41, B293)&gt;0, INDEX(MaGv!$C$38:$BB$41, 1, MATCH(B293, MaGv!$C$41:$BB$41,0))," ")</f>
        <v xml:space="preserve"> </v>
      </c>
      <c r="F301" s="78" t="str">
        <f>IF(COUNTIF(MaGv!$C$46:$BB$46, B293)&gt;0, INDEX(MaGv!$C$38:$BB$46, 1, MATCH(B293, MaGv!$C$46:$BB$46,0))," ")</f>
        <v xml:space="preserve"> </v>
      </c>
      <c r="G301" s="78" t="str">
        <f>IF(COUNTIF(MaGv!$C$51:$BB$51, B293)&gt;0, INDEX(MaGv!$C$38:$BB$51, 1, MATCH(B293, MaGv!$C$51:$BB$51,0))," ")</f>
        <v xml:space="preserve"> </v>
      </c>
      <c r="H301" s="78" t="str">
        <f>IF(COUNTIF(MaGv!$C$56:$BB$56, B293)&gt;0, INDEX(MaGv!$C$38:$BB$56, 1, MATCH(B293, MaGv!$C$56:$BB$56,0))," ")</f>
        <v xml:space="preserve"> </v>
      </c>
      <c r="I301" s="78" t="str">
        <f>IF(COUNTIF(MaGv!$C$61:$BB$61, B293)&gt;0, INDEX(MaGv!$C$38:$BB$61, 1, MATCH(B293, MaGv!$C$61:$BB$61,0))," ")</f>
        <v xml:space="preserve"> </v>
      </c>
      <c r="J301" s="78" t="str">
        <f>IF(COUNTIF(MaGv!$C$66:$BB$66, B293)&gt;0, INDEX(MaGv!$C$38:$BB$66, 1, MATCH(B293, MaGv!$C$66:$BB$66,0))," ")</f>
        <v xml:space="preserve"> </v>
      </c>
      <c r="K301" s="104"/>
      <c r="L301" s="580"/>
      <c r="M301" s="78">
        <v>3</v>
      </c>
      <c r="N301" s="79" t="s">
        <v>532</v>
      </c>
      <c r="O301" s="78" t="str">
        <f>IF(COUNTIF(MaGv!$C$41:$BB$41, L293)&gt;0, INDEX(MaGv!$C$38:$BB$41, 1, MATCH(L293, MaGv!$C$41:$BB$41,0))," ")</f>
        <v xml:space="preserve"> </v>
      </c>
      <c r="P301" s="78" t="str">
        <f>IF(COUNTIF(MaGv!$C$46:$BB$46, L293)&gt;0, INDEX(MaGv!$C$38:$BB$46, 1, MATCH(L293, MaGv!$C$46:$BB$46,0))," ")</f>
        <v xml:space="preserve"> </v>
      </c>
      <c r="Q301" s="78" t="str">
        <f>IF(COUNTIF(MaGv!$C$51:$BB$51, L293)&gt;0, INDEX(MaGv!$C$38:$BB$51, 1, MATCH(L293, MaGv!$C$51:$BB$51,0))," ")</f>
        <v xml:space="preserve"> </v>
      </c>
      <c r="R301" s="78" t="str">
        <f>IF(COUNTIF(MaGv!$C$56:$BB$56, L293)&gt;0, INDEX(MaGv!$C$38:$BB$56, 1, MATCH(L293, MaGv!$C$56:$BB$56,0))," ")</f>
        <v xml:space="preserve"> </v>
      </c>
      <c r="S301" s="78" t="str">
        <f>IF(COUNTIF(MaGv!$C$61:$BB$61, L293)&gt;0, INDEX(MaGv!$C$38:$BB$61, 1, MATCH(L293, MaGv!$C$61:$BB$61,0))," ")</f>
        <v xml:space="preserve"> </v>
      </c>
      <c r="T301" s="78" t="str">
        <f>IF(COUNTIF(MaGv!$C$66:$BB$66, L293)&gt;0, INDEX(MaGv!$C$38:$BB$66, 1, MATCH(L293, MaGv!$C$66:$BB$66,0))," ")</f>
        <v xml:space="preserve"> </v>
      </c>
    </row>
    <row r="302" spans="1:22" ht="12.95" customHeight="1">
      <c r="A302" s="124"/>
      <c r="B302" s="580"/>
      <c r="C302" s="78">
        <v>4</v>
      </c>
      <c r="D302" s="79" t="s">
        <v>533</v>
      </c>
      <c r="E302" s="78" t="str">
        <f>IF(COUNTIF(MaGv!$C$42:$BB$42, B293)&gt;0, INDEX(MaGv!$C$38:$BB$42, 1, MATCH(B293, MaGv!$C$42:$BB$42,0))," ")</f>
        <v xml:space="preserve"> </v>
      </c>
      <c r="F302" s="78" t="str">
        <f>IF(COUNTIF(MaGv!$C$47:$BB$47, B293)&gt;0, INDEX(MaGv!$C$38:$BB$47, 1, MATCH(B293, MaGv!$C$47:$BB$47,0))," ")</f>
        <v xml:space="preserve"> </v>
      </c>
      <c r="G302" s="78" t="str">
        <f>IF(COUNTIF(MaGv!$C$52:$BB$52, B293)&gt;0, INDEX(MaGv!$C$38:$BB$52, 1, MATCH(B293, MaGv!$C$52:$BB$52, 0))," ")</f>
        <v xml:space="preserve"> </v>
      </c>
      <c r="H302" s="78" t="str">
        <f>IF(COUNTIF(MaGv!$C$57:$BB$57, B293)&gt;0, INDEX(MaGv!$C$38:$BB$57, 1, MATCH(B293, MaGv!$C$57:$BB$57,0))," ")</f>
        <v xml:space="preserve"> </v>
      </c>
      <c r="I302" s="78" t="str">
        <f>IF(COUNTIF(MaGv!$C$62:$BB$62, B293)&gt;0, INDEX(MaGv!$C$38:$BB$62, 1, MATCH(B293, MaGv!$C$62:$BB$62,0))," ")</f>
        <v xml:space="preserve"> </v>
      </c>
      <c r="J302" s="78" t="str">
        <f>IF(COUNTIF(MaGv!$C$66:$BB$67, B293)&gt;0, INDEX(MaGv!$C$38:$BB$67, 1, MATCH(B293, MaGv!$C$67:$BB$67,0))," ")</f>
        <v xml:space="preserve"> </v>
      </c>
      <c r="K302" s="104"/>
      <c r="L302" s="580"/>
      <c r="M302" s="78">
        <v>4</v>
      </c>
      <c r="N302" s="79" t="s">
        <v>533</v>
      </c>
      <c r="O302" s="78" t="str">
        <f>IF(COUNTIF(MaGv!$C$42:$BB$42, L293)&gt;0, INDEX(MaGv!$C$38:$BB$42, 1, MATCH(L293, MaGv!$C$42:$BB$42,0))," ")</f>
        <v xml:space="preserve"> </v>
      </c>
      <c r="P302" s="78" t="str">
        <f>IF(COUNTIF(MaGv!$C$47:$BB$47, L293)&gt;0, INDEX(MaGv!$C$38:$BB$47, 1, MATCH(L293, MaGv!$C$47:$BB$47,0))," ")</f>
        <v xml:space="preserve"> </v>
      </c>
      <c r="Q302" s="78" t="str">
        <f>IF(COUNTIF(MaGv!$C$52:$BB$52, L293)&gt;0, INDEX(MaGv!$C$38:$BB$52, 1, MATCH(L293, MaGv!$C$52:$BB$52, 0))," ")</f>
        <v xml:space="preserve"> </v>
      </c>
      <c r="R302" s="78" t="str">
        <f>IF(COUNTIF(MaGv!$C$57:$BB$57, L293)&gt;0, INDEX(MaGv!$C$38:$BB$57, 1, MATCH(L293, MaGv!$C$57:$BB$57,0))," ")</f>
        <v xml:space="preserve"> </v>
      </c>
      <c r="S302" s="78" t="str">
        <f>IF(COUNTIF(MaGv!$C$62:$BB$62, L293)&gt;0, INDEX(MaGv!$C$38:$BB$62, 1, MATCH(L293, MaGv!$C$62:$BB$62,0))," ")</f>
        <v xml:space="preserve"> </v>
      </c>
      <c r="T302" s="78" t="str">
        <f>IF(COUNTIF(MaGv!$C$66:$BB$67, L293)&gt;0, INDEX(MaGv!$C$38:$BB$67, 1, MATCH(L293, MaGv!$C$67:$BB$67,0))," ")</f>
        <v xml:space="preserve"> </v>
      </c>
    </row>
    <row r="303" spans="1:22" ht="12.95" customHeight="1">
      <c r="A303" s="124"/>
      <c r="B303" s="581"/>
      <c r="C303" s="80">
        <v>5</v>
      </c>
      <c r="D303" s="81" t="s">
        <v>534</v>
      </c>
      <c r="E303" s="80" t="str">
        <f>IF(COUNTIF(MaGv!$C$43:$BB$43, B293)&gt;0, INDEX(MaGv!$C$38:$BB$43, 1, MATCH(B293, MaGv!$C$43:$BB$43,0))," ")</f>
        <v xml:space="preserve"> </v>
      </c>
      <c r="F303" s="80" t="str">
        <f>IF(COUNTIF(MaGv!$C$48:$BB$48, B293)&gt;0, INDEX(MaGv!$C$38:$BB$48, 1, MATCH(B293, MaGv!$C$48:$BB$48,0))," ")</f>
        <v xml:space="preserve"> </v>
      </c>
      <c r="G303" s="80" t="str">
        <f>IF(COUNTIF(MaGv!$C$53:$BB$53, B293)&gt;0, INDEX(MaGv!$C$38:$BB$53, 1, MATCH(B293, MaGv!$C$53:$BB$53,0))," ")</f>
        <v xml:space="preserve"> </v>
      </c>
      <c r="H303" s="80" t="str">
        <f>IF(COUNTIF(MaGv!$C$58:$BB$58, B293)&gt;0, INDEX(MaGv!$C$38:$BB$58, 1, MATCH(B293, MaGv!$C$58:$BB$58,0))," ")</f>
        <v xml:space="preserve"> </v>
      </c>
      <c r="I303" s="80" t="str">
        <f>IF(COUNTIF(MaGv!$C$63:$BB$63, B293)&gt;0, INDEX(MaGv!$C$38:$BB$63, 1, MATCH(B293, MaGv!$C$63:$BB$63,0))," ")</f>
        <v xml:space="preserve"> </v>
      </c>
      <c r="J303" s="80" t="str">
        <f>IF(COUNTIF(MaGv!$C$68:$BB$68, B293)&gt;0, INDEX(MaGv!$C$38:$BB$68, 1, MATCH(B293, MaGv!$C$68:$BB$68,0))," ")</f>
        <v xml:space="preserve"> </v>
      </c>
      <c r="K303" s="104"/>
      <c r="L303" s="581"/>
      <c r="M303" s="80">
        <v>5</v>
      </c>
      <c r="N303" s="81" t="s">
        <v>534</v>
      </c>
      <c r="O303" s="80" t="str">
        <f>IF(COUNTIF(MaGv!$C$43:$BB$43, L293)&gt;0, INDEX(MaGv!$C$38:$BB$43, 1, MATCH(L293, MaGv!$C$43:$BB$43,0))," ")</f>
        <v xml:space="preserve"> </v>
      </c>
      <c r="P303" s="80" t="str">
        <f>IF(COUNTIF(MaGv!$C$48:$BB$48, L293)&gt;0, INDEX(MaGv!$C$38:$BB$48, 1, MATCH(L293, MaGv!$C$48:$BB$48,0))," ")</f>
        <v xml:space="preserve"> </v>
      </c>
      <c r="Q303" s="80" t="str">
        <f>IF(COUNTIF(MaGv!$C$53:$BB$53, L293)&gt;0, INDEX(MaGv!$C$38:$BB$53, 1, MATCH(L293, MaGv!$C$53:$BB$53,0))," ")</f>
        <v xml:space="preserve"> </v>
      </c>
      <c r="R303" s="80" t="str">
        <f>IF(COUNTIF(MaGv!$C$58:$BB$58, L293)&gt;0, INDEX(MaGv!$C$38:$BB$58, 1, MATCH(L293, MaGv!$C$58:$BB$58,0))," ")</f>
        <v xml:space="preserve"> </v>
      </c>
      <c r="S303" s="80" t="str">
        <f>IF(COUNTIF(MaGv!$C$63:$BB$63, L293)&gt;0, INDEX(MaGv!$C$38:$BB$63, 1, MATCH(L293, MaGv!$C$63:$BB$63,0))," ")</f>
        <v xml:space="preserve"> </v>
      </c>
      <c r="T303" s="80" t="str">
        <f>IF(COUNTIF(MaGv!$C$68:$BB$68, L293)&gt;0, INDEX(MaGv!$C$38:$BB$68, 1, MATCH(L293, MaGv!$C$68:$BB$68,0))," ")</f>
        <v xml:space="preserve"> </v>
      </c>
    </row>
    <row r="304" spans="1:22" ht="12.95" customHeight="1">
      <c r="A304" s="124"/>
      <c r="B304" s="119"/>
      <c r="C304" s="75"/>
      <c r="D304" s="82"/>
      <c r="E304" s="75"/>
      <c r="F304" s="75"/>
      <c r="G304" s="75"/>
      <c r="H304" s="75"/>
      <c r="I304" s="75"/>
      <c r="J304" s="75"/>
      <c r="K304" s="104"/>
      <c r="L304" s="119"/>
      <c r="M304" s="75"/>
      <c r="N304" s="82"/>
      <c r="O304" s="75"/>
      <c r="P304" s="75"/>
      <c r="Q304" s="75"/>
      <c r="R304" s="75"/>
      <c r="S304" s="75"/>
      <c r="T304" s="75"/>
    </row>
    <row r="305" spans="1:22" ht="12.95" customHeight="1">
      <c r="A305" s="127"/>
      <c r="B305" s="120"/>
      <c r="C305" s="83"/>
      <c r="D305" s="83"/>
      <c r="E305" s="84"/>
      <c r="F305" s="84"/>
      <c r="G305" s="84"/>
      <c r="H305" s="84"/>
      <c r="I305" s="84"/>
      <c r="J305" s="84"/>
      <c r="K305" s="84"/>
      <c r="L305" s="120"/>
      <c r="M305" s="83"/>
      <c r="N305" s="83"/>
      <c r="O305" s="84"/>
      <c r="P305" s="84"/>
      <c r="Q305" s="84"/>
      <c r="R305" s="84"/>
      <c r="S305" s="84"/>
      <c r="T305" s="84"/>
    </row>
    <row r="306" spans="1:22" ht="12.95" customHeight="1">
      <c r="A306" s="124"/>
      <c r="B306" s="474" t="str">
        <f ca="1">MaGv!$N$1</f>
        <v>tkb_khoi12_hk2_ngay04-05-2020</v>
      </c>
      <c r="C306" s="474"/>
      <c r="D306" s="70"/>
      <c r="E306" s="70"/>
      <c r="F306" s="70"/>
      <c r="G306" s="70"/>
      <c r="H306" s="124"/>
      <c r="I306" s="70"/>
      <c r="J306" s="70"/>
      <c r="K306" s="71"/>
      <c r="L306" s="474" t="str">
        <f ca="1">MaGv!$N$1</f>
        <v>tkb_khoi12_hk2_ngay04-05-2020</v>
      </c>
      <c r="M306" s="70"/>
      <c r="N306" s="70"/>
      <c r="O306" s="70"/>
      <c r="P306" s="70"/>
      <c r="Q306" s="70"/>
      <c r="R306" s="124"/>
      <c r="S306" s="70"/>
      <c r="T306" s="70"/>
    </row>
    <row r="307" spans="1:22" ht="12.95" customHeight="1">
      <c r="B307" s="117" t="s">
        <v>71</v>
      </c>
      <c r="C307" s="582" t="str">
        <f>VLOOKUP(B309,dsma,3,0)&amp;"-"&amp;VLOOKUP(B309,dsma,5,0)</f>
        <v>Trần Thị Nguồn-Tin</v>
      </c>
      <c r="D307" s="582"/>
      <c r="E307" s="582"/>
      <c r="F307" s="582"/>
      <c r="G307" s="71"/>
      <c r="H307" s="72"/>
      <c r="I307" s="73" t="s">
        <v>125</v>
      </c>
      <c r="J307" s="74">
        <f>60-COUNTIF(E310:J319, " ")</f>
        <v>0</v>
      </c>
      <c r="K307" s="71"/>
      <c r="L307" s="117" t="s">
        <v>71</v>
      </c>
      <c r="M307" s="582" t="str">
        <f>VLOOKUP(L309,dsma,3,0)&amp;"-"&amp;VLOOKUP(L309,dsma,5,0)</f>
        <v>Nguyễn Thị Bích Ngọc-Tin</v>
      </c>
      <c r="N307" s="582"/>
      <c r="O307" s="582"/>
      <c r="P307" s="582"/>
      <c r="Q307" s="71"/>
      <c r="R307" s="72"/>
      <c r="S307" s="73" t="s">
        <v>125</v>
      </c>
      <c r="T307" s="74">
        <f>60-COUNTIF(O310:T319, " ")</f>
        <v>12</v>
      </c>
    </row>
    <row r="308" spans="1:22" ht="3" customHeight="1">
      <c r="B308" s="116"/>
      <c r="C308" s="71"/>
      <c r="D308" s="71"/>
      <c r="E308" s="75"/>
      <c r="F308" s="71"/>
      <c r="G308" s="71"/>
      <c r="H308" s="71"/>
      <c r="I308" s="71"/>
      <c r="J308" s="71"/>
      <c r="K308" s="71"/>
      <c r="L308" s="116"/>
      <c r="M308" s="71"/>
      <c r="N308" s="71"/>
      <c r="O308" s="75"/>
      <c r="P308" s="71"/>
      <c r="Q308" s="71"/>
      <c r="R308" s="71"/>
      <c r="S308" s="71"/>
      <c r="T308" s="71"/>
    </row>
    <row r="309" spans="1:22" ht="12.95" customHeight="1">
      <c r="A309" s="126"/>
      <c r="B309" s="118" t="str">
        <f>X43</f>
        <v>BI02</v>
      </c>
      <c r="C309" s="76" t="s">
        <v>72</v>
      </c>
      <c r="D309" s="76" t="s">
        <v>73</v>
      </c>
      <c r="E309" s="76" t="s">
        <v>15</v>
      </c>
      <c r="F309" s="76" t="s">
        <v>16</v>
      </c>
      <c r="G309" s="76" t="s">
        <v>37</v>
      </c>
      <c r="H309" s="76" t="s">
        <v>38</v>
      </c>
      <c r="I309" s="76" t="s">
        <v>39</v>
      </c>
      <c r="J309" s="76" t="s">
        <v>40</v>
      </c>
      <c r="K309" s="103"/>
      <c r="L309" s="118" t="str">
        <f>X44</f>
        <v>BI03</v>
      </c>
      <c r="M309" s="76" t="s">
        <v>72</v>
      </c>
      <c r="N309" s="76" t="s">
        <v>73</v>
      </c>
      <c r="O309" s="76" t="s">
        <v>15</v>
      </c>
      <c r="P309" s="76" t="s">
        <v>16</v>
      </c>
      <c r="Q309" s="76" t="s">
        <v>37</v>
      </c>
      <c r="R309" s="76" t="s">
        <v>38</v>
      </c>
      <c r="S309" s="76" t="s">
        <v>39</v>
      </c>
      <c r="T309" s="76" t="s">
        <v>40</v>
      </c>
      <c r="V309" s="122">
        <v>40</v>
      </c>
    </row>
    <row r="310" spans="1:22" ht="12.95" customHeight="1">
      <c r="A310" s="124"/>
      <c r="B310" s="583" t="s">
        <v>25</v>
      </c>
      <c r="C310" s="68">
        <v>1</v>
      </c>
      <c r="D310" s="77" t="s">
        <v>74</v>
      </c>
      <c r="E310" s="68" t="str">
        <f>IF(COUNTIF(MaGv!$C$4:$BB$4, B309)&gt;0, INDEX(MaGv!$C$3:$BB$4, 1, MATCH(B309, MaGv!$C$4:$BB$4,0))," ")</f>
        <v xml:space="preserve"> </v>
      </c>
      <c r="F310" s="68" t="str">
        <f>IF(COUNTIF(MaGv!$C$9:$BB$9, B309)&gt;0, INDEX(MaGv!$C$3:$BB$9, 1, MATCH(B309, MaGv!$C$9:$BB$9,0))," ")</f>
        <v xml:space="preserve"> </v>
      </c>
      <c r="G310" s="68" t="str">
        <f>IF(COUNTIF(MaGv!$C$14:$BB$14, B309)&gt;0, INDEX(MaGv!$C$3:$BB$14, 1, MATCH(B309, MaGv!$C$14:$BB$14,0))," ")</f>
        <v xml:space="preserve"> </v>
      </c>
      <c r="H310" s="68" t="str">
        <f>IF(COUNTIF(MaGv!$C$19:$BB$19, B309)&gt;0, INDEX(MaGv!$C$3:$BB$19, 1, MATCH(B309, MaGv!$C$19:$BB$19,0))," ")</f>
        <v xml:space="preserve"> </v>
      </c>
      <c r="I310" s="68" t="str">
        <f>IF(COUNTIF(MaGv!$C$24:$BB$24, B309)&gt;0, INDEX(MaGv!$C$3:$BB$24, 1, MATCH(B309, MaGv!$C$24:$BB$24,0))," ")</f>
        <v xml:space="preserve"> </v>
      </c>
      <c r="J310" s="68" t="str">
        <f>IF(COUNTIF(MaGv!$C$29:$BB$29, B309)&gt;0, INDEX(MaGv!$C$3:$BB$29, 1, MATCH(B309, MaGv!$C$29:$BB$29,0))," ")</f>
        <v xml:space="preserve"> </v>
      </c>
      <c r="K310" s="104"/>
      <c r="L310" s="583" t="s">
        <v>25</v>
      </c>
      <c r="M310" s="68">
        <v>1</v>
      </c>
      <c r="N310" s="77" t="s">
        <v>74</v>
      </c>
      <c r="O310" s="68" t="str">
        <f>IF(COUNTIF(MaGv!$C$4:$BB$4, L309)&gt;0, INDEX(MaGv!$C$3:$BB$4, 1, MATCH(L309, MaGv!$C$4:$BB$4,0))," ")</f>
        <v xml:space="preserve"> </v>
      </c>
      <c r="P310" s="68" t="str">
        <f>IF(COUNTIF(MaGv!$C$9:$BB$9, L309)&gt;0, INDEX(MaGv!$C$3:$BB$9, 1, MATCH(L309, MaGv!$C$9:$BB$9,0))," ")</f>
        <v xml:space="preserve"> </v>
      </c>
      <c r="Q310" s="68" t="str">
        <f>IF(COUNTIF(MaGv!$C$14:$BB$14, L309)&gt;0, INDEX(MaGv!$C$3:$BB$14, 1, MATCH(L309, MaGv!$C$14:$BB$14,0))," ")</f>
        <v>A6</v>
      </c>
      <c r="R310" s="68" t="str">
        <f>IF(COUNTIF(MaGv!$C$19:$BB$19, L309)&gt;0, INDEX(MaGv!$C$3:$BB$19, 1, MATCH(L309, MaGv!$C$19:$BB$19,0))," ")</f>
        <v xml:space="preserve"> </v>
      </c>
      <c r="S310" s="68" t="str">
        <f>IF(COUNTIF(MaGv!$C$24:$BB$24, L309)&gt;0, INDEX(MaGv!$C$3:$BB$24, 1, MATCH(L309, MaGv!$C$24:$BB$24,0))," ")</f>
        <v>A5</v>
      </c>
      <c r="T310" s="68" t="str">
        <f>IF(COUNTIF(MaGv!$C$29:$BB$29, L309)&gt;0, INDEX(MaGv!$C$3:$BB$29, 1, MATCH(L309, MaGv!$C$29:$BB$29,0))," ")</f>
        <v xml:space="preserve"> </v>
      </c>
    </row>
    <row r="311" spans="1:22" ht="12.95" customHeight="1">
      <c r="A311" s="124"/>
      <c r="B311" s="580"/>
      <c r="C311" s="78">
        <v>2</v>
      </c>
      <c r="D311" s="79" t="s">
        <v>98</v>
      </c>
      <c r="E311" s="78" t="str">
        <f>IF(COUNTIF(MaGv!$C$5:$BB$5, B309)&gt;0, INDEX(MaGv!$C$3:$BB$5, 1, MATCH(B309, MaGv!$C$5:$BB$5,0))," ")</f>
        <v xml:space="preserve"> </v>
      </c>
      <c r="F311" s="78" t="str">
        <f>IF(COUNTIF(MaGv!$C$10:$BB$10, B309)&gt;0, INDEX(MaGv!$C$3:$BB$10, 1, MATCH(B309, MaGv!$C$10:$BB$10,0))," ")</f>
        <v xml:space="preserve"> </v>
      </c>
      <c r="G311" s="78" t="str">
        <f>IF(COUNTIF(MaGv!$C$15:$BB$15, B309)&gt;0, INDEX(MaGv!$C$3:$BB$15, 1, MATCH(B309, MaGv!$C$15:$BB$15,0))," ")</f>
        <v xml:space="preserve"> </v>
      </c>
      <c r="H311" s="78" t="str">
        <f>IF(COUNTIF(MaGv!$C$20:$BB$20, B309)&gt;0, INDEX(MaGv!$C$3:$BB$20, 1, MATCH(B309, MaGv!$C$20:$BB$20,0))," ")</f>
        <v xml:space="preserve"> </v>
      </c>
      <c r="I311" s="78" t="str">
        <f>IF(COUNTIF(MaGv!$C$25:$BB$25, B309)&gt;0, INDEX(MaGv!$C$3:$BB$25, 1, MATCH(B309, MaGv!$C$25:$BB$25,0))," ")</f>
        <v xml:space="preserve"> </v>
      </c>
      <c r="J311" s="78" t="str">
        <f>IF(COUNTIF(MaGv!$C$30:$BB$30, B309)&gt;0, INDEX(MaGv!$C$3:$BB$30, 1, MATCH(B309, MaGv!$C$30:$BB$30,0))," ")</f>
        <v xml:space="preserve"> </v>
      </c>
      <c r="K311" s="104"/>
      <c r="L311" s="580"/>
      <c r="M311" s="78">
        <v>2</v>
      </c>
      <c r="N311" s="79" t="s">
        <v>98</v>
      </c>
      <c r="O311" s="78" t="str">
        <f>IF(COUNTIF(MaGv!$C$5:$BB$5, L309)&gt;0, INDEX(MaGv!$C$3:$BB$5, 1, MATCH(L309, MaGv!$C$5:$BB$5,0))," ")</f>
        <v xml:space="preserve"> </v>
      </c>
      <c r="P311" s="78" t="str">
        <f>IF(COUNTIF(MaGv!$C$10:$BB$10, L309)&gt;0, INDEX(MaGv!$C$3:$BB$10, 1, MATCH(L309, MaGv!$C$10:$BB$10,0))," ")</f>
        <v xml:space="preserve"> </v>
      </c>
      <c r="Q311" s="78" t="str">
        <f>IF(COUNTIF(MaGv!$C$15:$BB$15, L309)&gt;0, INDEX(MaGv!$C$3:$BB$15, 1, MATCH(L309, MaGv!$C$15:$BB$15,0))," ")</f>
        <v>A6</v>
      </c>
      <c r="R311" s="78" t="str">
        <f>IF(COUNTIF(MaGv!$C$20:$BB$20, L309)&gt;0, INDEX(MaGv!$C$3:$BB$20, 1, MATCH(L309, MaGv!$C$20:$BB$20,0))," ")</f>
        <v xml:space="preserve"> </v>
      </c>
      <c r="S311" s="78" t="str">
        <f>IF(COUNTIF(MaGv!$C$25:$BB$25, L309)&gt;0, INDEX(MaGv!$C$3:$BB$25, 1, MATCH(L309, MaGv!$C$25:$BB$25,0))," ")</f>
        <v>A1</v>
      </c>
      <c r="T311" s="78" t="str">
        <f>IF(COUNTIF(MaGv!$C$30:$BB$30, L309)&gt;0, INDEX(MaGv!$C$3:$BB$30, 1, MATCH(L309, MaGv!$C$30:$BB$30,0))," ")</f>
        <v xml:space="preserve"> </v>
      </c>
    </row>
    <row r="312" spans="1:22" ht="12.95" customHeight="1">
      <c r="A312" s="124"/>
      <c r="B312" s="580"/>
      <c r="C312" s="78">
        <v>3</v>
      </c>
      <c r="D312" s="79" t="s">
        <v>278</v>
      </c>
      <c r="E312" s="78" t="str">
        <f>IF(COUNTIF(MaGv!$C$6:$BB$6, B309)&gt;0, INDEX(MaGv!$C$3:$BB$6, 1, MATCH(B309, MaGv!$C$6:$BB$6,0))," ")</f>
        <v xml:space="preserve"> </v>
      </c>
      <c r="F312" s="78" t="str">
        <f>IF(COUNTIF(MaGv!$C$11:$BB$11, B309)&gt;0, INDEX(MaGv!$C$3:$BB$11, 1, MATCH(B309, MaGv!$C$11:$BB$11,0))," ")</f>
        <v xml:space="preserve"> </v>
      </c>
      <c r="G312" s="78" t="str">
        <f>IF(COUNTIF(MaGv!$C$16:$BB$16, B309)&gt;0, INDEX(MaGv!$C$3:$BB$16, 1, MATCH(B309, MaGv!$C$16:$BB$16,0))," ")</f>
        <v xml:space="preserve"> </v>
      </c>
      <c r="H312" s="78" t="str">
        <f>IF(COUNTIF(MaGv!$C$21:$BB$21, B309)&gt;0, INDEX(MaGv!$C$3:$BB$21, 1, MATCH(B309, MaGv!$C$21:$BB$21,0))," ")</f>
        <v xml:space="preserve"> </v>
      </c>
      <c r="I312" s="78" t="str">
        <f>IF(COUNTIF(MaGv!$C$26:$BB$26, B309)&gt;0, INDEX(MaGv!$C$3:$BB$26, 1, MATCH(B309, MaGv!$C$26:$BB$26,0))," ")</f>
        <v xml:space="preserve"> </v>
      </c>
      <c r="J312" s="78" t="str">
        <f>IF(COUNTIF(MaGv!$C$31:$BB$31, B309)&gt;0, INDEX(MaGv!$C$3:$BB$31, 1, MATCH(B309, MaGv!$C$31:$BB$31,0))," ")</f>
        <v xml:space="preserve"> </v>
      </c>
      <c r="K312" s="104"/>
      <c r="L312" s="580"/>
      <c r="M312" s="78">
        <v>3</v>
      </c>
      <c r="N312" s="79" t="s">
        <v>278</v>
      </c>
      <c r="O312" s="78" t="str">
        <f>IF(COUNTIF(MaGv!$C$6:$BB$6, L309)&gt;0, INDEX(MaGv!$C$3:$BB$6, 1, MATCH(L309, MaGv!$C$6:$BB$6,0))," ")</f>
        <v>A10</v>
      </c>
      <c r="P312" s="78" t="str">
        <f>IF(COUNTIF(MaGv!$C$11:$BB$11, L309)&gt;0, INDEX(MaGv!$C$3:$BB$11, 1, MATCH(L309, MaGv!$C$11:$BB$11,0))," ")</f>
        <v xml:space="preserve"> </v>
      </c>
      <c r="Q312" s="78" t="str">
        <f>IF(COUNTIF(MaGv!$C$16:$BB$16, L309)&gt;0, INDEX(MaGv!$C$3:$BB$16, 1, MATCH(L309, MaGv!$C$16:$BB$16,0))," ")</f>
        <v>A9</v>
      </c>
      <c r="R312" s="78" t="str">
        <f>IF(COUNTIF(MaGv!$C$21:$BB$21, L309)&gt;0, INDEX(MaGv!$C$3:$BB$21, 1, MATCH(L309, MaGv!$C$21:$BB$21,0))," ")</f>
        <v xml:space="preserve"> </v>
      </c>
      <c r="S312" s="78" t="str">
        <f>IF(COUNTIF(MaGv!$C$26:$BB$26, L309)&gt;0, INDEX(MaGv!$C$3:$BB$26, 1, MATCH(L309, MaGv!$C$26:$BB$26,0))," ")</f>
        <v>A2</v>
      </c>
      <c r="T312" s="78" t="str">
        <f>IF(COUNTIF(MaGv!$C$31:$BB$31, L309)&gt;0, INDEX(MaGv!$C$3:$BB$31, 1, MATCH(L309, MaGv!$C$31:$BB$31,0))," ")</f>
        <v xml:space="preserve"> </v>
      </c>
    </row>
    <row r="313" spans="1:22" ht="12.95" customHeight="1">
      <c r="A313" s="124"/>
      <c r="B313" s="580"/>
      <c r="C313" s="78">
        <v>4</v>
      </c>
      <c r="D313" s="79" t="s">
        <v>99</v>
      </c>
      <c r="E313" s="78" t="str">
        <f>IF(COUNTIF(MaGv!$C$7:$BB$7, B309)&gt;0, INDEX(MaGv!$C$3:$BB$7, 1, MATCH(B309, MaGv!$C$7:$BB$7,0))," ")</f>
        <v xml:space="preserve"> </v>
      </c>
      <c r="F313" s="78" t="str">
        <f>IF(COUNTIF(MaGv!$C$12:$BB$12, B309)&gt;0, INDEX(MaGv!$C$3:$BB$12, 1, MATCH(B309, MaGv!$C$12:$BB$12,0))," ")</f>
        <v xml:space="preserve"> </v>
      </c>
      <c r="G313" s="78" t="str">
        <f>IF(COUNTIF(MaGv!$C$17:$BB$17, B309)&gt;0, INDEX(MaGv!$C$3:$BB$17, 1, MATCH(B309, MaGv!$C$17:$BB$17,0))," ")</f>
        <v xml:space="preserve"> </v>
      </c>
      <c r="H313" s="78" t="str">
        <f>IF(COUNTIF(MaGv!$C$22:$BB$22, B309)&gt;0, INDEX(MaGv!$C$3:$BB$22, 1, MATCH(B309, MaGv!$C$22:$BB$22,0))," ")</f>
        <v xml:space="preserve"> </v>
      </c>
      <c r="I313" s="78" t="str">
        <f>IF(COUNTIF(MaGv!$C$27:$BB$27, B309)&gt;0, INDEX(MaGv!$C$3:$BB$27, 1, MATCH(B309, MaGv!$C$27:$BB$27,0))," ")</f>
        <v xml:space="preserve"> </v>
      </c>
      <c r="J313" s="78" t="str">
        <f>IF(COUNTIF(MaGv!$C$32:$BB$32, B309)&gt;0, INDEX(MaGv!$C$3:$BB$32, 1, MATCH(B309, MaGv!$C$32:$BB$32,0))," ")</f>
        <v xml:space="preserve"> </v>
      </c>
      <c r="K313" s="104"/>
      <c r="L313" s="580"/>
      <c r="M313" s="78">
        <v>4</v>
      </c>
      <c r="N313" s="79" t="s">
        <v>99</v>
      </c>
      <c r="O313" s="78" t="str">
        <f>IF(COUNTIF(MaGv!$C$7:$BB$7, L309)&gt;0, INDEX(MaGv!$C$3:$BB$7, 1, MATCH(L309, MaGv!$C$7:$BB$7,0))," ")</f>
        <v>A5</v>
      </c>
      <c r="P313" s="78" t="str">
        <f>IF(COUNTIF(MaGv!$C$12:$BB$12, L309)&gt;0, INDEX(MaGv!$C$3:$BB$12, 1, MATCH(L309, MaGv!$C$12:$BB$12,0))," ")</f>
        <v xml:space="preserve"> </v>
      </c>
      <c r="Q313" s="78" t="str">
        <f>IF(COUNTIF(MaGv!$C$17:$BB$17, L309)&gt;0, INDEX(MaGv!$C$3:$BB$17, 1, MATCH(L309, MaGv!$C$17:$BB$17,0))," ")</f>
        <v>A9</v>
      </c>
      <c r="R313" s="78" t="str">
        <f>IF(COUNTIF(MaGv!$C$22:$BB$22, L309)&gt;0, INDEX(MaGv!$C$3:$BB$22, 1, MATCH(L309, MaGv!$C$22:$BB$22,0))," ")</f>
        <v xml:space="preserve"> </v>
      </c>
      <c r="S313" s="78" t="str">
        <f>IF(COUNTIF(MaGv!$C$27:$BB$27, L309)&gt;0, INDEX(MaGv!$C$3:$BB$27, 1, MATCH(L309, MaGv!$C$27:$BB$27,0))," ")</f>
        <v xml:space="preserve"> </v>
      </c>
      <c r="T313" s="78" t="str">
        <f>IF(COUNTIF(MaGv!$C$32:$BB$32, L309)&gt;0, INDEX(MaGv!$C$3:$BB$32, 1, MATCH(L309, MaGv!$C$32:$BB$32,0))," ")</f>
        <v xml:space="preserve"> </v>
      </c>
    </row>
    <row r="314" spans="1:22" ht="12.95" customHeight="1" thickBot="1">
      <c r="A314" s="124"/>
      <c r="B314" s="580"/>
      <c r="C314" s="108">
        <v>5</v>
      </c>
      <c r="D314" s="110" t="s">
        <v>100</v>
      </c>
      <c r="E314" s="108" t="str">
        <f>IF(COUNTIF(MaGv!$C$8:$BB$8, B309)&gt;0, INDEX(MaGv!$C$3:$BB$8, 1, MATCH(B309, MaGv!$C$8:$BB$8,0))," ")</f>
        <v xml:space="preserve"> </v>
      </c>
      <c r="F314" s="108" t="str">
        <f>IF(COUNTIF(MaGv!$C$13:$BB$13, B309)&gt;0, INDEX(MaGv!$C$3:$BB$13, 1, MATCH(B309, MaGv!$C$13:$BB$13,0))," ")</f>
        <v xml:space="preserve"> </v>
      </c>
      <c r="G314" s="108" t="str">
        <f>IF(COUNTIF(MaGv!$C$18:$BB$18, B309)&gt;0, INDEX(MaGv!$C$3:$BB$18, 1, MATCH(B309, MaGv!$C$18:$BB$18,0))," ")</f>
        <v xml:space="preserve"> </v>
      </c>
      <c r="H314" s="108" t="str">
        <f>IF(COUNTIF(MaGv!$C$23:$BB$23, B309)&gt;0, INDEX(MaGv!$C$3:$BB$23, 1, MATCH(B309, MaGv!$C$23:$BB$23,0))," ")</f>
        <v xml:space="preserve"> </v>
      </c>
      <c r="I314" s="108" t="str">
        <f>IF(COUNTIF(MaGv!$C$28:$BB$28, B309)&gt;0, INDEX(MaGv!$C$3:$BB$28, 1, MATCH(B309, MaGv!$C$28:$BB$28,0))," ")</f>
        <v xml:space="preserve"> </v>
      </c>
      <c r="J314" s="108" t="str">
        <f>IF(COUNTIF(MaGv!$C$33:$BB$33, B309)&gt;0, INDEX(MaGv!$C$3:$BB$33, 1, MATCH(B309, MaGv!$C$33:$BB$33, 0))," ")</f>
        <v xml:space="preserve"> </v>
      </c>
      <c r="K314" s="104"/>
      <c r="L314" s="580"/>
      <c r="M314" s="108">
        <v>5</v>
      </c>
      <c r="N314" s="110" t="s">
        <v>100</v>
      </c>
      <c r="O314" s="108" t="str">
        <f>IF(COUNTIF(MaGv!$C$8:$BB$8, L309)&gt;0, INDEX(MaGv!$C$3:$BB$8, 1, MATCH(L309, MaGv!$C$8:$BB$8,0))," ")</f>
        <v>A1</v>
      </c>
      <c r="P314" s="108" t="str">
        <f>IF(COUNTIF(MaGv!$C$13:$BB$13, L309)&gt;0, INDEX(MaGv!$C$3:$BB$13, 1, MATCH(L309, MaGv!$C$13:$BB$13,0))," ")</f>
        <v xml:space="preserve"> </v>
      </c>
      <c r="Q314" s="108" t="str">
        <f>IF(COUNTIF(MaGv!$C$18:$BB$18, L309)&gt;0, INDEX(MaGv!$C$3:$BB$18, 1, MATCH(L309, MaGv!$C$18:$BB$18,0))," ")</f>
        <v>A2</v>
      </c>
      <c r="R314" s="108" t="str">
        <f>IF(COUNTIF(MaGv!$C$23:$BB$23, L309)&gt;0, INDEX(MaGv!$C$3:$BB$23, 1, MATCH(L309, MaGv!$C$23:$BB$23,0))," ")</f>
        <v xml:space="preserve"> </v>
      </c>
      <c r="S314" s="108" t="str">
        <f>IF(COUNTIF(MaGv!$C$28:$BB$28, L309)&gt;0, INDEX(MaGv!$C$3:$BB$28, 1, MATCH(L309, MaGv!$C$28:$BB$28,0))," ")</f>
        <v>A10</v>
      </c>
      <c r="T314" s="108" t="str">
        <f>IF(COUNTIF(MaGv!$C$33:$BB$33, L309)&gt;0, INDEX(MaGv!$C$3:$BB$33, 1, MATCH(L309, MaGv!$C$33:$BB$33, 0))," ")</f>
        <v xml:space="preserve"> </v>
      </c>
    </row>
    <row r="315" spans="1:22" ht="12.95" customHeight="1" thickTop="1">
      <c r="A315" s="124"/>
      <c r="B315" s="579" t="s">
        <v>24</v>
      </c>
      <c r="C315" s="109">
        <v>1</v>
      </c>
      <c r="D315" s="111" t="s">
        <v>279</v>
      </c>
      <c r="E315" s="109" t="str">
        <f>IF(COUNTIF(MaGv!$C$39:$BB$39, B309)&gt;0, INDEX(MaGv!$C$38:$BB$39, 1, MATCH(B309, MaGv!$C$39:$BB$39,0))," ")</f>
        <v xml:space="preserve"> </v>
      </c>
      <c r="F315" s="109" t="str">
        <f>IF(COUNTIF(MaGv!$C$44:$BB$44, B309)&gt;0, INDEX(MaGv!$C$38:$BB$44, 1, MATCH(B309, MaGv!$C$44:$BB$44,0))," ")</f>
        <v xml:space="preserve"> </v>
      </c>
      <c r="G315" s="109" t="str">
        <f>IF(COUNTIF(MaGv!$C$49:$BB$49, B309)&gt;0, INDEX(MaGv!$C$38:$BB$49, 1, MATCH(B309, MaGv!$C$49:$BB$49,0))," ")</f>
        <v xml:space="preserve"> </v>
      </c>
      <c r="H315" s="109" t="str">
        <f>IF(COUNTIF(MaGv!$C$54:$BB$54, B309)&gt;0, INDEX(MaGv!$C$38:$BB$54, 1, MATCH(B309, MaGv!$C$54:$BB$54,0))," ")</f>
        <v xml:space="preserve"> </v>
      </c>
      <c r="I315" s="109" t="str">
        <f>IF(COUNTIF(MaGv!$C$59:$BB$59, B309)&gt;0, INDEX(MaGv!$C$38:$BB$59, 1, MATCH(B309, MaGv!$C$59:$BB$59,0))," ")</f>
        <v xml:space="preserve"> </v>
      </c>
      <c r="J315" s="109" t="str">
        <f>IF(COUNTIF(MaGv!$C$64:$BB$64, B309)&gt;0, INDEX(MaGv!$C$38:$BB$64, 1, MATCH(B309, MaGv!$C$64:$BB$64,0))," ")</f>
        <v xml:space="preserve"> </v>
      </c>
      <c r="K315" s="104"/>
      <c r="L315" s="579" t="s">
        <v>24</v>
      </c>
      <c r="M315" s="109">
        <v>1</v>
      </c>
      <c r="N315" s="111" t="s">
        <v>279</v>
      </c>
      <c r="O315" s="109" t="str">
        <f>IF(COUNTIF(MaGv!$C$39:$BB$39, L309)&gt;0, INDEX(MaGv!$C$38:$BB$39, 1, MATCH(L309, MaGv!$C$39:$BB$39,0))," ")</f>
        <v xml:space="preserve"> </v>
      </c>
      <c r="P315" s="109" t="str">
        <f>IF(COUNTIF(MaGv!$C$44:$BB$44, L309)&gt;0, INDEX(MaGv!$C$38:$BB$44, 1, MATCH(L309, MaGv!$C$44:$BB$44,0))," ")</f>
        <v xml:space="preserve"> </v>
      </c>
      <c r="Q315" s="109" t="str">
        <f>IF(COUNTIF(MaGv!$C$49:$BB$49, L309)&gt;0, INDEX(MaGv!$C$38:$BB$49, 1, MATCH(L309, MaGv!$C$49:$BB$49,0))," ")</f>
        <v xml:space="preserve"> </v>
      </c>
      <c r="R315" s="109" t="str">
        <f>IF(COUNTIF(MaGv!$C$54:$BB$54, L309)&gt;0, INDEX(MaGv!$C$38:$BB$54, 1, MATCH(L309, MaGv!$C$54:$BB$54,0))," ")</f>
        <v xml:space="preserve"> </v>
      </c>
      <c r="S315" s="109" t="str">
        <f>IF(COUNTIF(MaGv!$C$59:$BB$59, L309)&gt;0, INDEX(MaGv!$C$38:$BB$59, 1, MATCH(L309, MaGv!$C$59:$BB$59,0))," ")</f>
        <v xml:space="preserve"> </v>
      </c>
      <c r="T315" s="109" t="str">
        <f>IF(COUNTIF(MaGv!$C$64:$BB$64, L309)&gt;0, INDEX(MaGv!$C$38:$BB$64, 1, MATCH(L309, MaGv!$C$64:$BB$64,0))," ")</f>
        <v xml:space="preserve"> </v>
      </c>
    </row>
    <row r="316" spans="1:22" ht="12.95" customHeight="1">
      <c r="A316" s="124"/>
      <c r="B316" s="580"/>
      <c r="C316" s="78">
        <v>2</v>
      </c>
      <c r="D316" s="79" t="s">
        <v>531</v>
      </c>
      <c r="E316" s="78" t="str">
        <f>IF(COUNTIF(MaGv!$C$40:$BB$40, B309)&gt;0, INDEX(MaGv!$C$38:$BB$40, 1, MATCH(B309, MaGv!$C$40:$BB$40,0))," ")</f>
        <v xml:space="preserve"> </v>
      </c>
      <c r="F316" s="78" t="str">
        <f>IF(COUNTIF(MaGv!$C$45:$BB$45, B309)&gt;0, INDEX(MaGv!$C$38:$BB$45, 1, MATCH(B309, MaGv!$C$45:$BB$45,0))," ")</f>
        <v xml:space="preserve"> </v>
      </c>
      <c r="G316" s="78" t="str">
        <f>IF(COUNTIF(MaGv!$C$50:$BB$50, B309)&gt;0, INDEX(MaGv!$C$38:$BB$50, 1, MATCH(B309, MaGv!$C$50:$BB$50,0))," ")</f>
        <v xml:space="preserve"> </v>
      </c>
      <c r="H316" s="78" t="str">
        <f>IF(COUNTIF(MaGv!$C$55:$BB$55, B309)&gt;0, INDEX(MaGv!$C$38:$BB$55, 1, MATCH(B309, MaGv!$C$55:$BB$55,0))," ")</f>
        <v xml:space="preserve"> </v>
      </c>
      <c r="I316" s="78" t="str">
        <f>IF(COUNTIF(MaGv!$C$60:$BB$60, B309)&gt;0, INDEX(MaGv!$C$38:$BB$60, 1, MATCH(B309, MaGv!$C$60:$BB$60,0))," ")</f>
        <v xml:space="preserve"> </v>
      </c>
      <c r="J316" s="78" t="str">
        <f>IF(COUNTIF(MaGv!$C$65:$BB$65, B309)&gt;0, INDEX(MaGv!$C$38:$BB$65, 1, MATCH(B309, MaGv!$C$65:$BB$65,0))," ")</f>
        <v xml:space="preserve"> </v>
      </c>
      <c r="K316" s="104"/>
      <c r="L316" s="580"/>
      <c r="M316" s="78">
        <v>2</v>
      </c>
      <c r="N316" s="79" t="s">
        <v>531</v>
      </c>
      <c r="O316" s="78" t="str">
        <f>IF(COUNTIF(MaGv!$C$40:$BB$40, L309)&gt;0, INDEX(MaGv!$C$38:$BB$40, 1, MATCH(L309, MaGv!$C$40:$BB$40,0))," ")</f>
        <v xml:space="preserve"> </v>
      </c>
      <c r="P316" s="78" t="str">
        <f>IF(COUNTIF(MaGv!$C$45:$BB$45, L309)&gt;0, INDEX(MaGv!$C$38:$BB$45, 1, MATCH(L309, MaGv!$C$45:$BB$45,0))," ")</f>
        <v xml:space="preserve"> </v>
      </c>
      <c r="Q316" s="78" t="str">
        <f>IF(COUNTIF(MaGv!$C$50:$BB$50, L309)&gt;0, INDEX(MaGv!$C$38:$BB$50, 1, MATCH(L309, MaGv!$C$50:$BB$50,0))," ")</f>
        <v xml:space="preserve"> </v>
      </c>
      <c r="R316" s="78" t="str">
        <f>IF(COUNTIF(MaGv!$C$55:$BB$55, L309)&gt;0, INDEX(MaGv!$C$38:$BB$55, 1, MATCH(L309, MaGv!$C$55:$BB$55,0))," ")</f>
        <v xml:space="preserve"> </v>
      </c>
      <c r="S316" s="78" t="str">
        <f>IF(COUNTIF(MaGv!$C$60:$BB$60, L309)&gt;0, INDEX(MaGv!$C$38:$BB$60, 1, MATCH(L309, MaGv!$C$60:$BB$60,0))," ")</f>
        <v xml:space="preserve"> </v>
      </c>
      <c r="T316" s="78" t="str">
        <f>IF(COUNTIF(MaGv!$C$65:$BB$65, L309)&gt;0, INDEX(MaGv!$C$38:$BB$65, 1, MATCH(L309, MaGv!$C$65:$BB$65,0))," ")</f>
        <v xml:space="preserve"> </v>
      </c>
    </row>
    <row r="317" spans="1:22" ht="12.95" customHeight="1">
      <c r="A317" s="124"/>
      <c r="B317" s="580"/>
      <c r="C317" s="78">
        <v>3</v>
      </c>
      <c r="D317" s="79" t="s">
        <v>532</v>
      </c>
      <c r="E317" s="78" t="str">
        <f>IF(COUNTIF(MaGv!$C$41:$BB$41, B309)&gt;0, INDEX(MaGv!$C$38:$BB$41, 1, MATCH(B309, MaGv!$C$41:$BB$41,0))," ")</f>
        <v xml:space="preserve"> </v>
      </c>
      <c r="F317" s="78" t="str">
        <f>IF(COUNTIF(MaGv!$C$46:$BB$46, B309)&gt;0, INDEX(MaGv!$C$38:$BB$46, 1, MATCH(B309, MaGv!$C$46:$BB$46,0))," ")</f>
        <v xml:space="preserve"> </v>
      </c>
      <c r="G317" s="78" t="str">
        <f>IF(COUNTIF(MaGv!$C$51:$BB$51, B309)&gt;0, INDEX(MaGv!$C$38:$BB$51, 1, MATCH(B309, MaGv!$C$51:$BB$51,0))," ")</f>
        <v xml:space="preserve"> </v>
      </c>
      <c r="H317" s="78" t="str">
        <f>IF(COUNTIF(MaGv!$C$56:$BB$56, B309)&gt;0, INDEX(MaGv!$C$38:$BB$56, 1, MATCH(B309, MaGv!$C$56:$BB$56,0))," ")</f>
        <v xml:space="preserve"> </v>
      </c>
      <c r="I317" s="78" t="str">
        <f>IF(COUNTIF(MaGv!$C$61:$BB$61, B309)&gt;0, INDEX(MaGv!$C$38:$BB$61, 1, MATCH(B309, MaGv!$C$61:$BB$61,0))," ")</f>
        <v xml:space="preserve"> </v>
      </c>
      <c r="J317" s="78" t="str">
        <f>IF(COUNTIF(MaGv!$C$66:$BB$66, B309)&gt;0, INDEX(MaGv!$C$38:$BB$66, 1, MATCH(B309, MaGv!$C$66:$BB$66,0))," ")</f>
        <v xml:space="preserve"> </v>
      </c>
      <c r="K317" s="104"/>
      <c r="L317" s="580"/>
      <c r="M317" s="78">
        <v>3</v>
      </c>
      <c r="N317" s="79" t="s">
        <v>532</v>
      </c>
      <c r="O317" s="78" t="str">
        <f>IF(COUNTIF(MaGv!$C$41:$BB$41, L309)&gt;0, INDEX(MaGv!$C$38:$BB$41, 1, MATCH(L309, MaGv!$C$41:$BB$41,0))," ")</f>
        <v xml:space="preserve"> </v>
      </c>
      <c r="P317" s="78" t="str">
        <f>IF(COUNTIF(MaGv!$C$46:$BB$46, L309)&gt;0, INDEX(MaGv!$C$38:$BB$46, 1, MATCH(L309, MaGv!$C$46:$BB$46,0))," ")</f>
        <v xml:space="preserve"> </v>
      </c>
      <c r="Q317" s="78" t="str">
        <f>IF(COUNTIF(MaGv!$C$51:$BB$51, L309)&gt;0, INDEX(MaGv!$C$38:$BB$51, 1, MATCH(L309, MaGv!$C$51:$BB$51,0))," ")</f>
        <v xml:space="preserve"> </v>
      </c>
      <c r="R317" s="78" t="str">
        <f>IF(COUNTIF(MaGv!$C$56:$BB$56, L309)&gt;0, INDEX(MaGv!$C$38:$BB$56, 1, MATCH(L309, MaGv!$C$56:$BB$56,0))," ")</f>
        <v xml:space="preserve"> </v>
      </c>
      <c r="S317" s="78" t="str">
        <f>IF(COUNTIF(MaGv!$C$61:$BB$61, L309)&gt;0, INDEX(MaGv!$C$38:$BB$61, 1, MATCH(L309, MaGv!$C$61:$BB$61,0))," ")</f>
        <v xml:space="preserve"> </v>
      </c>
      <c r="T317" s="78" t="str">
        <f>IF(COUNTIF(MaGv!$C$66:$BB$66, L309)&gt;0, INDEX(MaGv!$C$38:$BB$66, 1, MATCH(L309, MaGv!$C$66:$BB$66,0))," ")</f>
        <v xml:space="preserve"> </v>
      </c>
    </row>
    <row r="318" spans="1:22" ht="12.95" customHeight="1">
      <c r="A318" s="124"/>
      <c r="B318" s="580"/>
      <c r="C318" s="78">
        <v>4</v>
      </c>
      <c r="D318" s="79" t="s">
        <v>533</v>
      </c>
      <c r="E318" s="78" t="str">
        <f>IF(COUNTIF(MaGv!$C$42:$BB$42, B309)&gt;0, INDEX(MaGv!$C$38:$BB$42, 1, MATCH(B309, MaGv!$C$42:$BB$42,0))," ")</f>
        <v xml:space="preserve"> </v>
      </c>
      <c r="F318" s="78" t="str">
        <f>IF(COUNTIF(MaGv!$C$47:$BB$47, B309)&gt;0, INDEX(MaGv!$C$38:$BB$47, 1, MATCH(B309, MaGv!$C$47:$BB$47,0))," ")</f>
        <v xml:space="preserve"> </v>
      </c>
      <c r="G318" s="78" t="str">
        <f>IF(COUNTIF(MaGv!$C$52:$BB$52, B309)&gt;0, INDEX(MaGv!$C$38:$BB$52, 1, MATCH(B309, MaGv!$C$52:$BB$52, 0))," ")</f>
        <v xml:space="preserve"> </v>
      </c>
      <c r="H318" s="78" t="str">
        <f>IF(COUNTIF(MaGv!$C$57:$BB$57, B309)&gt;0, INDEX(MaGv!$C$38:$BB$57, 1, MATCH(B309, MaGv!$C$57:$BB$57,0))," ")</f>
        <v xml:space="preserve"> </v>
      </c>
      <c r="I318" s="78" t="str">
        <f>IF(COUNTIF(MaGv!$C$62:$BB$62, B309)&gt;0, INDEX(MaGv!$C$38:$BB$62, 1, MATCH(B309, MaGv!$C$62:$BB$62,0))," ")</f>
        <v xml:space="preserve"> </v>
      </c>
      <c r="J318" s="78" t="str">
        <f>IF(COUNTIF(MaGv!$C$66:$BB$67, B309)&gt;0, INDEX(MaGv!$C$38:$BB$67, 1, MATCH(B309, MaGv!$C$67:$BB$67,0))," ")</f>
        <v xml:space="preserve"> </v>
      </c>
      <c r="K318" s="104"/>
      <c r="L318" s="580"/>
      <c r="M318" s="78">
        <v>4</v>
      </c>
      <c r="N318" s="79" t="s">
        <v>533</v>
      </c>
      <c r="O318" s="78" t="str">
        <f>IF(COUNTIF(MaGv!$C$42:$BB$42, L309)&gt;0, INDEX(MaGv!$C$38:$BB$42, 1, MATCH(L309, MaGv!$C$42:$BB$42,0))," ")</f>
        <v xml:space="preserve"> </v>
      </c>
      <c r="P318" s="78" t="str">
        <f>IF(COUNTIF(MaGv!$C$47:$BB$47, L309)&gt;0, INDEX(MaGv!$C$38:$BB$47, 1, MATCH(L309, MaGv!$C$47:$BB$47,0))," ")</f>
        <v xml:space="preserve"> </v>
      </c>
      <c r="Q318" s="78" t="str">
        <f>IF(COUNTIF(MaGv!$C$52:$BB$52, L309)&gt;0, INDEX(MaGv!$C$38:$BB$52, 1, MATCH(L309, MaGv!$C$52:$BB$52, 0))," ")</f>
        <v xml:space="preserve"> </v>
      </c>
      <c r="R318" s="78" t="str">
        <f>IF(COUNTIF(MaGv!$C$57:$BB$57, L309)&gt;0, INDEX(MaGv!$C$38:$BB$57, 1, MATCH(L309, MaGv!$C$57:$BB$57,0))," ")</f>
        <v xml:space="preserve"> </v>
      </c>
      <c r="S318" s="78" t="str">
        <f>IF(COUNTIF(MaGv!$C$62:$BB$62, L309)&gt;0, INDEX(MaGv!$C$38:$BB$62, 1, MATCH(L309, MaGv!$C$62:$BB$62,0))," ")</f>
        <v xml:space="preserve"> </v>
      </c>
      <c r="T318" s="78" t="str">
        <f>IF(COUNTIF(MaGv!$C$66:$BB$67, L309)&gt;0, INDEX(MaGv!$C$38:$BB$67, 1, MATCH(L309, MaGv!$C$67:$BB$67,0))," ")</f>
        <v xml:space="preserve"> </v>
      </c>
    </row>
    <row r="319" spans="1:22" ht="12.95" customHeight="1">
      <c r="A319" s="124"/>
      <c r="B319" s="581"/>
      <c r="C319" s="80">
        <v>5</v>
      </c>
      <c r="D319" s="81" t="s">
        <v>534</v>
      </c>
      <c r="E319" s="80" t="str">
        <f>IF(COUNTIF(MaGv!$C$43:$BB$43, B309)&gt;0, INDEX(MaGv!$C$38:$BB$43, 1, MATCH(B309, MaGv!$C$43:$BB$43,0))," ")</f>
        <v xml:space="preserve"> </v>
      </c>
      <c r="F319" s="80" t="str">
        <f>IF(COUNTIF(MaGv!$C$48:$BB$48, B309)&gt;0, INDEX(MaGv!$C$38:$BB$48, 1, MATCH(B309, MaGv!$C$48:$BB$48,0))," ")</f>
        <v xml:space="preserve"> </v>
      </c>
      <c r="G319" s="80" t="str">
        <f>IF(COUNTIF(MaGv!$C$53:$BB$53, B309)&gt;0, INDEX(MaGv!$C$38:$BB$53, 1, MATCH(B309, MaGv!$C$53:$BB$53,0))," ")</f>
        <v xml:space="preserve"> </v>
      </c>
      <c r="H319" s="80" t="str">
        <f>IF(COUNTIF(MaGv!$C$58:$BB$58, B309)&gt;0, INDEX(MaGv!$C$38:$BB$58, 1, MATCH(B309, MaGv!$C$58:$BB$58,0))," ")</f>
        <v xml:space="preserve"> </v>
      </c>
      <c r="I319" s="80" t="str">
        <f>IF(COUNTIF(MaGv!$C$63:$BB$63, B309)&gt;0, INDEX(MaGv!$C$38:$BB$63, 1, MATCH(B309, MaGv!$C$63:$BB$63,0))," ")</f>
        <v xml:space="preserve"> </v>
      </c>
      <c r="J319" s="80" t="str">
        <f>IF(COUNTIF(MaGv!$C$68:$BB$68, B309)&gt;0, INDEX(MaGv!$C$38:$BB$68, 1, MATCH(B309, MaGv!$C$68:$BB$68,0))," ")</f>
        <v xml:space="preserve"> </v>
      </c>
      <c r="K319" s="104"/>
      <c r="L319" s="581"/>
      <c r="M319" s="80">
        <v>5</v>
      </c>
      <c r="N319" s="81" t="s">
        <v>534</v>
      </c>
      <c r="O319" s="80" t="str">
        <f>IF(COUNTIF(MaGv!$C$43:$BB$43, L309)&gt;0, INDEX(MaGv!$C$38:$BB$43, 1, MATCH(L309, MaGv!$C$43:$BB$43,0))," ")</f>
        <v xml:space="preserve"> </v>
      </c>
      <c r="P319" s="80" t="str">
        <f>IF(COUNTIF(MaGv!$C$48:$BB$48, L309)&gt;0, INDEX(MaGv!$C$38:$BB$48, 1, MATCH(L309, MaGv!$C$48:$BB$48,0))," ")</f>
        <v xml:space="preserve"> </v>
      </c>
      <c r="Q319" s="80" t="str">
        <f>IF(COUNTIF(MaGv!$C$53:$BB$53, L309)&gt;0, INDEX(MaGv!$C$38:$BB$53, 1, MATCH(L309, MaGv!$C$53:$BB$53,0))," ")</f>
        <v xml:space="preserve"> </v>
      </c>
      <c r="R319" s="80" t="str">
        <f>IF(COUNTIF(MaGv!$C$58:$BB$58, L309)&gt;0, INDEX(MaGv!$C$38:$BB$58, 1, MATCH(L309, MaGv!$C$58:$BB$58,0))," ")</f>
        <v xml:space="preserve"> </v>
      </c>
      <c r="S319" s="80" t="str">
        <f>IF(COUNTIF(MaGv!$C$63:$BB$63, L309)&gt;0, INDEX(MaGv!$C$38:$BB$63, 1, MATCH(L309, MaGv!$C$63:$BB$63,0))," ")</f>
        <v xml:space="preserve"> </v>
      </c>
      <c r="T319" s="80" t="str">
        <f>IF(COUNTIF(MaGv!$C$68:$BB$68, L309)&gt;0, INDEX(MaGv!$C$38:$BB$68, 1, MATCH(L309, MaGv!$C$68:$BB$68,0))," ")</f>
        <v xml:space="preserve"> </v>
      </c>
    </row>
    <row r="322" spans="1:22" ht="12.95" customHeight="1">
      <c r="A322" s="124"/>
      <c r="B322" s="474" t="str">
        <f ca="1">MaGv!$N$1</f>
        <v>tkb_khoi12_hk2_ngay04-05-2020</v>
      </c>
      <c r="C322" s="474"/>
      <c r="D322" s="70"/>
      <c r="E322" s="70"/>
      <c r="F322" s="70"/>
      <c r="G322" s="70"/>
      <c r="H322" s="124"/>
      <c r="I322" s="70"/>
      <c r="J322" s="70"/>
      <c r="K322" s="71"/>
      <c r="L322" s="474" t="str">
        <f ca="1">MaGv!$N$1</f>
        <v>tkb_khoi12_hk2_ngay04-05-2020</v>
      </c>
      <c r="M322" s="70"/>
      <c r="N322" s="70"/>
      <c r="O322" s="70"/>
      <c r="P322" s="70"/>
      <c r="Q322" s="70"/>
      <c r="R322" s="124"/>
      <c r="S322" s="70"/>
      <c r="T322" s="70"/>
    </row>
    <row r="323" spans="1:22" ht="12.95" customHeight="1">
      <c r="B323" s="117" t="s">
        <v>71</v>
      </c>
      <c r="C323" s="582" t="str">
        <f>VLOOKUP(B325,dsma,3,0)&amp;"-"&amp;VLOOKUP(B325,dsma,5,0)</f>
        <v>Nguyễn Thị Anh Tú-Tin</v>
      </c>
      <c r="D323" s="582"/>
      <c r="E323" s="582"/>
      <c r="F323" s="582"/>
      <c r="G323" s="71"/>
      <c r="H323" s="72"/>
      <c r="I323" s="73" t="s">
        <v>125</v>
      </c>
      <c r="J323" s="74">
        <f>60-COUNTIF(E326:J335, " ")</f>
        <v>0</v>
      </c>
      <c r="K323" s="71"/>
      <c r="L323" s="117" t="s">
        <v>71</v>
      </c>
      <c r="M323" s="582" t="str">
        <f>VLOOKUP(L325,dsma,3,0)&amp;"-"&amp;VLOOKUP(L325,dsma,5,0)</f>
        <v>Nguyễn Hoàng Minh-Tin</v>
      </c>
      <c r="N323" s="582"/>
      <c r="O323" s="582"/>
      <c r="P323" s="582"/>
      <c r="Q323" s="71"/>
      <c r="R323" s="72"/>
      <c r="S323" s="73" t="s">
        <v>125</v>
      </c>
      <c r="T323" s="74">
        <f>60-COUNTIF(O326:T335, " ")</f>
        <v>0</v>
      </c>
    </row>
    <row r="324" spans="1:22" ht="3" customHeight="1">
      <c r="B324" s="116"/>
      <c r="C324" s="71"/>
      <c r="D324" s="71"/>
      <c r="E324" s="75"/>
      <c r="F324" s="71"/>
      <c r="G324" s="71"/>
      <c r="H324" s="71"/>
      <c r="I324" s="71"/>
      <c r="J324" s="71"/>
      <c r="K324" s="71"/>
      <c r="L324" s="116"/>
      <c r="M324" s="71"/>
      <c r="N324" s="71"/>
      <c r="O324" s="75"/>
      <c r="P324" s="71"/>
      <c r="Q324" s="71"/>
      <c r="R324" s="71"/>
      <c r="S324" s="71"/>
      <c r="T324" s="71"/>
    </row>
    <row r="325" spans="1:22" ht="12.95" customHeight="1">
      <c r="A325" s="126"/>
      <c r="B325" s="118" t="str">
        <f>X45</f>
        <v>BI04</v>
      </c>
      <c r="C325" s="76" t="s">
        <v>72</v>
      </c>
      <c r="D325" s="76" t="s">
        <v>73</v>
      </c>
      <c r="E325" s="76" t="s">
        <v>15</v>
      </c>
      <c r="F325" s="76" t="s">
        <v>16</v>
      </c>
      <c r="G325" s="76" t="s">
        <v>37</v>
      </c>
      <c r="H325" s="76" t="s">
        <v>38</v>
      </c>
      <c r="I325" s="76" t="s">
        <v>39</v>
      </c>
      <c r="J325" s="76" t="s">
        <v>40</v>
      </c>
      <c r="K325" s="103"/>
      <c r="L325" s="118" t="str">
        <f>X46</f>
        <v>BI05</v>
      </c>
      <c r="M325" s="76" t="s">
        <v>72</v>
      </c>
      <c r="N325" s="76" t="s">
        <v>73</v>
      </c>
      <c r="O325" s="76" t="s">
        <v>15</v>
      </c>
      <c r="P325" s="76" t="s">
        <v>16</v>
      </c>
      <c r="Q325" s="76" t="s">
        <v>37</v>
      </c>
      <c r="R325" s="76" t="s">
        <v>38</v>
      </c>
      <c r="S325" s="76" t="s">
        <v>39</v>
      </c>
      <c r="T325" s="76" t="s">
        <v>40</v>
      </c>
      <c r="V325" s="122">
        <v>42</v>
      </c>
    </row>
    <row r="326" spans="1:22" ht="12.95" customHeight="1">
      <c r="A326" s="124"/>
      <c r="B326" s="583" t="s">
        <v>25</v>
      </c>
      <c r="C326" s="68">
        <v>1</v>
      </c>
      <c r="D326" s="77" t="s">
        <v>74</v>
      </c>
      <c r="E326" s="68" t="str">
        <f>IF(COUNTIF(MaGv!$C$4:$BB$4, B325)&gt;0, INDEX(MaGv!$C$3:$BB$4, 1, MATCH(B325, MaGv!$C$4:$BB$4,0))," ")</f>
        <v xml:space="preserve"> </v>
      </c>
      <c r="F326" s="68" t="str">
        <f>IF(COUNTIF(MaGv!$C$9:$BB$9, B325)&gt;0, INDEX(MaGv!$C$3:$BB$9, 1, MATCH(B325, MaGv!$C$9:$BB$9,0))," ")</f>
        <v xml:space="preserve"> </v>
      </c>
      <c r="G326" s="68" t="str">
        <f>IF(COUNTIF(MaGv!$C$14:$BB$14, B325)&gt;0, INDEX(MaGv!$C$3:$BB$14, 1, MATCH(B325, MaGv!$C$14:$BB$14,0))," ")</f>
        <v xml:space="preserve"> </v>
      </c>
      <c r="H326" s="68" t="str">
        <f>IF(COUNTIF(MaGv!$C$19:$BB$19, B325)&gt;0, INDEX(MaGv!$C$3:$BB$19, 1, MATCH(B325, MaGv!$C$19:$BB$19,0))," ")</f>
        <v xml:space="preserve"> </v>
      </c>
      <c r="I326" s="68" t="str">
        <f>IF(COUNTIF(MaGv!$C$24:$BB$24, B325)&gt;0, INDEX(MaGv!$C$3:$BB$24, 1, MATCH(B325, MaGv!$C$24:$BB$24,0))," ")</f>
        <v xml:space="preserve"> </v>
      </c>
      <c r="J326" s="68" t="str">
        <f>IF(COUNTIF(MaGv!$C$29:$BB$29, B325)&gt;0, INDEX(MaGv!$C$3:$BB$29, 1, MATCH(B325, MaGv!$C$29:$BB$29,0))," ")</f>
        <v xml:space="preserve"> </v>
      </c>
      <c r="K326" s="104"/>
      <c r="L326" s="583" t="s">
        <v>25</v>
      </c>
      <c r="M326" s="68">
        <v>1</v>
      </c>
      <c r="N326" s="77" t="s">
        <v>74</v>
      </c>
      <c r="O326" s="68" t="str">
        <f>IF(COUNTIF(MaGv!$C$4:$BB$4, L325)&gt;0, INDEX(MaGv!$C$3:$BB$4, 1, MATCH(L325, MaGv!$C$4:$BB$4,0))," ")</f>
        <v xml:space="preserve"> </v>
      </c>
      <c r="P326" s="68" t="str">
        <f>IF(COUNTIF(MaGv!$C$9:$BB$9, L325)&gt;0, INDEX(MaGv!$C$3:$BB$9, 1, MATCH(L325, MaGv!$C$9:$BB$9,0))," ")</f>
        <v xml:space="preserve"> </v>
      </c>
      <c r="Q326" s="68" t="str">
        <f>IF(COUNTIF(MaGv!$C$14:$BB$14, L325)&gt;0, INDEX(MaGv!$C$3:$BB$14, 1, MATCH(L325, MaGv!$C$14:$BB$14,0))," ")</f>
        <v xml:space="preserve"> </v>
      </c>
      <c r="R326" s="68" t="str">
        <f>IF(COUNTIF(MaGv!$C$19:$BB$19, L325)&gt;0, INDEX(MaGv!$C$3:$BB$19, 1, MATCH(L325, MaGv!$C$19:$BB$19,0))," ")</f>
        <v xml:space="preserve"> </v>
      </c>
      <c r="S326" s="68" t="str">
        <f>IF(COUNTIF(MaGv!$C$24:$BB$24, L325)&gt;0, INDEX(MaGv!$C$3:$BB$24, 1, MATCH(L325, MaGv!$C$24:$BB$24,0))," ")</f>
        <v xml:space="preserve"> </v>
      </c>
      <c r="T326" s="68" t="str">
        <f>IF(COUNTIF(MaGv!$C$29:$BB$29, L325)&gt;0, INDEX(MaGv!$C$3:$BB$29, 1, MATCH(L325, MaGv!$C$29:$BB$29,0))," ")</f>
        <v xml:space="preserve"> </v>
      </c>
    </row>
    <row r="327" spans="1:22" ht="12.95" customHeight="1">
      <c r="A327" s="124"/>
      <c r="B327" s="580"/>
      <c r="C327" s="78">
        <v>2</v>
      </c>
      <c r="D327" s="79" t="s">
        <v>98</v>
      </c>
      <c r="E327" s="78" t="str">
        <f>IF(COUNTIF(MaGv!$C$5:$BB$5, B325)&gt;0, INDEX(MaGv!$C$3:$BB$5, 1, MATCH(B325, MaGv!$C$5:$BB$5,0))," ")</f>
        <v xml:space="preserve"> </v>
      </c>
      <c r="F327" s="78" t="str">
        <f>IF(COUNTIF(MaGv!$C$10:$BB$10, B325)&gt;0, INDEX(MaGv!$C$3:$BB$10, 1, MATCH(B325, MaGv!$C$10:$BB$10,0))," ")</f>
        <v xml:space="preserve"> </v>
      </c>
      <c r="G327" s="78" t="str">
        <f>IF(COUNTIF(MaGv!$C$15:$BB$15, B325)&gt;0, INDEX(MaGv!$C$3:$BB$15, 1, MATCH(B325, MaGv!$C$15:$BB$15,0))," ")</f>
        <v xml:space="preserve"> </v>
      </c>
      <c r="H327" s="78" t="str">
        <f>IF(COUNTIF(MaGv!$C$20:$BB$20, B325)&gt;0, INDEX(MaGv!$C$3:$BB$20, 1, MATCH(B325, MaGv!$C$20:$BB$20,0))," ")</f>
        <v xml:space="preserve"> </v>
      </c>
      <c r="I327" s="78" t="str">
        <f>IF(COUNTIF(MaGv!$C$25:$BB$25, B325)&gt;0, INDEX(MaGv!$C$3:$BB$25, 1, MATCH(B325, MaGv!$C$25:$BB$25,0))," ")</f>
        <v xml:space="preserve"> </v>
      </c>
      <c r="J327" s="78" t="str">
        <f>IF(COUNTIF(MaGv!$C$30:$BB$30, B325)&gt;0, INDEX(MaGv!$C$3:$BB$30, 1, MATCH(B325, MaGv!$C$30:$BB$30,0))," ")</f>
        <v xml:space="preserve"> </v>
      </c>
      <c r="K327" s="104"/>
      <c r="L327" s="580"/>
      <c r="M327" s="78">
        <v>2</v>
      </c>
      <c r="N327" s="79" t="s">
        <v>98</v>
      </c>
      <c r="O327" s="78" t="str">
        <f>IF(COUNTIF(MaGv!$C$5:$BB$5, L325)&gt;0, INDEX(MaGv!$C$3:$BB$5, 1, MATCH(L325, MaGv!$C$5:$BB$5,0))," ")</f>
        <v xml:space="preserve"> </v>
      </c>
      <c r="P327" s="78" t="str">
        <f>IF(COUNTIF(MaGv!$C$10:$BB$10, L325)&gt;0, INDEX(MaGv!$C$3:$BB$10, 1, MATCH(L325, MaGv!$C$10:$BB$10,0))," ")</f>
        <v xml:space="preserve"> </v>
      </c>
      <c r="Q327" s="78" t="str">
        <f>IF(COUNTIF(MaGv!$C$15:$BB$15, L325)&gt;0, INDEX(MaGv!$C$3:$BB$15, 1, MATCH(L325, MaGv!$C$15:$BB$15,0))," ")</f>
        <v xml:space="preserve"> </v>
      </c>
      <c r="R327" s="78" t="str">
        <f>IF(COUNTIF(MaGv!$C$20:$BB$20, L325)&gt;0, INDEX(MaGv!$C$3:$BB$20, 1, MATCH(L325, MaGv!$C$20:$BB$20,0))," ")</f>
        <v xml:space="preserve"> </v>
      </c>
      <c r="S327" s="78" t="str">
        <f>IF(COUNTIF(MaGv!$C$25:$BB$25, L325)&gt;0, INDEX(MaGv!$C$3:$BB$25, 1, MATCH(L325, MaGv!$C$25:$BB$25,0))," ")</f>
        <v xml:space="preserve"> </v>
      </c>
      <c r="T327" s="78" t="str">
        <f>IF(COUNTIF(MaGv!$C$30:$BB$30, L325)&gt;0, INDEX(MaGv!$C$3:$BB$30, 1, MATCH(L325, MaGv!$C$30:$BB$30,0))," ")</f>
        <v xml:space="preserve"> </v>
      </c>
    </row>
    <row r="328" spans="1:22" ht="12.95" customHeight="1">
      <c r="A328" s="124"/>
      <c r="B328" s="580"/>
      <c r="C328" s="78">
        <v>3</v>
      </c>
      <c r="D328" s="79" t="s">
        <v>278</v>
      </c>
      <c r="E328" s="78" t="str">
        <f>IF(COUNTIF(MaGv!$C$6:$BB$6, B325)&gt;0, INDEX(MaGv!$C$3:$BB$6, 1, MATCH(B325, MaGv!$C$6:$BB$6,0))," ")</f>
        <v xml:space="preserve"> </v>
      </c>
      <c r="F328" s="78" t="str">
        <f>IF(COUNTIF(MaGv!$C$11:$BB$11, B325)&gt;0, INDEX(MaGv!$C$3:$BB$11, 1, MATCH(B325, MaGv!$C$11:$BB$11,0))," ")</f>
        <v xml:space="preserve"> </v>
      </c>
      <c r="G328" s="78" t="str">
        <f>IF(COUNTIF(MaGv!$C$16:$BB$16, B325)&gt;0, INDEX(MaGv!$C$3:$BB$16, 1, MATCH(B325, MaGv!$C$16:$BB$16,0))," ")</f>
        <v xml:space="preserve"> </v>
      </c>
      <c r="H328" s="78" t="str">
        <f>IF(COUNTIF(MaGv!$C$21:$BB$21, B325)&gt;0, INDEX(MaGv!$C$3:$BB$21, 1, MATCH(B325, MaGv!$C$21:$BB$21,0))," ")</f>
        <v xml:space="preserve"> </v>
      </c>
      <c r="I328" s="78" t="str">
        <f>IF(COUNTIF(MaGv!$C$26:$BB$26, B325)&gt;0, INDEX(MaGv!$C$3:$BB$26, 1, MATCH(B325, MaGv!$C$26:$BB$26,0))," ")</f>
        <v xml:space="preserve"> </v>
      </c>
      <c r="J328" s="78" t="str">
        <f>IF(COUNTIF(MaGv!$C$31:$BB$31, B325)&gt;0, INDEX(MaGv!$C$3:$BB$31, 1, MATCH(B325, MaGv!$C$31:$BB$31,0))," ")</f>
        <v xml:space="preserve"> </v>
      </c>
      <c r="K328" s="104"/>
      <c r="L328" s="580"/>
      <c r="M328" s="78">
        <v>3</v>
      </c>
      <c r="N328" s="79" t="s">
        <v>278</v>
      </c>
      <c r="O328" s="78" t="str">
        <f>IF(COUNTIF(MaGv!$C$6:$BB$6, L325)&gt;0, INDEX(MaGv!$C$3:$BB$6, 1, MATCH(L325, MaGv!$C$6:$BB$6,0))," ")</f>
        <v xml:space="preserve"> </v>
      </c>
      <c r="P328" s="78" t="str">
        <f>IF(COUNTIF(MaGv!$C$11:$BB$11, L325)&gt;0, INDEX(MaGv!$C$3:$BB$11, 1, MATCH(L325, MaGv!$C$11:$BB$11,0))," ")</f>
        <v xml:space="preserve"> </v>
      </c>
      <c r="Q328" s="78" t="str">
        <f>IF(COUNTIF(MaGv!$C$16:$BB$16, L325)&gt;0, INDEX(MaGv!$C$3:$BB$16, 1, MATCH(L325, MaGv!$C$16:$BB$16,0))," ")</f>
        <v xml:space="preserve"> </v>
      </c>
      <c r="R328" s="78" t="str">
        <f>IF(COUNTIF(MaGv!$C$21:$BB$21, L325)&gt;0, INDEX(MaGv!$C$3:$BB$21, 1, MATCH(L325, MaGv!$C$21:$BB$21,0))," ")</f>
        <v xml:space="preserve"> </v>
      </c>
      <c r="S328" s="78" t="str">
        <f>IF(COUNTIF(MaGv!$C$26:$BB$26, L325)&gt;0, INDEX(MaGv!$C$3:$BB$26, 1, MATCH(L325, MaGv!$C$26:$BB$26,0))," ")</f>
        <v xml:space="preserve"> </v>
      </c>
      <c r="T328" s="78" t="str">
        <f>IF(COUNTIF(MaGv!$C$31:$BB$31, L325)&gt;0, INDEX(MaGv!$C$3:$BB$31, 1, MATCH(L325, MaGv!$C$31:$BB$31,0))," ")</f>
        <v xml:space="preserve"> </v>
      </c>
    </row>
    <row r="329" spans="1:22" ht="12.95" customHeight="1">
      <c r="A329" s="124"/>
      <c r="B329" s="580"/>
      <c r="C329" s="78">
        <v>4</v>
      </c>
      <c r="D329" s="79" t="s">
        <v>99</v>
      </c>
      <c r="E329" s="78" t="str">
        <f>IF(COUNTIF(MaGv!$C$7:$BB$7, B325)&gt;0, INDEX(MaGv!$C$3:$BB$7, 1, MATCH(B325, MaGv!$C$7:$BB$7,0))," ")</f>
        <v xml:space="preserve"> </v>
      </c>
      <c r="F329" s="78" t="str">
        <f>IF(COUNTIF(MaGv!$C$12:$BB$12, B325)&gt;0, INDEX(MaGv!$C$3:$BB$12, 1, MATCH(B325, MaGv!$C$12:$BB$12,0))," ")</f>
        <v xml:space="preserve"> </v>
      </c>
      <c r="G329" s="78" t="str">
        <f>IF(COUNTIF(MaGv!$C$17:$BB$17, B325)&gt;0, INDEX(MaGv!$C$3:$BB$17, 1, MATCH(B325, MaGv!$C$17:$BB$17,0))," ")</f>
        <v xml:space="preserve"> </v>
      </c>
      <c r="H329" s="78" t="str">
        <f>IF(COUNTIF(MaGv!$C$22:$BB$22, B325)&gt;0, INDEX(MaGv!$C$3:$BB$22, 1, MATCH(B325, MaGv!$C$22:$BB$22,0))," ")</f>
        <v xml:space="preserve"> </v>
      </c>
      <c r="I329" s="78" t="str">
        <f>IF(COUNTIF(MaGv!$C$27:$BB$27, B325)&gt;0, INDEX(MaGv!$C$3:$BB$27, 1, MATCH(B325, MaGv!$C$27:$BB$27,0))," ")</f>
        <v xml:space="preserve"> </v>
      </c>
      <c r="J329" s="78" t="str">
        <f>IF(COUNTIF(MaGv!$C$32:$BB$32, B325)&gt;0, INDEX(MaGv!$C$3:$BB$32, 1, MATCH(B325, MaGv!$C$32:$BB$32,0))," ")</f>
        <v xml:space="preserve"> </v>
      </c>
      <c r="K329" s="104"/>
      <c r="L329" s="580"/>
      <c r="M329" s="78">
        <v>4</v>
      </c>
      <c r="N329" s="79" t="s">
        <v>99</v>
      </c>
      <c r="O329" s="78" t="str">
        <f>IF(COUNTIF(MaGv!$C$7:$BB$7, L325)&gt;0, INDEX(MaGv!$C$3:$BB$7, 1, MATCH(L325, MaGv!$C$7:$BB$7,0))," ")</f>
        <v xml:space="preserve"> </v>
      </c>
      <c r="P329" s="78" t="str">
        <f>IF(COUNTIF(MaGv!$C$12:$BB$12, L325)&gt;0, INDEX(MaGv!$C$3:$BB$12, 1, MATCH(L325, MaGv!$C$12:$BB$12,0))," ")</f>
        <v xml:space="preserve"> </v>
      </c>
      <c r="Q329" s="78" t="str">
        <f>IF(COUNTIF(MaGv!$C$17:$BB$17, L325)&gt;0, INDEX(MaGv!$C$3:$BB$17, 1, MATCH(L325, MaGv!$C$17:$BB$17,0))," ")</f>
        <v xml:space="preserve"> </v>
      </c>
      <c r="R329" s="78" t="str">
        <f>IF(COUNTIF(MaGv!$C$22:$BB$22, L325)&gt;0, INDEX(MaGv!$C$3:$BB$22, 1, MATCH(L325, MaGv!$C$22:$BB$22,0))," ")</f>
        <v xml:space="preserve"> </v>
      </c>
      <c r="S329" s="78" t="str">
        <f>IF(COUNTIF(MaGv!$C$27:$BB$27, L325)&gt;0, INDEX(MaGv!$C$3:$BB$27, 1, MATCH(L325, MaGv!$C$27:$BB$27,0))," ")</f>
        <v xml:space="preserve"> </v>
      </c>
      <c r="T329" s="78" t="str">
        <f>IF(COUNTIF(MaGv!$C$32:$BB$32, L325)&gt;0, INDEX(MaGv!$C$3:$BB$32, 1, MATCH(L325, MaGv!$C$32:$BB$32,0))," ")</f>
        <v xml:space="preserve"> </v>
      </c>
    </row>
    <row r="330" spans="1:22" ht="12.95" customHeight="1" thickBot="1">
      <c r="A330" s="124"/>
      <c r="B330" s="580"/>
      <c r="C330" s="108">
        <v>5</v>
      </c>
      <c r="D330" s="110" t="s">
        <v>100</v>
      </c>
      <c r="E330" s="108" t="str">
        <f>IF(COUNTIF(MaGv!$C$8:$BB$8, B325)&gt;0, INDEX(MaGv!$C$3:$BB$8, 1, MATCH(B325, MaGv!$C$8:$BB$8,0))," ")</f>
        <v xml:space="preserve"> </v>
      </c>
      <c r="F330" s="108" t="str">
        <f>IF(COUNTIF(MaGv!$C$13:$BB$13, B325)&gt;0, INDEX(MaGv!$C$3:$BB$13, 1, MATCH(B325, MaGv!$C$13:$BB$13,0))," ")</f>
        <v xml:space="preserve"> </v>
      </c>
      <c r="G330" s="108" t="str">
        <f>IF(COUNTIF(MaGv!$C$18:$BB$18, B325)&gt;0, INDEX(MaGv!$C$3:$BB$18, 1, MATCH(B325, MaGv!$C$18:$BB$18,0))," ")</f>
        <v xml:space="preserve"> </v>
      </c>
      <c r="H330" s="108" t="str">
        <f>IF(COUNTIF(MaGv!$C$23:$BB$23, B325)&gt;0, INDEX(MaGv!$C$3:$BB$23, 1, MATCH(B325, MaGv!$C$23:$BB$23,0))," ")</f>
        <v xml:space="preserve"> </v>
      </c>
      <c r="I330" s="108" t="str">
        <f>IF(COUNTIF(MaGv!$C$28:$BB$28, B325)&gt;0, INDEX(MaGv!$C$3:$BB$28, 1, MATCH(B325, MaGv!$C$28:$BB$28,0))," ")</f>
        <v xml:space="preserve"> </v>
      </c>
      <c r="J330" s="108" t="str">
        <f>IF(COUNTIF(MaGv!$C$33:$BB$33, B325)&gt;0, INDEX(MaGv!$C$3:$BB$33, 1, MATCH(B325, MaGv!$C$33:$BB$33, 0))," ")</f>
        <v xml:space="preserve"> </v>
      </c>
      <c r="K330" s="104"/>
      <c r="L330" s="580"/>
      <c r="M330" s="108">
        <v>5</v>
      </c>
      <c r="N330" s="110" t="s">
        <v>100</v>
      </c>
      <c r="O330" s="108" t="str">
        <f>IF(COUNTIF(MaGv!$C$8:$BB$8, L325)&gt;0, INDEX(MaGv!$C$3:$BB$8, 1, MATCH(L325, MaGv!$C$8:$BB$8,0))," ")</f>
        <v xml:space="preserve"> </v>
      </c>
      <c r="P330" s="108" t="str">
        <f>IF(COUNTIF(MaGv!$C$13:$BB$13, L325)&gt;0, INDEX(MaGv!$C$3:$BB$13, 1, MATCH(L325, MaGv!$C$13:$BB$13,0))," ")</f>
        <v xml:space="preserve"> </v>
      </c>
      <c r="Q330" s="108" t="str">
        <f>IF(COUNTIF(MaGv!$C$18:$BB$18, L325)&gt;0, INDEX(MaGv!$C$3:$BB$18, 1, MATCH(L325, MaGv!$C$18:$BB$18,0))," ")</f>
        <v xml:space="preserve"> </v>
      </c>
      <c r="R330" s="108" t="str">
        <f>IF(COUNTIF(MaGv!$C$23:$BB$23, L325)&gt;0, INDEX(MaGv!$C$3:$BB$23, 1, MATCH(L325, MaGv!$C$23:$BB$23,0))," ")</f>
        <v xml:space="preserve"> </v>
      </c>
      <c r="S330" s="108" t="str">
        <f>IF(COUNTIF(MaGv!$C$28:$BB$28, L325)&gt;0, INDEX(MaGv!$C$3:$BB$28, 1, MATCH(L325, MaGv!$C$28:$BB$28,0))," ")</f>
        <v xml:space="preserve"> </v>
      </c>
      <c r="T330" s="108" t="str">
        <f>IF(COUNTIF(MaGv!$C$33:$BB$33, L325)&gt;0, INDEX(MaGv!$C$3:$BB$33, 1, MATCH(L325, MaGv!$C$33:$BB$33, 0))," ")</f>
        <v xml:space="preserve"> </v>
      </c>
    </row>
    <row r="331" spans="1:22" ht="12.95" customHeight="1" thickTop="1">
      <c r="A331" s="124"/>
      <c r="B331" s="579" t="s">
        <v>24</v>
      </c>
      <c r="C331" s="109">
        <v>1</v>
      </c>
      <c r="D331" s="111" t="s">
        <v>279</v>
      </c>
      <c r="E331" s="109" t="str">
        <f>IF(COUNTIF(MaGv!$C$39:$BB$39, B325)&gt;0, INDEX(MaGv!$C$38:$BB$39, 1, MATCH(B325, MaGv!$C$39:$BB$39,0))," ")</f>
        <v xml:space="preserve"> </v>
      </c>
      <c r="F331" s="109" t="str">
        <f>IF(COUNTIF(MaGv!$C$44:$BB$44, B325)&gt;0, INDEX(MaGv!$C$38:$BB$44, 1, MATCH(B325, MaGv!$C$44:$BB$44,0))," ")</f>
        <v xml:space="preserve"> </v>
      </c>
      <c r="G331" s="109" t="str">
        <f>IF(COUNTIF(MaGv!$C$49:$BB$49, B325)&gt;0, INDEX(MaGv!$C$38:$BB$49, 1, MATCH(B325, MaGv!$C$49:$BB$49,0))," ")</f>
        <v xml:space="preserve"> </v>
      </c>
      <c r="H331" s="109" t="str">
        <f>IF(COUNTIF(MaGv!$C$54:$BB$54, B325)&gt;0, INDEX(MaGv!$C$38:$BB$54, 1, MATCH(B325, MaGv!$C$54:$BB$54,0))," ")</f>
        <v xml:space="preserve"> </v>
      </c>
      <c r="I331" s="109" t="str">
        <f>IF(COUNTIF(MaGv!$C$59:$BB$59, B325)&gt;0, INDEX(MaGv!$C$38:$BB$59, 1, MATCH(B325, MaGv!$C$59:$BB$59,0))," ")</f>
        <v xml:space="preserve"> </v>
      </c>
      <c r="J331" s="109" t="str">
        <f>IF(COUNTIF(MaGv!$C$64:$BB$64, B325)&gt;0, INDEX(MaGv!$C$38:$BB$64, 1, MATCH(B325, MaGv!$C$64:$BB$64,0))," ")</f>
        <v xml:space="preserve"> </v>
      </c>
      <c r="K331" s="104"/>
      <c r="L331" s="579" t="s">
        <v>24</v>
      </c>
      <c r="M331" s="109">
        <v>1</v>
      </c>
      <c r="N331" s="111" t="s">
        <v>279</v>
      </c>
      <c r="O331" s="109" t="str">
        <f>IF(COUNTIF(MaGv!$C$39:$BB$39, L325)&gt;0, INDEX(MaGv!$C$38:$BB$39, 1, MATCH(L325, MaGv!$C$39:$BB$39,0))," ")</f>
        <v xml:space="preserve"> </v>
      </c>
      <c r="P331" s="109" t="str">
        <f>IF(COUNTIF(MaGv!$C$44:$BB$44, L325)&gt;0, INDEX(MaGv!$C$38:$BB$44, 1, MATCH(L325, MaGv!$C$44:$BB$44,0))," ")</f>
        <v xml:space="preserve"> </v>
      </c>
      <c r="Q331" s="109" t="str">
        <f>IF(COUNTIF(MaGv!$C$49:$BB$49, L325)&gt;0, INDEX(MaGv!$C$38:$BB$49, 1, MATCH(L325, MaGv!$C$49:$BB$49,0))," ")</f>
        <v xml:space="preserve"> </v>
      </c>
      <c r="R331" s="109" t="str">
        <f>IF(COUNTIF(MaGv!$C$54:$BB$54, L325)&gt;0, INDEX(MaGv!$C$38:$BB$54, 1, MATCH(L325, MaGv!$C$54:$BB$54,0))," ")</f>
        <v xml:space="preserve"> </v>
      </c>
      <c r="S331" s="109" t="str">
        <f>IF(COUNTIF(MaGv!$C$59:$BB$59, L325)&gt;0, INDEX(MaGv!$C$38:$BB$59, 1, MATCH(L325, MaGv!$C$59:$BB$59,0))," ")</f>
        <v xml:space="preserve"> </v>
      </c>
      <c r="T331" s="109" t="str">
        <f>IF(COUNTIF(MaGv!$C$64:$BB$64, L325)&gt;0, INDEX(MaGv!$C$38:$BB$64, 1, MATCH(L325, MaGv!$C$64:$BB$64,0))," ")</f>
        <v xml:space="preserve"> </v>
      </c>
    </row>
    <row r="332" spans="1:22" ht="12.95" customHeight="1">
      <c r="A332" s="124"/>
      <c r="B332" s="580"/>
      <c r="C332" s="78">
        <v>2</v>
      </c>
      <c r="D332" s="79" t="s">
        <v>531</v>
      </c>
      <c r="E332" s="78" t="str">
        <f>IF(COUNTIF(MaGv!$C$40:$BB$40, B325)&gt;0, INDEX(MaGv!$C$38:$BB$40, 1, MATCH(B325, MaGv!$C$40:$BB$40,0))," ")</f>
        <v xml:space="preserve"> </v>
      </c>
      <c r="F332" s="78" t="str">
        <f>IF(COUNTIF(MaGv!$C$45:$BB$45, B325)&gt;0, INDEX(MaGv!$C$38:$BB$45, 1, MATCH(B325, MaGv!$C$45:$BB$45,0))," ")</f>
        <v xml:space="preserve"> </v>
      </c>
      <c r="G332" s="78" t="str">
        <f>IF(COUNTIF(MaGv!$C$50:$BB$50, B325)&gt;0, INDEX(MaGv!$C$38:$BB$50, 1, MATCH(B325, MaGv!$C$50:$BB$50,0))," ")</f>
        <v xml:space="preserve"> </v>
      </c>
      <c r="H332" s="78" t="str">
        <f>IF(COUNTIF(MaGv!$C$55:$BB$55, B325)&gt;0, INDEX(MaGv!$C$38:$BB$55, 1, MATCH(B325, MaGv!$C$55:$BB$55,0))," ")</f>
        <v xml:space="preserve"> </v>
      </c>
      <c r="I332" s="78" t="str">
        <f>IF(COUNTIF(MaGv!$C$60:$BB$60, B325)&gt;0, INDEX(MaGv!$C$38:$BB$60, 1, MATCH(B325, MaGv!$C$60:$BB$60,0))," ")</f>
        <v xml:space="preserve"> </v>
      </c>
      <c r="J332" s="78" t="str">
        <f>IF(COUNTIF(MaGv!$C$65:$BB$65, B325)&gt;0, INDEX(MaGv!$C$38:$BB$65, 1, MATCH(B325, MaGv!$C$65:$BB$65,0))," ")</f>
        <v xml:space="preserve"> </v>
      </c>
      <c r="K332" s="104"/>
      <c r="L332" s="580"/>
      <c r="M332" s="78">
        <v>2</v>
      </c>
      <c r="N332" s="79" t="s">
        <v>531</v>
      </c>
      <c r="O332" s="78" t="str">
        <f>IF(COUNTIF(MaGv!$C$40:$BB$40, L325)&gt;0, INDEX(MaGv!$C$38:$BB$40, 1, MATCH(L325, MaGv!$C$40:$BB$40,0))," ")</f>
        <v xml:space="preserve"> </v>
      </c>
      <c r="P332" s="78" t="str">
        <f>IF(COUNTIF(MaGv!$C$45:$BB$45, L325)&gt;0, INDEX(MaGv!$C$38:$BB$45, 1, MATCH(L325, MaGv!$C$45:$BB$45,0))," ")</f>
        <v xml:space="preserve"> </v>
      </c>
      <c r="Q332" s="78" t="str">
        <f>IF(COUNTIF(MaGv!$C$50:$BB$50, L325)&gt;0, INDEX(MaGv!$C$38:$BB$50, 1, MATCH(L325, MaGv!$C$50:$BB$50,0))," ")</f>
        <v xml:space="preserve"> </v>
      </c>
      <c r="R332" s="78" t="str">
        <f>IF(COUNTIF(MaGv!$C$55:$BB$55, L325)&gt;0, INDEX(MaGv!$C$38:$BB$55, 1, MATCH(L325, MaGv!$C$55:$BB$55,0))," ")</f>
        <v xml:space="preserve"> </v>
      </c>
      <c r="S332" s="78" t="str">
        <f>IF(COUNTIF(MaGv!$C$60:$BB$60, L325)&gt;0, INDEX(MaGv!$C$38:$BB$60, 1, MATCH(L325, MaGv!$C$60:$BB$60,0))," ")</f>
        <v xml:space="preserve"> </v>
      </c>
      <c r="T332" s="78" t="str">
        <f>IF(COUNTIF(MaGv!$C$65:$BB$65, L325)&gt;0, INDEX(MaGv!$C$38:$BB$65, 1, MATCH(L325, MaGv!$C$65:$BB$65,0))," ")</f>
        <v xml:space="preserve"> </v>
      </c>
    </row>
    <row r="333" spans="1:22" ht="12.95" customHeight="1">
      <c r="A333" s="124"/>
      <c r="B333" s="580"/>
      <c r="C333" s="78">
        <v>3</v>
      </c>
      <c r="D333" s="79" t="s">
        <v>532</v>
      </c>
      <c r="E333" s="78" t="str">
        <f>IF(COUNTIF(MaGv!$C$41:$BB$41, B325)&gt;0, INDEX(MaGv!$C$38:$BB$41, 1, MATCH(B325, MaGv!$C$41:$BB$41,0))," ")</f>
        <v xml:space="preserve"> </v>
      </c>
      <c r="F333" s="78" t="str">
        <f>IF(COUNTIF(MaGv!$C$46:$BB$46, B325)&gt;0, INDEX(MaGv!$C$38:$BB$46, 1, MATCH(B325, MaGv!$C$46:$BB$46,0))," ")</f>
        <v xml:space="preserve"> </v>
      </c>
      <c r="G333" s="78" t="str">
        <f>IF(COUNTIF(MaGv!$C$51:$BB$51, B325)&gt;0, INDEX(MaGv!$C$38:$BB$51, 1, MATCH(B325, MaGv!$C$51:$BB$51,0))," ")</f>
        <v xml:space="preserve"> </v>
      </c>
      <c r="H333" s="78" t="str">
        <f>IF(COUNTIF(MaGv!$C$56:$BB$56, B325)&gt;0, INDEX(MaGv!$C$38:$BB$56, 1, MATCH(B325, MaGv!$C$56:$BB$56,0))," ")</f>
        <v xml:space="preserve"> </v>
      </c>
      <c r="I333" s="78" t="str">
        <f>IF(COUNTIF(MaGv!$C$61:$BB$61, B325)&gt;0, INDEX(MaGv!$C$38:$BB$61, 1, MATCH(B325, MaGv!$C$61:$BB$61,0))," ")</f>
        <v xml:space="preserve"> </v>
      </c>
      <c r="J333" s="78" t="str">
        <f>IF(COUNTIF(MaGv!$C$66:$BB$66, B325)&gt;0, INDEX(MaGv!$C$38:$BB$66, 1, MATCH(B325, MaGv!$C$66:$BB$66,0))," ")</f>
        <v xml:space="preserve"> </v>
      </c>
      <c r="K333" s="104"/>
      <c r="L333" s="580"/>
      <c r="M333" s="78">
        <v>3</v>
      </c>
      <c r="N333" s="79" t="s">
        <v>532</v>
      </c>
      <c r="O333" s="78" t="str">
        <f>IF(COUNTIF(MaGv!$C$41:$BB$41, L325)&gt;0, INDEX(MaGv!$C$38:$BB$41, 1, MATCH(L325, MaGv!$C$41:$BB$41,0))," ")</f>
        <v xml:space="preserve"> </v>
      </c>
      <c r="P333" s="78" t="str">
        <f>IF(COUNTIF(MaGv!$C$46:$BB$46, L325)&gt;0, INDEX(MaGv!$C$38:$BB$46, 1, MATCH(L325, MaGv!$C$46:$BB$46,0))," ")</f>
        <v xml:space="preserve"> </v>
      </c>
      <c r="Q333" s="78" t="str">
        <f>IF(COUNTIF(MaGv!$C$51:$BB$51, L325)&gt;0, INDEX(MaGv!$C$38:$BB$51, 1, MATCH(L325, MaGv!$C$51:$BB$51,0))," ")</f>
        <v xml:space="preserve"> </v>
      </c>
      <c r="R333" s="78" t="str">
        <f>IF(COUNTIF(MaGv!$C$56:$BB$56, L325)&gt;0, INDEX(MaGv!$C$38:$BB$56, 1, MATCH(L325, MaGv!$C$56:$BB$56,0))," ")</f>
        <v xml:space="preserve"> </v>
      </c>
      <c r="S333" s="78" t="str">
        <f>IF(COUNTIF(MaGv!$C$61:$BB$61, L325)&gt;0, INDEX(MaGv!$C$38:$BB$61, 1, MATCH(L325, MaGv!$C$61:$BB$61,0))," ")</f>
        <v xml:space="preserve"> </v>
      </c>
      <c r="T333" s="78" t="str">
        <f>IF(COUNTIF(MaGv!$C$66:$BB$66, L325)&gt;0, INDEX(MaGv!$C$38:$BB$66, 1, MATCH(L325, MaGv!$C$66:$BB$66,0))," ")</f>
        <v xml:space="preserve"> </v>
      </c>
    </row>
    <row r="334" spans="1:22" ht="12.95" customHeight="1">
      <c r="A334" s="124"/>
      <c r="B334" s="580"/>
      <c r="C334" s="78">
        <v>4</v>
      </c>
      <c r="D334" s="79" t="s">
        <v>533</v>
      </c>
      <c r="E334" s="78" t="str">
        <f>IF(COUNTIF(MaGv!$C$42:$BB$42, B325)&gt;0, INDEX(MaGv!$C$38:$BB$42, 1, MATCH(B325, MaGv!$C$42:$BB$42,0))," ")</f>
        <v xml:space="preserve"> </v>
      </c>
      <c r="F334" s="78" t="str">
        <f>IF(COUNTIF(MaGv!$C$47:$BB$47, B325)&gt;0, INDEX(MaGv!$C$38:$BB$47, 1, MATCH(B325, MaGv!$C$47:$BB$47,0))," ")</f>
        <v xml:space="preserve"> </v>
      </c>
      <c r="G334" s="78" t="str">
        <f>IF(COUNTIF(MaGv!$C$52:$BB$52, B325)&gt;0, INDEX(MaGv!$C$38:$BB$52, 1, MATCH(B325, MaGv!$C$52:$BB$52, 0))," ")</f>
        <v xml:space="preserve"> </v>
      </c>
      <c r="H334" s="78" t="str">
        <f>IF(COUNTIF(MaGv!$C$57:$BB$57, B325)&gt;0, INDEX(MaGv!$C$38:$BB$57, 1, MATCH(B325, MaGv!$C$57:$BB$57,0))," ")</f>
        <v xml:space="preserve"> </v>
      </c>
      <c r="I334" s="78" t="str">
        <f>IF(COUNTIF(MaGv!$C$62:$BB$62, B325)&gt;0, INDEX(MaGv!$C$38:$BB$62, 1, MATCH(B325, MaGv!$C$62:$BB$62,0))," ")</f>
        <v xml:space="preserve"> </v>
      </c>
      <c r="J334" s="78" t="str">
        <f>IF(COUNTIF(MaGv!$C$66:$BB$67, B325)&gt;0, INDEX(MaGv!$C$38:$BB$67, 1, MATCH(B325, MaGv!$C$67:$BB$67,0))," ")</f>
        <v xml:space="preserve"> </v>
      </c>
      <c r="K334" s="104"/>
      <c r="L334" s="580"/>
      <c r="M334" s="78">
        <v>4</v>
      </c>
      <c r="N334" s="79" t="s">
        <v>533</v>
      </c>
      <c r="O334" s="78" t="str">
        <f>IF(COUNTIF(MaGv!$C$42:$BB$42, L325)&gt;0, INDEX(MaGv!$C$38:$BB$42, 1, MATCH(L325, MaGv!$C$42:$BB$42,0))," ")</f>
        <v xml:space="preserve"> </v>
      </c>
      <c r="P334" s="78" t="str">
        <f>IF(COUNTIF(MaGv!$C$47:$BB$47, L325)&gt;0, INDEX(MaGv!$C$38:$BB$47, 1, MATCH(L325, MaGv!$C$47:$BB$47,0))," ")</f>
        <v xml:space="preserve"> </v>
      </c>
      <c r="Q334" s="78" t="str">
        <f>IF(COUNTIF(MaGv!$C$52:$BB$52, L325)&gt;0, INDEX(MaGv!$C$38:$BB$52, 1, MATCH(L325, MaGv!$C$52:$BB$52, 0))," ")</f>
        <v xml:space="preserve"> </v>
      </c>
      <c r="R334" s="78" t="str">
        <f>IF(COUNTIF(MaGv!$C$57:$BB$57, L325)&gt;0, INDEX(MaGv!$C$38:$BB$57, 1, MATCH(L325, MaGv!$C$57:$BB$57,0))," ")</f>
        <v xml:space="preserve"> </v>
      </c>
      <c r="S334" s="78" t="str">
        <f>IF(COUNTIF(MaGv!$C$62:$BB$62, L325)&gt;0, INDEX(MaGv!$C$38:$BB$62, 1, MATCH(L325, MaGv!$C$62:$BB$62,0))," ")</f>
        <v xml:space="preserve"> </v>
      </c>
      <c r="T334" s="78" t="str">
        <f>IF(COUNTIF(MaGv!$C$66:$BB$67, L325)&gt;0, INDEX(MaGv!$C$38:$BB$67, 1, MATCH(L325, MaGv!$C$67:$BB$67,0))," ")</f>
        <v xml:space="preserve"> </v>
      </c>
    </row>
    <row r="335" spans="1:22" ht="12.95" customHeight="1">
      <c r="A335" s="124"/>
      <c r="B335" s="581"/>
      <c r="C335" s="80">
        <v>5</v>
      </c>
      <c r="D335" s="81" t="s">
        <v>534</v>
      </c>
      <c r="E335" s="80" t="str">
        <f>IF(COUNTIF(MaGv!$C$43:$BB$43, B325)&gt;0, INDEX(MaGv!$C$38:$BB$43, 1, MATCH(B325, MaGv!$C$43:$BB$43,0))," ")</f>
        <v xml:space="preserve"> </v>
      </c>
      <c r="F335" s="80" t="str">
        <f>IF(COUNTIF(MaGv!$C$48:$BB$48, B325)&gt;0, INDEX(MaGv!$C$38:$BB$48, 1, MATCH(B325, MaGv!$C$48:$BB$48,0))," ")</f>
        <v xml:space="preserve"> </v>
      </c>
      <c r="G335" s="80" t="str">
        <f>IF(COUNTIF(MaGv!$C$53:$BB$53, B325)&gt;0, INDEX(MaGv!$C$38:$BB$53, 1, MATCH(B325, MaGv!$C$53:$BB$53,0))," ")</f>
        <v xml:space="preserve"> </v>
      </c>
      <c r="H335" s="80" t="str">
        <f>IF(COUNTIF(MaGv!$C$58:$BB$58, B325)&gt;0, INDEX(MaGv!$C$38:$BB$58, 1, MATCH(B325, MaGv!$C$58:$BB$58,0))," ")</f>
        <v xml:space="preserve"> </v>
      </c>
      <c r="I335" s="80" t="str">
        <f>IF(COUNTIF(MaGv!$C$63:$BB$63, B325)&gt;0, INDEX(MaGv!$C$38:$BB$63, 1, MATCH(B325, MaGv!$C$63:$BB$63,0))," ")</f>
        <v xml:space="preserve"> </v>
      </c>
      <c r="J335" s="80" t="str">
        <f>IF(COUNTIF(MaGv!$C$68:$BB$68, B325)&gt;0, INDEX(MaGv!$C$38:$BB$68, 1, MATCH(B325, MaGv!$C$68:$BB$68,0))," ")</f>
        <v xml:space="preserve"> </v>
      </c>
      <c r="K335" s="104"/>
      <c r="L335" s="581"/>
      <c r="M335" s="80">
        <v>5</v>
      </c>
      <c r="N335" s="81" t="s">
        <v>534</v>
      </c>
      <c r="O335" s="80" t="str">
        <f>IF(COUNTIF(MaGv!$C$43:$BB$43, L325)&gt;0, INDEX(MaGv!$C$38:$BB$43, 1, MATCH(L325, MaGv!$C$43:$BB$43,0))," ")</f>
        <v xml:space="preserve"> </v>
      </c>
      <c r="P335" s="80" t="str">
        <f>IF(COUNTIF(MaGv!$C$48:$BB$48, L325)&gt;0, INDEX(MaGv!$C$38:$BB$48, 1, MATCH(L325, MaGv!$C$48:$BB$48,0))," ")</f>
        <v xml:space="preserve"> </v>
      </c>
      <c r="Q335" s="80" t="str">
        <f>IF(COUNTIF(MaGv!$C$53:$BB$53, L325)&gt;0, INDEX(MaGv!$C$38:$BB$53, 1, MATCH(L325, MaGv!$C$53:$BB$53,0))," ")</f>
        <v xml:space="preserve"> </v>
      </c>
      <c r="R335" s="80" t="str">
        <f>IF(COUNTIF(MaGv!$C$58:$BB$58, L325)&gt;0, INDEX(MaGv!$C$38:$BB$58, 1, MATCH(L325, MaGv!$C$58:$BB$58,0))," ")</f>
        <v xml:space="preserve"> </v>
      </c>
      <c r="S335" s="80" t="str">
        <f>IF(COUNTIF(MaGv!$C$63:$BB$63, L325)&gt;0, INDEX(MaGv!$C$38:$BB$63, 1, MATCH(L325, MaGv!$C$63:$BB$63,0))," ")</f>
        <v xml:space="preserve"> </v>
      </c>
      <c r="T335" s="80" t="str">
        <f>IF(COUNTIF(MaGv!$C$68:$BB$68, L325)&gt;0, INDEX(MaGv!$C$38:$BB$68, 1, MATCH(L325, MaGv!$C$68:$BB$68,0))," ")</f>
        <v xml:space="preserve"> </v>
      </c>
    </row>
    <row r="336" spans="1:22" ht="12.95" customHeight="1">
      <c r="A336" s="124"/>
      <c r="B336" s="119"/>
      <c r="C336" s="75"/>
      <c r="D336" s="82"/>
      <c r="E336" s="75"/>
      <c r="F336" s="75"/>
      <c r="G336" s="75"/>
      <c r="H336" s="75"/>
      <c r="I336" s="75"/>
      <c r="J336" s="75"/>
      <c r="K336" s="104"/>
      <c r="L336" s="119"/>
      <c r="M336" s="75"/>
      <c r="N336" s="82"/>
      <c r="O336" s="75"/>
      <c r="P336" s="75"/>
      <c r="Q336" s="75"/>
      <c r="R336" s="75"/>
      <c r="S336" s="75"/>
      <c r="T336" s="75"/>
    </row>
    <row r="337" spans="1:22" ht="12.95" customHeight="1">
      <c r="A337" s="127"/>
      <c r="B337" s="120"/>
      <c r="C337" s="83"/>
      <c r="D337" s="83"/>
      <c r="E337" s="84"/>
      <c r="F337" s="84"/>
      <c r="G337" s="84"/>
      <c r="H337" s="84"/>
      <c r="I337" s="84"/>
      <c r="J337" s="84"/>
      <c r="K337" s="84"/>
      <c r="L337" s="120"/>
      <c r="M337" s="83"/>
      <c r="N337" s="83"/>
      <c r="O337" s="84"/>
      <c r="P337" s="84"/>
      <c r="Q337" s="84"/>
      <c r="R337" s="84"/>
      <c r="S337" s="84"/>
      <c r="T337" s="84"/>
    </row>
    <row r="338" spans="1:22" ht="12.95" customHeight="1">
      <c r="A338" s="124"/>
      <c r="B338" s="474" t="str">
        <f ca="1">MaGv!$N$1</f>
        <v>tkb_khoi12_hk2_ngay04-05-2020</v>
      </c>
      <c r="C338" s="474"/>
      <c r="D338" s="70"/>
      <c r="E338" s="70"/>
      <c r="F338" s="70"/>
      <c r="G338" s="70"/>
      <c r="H338" s="124"/>
      <c r="I338" s="70"/>
      <c r="J338" s="70"/>
      <c r="K338" s="71"/>
      <c r="L338" s="474" t="str">
        <f ca="1">MaGv!$N$1</f>
        <v>tkb_khoi12_hk2_ngay04-05-2020</v>
      </c>
      <c r="M338" s="70"/>
      <c r="N338" s="70"/>
      <c r="O338" s="70"/>
      <c r="P338" s="70"/>
      <c r="Q338" s="70"/>
      <c r="R338" s="124"/>
      <c r="S338" s="70"/>
      <c r="T338" s="70"/>
    </row>
    <row r="339" spans="1:22" ht="12.95" customHeight="1">
      <c r="B339" s="117" t="s">
        <v>71</v>
      </c>
      <c r="C339" s="582" t="str">
        <f>VLOOKUP(B341,dsma,3,0)&amp;"-"&amp;VLOOKUP(B341,dsma,5,0)</f>
        <v>Nguyễn Văn Anh-Thể dục</v>
      </c>
      <c r="D339" s="582"/>
      <c r="E339" s="582"/>
      <c r="F339" s="582"/>
      <c r="G339" s="71"/>
      <c r="H339" s="72"/>
      <c r="I339" s="73" t="s">
        <v>125</v>
      </c>
      <c r="J339" s="74">
        <f>60-COUNTIF(E342:J351, " ")</f>
        <v>0</v>
      </c>
      <c r="K339" s="71"/>
      <c r="L339" s="117" t="s">
        <v>71</v>
      </c>
      <c r="M339" s="582" t="str">
        <f>VLOOKUP(L341,dsma,3,0)&amp;"-"&amp;VLOOKUP(L341,dsma,5,0)</f>
        <v>Lữ Đức Cường-Thể dục</v>
      </c>
      <c r="N339" s="582"/>
      <c r="O339" s="582"/>
      <c r="P339" s="582"/>
      <c r="Q339" s="105"/>
      <c r="R339" s="72"/>
      <c r="S339" s="73" t="s">
        <v>125</v>
      </c>
      <c r="T339" s="74">
        <f>60-COUNTIF(O342:T351, " ")</f>
        <v>0</v>
      </c>
    </row>
    <row r="340" spans="1:22" ht="3" customHeight="1">
      <c r="B340" s="116"/>
      <c r="C340" s="71"/>
      <c r="D340" s="71"/>
      <c r="E340" s="75"/>
      <c r="F340" s="71"/>
      <c r="G340" s="71"/>
      <c r="H340" s="71"/>
      <c r="I340" s="71"/>
      <c r="J340" s="71"/>
      <c r="K340" s="71"/>
      <c r="L340" s="116"/>
      <c r="M340" s="71"/>
      <c r="N340" s="71"/>
      <c r="O340" s="75"/>
      <c r="P340" s="71"/>
      <c r="Q340" s="71"/>
      <c r="R340" s="71"/>
      <c r="S340" s="71"/>
      <c r="T340" s="71"/>
    </row>
    <row r="341" spans="1:22" ht="12.95" customHeight="1">
      <c r="A341" s="126"/>
      <c r="B341" s="118" t="str">
        <f>X47</f>
        <v>BE01</v>
      </c>
      <c r="C341" s="76" t="s">
        <v>72</v>
      </c>
      <c r="D341" s="76" t="s">
        <v>73</v>
      </c>
      <c r="E341" s="76" t="s">
        <v>15</v>
      </c>
      <c r="F341" s="76" t="s">
        <v>16</v>
      </c>
      <c r="G341" s="76" t="s">
        <v>37</v>
      </c>
      <c r="H341" s="76" t="s">
        <v>38</v>
      </c>
      <c r="I341" s="76" t="s">
        <v>39</v>
      </c>
      <c r="J341" s="76" t="s">
        <v>40</v>
      </c>
      <c r="K341" s="103"/>
      <c r="L341" s="118" t="str">
        <f>X48</f>
        <v>BE02</v>
      </c>
      <c r="M341" s="76" t="s">
        <v>72</v>
      </c>
      <c r="N341" s="76" t="s">
        <v>73</v>
      </c>
      <c r="O341" s="76" t="s">
        <v>15</v>
      </c>
      <c r="P341" s="76" t="s">
        <v>16</v>
      </c>
      <c r="Q341" s="76" t="s">
        <v>37</v>
      </c>
      <c r="R341" s="76" t="s">
        <v>38</v>
      </c>
      <c r="S341" s="76" t="s">
        <v>39</v>
      </c>
      <c r="T341" s="76" t="s">
        <v>40</v>
      </c>
      <c r="V341" s="122">
        <v>44</v>
      </c>
    </row>
    <row r="342" spans="1:22" ht="12.95" customHeight="1">
      <c r="A342" s="124"/>
      <c r="B342" s="583" t="s">
        <v>25</v>
      </c>
      <c r="C342" s="68">
        <v>1</v>
      </c>
      <c r="D342" s="77" t="s">
        <v>74</v>
      </c>
      <c r="E342" s="68" t="str">
        <f>IF(COUNTIF(MaGv!$C$4:$BB$4, B341)&gt;0, INDEX(MaGv!$C$3:$BB$4, 1, MATCH(B341, MaGv!$C$4:$BB$4,0))," ")</f>
        <v xml:space="preserve"> </v>
      </c>
      <c r="F342" s="68" t="str">
        <f>IF(COUNTIF(MaGv!$C$9:$BB$9, B341)&gt;0, INDEX(MaGv!$C$3:$BB$9, 1, MATCH(B341, MaGv!$C$9:$BB$9,0))," ")</f>
        <v xml:space="preserve"> </v>
      </c>
      <c r="G342" s="68" t="str">
        <f>IF(COUNTIF(MaGv!$C$14:$BB$14, B341)&gt;0, INDEX(MaGv!$C$3:$BB$14, 1, MATCH(B341, MaGv!$C$14:$BB$14,0))," ")</f>
        <v xml:space="preserve"> </v>
      </c>
      <c r="H342" s="68" t="str">
        <f>IF(COUNTIF(MaGv!$C$19:$BB$19, B341)&gt;0, INDEX(MaGv!$C$3:$BB$19, 1, MATCH(B341, MaGv!$C$19:$BB$19,0))," ")</f>
        <v xml:space="preserve"> </v>
      </c>
      <c r="I342" s="68" t="str">
        <f>IF(COUNTIF(MaGv!$C$24:$BB$24, B341)&gt;0, INDEX(MaGv!$C$3:$BB$24, 1, MATCH(B341, MaGv!$C$24:$BB$24,0))," ")</f>
        <v xml:space="preserve"> </v>
      </c>
      <c r="J342" s="68" t="str">
        <f>IF(COUNTIF(MaGv!$C$29:$BB$29, B341)&gt;0, INDEX(MaGv!$C$3:$BB$29, 1, MATCH(B341, MaGv!$C$29:$BB$29,0))," ")</f>
        <v xml:space="preserve"> </v>
      </c>
      <c r="K342" s="104"/>
      <c r="L342" s="583" t="s">
        <v>25</v>
      </c>
      <c r="M342" s="68">
        <v>1</v>
      </c>
      <c r="N342" s="77" t="s">
        <v>74</v>
      </c>
      <c r="O342" s="68" t="str">
        <f>IF(COUNTIF(MaGv!$C$4:$BB$4, L341)&gt;0, INDEX(MaGv!$C$3:$BB$4, 1, MATCH(L341, MaGv!$C$4:$BB$4,0))," ")</f>
        <v xml:space="preserve"> </v>
      </c>
      <c r="P342" s="68" t="str">
        <f>IF(COUNTIF(MaGv!$C$9:$BB$9, L341)&gt;0, INDEX(MaGv!$C$3:$BB$9, 1, MATCH(L341, MaGv!$C$9:$BB$9,0))," ")</f>
        <v xml:space="preserve"> </v>
      </c>
      <c r="Q342" s="68" t="str">
        <f>IF(COUNTIF(MaGv!$C$14:$BB$14, L341)&gt;0, INDEX(MaGv!$C$3:$BB$14, 1, MATCH(L341, MaGv!$C$14:$BB$14,0))," ")</f>
        <v xml:space="preserve"> </v>
      </c>
      <c r="R342" s="68" t="str">
        <f>IF(COUNTIF(MaGv!$C$19:$BB$19, L341)&gt;0, INDEX(MaGv!$C$3:$BB$19, 1, MATCH(L341, MaGv!$C$19:$BB$19,0))," ")</f>
        <v xml:space="preserve"> </v>
      </c>
      <c r="S342" s="68" t="str">
        <f>IF(COUNTIF(MaGv!$C$24:$BB$24, L341)&gt;0, INDEX(MaGv!$C$3:$BB$24, 1, MATCH(L341, MaGv!$C$24:$BB$24,0))," ")</f>
        <v xml:space="preserve"> </v>
      </c>
      <c r="T342" s="68" t="str">
        <f>IF(COUNTIF(MaGv!$C$29:$BB$29, L341)&gt;0, INDEX(MaGv!$C$3:$BB$29, 1, MATCH(L341, MaGv!$C$29:$BB$29,0))," ")</f>
        <v xml:space="preserve"> </v>
      </c>
    </row>
    <row r="343" spans="1:22" ht="12.95" customHeight="1">
      <c r="A343" s="124"/>
      <c r="B343" s="580"/>
      <c r="C343" s="78">
        <v>2</v>
      </c>
      <c r="D343" s="79" t="s">
        <v>98</v>
      </c>
      <c r="E343" s="78" t="str">
        <f>IF(COUNTIF(MaGv!$C$5:$BB$5, B341)&gt;0, INDEX(MaGv!$C$3:$BB$5, 1, MATCH(B341, MaGv!$C$5:$BB$5,0))," ")</f>
        <v xml:space="preserve"> </v>
      </c>
      <c r="F343" s="78" t="str">
        <f>IF(COUNTIF(MaGv!$C$10:$BB$10, B341)&gt;0, INDEX(MaGv!$C$3:$BB$10, 1, MATCH(B341, MaGv!$C$10:$BB$10,0))," ")</f>
        <v xml:space="preserve"> </v>
      </c>
      <c r="G343" s="78" t="str">
        <f>IF(COUNTIF(MaGv!$C$15:$BB$15, B341)&gt;0, INDEX(MaGv!$C$3:$BB$15, 1, MATCH(B341, MaGv!$C$15:$BB$15,0))," ")</f>
        <v xml:space="preserve"> </v>
      </c>
      <c r="H343" s="78" t="str">
        <f>IF(COUNTIF(MaGv!$C$20:$BB$20, B341)&gt;0, INDEX(MaGv!$C$3:$BB$20, 1, MATCH(B341, MaGv!$C$20:$BB$20,0))," ")</f>
        <v xml:space="preserve"> </v>
      </c>
      <c r="I343" s="78" t="str">
        <f>IF(COUNTIF(MaGv!$C$25:$BB$25, B341)&gt;0, INDEX(MaGv!$C$3:$BB$25, 1, MATCH(B341, MaGv!$C$25:$BB$25,0))," ")</f>
        <v xml:space="preserve"> </v>
      </c>
      <c r="J343" s="78" t="str">
        <f>IF(COUNTIF(MaGv!$C$30:$BB$30, B341)&gt;0, INDEX(MaGv!$C$3:$BB$30, 1, MATCH(B341, MaGv!$C$30:$BB$30,0))," ")</f>
        <v xml:space="preserve"> </v>
      </c>
      <c r="K343" s="104"/>
      <c r="L343" s="580"/>
      <c r="M343" s="78">
        <v>2</v>
      </c>
      <c r="N343" s="79" t="s">
        <v>98</v>
      </c>
      <c r="O343" s="78" t="str">
        <f>IF(COUNTIF(MaGv!$C$5:$BB$5, L341)&gt;0, INDEX(MaGv!$C$3:$BB$5, 1, MATCH(L341, MaGv!$C$5:$BB$5,0))," ")</f>
        <v xml:space="preserve"> </v>
      </c>
      <c r="P343" s="78" t="str">
        <f>IF(COUNTIF(MaGv!$C$10:$BB$10, L341)&gt;0, INDEX(MaGv!$C$3:$BB$10, 1, MATCH(L341, MaGv!$C$10:$BB$10,0))," ")</f>
        <v xml:space="preserve"> </v>
      </c>
      <c r="Q343" s="78" t="str">
        <f>IF(COUNTIF(MaGv!$C$15:$BB$15, L341)&gt;0, INDEX(MaGv!$C$3:$BB$15, 1, MATCH(L341, MaGv!$C$15:$BB$15,0))," ")</f>
        <v xml:space="preserve"> </v>
      </c>
      <c r="R343" s="78" t="str">
        <f>IF(COUNTIF(MaGv!$C$20:$BB$20, L341)&gt;0, INDEX(MaGv!$C$3:$BB$20, 1, MATCH(L341, MaGv!$C$20:$BB$20,0))," ")</f>
        <v xml:space="preserve"> </v>
      </c>
      <c r="S343" s="78" t="str">
        <f>IF(COUNTIF(MaGv!$C$25:$BB$25, L341)&gt;0, INDEX(MaGv!$C$3:$BB$25, 1, MATCH(L341, MaGv!$C$25:$BB$25,0))," ")</f>
        <v xml:space="preserve"> </v>
      </c>
      <c r="T343" s="78" t="str">
        <f>IF(COUNTIF(MaGv!$C$30:$BB$30, L341)&gt;0, INDEX(MaGv!$C$3:$BB$30, 1, MATCH(L341, MaGv!$C$30:$BB$30,0))," ")</f>
        <v xml:space="preserve"> </v>
      </c>
    </row>
    <row r="344" spans="1:22" ht="12.95" customHeight="1">
      <c r="A344" s="124"/>
      <c r="B344" s="580"/>
      <c r="C344" s="78">
        <v>3</v>
      </c>
      <c r="D344" s="79" t="s">
        <v>278</v>
      </c>
      <c r="E344" s="78" t="str">
        <f>IF(COUNTIF(MaGv!$C$6:$BB$6, B341)&gt;0, INDEX(MaGv!$C$3:$BB$6, 1, MATCH(B341, MaGv!$C$6:$BB$6,0))," ")</f>
        <v xml:space="preserve"> </v>
      </c>
      <c r="F344" s="78" t="str">
        <f>IF(COUNTIF(MaGv!$C$11:$BB$11, B341)&gt;0, INDEX(MaGv!$C$3:$BB$11, 1, MATCH(B341, MaGv!$C$11:$BB$11,0))," ")</f>
        <v xml:space="preserve"> </v>
      </c>
      <c r="G344" s="78" t="str">
        <f>IF(COUNTIF(MaGv!$C$16:$BB$16, B341)&gt;0, INDEX(MaGv!$C$3:$BB$16, 1, MATCH(B341, MaGv!$C$16:$BB$16,0))," ")</f>
        <v xml:space="preserve"> </v>
      </c>
      <c r="H344" s="78" t="str">
        <f>IF(COUNTIF(MaGv!$C$21:$BB$21, B341)&gt;0, INDEX(MaGv!$C$3:$BB$21, 1, MATCH(B341, MaGv!$C$21:$BB$21,0))," ")</f>
        <v xml:space="preserve"> </v>
      </c>
      <c r="I344" s="78" t="str">
        <f>IF(COUNTIF(MaGv!$C$26:$BB$26, B341)&gt;0, INDEX(MaGv!$C$3:$BB$26, 1, MATCH(B341, MaGv!$C$26:$BB$26,0))," ")</f>
        <v xml:space="preserve"> </v>
      </c>
      <c r="J344" s="78" t="str">
        <f>IF(COUNTIF(MaGv!$C$31:$BB$31, B341)&gt;0, INDEX(MaGv!$C$3:$BB$31, 1, MATCH(B341, MaGv!$C$31:$BB$31,0))," ")</f>
        <v xml:space="preserve"> </v>
      </c>
      <c r="K344" s="104"/>
      <c r="L344" s="580"/>
      <c r="M344" s="78">
        <v>3</v>
      </c>
      <c r="N344" s="79" t="s">
        <v>278</v>
      </c>
      <c r="O344" s="78" t="str">
        <f>IF(COUNTIF(MaGv!$C$6:$BB$6, L341)&gt;0, INDEX(MaGv!$C$3:$BB$6, 1, MATCH(L341, MaGv!$C$6:$BB$6,0))," ")</f>
        <v xml:space="preserve"> </v>
      </c>
      <c r="P344" s="78" t="str">
        <f>IF(COUNTIF(MaGv!$C$11:$BB$11, L341)&gt;0, INDEX(MaGv!$C$3:$BB$11, 1, MATCH(L341, MaGv!$C$11:$BB$11,0))," ")</f>
        <v xml:space="preserve"> </v>
      </c>
      <c r="Q344" s="78" t="str">
        <f>IF(COUNTIF(MaGv!$C$16:$BB$16, L341)&gt;0, INDEX(MaGv!$C$3:$BB$16, 1, MATCH(L341, MaGv!$C$16:$BB$16,0))," ")</f>
        <v xml:space="preserve"> </v>
      </c>
      <c r="R344" s="78" t="str">
        <f>IF(COUNTIF(MaGv!$C$21:$BB$21, L341)&gt;0, INDEX(MaGv!$C$3:$BB$21, 1, MATCH(L341, MaGv!$C$21:$BB$21,0))," ")</f>
        <v xml:space="preserve"> </v>
      </c>
      <c r="S344" s="78" t="str">
        <f>IF(COUNTIF(MaGv!$C$26:$BB$26, L341)&gt;0, INDEX(MaGv!$C$3:$BB$26, 1, MATCH(L341, MaGv!$C$26:$BB$26,0))," ")</f>
        <v xml:space="preserve"> </v>
      </c>
      <c r="T344" s="78" t="str">
        <f>IF(COUNTIF(MaGv!$C$31:$BB$31, L341)&gt;0, INDEX(MaGv!$C$3:$BB$31, 1, MATCH(L341, MaGv!$C$31:$BB$31,0))," ")</f>
        <v xml:space="preserve"> </v>
      </c>
    </row>
    <row r="345" spans="1:22" ht="12.95" customHeight="1">
      <c r="A345" s="124"/>
      <c r="B345" s="580"/>
      <c r="C345" s="78">
        <v>4</v>
      </c>
      <c r="D345" s="79" t="s">
        <v>99</v>
      </c>
      <c r="E345" s="78" t="str">
        <f>IF(COUNTIF(MaGv!$C$7:$BB$7, B341)&gt;0, INDEX(MaGv!$C$3:$BB$7, 1, MATCH(B341, MaGv!$C$7:$BB$7,0))," ")</f>
        <v xml:space="preserve"> </v>
      </c>
      <c r="F345" s="78" t="str">
        <f>IF(COUNTIF(MaGv!$C$12:$BB$12, B341)&gt;0, INDEX(MaGv!$C$3:$BB$12, 1, MATCH(B341, MaGv!$C$12:$BB$12,0))," ")</f>
        <v xml:space="preserve"> </v>
      </c>
      <c r="G345" s="78" t="str">
        <f>IF(COUNTIF(MaGv!$C$17:$BB$17, B341)&gt;0, INDEX(MaGv!$C$3:$BB$17, 1, MATCH(B341, MaGv!$C$17:$BB$17,0))," ")</f>
        <v xml:space="preserve"> </v>
      </c>
      <c r="H345" s="78" t="str">
        <f>IF(COUNTIF(MaGv!$C$22:$BB$22, B341)&gt;0, INDEX(MaGv!$C$3:$BB$22, 1, MATCH(B341, MaGv!$C$22:$BB$22,0))," ")</f>
        <v xml:space="preserve"> </v>
      </c>
      <c r="I345" s="78" t="str">
        <f>IF(COUNTIF(MaGv!$C$27:$BB$27, B341)&gt;0, INDEX(MaGv!$C$3:$BB$27, 1, MATCH(B341, MaGv!$C$27:$BB$27,0))," ")</f>
        <v xml:space="preserve"> </v>
      </c>
      <c r="J345" s="78" t="str">
        <f>IF(COUNTIF(MaGv!$C$32:$BB$32, B341)&gt;0, INDEX(MaGv!$C$3:$BB$32, 1, MATCH(B341, MaGv!$C$32:$BB$32,0))," ")</f>
        <v xml:space="preserve"> </v>
      </c>
      <c r="K345" s="104"/>
      <c r="L345" s="580"/>
      <c r="M345" s="78">
        <v>4</v>
      </c>
      <c r="N345" s="79" t="s">
        <v>99</v>
      </c>
      <c r="O345" s="78" t="str">
        <f>IF(COUNTIF(MaGv!$C$7:$BB$7, L341)&gt;0, INDEX(MaGv!$C$3:$BB$7, 1, MATCH(L341, MaGv!$C$7:$BB$7,0))," ")</f>
        <v xml:space="preserve"> </v>
      </c>
      <c r="P345" s="78" t="str">
        <f>IF(COUNTIF(MaGv!$C$12:$BB$12, L341)&gt;0, INDEX(MaGv!$C$3:$BB$12, 1, MATCH(L341, MaGv!$C$12:$BB$12,0))," ")</f>
        <v xml:space="preserve"> </v>
      </c>
      <c r="Q345" s="78" t="str">
        <f>IF(COUNTIF(MaGv!$C$17:$BB$17, L341)&gt;0, INDEX(MaGv!$C$3:$BB$17, 1, MATCH(L341, MaGv!$C$17:$BB$17,0))," ")</f>
        <v xml:space="preserve"> </v>
      </c>
      <c r="R345" s="78" t="str">
        <f>IF(COUNTIF(MaGv!$C$22:$BB$22, L341)&gt;0, INDEX(MaGv!$C$3:$BB$22, 1, MATCH(L341, MaGv!$C$22:$BB$22,0))," ")</f>
        <v xml:space="preserve"> </v>
      </c>
      <c r="S345" s="78" t="str">
        <f>IF(COUNTIF(MaGv!$C$27:$BB$27, L341)&gt;0, INDEX(MaGv!$C$3:$BB$27, 1, MATCH(L341, MaGv!$C$27:$BB$27,0))," ")</f>
        <v xml:space="preserve"> </v>
      </c>
      <c r="T345" s="78" t="str">
        <f>IF(COUNTIF(MaGv!$C$32:$BB$32, L341)&gt;0, INDEX(MaGv!$C$3:$BB$32, 1, MATCH(L341, MaGv!$C$32:$BB$32,0))," ")</f>
        <v xml:space="preserve"> </v>
      </c>
    </row>
    <row r="346" spans="1:22" ht="12.95" customHeight="1" thickBot="1">
      <c r="A346" s="124"/>
      <c r="B346" s="580"/>
      <c r="C346" s="108">
        <v>5</v>
      </c>
      <c r="D346" s="110" t="s">
        <v>100</v>
      </c>
      <c r="E346" s="108" t="str">
        <f>IF(COUNTIF(MaGv!$C$8:$BB$8, B341)&gt;0, INDEX(MaGv!$C$3:$BB$8, 1, MATCH(B341, MaGv!$C$8:$BB$8,0))," ")</f>
        <v xml:space="preserve"> </v>
      </c>
      <c r="F346" s="108" t="str">
        <f>IF(COUNTIF(MaGv!$C$13:$BB$13, B341)&gt;0, INDEX(MaGv!$C$3:$BB$13, 1, MATCH(B341, MaGv!$C$13:$BB$13,0))," ")</f>
        <v xml:space="preserve"> </v>
      </c>
      <c r="G346" s="108" t="str">
        <f>IF(COUNTIF(MaGv!$C$18:$BB$18, B341)&gt;0, INDEX(MaGv!$C$3:$BB$18, 1, MATCH(B341, MaGv!$C$18:$BB$18,0))," ")</f>
        <v xml:space="preserve"> </v>
      </c>
      <c r="H346" s="108" t="str">
        <f>IF(COUNTIF(MaGv!$C$23:$BB$23, B341)&gt;0, INDEX(MaGv!$C$3:$BB$23, 1, MATCH(B341, MaGv!$C$23:$BB$23,0))," ")</f>
        <v xml:space="preserve"> </v>
      </c>
      <c r="I346" s="108" t="str">
        <f>IF(COUNTIF(MaGv!$C$28:$BB$28, B341)&gt;0, INDEX(MaGv!$C$3:$BB$28, 1, MATCH(B341, MaGv!$C$28:$BB$28,0))," ")</f>
        <v xml:space="preserve"> </v>
      </c>
      <c r="J346" s="108" t="str">
        <f>IF(COUNTIF(MaGv!$C$33:$BB$33, B341)&gt;0, INDEX(MaGv!$C$3:$BB$33, 1, MATCH(B341, MaGv!$C$33:$BB$33, 0))," ")</f>
        <v xml:space="preserve"> </v>
      </c>
      <c r="K346" s="104"/>
      <c r="L346" s="580"/>
      <c r="M346" s="108">
        <v>5</v>
      </c>
      <c r="N346" s="110" t="s">
        <v>100</v>
      </c>
      <c r="O346" s="108" t="str">
        <f>IF(COUNTIF(MaGv!$C$8:$BB$8, L341)&gt;0, INDEX(MaGv!$C$3:$BB$8, 1, MATCH(L341, MaGv!$C$8:$BB$8,0))," ")</f>
        <v xml:space="preserve"> </v>
      </c>
      <c r="P346" s="108" t="str">
        <f>IF(COUNTIF(MaGv!$C$13:$BB$13, L341)&gt;0, INDEX(MaGv!$C$3:$BB$13, 1, MATCH(L341, MaGv!$C$13:$BB$13,0))," ")</f>
        <v xml:space="preserve"> </v>
      </c>
      <c r="Q346" s="108" t="str">
        <f>IF(COUNTIF(MaGv!$C$18:$BB$18, L341)&gt;0, INDEX(MaGv!$C$3:$BB$18, 1, MATCH(L341, MaGv!$C$18:$BB$18,0))," ")</f>
        <v xml:space="preserve"> </v>
      </c>
      <c r="R346" s="108" t="str">
        <f>IF(COUNTIF(MaGv!$C$23:$BB$23, L341)&gt;0, INDEX(MaGv!$C$3:$BB$23, 1, MATCH(L341, MaGv!$C$23:$BB$23,0))," ")</f>
        <v xml:space="preserve"> </v>
      </c>
      <c r="S346" s="108" t="str">
        <f>IF(COUNTIF(MaGv!$C$28:$BB$28, L341)&gt;0, INDEX(MaGv!$C$3:$BB$28, 1, MATCH(L341, MaGv!$C$28:$BB$28,0))," ")</f>
        <v xml:space="preserve"> </v>
      </c>
      <c r="T346" s="108" t="str">
        <f>IF(COUNTIF(MaGv!$C$33:$BB$33, L341)&gt;0, INDEX(MaGv!$C$3:$BB$33, 1, MATCH(L341, MaGv!$C$33:$BB$33, 0))," ")</f>
        <v xml:space="preserve"> </v>
      </c>
    </row>
    <row r="347" spans="1:22" ht="12.95" customHeight="1" thickTop="1">
      <c r="A347" s="124"/>
      <c r="B347" s="579" t="s">
        <v>24</v>
      </c>
      <c r="C347" s="109">
        <v>1</v>
      </c>
      <c r="D347" s="111" t="s">
        <v>279</v>
      </c>
      <c r="E347" s="109" t="str">
        <f>IF(COUNTIF(MaGv!$C$39:$BB$39, B341)&gt;0, INDEX(MaGv!$C$38:$BB$39, 1, MATCH(B341, MaGv!$C$39:$BB$39,0))," ")</f>
        <v xml:space="preserve"> </v>
      </c>
      <c r="F347" s="109" t="str">
        <f>IF(COUNTIF(MaGv!$C$44:$BB$44, B341)&gt;0, INDEX(MaGv!$C$38:$BB$44, 1, MATCH(B341, MaGv!$C$44:$BB$44,0))," ")</f>
        <v xml:space="preserve"> </v>
      </c>
      <c r="G347" s="109" t="str">
        <f>IF(COUNTIF(MaGv!$C$49:$BB$49, B341)&gt;0, INDEX(MaGv!$C$38:$BB$49, 1, MATCH(B341, MaGv!$C$49:$BB$49,0))," ")</f>
        <v xml:space="preserve"> </v>
      </c>
      <c r="H347" s="109" t="str">
        <f>IF(COUNTIF(MaGv!$C$54:$BB$54, B341)&gt;0, INDEX(MaGv!$C$38:$BB$54, 1, MATCH(B341, MaGv!$C$54:$BB$54,0))," ")</f>
        <v xml:space="preserve"> </v>
      </c>
      <c r="I347" s="109" t="str">
        <f>IF(COUNTIF(MaGv!$C$59:$BB$59, B341)&gt;0, INDEX(MaGv!$C$38:$BB$59, 1, MATCH(B341, MaGv!$C$59:$BB$59,0))," ")</f>
        <v xml:space="preserve"> </v>
      </c>
      <c r="J347" s="109" t="str">
        <f>IF(COUNTIF(MaGv!$C$64:$BB$64, B341)&gt;0, INDEX(MaGv!$C$38:$BB$64, 1, MATCH(B341, MaGv!$C$64:$BB$64,0))," ")</f>
        <v xml:space="preserve"> </v>
      </c>
      <c r="K347" s="104"/>
      <c r="L347" s="579" t="s">
        <v>24</v>
      </c>
      <c r="M347" s="109">
        <v>1</v>
      </c>
      <c r="N347" s="111" t="s">
        <v>279</v>
      </c>
      <c r="O347" s="109" t="str">
        <f>IF(COUNTIF(MaGv!$C$39:$BB$39, L341)&gt;0, INDEX(MaGv!$C$38:$BB$39, 1, MATCH(L341, MaGv!$C$39:$BB$39,0))," ")</f>
        <v xml:space="preserve"> </v>
      </c>
      <c r="P347" s="109" t="str">
        <f>IF(COUNTIF(MaGv!$C$44:$BB$44, L341)&gt;0, INDEX(MaGv!$C$38:$BB$44, 1, MATCH(L341, MaGv!$C$44:$BB$44,0))," ")</f>
        <v xml:space="preserve"> </v>
      </c>
      <c r="Q347" s="109" t="str">
        <f>IF(COUNTIF(MaGv!$C$49:$BB$49, L341)&gt;0, INDEX(MaGv!$C$38:$BB$49, 1, MATCH(L341, MaGv!$C$49:$BB$49,0))," ")</f>
        <v xml:space="preserve"> </v>
      </c>
      <c r="R347" s="109" t="str">
        <f>IF(COUNTIF(MaGv!$C$54:$BB$54, L341)&gt;0, INDEX(MaGv!$C$38:$BB$54, 1, MATCH(L341, MaGv!$C$54:$BB$54,0))," ")</f>
        <v xml:space="preserve"> </v>
      </c>
      <c r="S347" s="109" t="str">
        <f>IF(COUNTIF(MaGv!$C$59:$BB$59, L341)&gt;0, INDEX(MaGv!$C$38:$BB$59, 1, MATCH(L341, MaGv!$C$59:$BB$59,0))," ")</f>
        <v xml:space="preserve"> </v>
      </c>
      <c r="T347" s="109" t="str">
        <f>IF(COUNTIF(MaGv!$C$64:$BB$64, L341)&gt;0, INDEX(MaGv!$C$38:$BB$64, 1, MATCH(L341, MaGv!$C$64:$BB$64,0))," ")</f>
        <v xml:space="preserve"> </v>
      </c>
    </row>
    <row r="348" spans="1:22" ht="12.95" customHeight="1">
      <c r="A348" s="124"/>
      <c r="B348" s="580"/>
      <c r="C348" s="78">
        <v>2</v>
      </c>
      <c r="D348" s="79" t="s">
        <v>531</v>
      </c>
      <c r="E348" s="78" t="str">
        <f>IF(COUNTIF(MaGv!$C$40:$BB$40, B341)&gt;0, INDEX(MaGv!$C$38:$BB$40, 1, MATCH(B341, MaGv!$C$40:$BB$40,0))," ")</f>
        <v xml:space="preserve"> </v>
      </c>
      <c r="F348" s="78" t="str">
        <f>IF(COUNTIF(MaGv!$C$45:$BB$45, B341)&gt;0, INDEX(MaGv!$C$38:$BB$45, 1, MATCH(B341, MaGv!$C$45:$BB$45,0))," ")</f>
        <v xml:space="preserve"> </v>
      </c>
      <c r="G348" s="78" t="str">
        <f>IF(COUNTIF(MaGv!$C$50:$BB$50, B341)&gt;0, INDEX(MaGv!$C$38:$BB$50, 1, MATCH(B341, MaGv!$C$50:$BB$50,0))," ")</f>
        <v xml:space="preserve"> </v>
      </c>
      <c r="H348" s="78" t="str">
        <f>IF(COUNTIF(MaGv!$C$55:$BB$55, B341)&gt;0, INDEX(MaGv!$C$38:$BB$55, 1, MATCH(B341, MaGv!$C$55:$BB$55,0))," ")</f>
        <v xml:space="preserve"> </v>
      </c>
      <c r="I348" s="78" t="str">
        <f>IF(COUNTIF(MaGv!$C$60:$BB$60, B341)&gt;0, INDEX(MaGv!$C$38:$BB$60, 1, MATCH(B341, MaGv!$C$60:$BB$60,0))," ")</f>
        <v xml:space="preserve"> </v>
      </c>
      <c r="J348" s="78" t="str">
        <f>IF(COUNTIF(MaGv!$C$65:$BB$65, B341)&gt;0, INDEX(MaGv!$C$38:$BB$65, 1, MATCH(B341, MaGv!$C$65:$BB$65,0))," ")</f>
        <v xml:space="preserve"> </v>
      </c>
      <c r="K348" s="104"/>
      <c r="L348" s="580"/>
      <c r="M348" s="78">
        <v>2</v>
      </c>
      <c r="N348" s="79" t="s">
        <v>531</v>
      </c>
      <c r="O348" s="78" t="str">
        <f>IF(COUNTIF(MaGv!$C$40:$BB$40, L341)&gt;0, INDEX(MaGv!$C$38:$BB$40, 1, MATCH(L341, MaGv!$C$40:$BB$40,0))," ")</f>
        <v xml:space="preserve"> </v>
      </c>
      <c r="P348" s="78" t="str">
        <f>IF(COUNTIF(MaGv!$C$45:$BB$45, L341)&gt;0, INDEX(MaGv!$C$38:$BB$45, 1, MATCH(L341, MaGv!$C$45:$BB$45,0))," ")</f>
        <v xml:space="preserve"> </v>
      </c>
      <c r="Q348" s="78" t="str">
        <f>IF(COUNTIF(MaGv!$C$50:$BB$50, L341)&gt;0, INDEX(MaGv!$C$38:$BB$50, 1, MATCH(L341, MaGv!$C$50:$BB$50,0))," ")</f>
        <v xml:space="preserve"> </v>
      </c>
      <c r="R348" s="78" t="str">
        <f>IF(COUNTIF(MaGv!$C$55:$BB$55, L341)&gt;0, INDEX(MaGv!$C$38:$BB$55, 1, MATCH(L341, MaGv!$C$55:$BB$55,0))," ")</f>
        <v xml:space="preserve"> </v>
      </c>
      <c r="S348" s="78" t="str">
        <f>IF(COUNTIF(MaGv!$C$60:$BB$60, L341)&gt;0, INDEX(MaGv!$C$38:$BB$60, 1, MATCH(L341, MaGv!$C$60:$BB$60,0))," ")</f>
        <v xml:space="preserve"> </v>
      </c>
      <c r="T348" s="78" t="str">
        <f>IF(COUNTIF(MaGv!$C$65:$BB$65, L341)&gt;0, INDEX(MaGv!$C$38:$BB$65, 1, MATCH(L341, MaGv!$C$65:$BB$65,0))," ")</f>
        <v xml:space="preserve"> </v>
      </c>
    </row>
    <row r="349" spans="1:22" ht="12.95" customHeight="1">
      <c r="A349" s="124"/>
      <c r="B349" s="580"/>
      <c r="C349" s="78">
        <v>3</v>
      </c>
      <c r="D349" s="79" t="s">
        <v>532</v>
      </c>
      <c r="E349" s="78" t="str">
        <f>IF(COUNTIF(MaGv!$C$41:$BB$41, B341)&gt;0, INDEX(MaGv!$C$38:$BB$41, 1, MATCH(B341, MaGv!$C$41:$BB$41,0))," ")</f>
        <v xml:space="preserve"> </v>
      </c>
      <c r="F349" s="78" t="str">
        <f>IF(COUNTIF(MaGv!$C$46:$BB$46, B341)&gt;0, INDEX(MaGv!$C$38:$BB$46, 1, MATCH(B341, MaGv!$C$46:$BB$46,0))," ")</f>
        <v xml:space="preserve"> </v>
      </c>
      <c r="G349" s="78" t="str">
        <f>IF(COUNTIF(MaGv!$C$51:$BB$51, B341)&gt;0, INDEX(MaGv!$C$38:$BB$51, 1, MATCH(B341, MaGv!$C$51:$BB$51,0))," ")</f>
        <v xml:space="preserve"> </v>
      </c>
      <c r="H349" s="78" t="str">
        <f>IF(COUNTIF(MaGv!$C$56:$BB$56, B341)&gt;0, INDEX(MaGv!$C$38:$BB$56, 1, MATCH(B341, MaGv!$C$56:$BB$56,0))," ")</f>
        <v xml:space="preserve"> </v>
      </c>
      <c r="I349" s="78" t="str">
        <f>IF(COUNTIF(MaGv!$C$61:$BB$61, B341)&gt;0, INDEX(MaGv!$C$38:$BB$61, 1, MATCH(B341, MaGv!$C$61:$BB$61,0))," ")</f>
        <v xml:space="preserve"> </v>
      </c>
      <c r="J349" s="78" t="str">
        <f>IF(COUNTIF(MaGv!$C$66:$BB$66, B341)&gt;0, INDEX(MaGv!$C$38:$BB$66, 1, MATCH(B341, MaGv!$C$66:$BB$66,0))," ")</f>
        <v xml:space="preserve"> </v>
      </c>
      <c r="K349" s="104"/>
      <c r="L349" s="580"/>
      <c r="M349" s="78">
        <v>3</v>
      </c>
      <c r="N349" s="79" t="s">
        <v>532</v>
      </c>
      <c r="O349" s="78" t="str">
        <f>IF(COUNTIF(MaGv!$C$41:$BB$41, L341)&gt;0, INDEX(MaGv!$C$38:$BB$41, 1, MATCH(L341, MaGv!$C$41:$BB$41,0))," ")</f>
        <v xml:space="preserve"> </v>
      </c>
      <c r="P349" s="78" t="str">
        <f>IF(COUNTIF(MaGv!$C$46:$BB$46, L341)&gt;0, INDEX(MaGv!$C$38:$BB$46, 1, MATCH(L341, MaGv!$C$46:$BB$46,0))," ")</f>
        <v xml:space="preserve"> </v>
      </c>
      <c r="Q349" s="78" t="str">
        <f>IF(COUNTIF(MaGv!$C$51:$BB$51, L341)&gt;0, INDEX(MaGv!$C$38:$BB$51, 1, MATCH(L341, MaGv!$C$51:$BB$51,0))," ")</f>
        <v xml:space="preserve"> </v>
      </c>
      <c r="R349" s="78" t="str">
        <f>IF(COUNTIF(MaGv!$C$56:$BB$56, L341)&gt;0, INDEX(MaGv!$C$38:$BB$56, 1, MATCH(L341, MaGv!$C$56:$BB$56,0))," ")</f>
        <v xml:space="preserve"> </v>
      </c>
      <c r="S349" s="78" t="str">
        <f>IF(COUNTIF(MaGv!$C$61:$BB$61, L341)&gt;0, INDEX(MaGv!$C$38:$BB$61, 1, MATCH(L341, MaGv!$C$61:$BB$61,0))," ")</f>
        <v xml:space="preserve"> </v>
      </c>
      <c r="T349" s="78" t="str">
        <f>IF(COUNTIF(MaGv!$C$66:$BB$66, L341)&gt;0, INDEX(MaGv!$C$38:$BB$66, 1, MATCH(L341, MaGv!$C$66:$BB$66,0))," ")</f>
        <v xml:space="preserve"> </v>
      </c>
    </row>
    <row r="350" spans="1:22" ht="12.95" customHeight="1">
      <c r="A350" s="124"/>
      <c r="B350" s="580"/>
      <c r="C350" s="78">
        <v>4</v>
      </c>
      <c r="D350" s="79" t="s">
        <v>533</v>
      </c>
      <c r="E350" s="78" t="str">
        <f>IF(COUNTIF(MaGv!$C$42:$BB$42, B341)&gt;0, INDEX(MaGv!$C$38:$BB$42, 1, MATCH(B341, MaGv!$C$42:$BB$42,0))," ")</f>
        <v xml:space="preserve"> </v>
      </c>
      <c r="F350" s="78" t="str">
        <f>IF(COUNTIF(MaGv!$C$47:$BB$47, B341)&gt;0, INDEX(MaGv!$C$38:$BB$47, 1, MATCH(B341, MaGv!$C$47:$BB$47,0))," ")</f>
        <v xml:space="preserve"> </v>
      </c>
      <c r="G350" s="78" t="str">
        <f>IF(COUNTIF(MaGv!$C$52:$BB$52, B341)&gt;0, INDEX(MaGv!$C$38:$BB$52, 1, MATCH(B341, MaGv!$C$52:$BB$52, 0))," ")</f>
        <v xml:space="preserve"> </v>
      </c>
      <c r="H350" s="78" t="str">
        <f>IF(COUNTIF(MaGv!$C$57:$BB$57, B341)&gt;0, INDEX(MaGv!$C$38:$BB$57, 1, MATCH(B341, MaGv!$C$57:$BB$57,0))," ")</f>
        <v xml:space="preserve"> </v>
      </c>
      <c r="I350" s="78" t="str">
        <f>IF(COUNTIF(MaGv!$C$62:$BB$62, B341)&gt;0, INDEX(MaGv!$C$38:$BB$62, 1, MATCH(B341, MaGv!$C$62:$BB$62,0))," ")</f>
        <v xml:space="preserve"> </v>
      </c>
      <c r="J350" s="78" t="str">
        <f>IF(COUNTIF(MaGv!$C$66:$BB$66, B342)&gt;0, INDEX(MaGv!$C$38:$BB$66, 1, MATCH(B342, MaGv!$C$66:$BB$66,0))," ")</f>
        <v xml:space="preserve"> </v>
      </c>
      <c r="K350" s="104"/>
      <c r="L350" s="580"/>
      <c r="M350" s="78">
        <v>4</v>
      </c>
      <c r="N350" s="79" t="s">
        <v>533</v>
      </c>
      <c r="O350" s="78" t="str">
        <f>IF(COUNTIF(MaGv!$C$42:$BB$42, L341)&gt;0, INDEX(MaGv!$C$38:$BB$42, 1, MATCH(L341, MaGv!$C$42:$BB$42,0))," ")</f>
        <v xml:space="preserve"> </v>
      </c>
      <c r="P350" s="78" t="str">
        <f>IF(COUNTIF(MaGv!$C$47:$BB$47, L341)&gt;0, INDEX(MaGv!$C$38:$BB$47, 1, MATCH(L341, MaGv!$C$47:$BB$47,0))," ")</f>
        <v xml:space="preserve"> </v>
      </c>
      <c r="Q350" s="78" t="str">
        <f>IF(COUNTIF(MaGv!$C$52:$BB$52, L341)&gt;0, INDEX(MaGv!$C$38:$BB$52, 1, MATCH(L341, MaGv!$C$52:$BB$52, 0))," ")</f>
        <v xml:space="preserve"> </v>
      </c>
      <c r="R350" s="78" t="str">
        <f>IF(COUNTIF(MaGv!$C$57:$BB$57, L341)&gt;0, INDEX(MaGv!$C$38:$BB$57, 1, MATCH(L341, MaGv!$C$57:$BB$57,0))," ")</f>
        <v xml:space="preserve"> </v>
      </c>
      <c r="S350" s="78" t="str">
        <f>IF(COUNTIF(MaGv!$C$62:$BB$62, L341)&gt;0, INDEX(MaGv!$C$38:$BB$62, 1, MATCH(L341, MaGv!$C$62:$BB$62,0))," ")</f>
        <v xml:space="preserve"> </v>
      </c>
      <c r="T350" s="78" t="str">
        <f>IF(COUNTIF(MaGv!$C$66:$BB$67, L341)&gt;0, INDEX(MaGv!$C$38:$BB$67, 1, MATCH(L341, MaGv!$C$67:$BB$67,0))," ")</f>
        <v xml:space="preserve"> </v>
      </c>
    </row>
    <row r="351" spans="1:22" ht="12.95" customHeight="1">
      <c r="A351" s="124"/>
      <c r="B351" s="581"/>
      <c r="C351" s="80">
        <v>5</v>
      </c>
      <c r="D351" s="81" t="s">
        <v>534</v>
      </c>
      <c r="E351" s="80" t="str">
        <f>IF(COUNTIF(MaGv!$C$43:$BB$43, B341)&gt;0, INDEX(MaGv!$C$38:$BB$43, 1, MATCH(B341, MaGv!$C$43:$BB$43,0))," ")</f>
        <v xml:space="preserve"> </v>
      </c>
      <c r="F351" s="80" t="str">
        <f>IF(COUNTIF(MaGv!$C$48:$BB$48, B341)&gt;0, INDEX(MaGv!$C$38:$BB$48, 1, MATCH(B341, MaGv!$C$48:$BB$48,0))," ")</f>
        <v xml:space="preserve"> </v>
      </c>
      <c r="G351" s="80" t="str">
        <f>IF(COUNTIF(MaGv!$C$53:$BB$53, B341)&gt;0, INDEX(MaGv!$C$38:$BB$53, 1, MATCH(B341, MaGv!$C$53:$BB$53,0))," ")</f>
        <v xml:space="preserve"> </v>
      </c>
      <c r="H351" s="80" t="str">
        <f>IF(COUNTIF(MaGv!$C$58:$BB$58, B341)&gt;0, INDEX(MaGv!$C$38:$BB$58, 1, MATCH(B341, MaGv!$C$58:$BB$58,0))," ")</f>
        <v xml:space="preserve"> </v>
      </c>
      <c r="I351" s="80" t="str">
        <f>IF(COUNTIF(MaGv!$C$63:$BB$63, B341)&gt;0, INDEX(MaGv!$C$38:$BB$63, 1, MATCH(B341, MaGv!$C$63:$BB$63,0))," ")</f>
        <v xml:space="preserve"> </v>
      </c>
      <c r="J351" s="80" t="str">
        <f>IF(COUNTIF(MaGv!$C$68:$BB$68, B341)&gt;0, INDEX(MaGv!$C$38:$BB$68, 1, MATCH(B341, MaGv!$C$68:$BB$68,0))," ")</f>
        <v xml:space="preserve"> </v>
      </c>
      <c r="K351" s="104"/>
      <c r="L351" s="581"/>
      <c r="M351" s="80">
        <v>5</v>
      </c>
      <c r="N351" s="81" t="s">
        <v>534</v>
      </c>
      <c r="O351" s="80" t="str">
        <f>IF(COUNTIF(MaGv!$C$43:$BB$43, L341)&gt;0, INDEX(MaGv!$C$38:$BB$43, 1, MATCH(L341, MaGv!$C$43:$BB$43,0))," ")</f>
        <v xml:space="preserve"> </v>
      </c>
      <c r="P351" s="80" t="str">
        <f>IF(COUNTIF(MaGv!$C$48:$BB$48, L341)&gt;0, INDEX(MaGv!$C$38:$BB$48, 1, MATCH(L341, MaGv!$C$48:$BB$48,0))," ")</f>
        <v xml:space="preserve"> </v>
      </c>
      <c r="Q351" s="80" t="str">
        <f>IF(COUNTIF(MaGv!$C$53:$BB$53, L341)&gt;0, INDEX(MaGv!$C$38:$BB$53, 1, MATCH(L341, MaGv!$C$53:$BB$53,0))," ")</f>
        <v xml:space="preserve"> </v>
      </c>
      <c r="R351" s="80" t="str">
        <f>IF(COUNTIF(MaGv!$C$58:$BB$58, L341)&gt;0, INDEX(MaGv!$C$38:$BB$58, 1, MATCH(L341, MaGv!$C$58:$BB$58,0))," ")</f>
        <v xml:space="preserve"> </v>
      </c>
      <c r="S351" s="80" t="str">
        <f>IF(COUNTIF(MaGv!$C$63:$BB$63, L341)&gt;0, INDEX(MaGv!$C$38:$BB$63, 1, MATCH(L341, MaGv!$C$63:$BB$63,0))," ")</f>
        <v xml:space="preserve"> </v>
      </c>
      <c r="T351" s="80" t="str">
        <f>IF(COUNTIF(MaGv!$C$68:$BB$68, L341)&gt;0, INDEX(MaGv!$C$38:$BB$68, 1, MATCH(L341, MaGv!$C$68:$BB$68,0))," ")</f>
        <v xml:space="preserve"> </v>
      </c>
    </row>
    <row r="352" spans="1:22" ht="12.95" customHeight="1">
      <c r="A352" s="124"/>
      <c r="B352" s="119"/>
      <c r="C352" s="75"/>
      <c r="D352" s="82"/>
      <c r="E352" s="75"/>
      <c r="F352" s="75"/>
      <c r="G352" s="75"/>
      <c r="H352" s="75"/>
      <c r="I352" s="75"/>
      <c r="J352" s="75"/>
      <c r="K352" s="104"/>
      <c r="L352" s="119"/>
      <c r="M352" s="75"/>
      <c r="N352" s="82"/>
      <c r="O352" s="75"/>
      <c r="P352" s="75"/>
      <c r="Q352" s="75"/>
      <c r="R352" s="75"/>
      <c r="S352" s="75"/>
      <c r="T352" s="75"/>
    </row>
    <row r="353" spans="1:22" ht="12.95" customHeight="1">
      <c r="A353" s="127"/>
      <c r="B353" s="120"/>
      <c r="C353" s="83"/>
      <c r="D353" s="83"/>
      <c r="E353" s="84"/>
      <c r="F353" s="84"/>
      <c r="G353" s="84"/>
      <c r="H353" s="84"/>
      <c r="I353" s="84"/>
      <c r="J353" s="84"/>
      <c r="K353" s="84"/>
      <c r="L353" s="120"/>
      <c r="M353" s="83"/>
      <c r="N353" s="83"/>
      <c r="O353" s="84"/>
      <c r="P353" s="84"/>
      <c r="Q353" s="84"/>
      <c r="R353" s="84"/>
      <c r="S353" s="84"/>
      <c r="T353" s="84"/>
    </row>
    <row r="354" spans="1:22" ht="12.95" customHeight="1">
      <c r="A354" s="124"/>
      <c r="B354" s="474" t="str">
        <f ca="1">MaGv!$N$1</f>
        <v>tkb_khoi12_hk2_ngay04-05-2020</v>
      </c>
      <c r="C354" s="474"/>
      <c r="D354" s="70"/>
      <c r="E354" s="70"/>
      <c r="F354" s="70"/>
      <c r="G354" s="70"/>
      <c r="H354" s="124"/>
      <c r="I354" s="70"/>
      <c r="J354" s="70"/>
      <c r="K354" s="71"/>
      <c r="L354" s="474" t="str">
        <f ca="1">MaGv!$N$1</f>
        <v>tkb_khoi12_hk2_ngay04-05-2020</v>
      </c>
      <c r="M354" s="70"/>
      <c r="N354" s="70"/>
      <c r="O354" s="70"/>
      <c r="P354" s="70"/>
      <c r="Q354" s="70"/>
      <c r="R354" s="124"/>
      <c r="S354" s="70"/>
      <c r="T354" s="70"/>
    </row>
    <row r="355" spans="1:22" ht="12.95" customHeight="1">
      <c r="B355" s="117" t="s">
        <v>71</v>
      </c>
      <c r="C355" s="582" t="str">
        <f>VLOOKUP(B357,dsma,3,0)&amp;"-"&amp;VLOOKUP(B357,dsma,5,0)</f>
        <v>Lê Văn Trí-Thể dục</v>
      </c>
      <c r="D355" s="582"/>
      <c r="E355" s="582"/>
      <c r="F355" s="582"/>
      <c r="G355" s="71"/>
      <c r="H355" s="72"/>
      <c r="I355" s="73" t="s">
        <v>125</v>
      </c>
      <c r="J355" s="74">
        <f>60-COUNTIF(E358:J367, " ")</f>
        <v>0</v>
      </c>
      <c r="K355" s="71"/>
      <c r="L355" s="117" t="s">
        <v>71</v>
      </c>
      <c r="M355" s="582" t="str">
        <f>VLOOKUP(L357,dsma,3,0)&amp;"-"&amp;VLOOKUP(L357,dsma,5,0)</f>
        <v>Quách Hoàng Hân-Thể dục</v>
      </c>
      <c r="N355" s="582"/>
      <c r="O355" s="582"/>
      <c r="P355" s="582"/>
      <c r="Q355" s="71"/>
      <c r="R355" s="72"/>
      <c r="S355" s="73" t="s">
        <v>125</v>
      </c>
      <c r="T355" s="74">
        <f>60-COUNTIF(O358:T367, " ")</f>
        <v>0</v>
      </c>
    </row>
    <row r="356" spans="1:22" ht="3" customHeight="1">
      <c r="B356" s="116"/>
      <c r="C356" s="71"/>
      <c r="D356" s="71"/>
      <c r="E356" s="75"/>
      <c r="F356" s="71"/>
      <c r="G356" s="71"/>
      <c r="H356" s="71"/>
      <c r="I356" s="71"/>
      <c r="J356" s="71"/>
      <c r="K356" s="71"/>
      <c r="L356" s="116"/>
      <c r="M356" s="71"/>
      <c r="N356" s="71"/>
      <c r="O356" s="75"/>
      <c r="P356" s="71"/>
      <c r="Q356" s="71"/>
      <c r="R356" s="71"/>
      <c r="S356" s="71"/>
      <c r="T356" s="71"/>
    </row>
    <row r="357" spans="1:22" ht="12.95" customHeight="1">
      <c r="A357" s="126"/>
      <c r="B357" s="118" t="str">
        <f>X49</f>
        <v>BE03</v>
      </c>
      <c r="C357" s="76" t="s">
        <v>72</v>
      </c>
      <c r="D357" s="76" t="s">
        <v>73</v>
      </c>
      <c r="E357" s="76" t="s">
        <v>15</v>
      </c>
      <c r="F357" s="76" t="s">
        <v>16</v>
      </c>
      <c r="G357" s="76" t="s">
        <v>37</v>
      </c>
      <c r="H357" s="76" t="s">
        <v>38</v>
      </c>
      <c r="I357" s="76" t="s">
        <v>39</v>
      </c>
      <c r="J357" s="76" t="s">
        <v>40</v>
      </c>
      <c r="K357" s="103"/>
      <c r="L357" s="118" t="str">
        <f>X50</f>
        <v>BE04</v>
      </c>
      <c r="M357" s="76" t="s">
        <v>72</v>
      </c>
      <c r="N357" s="76" t="s">
        <v>73</v>
      </c>
      <c r="O357" s="76" t="s">
        <v>15</v>
      </c>
      <c r="P357" s="76" t="s">
        <v>16</v>
      </c>
      <c r="Q357" s="76" t="s">
        <v>37</v>
      </c>
      <c r="R357" s="76" t="s">
        <v>38</v>
      </c>
      <c r="S357" s="76" t="s">
        <v>39</v>
      </c>
      <c r="T357" s="76" t="s">
        <v>40</v>
      </c>
      <c r="V357" s="122">
        <v>46</v>
      </c>
    </row>
    <row r="358" spans="1:22" ht="12.95" customHeight="1">
      <c r="A358" s="124"/>
      <c r="B358" s="583" t="s">
        <v>25</v>
      </c>
      <c r="C358" s="68">
        <v>1</v>
      </c>
      <c r="D358" s="77" t="s">
        <v>74</v>
      </c>
      <c r="E358" s="68" t="str">
        <f>IF(COUNTIF(MaGv!$C$4:$BB$4, B357)&gt;0, INDEX(MaGv!$C$3:$BB$4, 1, MATCH(B357, MaGv!$C$4:$BB$4,0))," ")</f>
        <v xml:space="preserve"> </v>
      </c>
      <c r="F358" s="68" t="str">
        <f>IF(COUNTIF(MaGv!$C$9:$BB$9, B357)&gt;0, INDEX(MaGv!$C$3:$BB$9, 1, MATCH(B357, MaGv!$C$9:$BB$9,0))," ")</f>
        <v xml:space="preserve"> </v>
      </c>
      <c r="G358" s="68" t="str">
        <f>IF(COUNTIF(MaGv!$C$14:$BB$14, B357)&gt;0, INDEX(MaGv!$C$3:$BB$14, 1, MATCH(B357, MaGv!$C$14:$BB$14,0))," ")</f>
        <v xml:space="preserve"> </v>
      </c>
      <c r="H358" s="68" t="str">
        <f>IF(COUNTIF(MaGv!$C$19:$BB$19, B357)&gt;0, INDEX(MaGv!$C$3:$BB$19, 1, MATCH(B357, MaGv!$C$19:$BB$19,0))," ")</f>
        <v xml:space="preserve"> </v>
      </c>
      <c r="I358" s="68" t="str">
        <f>IF(COUNTIF(MaGv!$C$24:$BB$24, B357)&gt;0, INDEX(MaGv!$C$3:$BB$24, 1, MATCH(B357, MaGv!$C$24:$BB$24,0))," ")</f>
        <v xml:space="preserve"> </v>
      </c>
      <c r="J358" s="68" t="str">
        <f>IF(COUNTIF(MaGv!$C$29:$BB$29, B357)&gt;0, INDEX(MaGv!$C$3:$BB$29, 1, MATCH(B357, MaGv!$C$29:$BB$29,0))," ")</f>
        <v xml:space="preserve"> </v>
      </c>
      <c r="K358" s="104"/>
      <c r="L358" s="583" t="s">
        <v>25</v>
      </c>
      <c r="M358" s="68">
        <v>1</v>
      </c>
      <c r="N358" s="77" t="s">
        <v>74</v>
      </c>
      <c r="O358" s="68" t="str">
        <f>IF(COUNTIF(MaGv!$C$4:$BB$4, L357)&gt;0, INDEX(MaGv!$C$3:$BB$4, 1, MATCH(L357, MaGv!$C$4:$BB$4,0))," ")</f>
        <v xml:space="preserve"> </v>
      </c>
      <c r="P358" s="68" t="str">
        <f>IF(COUNTIF(MaGv!$C$9:$BB$9, L357)&gt;0, INDEX(MaGv!$C$3:$BB$9, 1, MATCH(L357, MaGv!$C$9:$BB$9,0))," ")</f>
        <v xml:space="preserve"> </v>
      </c>
      <c r="Q358" s="68" t="str">
        <f>IF(COUNTIF(MaGv!$C$14:$BB$14, L357)&gt;0, INDEX(MaGv!$C$3:$BB$14, 1, MATCH(L357, MaGv!$C$14:$BB$14,0))," ")</f>
        <v xml:space="preserve"> </v>
      </c>
      <c r="R358" s="68" t="str">
        <f>IF(COUNTIF(MaGv!$C$19:$BB$19, L357)&gt;0, INDEX(MaGv!$C$3:$BB$19, 1, MATCH(L357, MaGv!$C$19:$BB$19,0))," ")</f>
        <v xml:space="preserve"> </v>
      </c>
      <c r="S358" s="68" t="str">
        <f>IF(COUNTIF(MaGv!$C$24:$BB$24, L357)&gt;0, INDEX(MaGv!$C$3:$BB$24, 1, MATCH(L357, MaGv!$C$24:$BB$24,0))," ")</f>
        <v xml:space="preserve"> </v>
      </c>
      <c r="T358" s="68" t="str">
        <f>IF(COUNTIF(MaGv!$C$29:$BB$29, L357)&gt;0, INDEX(MaGv!$C$3:$BB$29, 1, MATCH(L357, MaGv!$C$29:$BB$29,0))," ")</f>
        <v xml:space="preserve"> </v>
      </c>
    </row>
    <row r="359" spans="1:22" ht="12.95" customHeight="1">
      <c r="A359" s="124"/>
      <c r="B359" s="580"/>
      <c r="C359" s="78">
        <v>2</v>
      </c>
      <c r="D359" s="79" t="s">
        <v>98</v>
      </c>
      <c r="E359" s="78" t="str">
        <f>IF(COUNTIF(MaGv!$C$5:$BB$5, B357)&gt;0, INDEX(MaGv!$C$3:$BB$5, 1, MATCH(B357, MaGv!$C$5:$BB$5,0))," ")</f>
        <v xml:space="preserve"> </v>
      </c>
      <c r="F359" s="78" t="str">
        <f>IF(COUNTIF(MaGv!$C$10:$BB$10, B357)&gt;0, INDEX(MaGv!$C$3:$BB$10, 1, MATCH(B357, MaGv!$C$10:$BB$10,0))," ")</f>
        <v xml:space="preserve"> </v>
      </c>
      <c r="G359" s="78" t="str">
        <f>IF(COUNTIF(MaGv!$C$15:$BB$15, B357)&gt;0, INDEX(MaGv!$C$3:$BB$15, 1, MATCH(B357, MaGv!$C$15:$BB$15,0))," ")</f>
        <v xml:space="preserve"> </v>
      </c>
      <c r="H359" s="78" t="str">
        <f>IF(COUNTIF(MaGv!$C$20:$BB$20, B357)&gt;0, INDEX(MaGv!$C$3:$BB$20, 1, MATCH(B357, MaGv!$C$20:$BB$20,0))," ")</f>
        <v xml:space="preserve"> </v>
      </c>
      <c r="I359" s="78" t="str">
        <f>IF(COUNTIF(MaGv!$C$25:$BB$25, B357)&gt;0, INDEX(MaGv!$C$3:$BB$25, 1, MATCH(B357, MaGv!$C$25:$BB$25,0))," ")</f>
        <v xml:space="preserve"> </v>
      </c>
      <c r="J359" s="78" t="str">
        <f>IF(COUNTIF(MaGv!$C$30:$BB$30, B357)&gt;0, INDEX(MaGv!$C$3:$BB$30, 1, MATCH(B357, MaGv!$C$30:$BB$30,0))," ")</f>
        <v xml:space="preserve"> </v>
      </c>
      <c r="K359" s="104"/>
      <c r="L359" s="580"/>
      <c r="M359" s="78">
        <v>2</v>
      </c>
      <c r="N359" s="79" t="s">
        <v>98</v>
      </c>
      <c r="O359" s="78" t="str">
        <f>IF(COUNTIF(MaGv!$C$5:$BB$5, L357)&gt;0, INDEX(MaGv!$C$3:$BB$5, 1, MATCH(L357, MaGv!$C$5:$BB$5,0))," ")</f>
        <v xml:space="preserve"> </v>
      </c>
      <c r="P359" s="78" t="str">
        <f>IF(COUNTIF(MaGv!$C$10:$BB$10, L357)&gt;0, INDEX(MaGv!$C$3:$BB$10, 1, MATCH(L357, MaGv!$C$10:$BB$10,0))," ")</f>
        <v xml:space="preserve"> </v>
      </c>
      <c r="Q359" s="78" t="str">
        <f>IF(COUNTIF(MaGv!$C$15:$BB$15, L357)&gt;0, INDEX(MaGv!$C$3:$BB$15, 1, MATCH(L357, MaGv!$C$15:$BB$15,0))," ")</f>
        <v xml:space="preserve"> </v>
      </c>
      <c r="R359" s="78" t="str">
        <f>IF(COUNTIF(MaGv!$C$20:$BB$20, L357)&gt;0, INDEX(MaGv!$C$3:$BB$20, 1, MATCH(L357, MaGv!$C$20:$BB$20,0))," ")</f>
        <v xml:space="preserve"> </v>
      </c>
      <c r="S359" s="78" t="str">
        <f>IF(COUNTIF(MaGv!$C$25:$BB$25, L357)&gt;0, INDEX(MaGv!$C$3:$BB$25, 1, MATCH(L357, MaGv!$C$25:$BB$25,0))," ")</f>
        <v xml:space="preserve"> </v>
      </c>
      <c r="T359" s="78" t="str">
        <f>IF(COUNTIF(MaGv!$C$30:$BB$30, L357)&gt;0, INDEX(MaGv!$C$3:$BB$30, 1, MATCH(L357, MaGv!$C$30:$BB$30,0))," ")</f>
        <v xml:space="preserve"> </v>
      </c>
    </row>
    <row r="360" spans="1:22" ht="12.95" customHeight="1">
      <c r="A360" s="124"/>
      <c r="B360" s="580"/>
      <c r="C360" s="78">
        <v>3</v>
      </c>
      <c r="D360" s="79" t="s">
        <v>278</v>
      </c>
      <c r="E360" s="78" t="str">
        <f>IF(COUNTIF(MaGv!$C$6:$BB$6, B357)&gt;0, INDEX(MaGv!$C$3:$BB$6, 1, MATCH(B357, MaGv!$C$6:$BB$6,0))," ")</f>
        <v xml:space="preserve"> </v>
      </c>
      <c r="F360" s="78" t="str">
        <f>IF(COUNTIF(MaGv!$C$11:$BB$11, B357)&gt;0, INDEX(MaGv!$C$3:$BB$11, 1, MATCH(B357, MaGv!$C$11:$BB$11,0))," ")</f>
        <v xml:space="preserve"> </v>
      </c>
      <c r="G360" s="78" t="str">
        <f>IF(COUNTIF(MaGv!$C$16:$BB$16, B357)&gt;0, INDEX(MaGv!$C$3:$BB$16, 1, MATCH(B357, MaGv!$C$16:$BB$16,0))," ")</f>
        <v xml:space="preserve"> </v>
      </c>
      <c r="H360" s="78" t="str">
        <f>IF(COUNTIF(MaGv!$C$21:$BB$21, B357)&gt;0, INDEX(MaGv!$C$3:$BB$21, 1, MATCH(B357, MaGv!$C$21:$BB$21,0))," ")</f>
        <v xml:space="preserve"> </v>
      </c>
      <c r="I360" s="78" t="str">
        <f>IF(COUNTIF(MaGv!$C$26:$BB$26, B357)&gt;0, INDEX(MaGv!$C$3:$BB$26, 1, MATCH(B357, MaGv!$C$26:$BB$26,0))," ")</f>
        <v xml:space="preserve"> </v>
      </c>
      <c r="J360" s="78" t="str">
        <f>IF(COUNTIF(MaGv!$C$31:$BB$31, B357)&gt;0, INDEX(MaGv!$C$3:$BB$31, 1, MATCH(B357, MaGv!$C$31:$BB$31,0))," ")</f>
        <v xml:space="preserve"> </v>
      </c>
      <c r="K360" s="104"/>
      <c r="L360" s="580"/>
      <c r="M360" s="78">
        <v>3</v>
      </c>
      <c r="N360" s="79" t="s">
        <v>278</v>
      </c>
      <c r="O360" s="78" t="str">
        <f>IF(COUNTIF(MaGv!$C$6:$BB$6, L357)&gt;0, INDEX(MaGv!$C$3:$BB$6, 1, MATCH(L357, MaGv!$C$6:$BB$6,0))," ")</f>
        <v xml:space="preserve"> </v>
      </c>
      <c r="P360" s="78" t="str">
        <f>IF(COUNTIF(MaGv!$C$11:$BB$11, L357)&gt;0, INDEX(MaGv!$C$3:$BB$11, 1, MATCH(L357, MaGv!$C$11:$BB$11,0))," ")</f>
        <v xml:space="preserve"> </v>
      </c>
      <c r="Q360" s="78" t="str">
        <f>IF(COUNTIF(MaGv!$C$16:$BB$16, L357)&gt;0, INDEX(MaGv!$C$3:$BB$16, 1, MATCH(L357, MaGv!$C$16:$BB$16,0))," ")</f>
        <v xml:space="preserve"> </v>
      </c>
      <c r="R360" s="78" t="str">
        <f>IF(COUNTIF(MaGv!$C$21:$BB$21, L357)&gt;0, INDEX(MaGv!$C$3:$BB$21, 1, MATCH(L357, MaGv!$C$21:$BB$21,0))," ")</f>
        <v xml:space="preserve"> </v>
      </c>
      <c r="S360" s="78" t="str">
        <f>IF(COUNTIF(MaGv!$C$26:$BB$26, L357)&gt;0, INDEX(MaGv!$C$3:$BB$26, 1, MATCH(L357, MaGv!$C$26:$BB$26,0))," ")</f>
        <v xml:space="preserve"> </v>
      </c>
      <c r="T360" s="78" t="str">
        <f>IF(COUNTIF(MaGv!$C$31:$BB$31, L357)&gt;0, INDEX(MaGv!$C$3:$BB$31, 1, MATCH(L357, MaGv!$C$31:$BB$31,0))," ")</f>
        <v xml:space="preserve"> </v>
      </c>
    </row>
    <row r="361" spans="1:22" ht="12.95" customHeight="1">
      <c r="A361" s="124"/>
      <c r="B361" s="580"/>
      <c r="C361" s="78">
        <v>4</v>
      </c>
      <c r="D361" s="79" t="s">
        <v>99</v>
      </c>
      <c r="E361" s="78" t="str">
        <f>IF(COUNTIF(MaGv!$C$7:$BB$7, B357)&gt;0, INDEX(MaGv!$C$3:$BB$7, 1, MATCH(B357, MaGv!$C$7:$BB$7,0))," ")</f>
        <v xml:space="preserve"> </v>
      </c>
      <c r="F361" s="78" t="str">
        <f>IF(COUNTIF(MaGv!$C$12:$BB$12, B357)&gt;0, INDEX(MaGv!$C$3:$BB$12, 1, MATCH(B357, MaGv!$C$12:$BB$12,0))," ")</f>
        <v xml:space="preserve"> </v>
      </c>
      <c r="G361" s="78" t="str">
        <f>IF(COUNTIF(MaGv!$C$17:$BB$17, B357)&gt;0, INDEX(MaGv!$C$3:$BB$17, 1, MATCH(B357, MaGv!$C$17:$BB$17,0))," ")</f>
        <v xml:space="preserve"> </v>
      </c>
      <c r="H361" s="78" t="str">
        <f>IF(COUNTIF(MaGv!$C$22:$BB$22, B357)&gt;0, INDEX(MaGv!$C$3:$BB$22, 1, MATCH(B357, MaGv!$C$22:$BB$22,0))," ")</f>
        <v xml:space="preserve"> </v>
      </c>
      <c r="I361" s="78" t="str">
        <f>IF(COUNTIF(MaGv!$C$27:$BB$27, B357)&gt;0, INDEX(MaGv!$C$3:$BB$27, 1, MATCH(B357, MaGv!$C$27:$BB$27,0))," ")</f>
        <v xml:space="preserve"> </v>
      </c>
      <c r="J361" s="78" t="str">
        <f>IF(COUNTIF(MaGv!$C$32:$BB$32, B357)&gt;0, INDEX(MaGv!$C$3:$BB$32, 1, MATCH(B357, MaGv!$C$32:$BB$32,0))," ")</f>
        <v xml:space="preserve"> </v>
      </c>
      <c r="K361" s="104"/>
      <c r="L361" s="580"/>
      <c r="M361" s="78">
        <v>4</v>
      </c>
      <c r="N361" s="79" t="s">
        <v>99</v>
      </c>
      <c r="O361" s="78" t="str">
        <f>IF(COUNTIF(MaGv!$C$7:$BB$7, L357)&gt;0, INDEX(MaGv!$C$3:$BB$7, 1, MATCH(L357, MaGv!$C$7:$BB$7,0))," ")</f>
        <v xml:space="preserve"> </v>
      </c>
      <c r="P361" s="78" t="str">
        <f>IF(COUNTIF(MaGv!$C$12:$BB$12, L357)&gt;0, INDEX(MaGv!$C$3:$BB$12, 1, MATCH(L357, MaGv!$C$12:$BB$12,0))," ")</f>
        <v xml:space="preserve"> </v>
      </c>
      <c r="Q361" s="78" t="str">
        <f>IF(COUNTIF(MaGv!$C$17:$BB$17, L357)&gt;0, INDEX(MaGv!$C$3:$BB$17, 1, MATCH(L357, MaGv!$C$17:$BB$17,0))," ")</f>
        <v xml:space="preserve"> </v>
      </c>
      <c r="R361" s="78" t="str">
        <f>IF(COUNTIF(MaGv!$C$22:$BB$22, L357)&gt;0, INDEX(MaGv!$C$3:$BB$22, 1, MATCH(L357, MaGv!$C$22:$BB$22,0))," ")</f>
        <v xml:space="preserve"> </v>
      </c>
      <c r="S361" s="78" t="str">
        <f>IF(COUNTIF(MaGv!$C$27:$BB$27, L357)&gt;0, INDEX(MaGv!$C$3:$BB$27, 1, MATCH(L357, MaGv!$C$27:$BB$27,0))," ")</f>
        <v xml:space="preserve"> </v>
      </c>
      <c r="T361" s="78" t="str">
        <f>IF(COUNTIF(MaGv!$C$32:$BB$32, L357)&gt;0, INDEX(MaGv!$C$3:$BB$32, 1, MATCH(L357, MaGv!$C$32:$BB$32,0))," ")</f>
        <v xml:space="preserve"> </v>
      </c>
    </row>
    <row r="362" spans="1:22" ht="12.95" customHeight="1" thickBot="1">
      <c r="A362" s="124"/>
      <c r="B362" s="580"/>
      <c r="C362" s="108">
        <v>5</v>
      </c>
      <c r="D362" s="110" t="s">
        <v>100</v>
      </c>
      <c r="E362" s="108" t="str">
        <f>IF(COUNTIF(MaGv!$C$8:$BB$8, B357)&gt;0, INDEX(MaGv!$C$3:$BB$8, 1, MATCH(B357, MaGv!$C$8:$BB$8,0))," ")</f>
        <v xml:space="preserve"> </v>
      </c>
      <c r="F362" s="108" t="str">
        <f>IF(COUNTIF(MaGv!$C$13:$BB$13, B357)&gt;0, INDEX(MaGv!$C$3:$BB$13, 1, MATCH(B357, MaGv!$C$13:$BB$13,0))," ")</f>
        <v xml:space="preserve"> </v>
      </c>
      <c r="G362" s="108" t="str">
        <f>IF(COUNTIF(MaGv!$C$18:$BB$18, B357)&gt;0, INDEX(MaGv!$C$3:$BB$18, 1, MATCH(B357, MaGv!$C$18:$BB$18,0))," ")</f>
        <v xml:space="preserve"> </v>
      </c>
      <c r="H362" s="108" t="str">
        <f>IF(COUNTIF(MaGv!$C$23:$BB$23, B357)&gt;0, INDEX(MaGv!$C$3:$BB$23, 1, MATCH(B357, MaGv!$C$23:$BB$23,0))," ")</f>
        <v xml:space="preserve"> </v>
      </c>
      <c r="I362" s="108" t="str">
        <f>IF(COUNTIF(MaGv!$C$28:$BB$28, B357)&gt;0, INDEX(MaGv!$C$3:$BB$28, 1, MATCH(B357, MaGv!$C$28:$BB$28,0))," ")</f>
        <v xml:space="preserve"> </v>
      </c>
      <c r="J362" s="108" t="str">
        <f>IF(COUNTIF(MaGv!$C$33:$BB$33, B357)&gt;0, INDEX(MaGv!$C$3:$BB$33, 1, MATCH(B357, MaGv!$C$33:$BB$33, 0))," ")</f>
        <v xml:space="preserve"> </v>
      </c>
      <c r="K362" s="104"/>
      <c r="L362" s="580"/>
      <c r="M362" s="108">
        <v>5</v>
      </c>
      <c r="N362" s="110" t="s">
        <v>100</v>
      </c>
      <c r="O362" s="108" t="str">
        <f>IF(COUNTIF(MaGv!$C$8:$BB$8, L357)&gt;0, INDEX(MaGv!$C$3:$BB$8, 1, MATCH(L357, MaGv!$C$8:$BB$8,0))," ")</f>
        <v xml:space="preserve"> </v>
      </c>
      <c r="P362" s="108" t="str">
        <f>IF(COUNTIF(MaGv!$C$13:$BB$13, L357)&gt;0, INDEX(MaGv!$C$3:$BB$13, 1, MATCH(L357, MaGv!$C$13:$BB$13,0))," ")</f>
        <v xml:space="preserve"> </v>
      </c>
      <c r="Q362" s="108" t="str">
        <f>IF(COUNTIF(MaGv!$C$18:$BB$18, L357)&gt;0, INDEX(MaGv!$C$3:$BB$18, 1, MATCH(L357, MaGv!$C$18:$BB$18,0))," ")</f>
        <v xml:space="preserve"> </v>
      </c>
      <c r="R362" s="108" t="str">
        <f>IF(COUNTIF(MaGv!$C$23:$BB$23, L357)&gt;0, INDEX(MaGv!$C$3:$BB$23, 1, MATCH(L357, MaGv!$C$23:$BB$23,0))," ")</f>
        <v xml:space="preserve"> </v>
      </c>
      <c r="S362" s="108" t="str">
        <f>IF(COUNTIF(MaGv!$C$28:$BB$28, L357)&gt;0, INDEX(MaGv!$C$3:$BB$28, 1, MATCH(L357, MaGv!$C$28:$BB$28,0))," ")</f>
        <v xml:space="preserve"> </v>
      </c>
      <c r="T362" s="108" t="str">
        <f>IF(COUNTIF(MaGv!$C$33:$BB$33, L357)&gt;0, INDEX(MaGv!$C$3:$BB$33, 1, MATCH(L357, MaGv!$C$33:$BB$33, 0))," ")</f>
        <v xml:space="preserve"> </v>
      </c>
    </row>
    <row r="363" spans="1:22" ht="12.95" customHeight="1" thickTop="1">
      <c r="A363" s="124"/>
      <c r="B363" s="579" t="s">
        <v>24</v>
      </c>
      <c r="C363" s="109">
        <v>1</v>
      </c>
      <c r="D363" s="111" t="s">
        <v>279</v>
      </c>
      <c r="E363" s="109" t="str">
        <f>IF(COUNTIF(MaGv!$C$39:$BB$39, B357)&gt;0, INDEX(MaGv!$C$38:$BB$39, 1, MATCH(B357, MaGv!$C$39:$BB$39,0))," ")</f>
        <v xml:space="preserve"> </v>
      </c>
      <c r="F363" s="109" t="str">
        <f>IF(COUNTIF(MaGv!$C$44:$BB$44, B357)&gt;0, INDEX(MaGv!$C$38:$BB$44, 1, MATCH(B357, MaGv!$C$44:$BB$44,0))," ")</f>
        <v xml:space="preserve"> </v>
      </c>
      <c r="G363" s="109" t="str">
        <f>IF(COUNTIF(MaGv!$C$49:$BB$49, B357)&gt;0, INDEX(MaGv!$C$38:$BB$49, 1, MATCH(B357, MaGv!$C$49:$BB$49,0))," ")</f>
        <v xml:space="preserve"> </v>
      </c>
      <c r="H363" s="109" t="str">
        <f>IF(COUNTIF(MaGv!$C$54:$BB$54, B357)&gt;0, INDEX(MaGv!$C$38:$BB$54, 1, MATCH(B357, MaGv!$C$54:$BB$54,0))," ")</f>
        <v xml:space="preserve"> </v>
      </c>
      <c r="I363" s="109" t="str">
        <f>IF(COUNTIF(MaGv!$C$59:$BB$59, B357)&gt;0, INDEX(MaGv!$C$38:$BB$59, 1, MATCH(B357, MaGv!$C$59:$BB$59,0))," ")</f>
        <v xml:space="preserve"> </v>
      </c>
      <c r="J363" s="109" t="str">
        <f>IF(COUNTIF(MaGv!$C$64:$BB$64, B357)&gt;0, INDEX(MaGv!$C$38:$BB$64, 1, MATCH(B357, MaGv!$C$64:$BB$64,0))," ")</f>
        <v xml:space="preserve"> </v>
      </c>
      <c r="K363" s="104"/>
      <c r="L363" s="579" t="s">
        <v>24</v>
      </c>
      <c r="M363" s="109">
        <v>1</v>
      </c>
      <c r="N363" s="111" t="s">
        <v>279</v>
      </c>
      <c r="O363" s="109" t="str">
        <f>IF(COUNTIF(MaGv!$C$39:$BB$39, L357)&gt;0, INDEX(MaGv!$C$38:$BB$39, 1, MATCH(L357, MaGv!$C$39:$BB$39,0))," ")</f>
        <v xml:space="preserve"> </v>
      </c>
      <c r="P363" s="109" t="str">
        <f>IF(COUNTIF(MaGv!$C$44:$BB$44, L357)&gt;0, INDEX(MaGv!$C$38:$BB$44, 1, MATCH(L357, MaGv!$C$44:$BB$44,0))," ")</f>
        <v xml:space="preserve"> </v>
      </c>
      <c r="Q363" s="109" t="str">
        <f>IF(COUNTIF(MaGv!$C$49:$BB$49, L357)&gt;0, INDEX(MaGv!$C$38:$BB$49, 1, MATCH(L357, MaGv!$C$49:$BB$49,0))," ")</f>
        <v xml:space="preserve"> </v>
      </c>
      <c r="R363" s="109" t="str">
        <f>IF(COUNTIF(MaGv!$C$54:$BB$54, L357)&gt;0, INDEX(MaGv!$C$38:$BB$54, 1, MATCH(L357, MaGv!$C$54:$BB$54,0))," ")</f>
        <v xml:space="preserve"> </v>
      </c>
      <c r="S363" s="109" t="str">
        <f>IF(COUNTIF(MaGv!$C$59:$BB$59, L357)&gt;0, INDEX(MaGv!$C$38:$BB$59, 1, MATCH(L357, MaGv!$C$59:$BB$59,0))," ")</f>
        <v xml:space="preserve"> </v>
      </c>
      <c r="T363" s="109" t="str">
        <f>IF(COUNTIF(MaGv!$C$64:$BB$64, L357)&gt;0, INDEX(MaGv!$C$38:$BB$64, 1, MATCH(L357, MaGv!$C$64:$BB$64,0))," ")</f>
        <v xml:space="preserve"> </v>
      </c>
    </row>
    <row r="364" spans="1:22" ht="12.95" customHeight="1">
      <c r="A364" s="124"/>
      <c r="B364" s="580"/>
      <c r="C364" s="78">
        <v>2</v>
      </c>
      <c r="D364" s="79" t="s">
        <v>531</v>
      </c>
      <c r="E364" s="78" t="str">
        <f>IF(COUNTIF(MaGv!$C$40:$BB$40, B357)&gt;0, INDEX(MaGv!$C$38:$BB$40, 1, MATCH(B357, MaGv!$C$40:$BB$40,0))," ")</f>
        <v xml:space="preserve"> </v>
      </c>
      <c r="F364" s="78" t="str">
        <f>IF(COUNTIF(MaGv!$C$45:$BB$45, B357)&gt;0, INDEX(MaGv!$C$38:$BB$45, 1, MATCH(B357, MaGv!$C$45:$BB$45,0))," ")</f>
        <v xml:space="preserve"> </v>
      </c>
      <c r="G364" s="78" t="str">
        <f>IF(COUNTIF(MaGv!$C$50:$BB$50, B357)&gt;0, INDEX(MaGv!$C$38:$BB$50, 1, MATCH(B357, MaGv!$C$50:$BB$50,0))," ")</f>
        <v xml:space="preserve"> </v>
      </c>
      <c r="H364" s="78" t="str">
        <f>IF(COUNTIF(MaGv!$C$55:$BB$55, B357)&gt;0, INDEX(MaGv!$C$38:$BB$55, 1, MATCH(B357, MaGv!$C$55:$BB$55,0))," ")</f>
        <v xml:space="preserve"> </v>
      </c>
      <c r="I364" s="78" t="str">
        <f>IF(COUNTIF(MaGv!$C$60:$BB$60, B357)&gt;0, INDEX(MaGv!$C$38:$BB$60, 1, MATCH(B357, MaGv!$C$60:$BB$60,0))," ")</f>
        <v xml:space="preserve"> </v>
      </c>
      <c r="J364" s="78" t="str">
        <f>IF(COUNTIF(MaGv!$C$65:$BB$65, B357)&gt;0, INDEX(MaGv!$C$38:$BB$65, 1, MATCH(B357, MaGv!$C$65:$BB$65,0))," ")</f>
        <v xml:space="preserve"> </v>
      </c>
      <c r="K364" s="104"/>
      <c r="L364" s="580"/>
      <c r="M364" s="78">
        <v>2</v>
      </c>
      <c r="N364" s="79" t="s">
        <v>531</v>
      </c>
      <c r="O364" s="78" t="str">
        <f>IF(COUNTIF(MaGv!$C$40:$BB$40, L357)&gt;0, INDEX(MaGv!$C$38:$BB$40, 1, MATCH(L357, MaGv!$C$40:$BB$40,0))," ")</f>
        <v xml:space="preserve"> </v>
      </c>
      <c r="P364" s="78" t="str">
        <f>IF(COUNTIF(MaGv!$C$45:$BB$45, L357)&gt;0, INDEX(MaGv!$C$38:$BB$45, 1, MATCH(L357, MaGv!$C$45:$BB$45,0))," ")</f>
        <v xml:space="preserve"> </v>
      </c>
      <c r="Q364" s="78" t="str">
        <f>IF(COUNTIF(MaGv!$C$50:$BB$50, L357)&gt;0, INDEX(MaGv!$C$38:$BB$50, 1, MATCH(L357, MaGv!$C$50:$BB$50,0))," ")</f>
        <v xml:space="preserve"> </v>
      </c>
      <c r="R364" s="78" t="str">
        <f>IF(COUNTIF(MaGv!$C$55:$BB$55, L357)&gt;0, INDEX(MaGv!$C$38:$BB$55, 1, MATCH(L357, MaGv!$C$55:$BB$55,0))," ")</f>
        <v xml:space="preserve"> </v>
      </c>
      <c r="S364" s="78" t="str">
        <f>IF(COUNTIF(MaGv!$C$60:$BB$60, L357)&gt;0, INDEX(MaGv!$C$38:$BB$60, 1, MATCH(L357, MaGv!$C$60:$BB$60,0))," ")</f>
        <v xml:space="preserve"> </v>
      </c>
      <c r="T364" s="78" t="str">
        <f>IF(COUNTIF(MaGv!$C$65:$BB$65, L357)&gt;0, INDEX(MaGv!$C$38:$BB$65, 1, MATCH(L357, MaGv!$C$65:$BB$65,0))," ")</f>
        <v xml:space="preserve"> </v>
      </c>
    </row>
    <row r="365" spans="1:22" ht="12.95" customHeight="1">
      <c r="A365" s="124"/>
      <c r="B365" s="580"/>
      <c r="C365" s="78">
        <v>3</v>
      </c>
      <c r="D365" s="79" t="s">
        <v>532</v>
      </c>
      <c r="E365" s="78" t="str">
        <f>IF(COUNTIF(MaGv!$C$41:$BB$41, B357)&gt;0, INDEX(MaGv!$C$38:$BB$41, 1, MATCH(B357, MaGv!$C$41:$BB$41,0))," ")</f>
        <v xml:space="preserve"> </v>
      </c>
      <c r="F365" s="78" t="str">
        <f>IF(COUNTIF(MaGv!$C$46:$BB$46, B357)&gt;0, INDEX(MaGv!$C$38:$BB$46, 1, MATCH(B357, MaGv!$C$46:$BB$46,0))," ")</f>
        <v xml:space="preserve"> </v>
      </c>
      <c r="G365" s="78" t="str">
        <f>IF(COUNTIF(MaGv!$C$51:$BB$51, B357)&gt;0, INDEX(MaGv!$C$38:$BB$51, 1, MATCH(B357, MaGv!$C$51:$BB$51,0))," ")</f>
        <v xml:space="preserve"> </v>
      </c>
      <c r="H365" s="78" t="str">
        <f>IF(COUNTIF(MaGv!$C$56:$BB$56, B357)&gt;0, INDEX(MaGv!$C$38:$BB$56, 1, MATCH(B357, MaGv!$C$56:$BB$56,0))," ")</f>
        <v xml:space="preserve"> </v>
      </c>
      <c r="I365" s="78" t="str">
        <f>IF(COUNTIF(MaGv!$C$61:$BB$61, B357)&gt;0, INDEX(MaGv!$C$38:$BB$61, 1, MATCH(B357, MaGv!$C$61:$BB$61,0))," ")</f>
        <v xml:space="preserve"> </v>
      </c>
      <c r="J365" s="78" t="str">
        <f>IF(COUNTIF(MaGv!$C$66:$BB$66, B357)&gt;0, INDEX(MaGv!$C$38:$BB$66, 1, MATCH(B357, MaGv!$C$66:$BB$66,0))," ")</f>
        <v xml:space="preserve"> </v>
      </c>
      <c r="K365" s="104"/>
      <c r="L365" s="580"/>
      <c r="M365" s="78">
        <v>3</v>
      </c>
      <c r="N365" s="79" t="s">
        <v>532</v>
      </c>
      <c r="O365" s="78" t="str">
        <f>IF(COUNTIF(MaGv!$C$41:$BB$41, L357)&gt;0, INDEX(MaGv!$C$38:$BB$41, 1, MATCH(L357, MaGv!$C$41:$BB$41,0))," ")</f>
        <v xml:space="preserve"> </v>
      </c>
      <c r="P365" s="78" t="str">
        <f>IF(COUNTIF(MaGv!$C$46:$BB$46, L357)&gt;0, INDEX(MaGv!$C$38:$BB$46, 1, MATCH(L357, MaGv!$C$46:$BB$46,0))," ")</f>
        <v xml:space="preserve"> </v>
      </c>
      <c r="Q365" s="78" t="str">
        <f>IF(COUNTIF(MaGv!$C$51:$BB$51, L357)&gt;0, INDEX(MaGv!$C$38:$BB$51, 1, MATCH(L357, MaGv!$C$51:$BB$51,0))," ")</f>
        <v xml:space="preserve"> </v>
      </c>
      <c r="R365" s="78" t="str">
        <f>IF(COUNTIF(MaGv!$C$56:$BB$56, L357)&gt;0, INDEX(MaGv!$C$38:$BB$56, 1, MATCH(L357, MaGv!$C$56:$BB$56,0))," ")</f>
        <v xml:space="preserve"> </v>
      </c>
      <c r="S365" s="78" t="str">
        <f>IF(COUNTIF(MaGv!$C$61:$BB$61, L357)&gt;0, INDEX(MaGv!$C$38:$BB$61, 1, MATCH(L357, MaGv!$C$61:$BB$61,0))," ")</f>
        <v xml:space="preserve"> </v>
      </c>
      <c r="T365" s="78" t="str">
        <f>IF(COUNTIF(MaGv!$C$66:$BB$66, L357)&gt;0, INDEX(MaGv!$C$38:$BB$66, 1, MATCH(L357, MaGv!$C$66:$BB$66,0))," ")</f>
        <v xml:space="preserve"> </v>
      </c>
    </row>
    <row r="366" spans="1:22" ht="12.95" customHeight="1">
      <c r="A366" s="124"/>
      <c r="B366" s="580"/>
      <c r="C366" s="78">
        <v>4</v>
      </c>
      <c r="D366" s="79" t="s">
        <v>533</v>
      </c>
      <c r="E366" s="78" t="str">
        <f>IF(COUNTIF(MaGv!$C$42:$BB$42, B357)&gt;0, INDEX(MaGv!$C$38:$BB$42, 1, MATCH(B357, MaGv!$C$42:$BB$42,0))," ")</f>
        <v xml:space="preserve"> </v>
      </c>
      <c r="F366" s="78" t="str">
        <f>IF(COUNTIF(MaGv!$C$47:$BB$47, B357)&gt;0, INDEX(MaGv!$C$38:$BB$47, 1, MATCH(B357, MaGv!$C$47:$BB$47,0))," ")</f>
        <v xml:space="preserve"> </v>
      </c>
      <c r="G366" s="78" t="str">
        <f>IF(COUNTIF(MaGv!$C$52:$BB$52, B357)&gt;0, INDEX(MaGv!$C$38:$BB$52, 1, MATCH(B357, MaGv!$C$52:$BB$52, 0))," ")</f>
        <v xml:space="preserve"> </v>
      </c>
      <c r="H366" s="78" t="str">
        <f>IF(COUNTIF(MaGv!$C$57:$BB$57, B357)&gt;0, INDEX(MaGv!$C$38:$BB$57, 1, MATCH(B357, MaGv!$C$57:$BB$57,0))," ")</f>
        <v xml:space="preserve"> </v>
      </c>
      <c r="I366" s="78" t="str">
        <f>IF(COUNTIF(MaGv!$C$62:$BB$62, B357)&gt;0, INDEX(MaGv!$C$38:$BB$62, 1, MATCH(B357, MaGv!$C$62:$BB$62,0))," ")</f>
        <v xml:space="preserve"> </v>
      </c>
      <c r="J366" s="78" t="str">
        <f>IF(COUNTIF(MaGv!$C$66:$BB$67, B357)&gt;0, INDEX(MaGv!$C$38:$BB$67, 1, MATCH(B357, MaGv!$C$67:$BB$67,0))," ")</f>
        <v xml:space="preserve"> </v>
      </c>
      <c r="K366" s="104"/>
      <c r="L366" s="580"/>
      <c r="M366" s="78">
        <v>4</v>
      </c>
      <c r="N366" s="79" t="s">
        <v>533</v>
      </c>
      <c r="O366" s="78" t="str">
        <f>IF(COUNTIF(MaGv!$C$42:$BB$42, L357)&gt;0, INDEX(MaGv!$C$38:$BB$42, 1, MATCH(L357, MaGv!$C$42:$BB$42,0))," ")</f>
        <v xml:space="preserve"> </v>
      </c>
      <c r="P366" s="78" t="str">
        <f>IF(COUNTIF(MaGv!$C$47:$BB$47, L357)&gt;0, INDEX(MaGv!$C$38:$BB$47, 1, MATCH(L357, MaGv!$C$47:$BB$47,0))," ")</f>
        <v xml:space="preserve"> </v>
      </c>
      <c r="Q366" s="78" t="str">
        <f>IF(COUNTIF(MaGv!$C$52:$BB$52, L357)&gt;0, INDEX(MaGv!$C$38:$BB$52, 1, MATCH(L357, MaGv!$C$52:$BB$52, 0))," ")</f>
        <v xml:space="preserve"> </v>
      </c>
      <c r="R366" s="78" t="str">
        <f>IF(COUNTIF(MaGv!$C$57:$BB$57, L357)&gt;0, INDEX(MaGv!$C$38:$BB$57, 1, MATCH(L357, MaGv!$C$57:$BB$57,0))," ")</f>
        <v xml:space="preserve"> </v>
      </c>
      <c r="S366" s="78" t="str">
        <f>IF(COUNTIF(MaGv!$C$62:$BB$62, L357)&gt;0, INDEX(MaGv!$C$38:$BB$62, 1, MATCH(L357, MaGv!$C$62:$BB$62,0))," ")</f>
        <v xml:space="preserve"> </v>
      </c>
      <c r="T366" s="78" t="str">
        <f>IF(COUNTIF(MaGv!$C$66:$BB$67, L357)&gt;0, INDEX(MaGv!$C$38:$BB$67, 1, MATCH(L357, MaGv!$C$67:$BB$67,0))," ")</f>
        <v xml:space="preserve"> </v>
      </c>
    </row>
    <row r="367" spans="1:22" ht="12.95" customHeight="1">
      <c r="A367" s="124"/>
      <c r="B367" s="581"/>
      <c r="C367" s="80">
        <v>5</v>
      </c>
      <c r="D367" s="81" t="s">
        <v>534</v>
      </c>
      <c r="E367" s="80" t="str">
        <f>IF(COUNTIF(MaGv!$C$43:$BB$43, B357)&gt;0, INDEX(MaGv!$C$38:$BB$43, 1, MATCH(B357, MaGv!$C$43:$BB$43,0))," ")</f>
        <v xml:space="preserve"> </v>
      </c>
      <c r="F367" s="80" t="str">
        <f>IF(COUNTIF(MaGv!$C$48:$BB$48, B357)&gt;0, INDEX(MaGv!$C$38:$BB$48, 1, MATCH(B357, MaGv!$C$48:$BB$48,0))," ")</f>
        <v xml:space="preserve"> </v>
      </c>
      <c r="G367" s="80" t="str">
        <f>IF(COUNTIF(MaGv!$C$53:$BB$53, B357)&gt;0, INDEX(MaGv!$C$38:$BB$53, 1, MATCH(B357, MaGv!$C$53:$BB$53,0))," ")</f>
        <v xml:space="preserve"> </v>
      </c>
      <c r="H367" s="80" t="str">
        <f>IF(COUNTIF(MaGv!$C$58:$BB$58, B357)&gt;0, INDEX(MaGv!$C$38:$BB$58, 1, MATCH(B357, MaGv!$C$58:$BB$58,0))," ")</f>
        <v xml:space="preserve"> </v>
      </c>
      <c r="I367" s="80" t="str">
        <f>IF(COUNTIF(MaGv!$C$63:$BB$63, B357)&gt;0, INDEX(MaGv!$C$38:$BB$63, 1, MATCH(B357, MaGv!$C$63:$BB$63,0))," ")</f>
        <v xml:space="preserve"> </v>
      </c>
      <c r="J367" s="80" t="str">
        <f>IF(COUNTIF(MaGv!$C$68:$BB$68, B357)&gt;0, INDEX(MaGv!$C$38:$BB$68, 1, MATCH(B357, MaGv!$C$68:$BB$68,0))," ")</f>
        <v xml:space="preserve"> </v>
      </c>
      <c r="K367" s="104"/>
      <c r="L367" s="581"/>
      <c r="M367" s="80">
        <v>5</v>
      </c>
      <c r="N367" s="81" t="s">
        <v>534</v>
      </c>
      <c r="O367" s="80" t="str">
        <f>IF(COUNTIF(MaGv!$C$43:$BB$43, L357)&gt;0, INDEX(MaGv!$C$38:$BB$43, 1, MATCH(L357, MaGv!$C$43:$BB$43,0))," ")</f>
        <v xml:space="preserve"> </v>
      </c>
      <c r="P367" s="80" t="str">
        <f>IF(COUNTIF(MaGv!$C$48:$BB$48, L357)&gt;0, INDEX(MaGv!$C$38:$BB$48, 1, MATCH(L357, MaGv!$C$48:$BB$48,0))," ")</f>
        <v xml:space="preserve"> </v>
      </c>
      <c r="Q367" s="80" t="str">
        <f>IF(COUNTIF(MaGv!$C$53:$BB$53, L357)&gt;0, INDEX(MaGv!$C$38:$BB$53, 1, MATCH(L357, MaGv!$C$53:$BB$53,0))," ")</f>
        <v xml:space="preserve"> </v>
      </c>
      <c r="R367" s="80" t="str">
        <f>IF(COUNTIF(MaGv!$C$58:$BB$58, L357)&gt;0, INDEX(MaGv!$C$38:$BB$58, 1, MATCH(L357, MaGv!$C$58:$BB$58,0))," ")</f>
        <v xml:space="preserve"> </v>
      </c>
      <c r="S367" s="80" t="str">
        <f>IF(COUNTIF(MaGv!$C$63:$BB$63, L357)&gt;0, INDEX(MaGv!$C$38:$BB$63, 1, MATCH(L357, MaGv!$C$63:$BB$63,0))," ")</f>
        <v xml:space="preserve"> </v>
      </c>
      <c r="T367" s="80" t="str">
        <f>IF(COUNTIF(MaGv!$C$68:$BB$68, L357)&gt;0, INDEX(MaGv!$C$38:$BB$68, 1, MATCH(L357, MaGv!$C$68:$BB$68,0))," ")</f>
        <v xml:space="preserve"> </v>
      </c>
    </row>
    <row r="368" spans="1:22" ht="12.95" customHeight="1">
      <c r="A368" s="124"/>
      <c r="B368" s="119"/>
      <c r="C368" s="75"/>
      <c r="D368" s="82"/>
      <c r="E368" s="75"/>
      <c r="F368" s="75"/>
      <c r="G368" s="75"/>
      <c r="H368" s="75"/>
      <c r="I368" s="75"/>
      <c r="J368" s="75"/>
      <c r="K368" s="104"/>
      <c r="L368" s="119"/>
      <c r="M368" s="75"/>
      <c r="N368" s="82"/>
      <c r="O368" s="75"/>
      <c r="P368" s="75"/>
      <c r="Q368" s="75"/>
      <c r="R368" s="75"/>
      <c r="S368" s="75"/>
      <c r="T368" s="75"/>
    </row>
    <row r="369" spans="1:22" ht="12.95" customHeight="1">
      <c r="A369" s="127"/>
      <c r="B369" s="120"/>
      <c r="C369" s="83"/>
      <c r="D369" s="83"/>
      <c r="E369" s="84"/>
      <c r="F369" s="84"/>
      <c r="G369" s="84"/>
      <c r="H369" s="84"/>
      <c r="I369" s="84"/>
      <c r="J369" s="84"/>
      <c r="K369" s="84"/>
      <c r="L369" s="120"/>
      <c r="M369" s="83"/>
      <c r="N369" s="83"/>
      <c r="O369" s="84"/>
      <c r="P369" s="84"/>
      <c r="Q369" s="84"/>
      <c r="R369" s="84"/>
      <c r="S369" s="84"/>
      <c r="T369" s="84"/>
    </row>
    <row r="370" spans="1:22" ht="12.95" customHeight="1">
      <c r="A370" s="124"/>
      <c r="B370" s="474" t="str">
        <f ca="1">MaGv!$N$1</f>
        <v>tkb_khoi12_hk2_ngay04-05-2020</v>
      </c>
      <c r="C370" s="474"/>
      <c r="D370" s="70"/>
      <c r="E370" s="70"/>
      <c r="F370" s="70"/>
      <c r="G370" s="70"/>
      <c r="H370" s="124"/>
      <c r="I370" s="70"/>
      <c r="J370" s="70"/>
      <c r="K370" s="71"/>
      <c r="L370" s="474" t="str">
        <f ca="1">MaGv!$N$1</f>
        <v>tkb_khoi12_hk2_ngay04-05-2020</v>
      </c>
      <c r="M370" s="70"/>
      <c r="N370" s="70"/>
      <c r="O370" s="70"/>
      <c r="P370" s="70"/>
      <c r="Q370" s="70"/>
      <c r="R370" s="124"/>
      <c r="S370" s="70"/>
      <c r="T370" s="70"/>
    </row>
    <row r="371" spans="1:22" ht="12.95" customHeight="1">
      <c r="B371" s="117" t="s">
        <v>71</v>
      </c>
      <c r="C371" s="582" t="str">
        <f>VLOOKUP(B373,dsma,3,0)&amp;"-"&amp;VLOOKUP(B373,dsma,5,0)</f>
        <v>Huỳnh Thanh Tú-Thể dục</v>
      </c>
      <c r="D371" s="582"/>
      <c r="E371" s="582"/>
      <c r="F371" s="582"/>
      <c r="G371" s="71"/>
      <c r="H371" s="72"/>
      <c r="I371" s="73" t="s">
        <v>125</v>
      </c>
      <c r="J371" s="74">
        <f>60-COUNTIF(E374:J383, " ")</f>
        <v>0</v>
      </c>
      <c r="K371" s="71"/>
      <c r="L371" s="117" t="s">
        <v>71</v>
      </c>
      <c r="M371" s="582" t="str">
        <f>VLOOKUP(L373,dsma,3,0)&amp;"-"&amp;VLOOKUP(L373,dsma,5,0)</f>
        <v>Lưu Thị Hồng Thu-Thể dục</v>
      </c>
      <c r="N371" s="582"/>
      <c r="O371" s="582"/>
      <c r="P371" s="582"/>
      <c r="Q371" s="71"/>
      <c r="R371" s="72"/>
      <c r="S371" s="73" t="s">
        <v>125</v>
      </c>
      <c r="T371" s="74">
        <f>60-COUNTIF(O374:T383, " ")</f>
        <v>0</v>
      </c>
    </row>
    <row r="372" spans="1:22" ht="3" customHeight="1">
      <c r="B372" s="116"/>
      <c r="C372" s="71"/>
      <c r="D372" s="71"/>
      <c r="E372" s="75"/>
      <c r="F372" s="71"/>
      <c r="G372" s="71"/>
      <c r="H372" s="71"/>
      <c r="I372" s="71"/>
      <c r="J372" s="71"/>
      <c r="K372" s="71"/>
      <c r="L372" s="116"/>
      <c r="M372" s="71"/>
      <c r="N372" s="71"/>
      <c r="O372" s="75"/>
      <c r="P372" s="71"/>
      <c r="Q372" s="71"/>
      <c r="R372" s="71"/>
      <c r="S372" s="71"/>
      <c r="T372" s="71"/>
    </row>
    <row r="373" spans="1:22" ht="12.95" customHeight="1">
      <c r="A373" s="126"/>
      <c r="B373" s="118" t="str">
        <f>X51</f>
        <v>BE05</v>
      </c>
      <c r="C373" s="76" t="s">
        <v>72</v>
      </c>
      <c r="D373" s="76" t="s">
        <v>73</v>
      </c>
      <c r="E373" s="76" t="s">
        <v>15</v>
      </c>
      <c r="F373" s="76" t="s">
        <v>16</v>
      </c>
      <c r="G373" s="76" t="s">
        <v>37</v>
      </c>
      <c r="H373" s="76" t="s">
        <v>38</v>
      </c>
      <c r="I373" s="76" t="s">
        <v>39</v>
      </c>
      <c r="J373" s="76" t="s">
        <v>40</v>
      </c>
      <c r="K373" s="103"/>
      <c r="L373" s="118" t="str">
        <f>X52</f>
        <v>BE06</v>
      </c>
      <c r="M373" s="76" t="s">
        <v>72</v>
      </c>
      <c r="N373" s="76" t="s">
        <v>73</v>
      </c>
      <c r="O373" s="76" t="s">
        <v>15</v>
      </c>
      <c r="P373" s="76" t="s">
        <v>16</v>
      </c>
      <c r="Q373" s="76" t="s">
        <v>37</v>
      </c>
      <c r="R373" s="76" t="s">
        <v>38</v>
      </c>
      <c r="S373" s="76" t="s">
        <v>39</v>
      </c>
      <c r="T373" s="76" t="s">
        <v>40</v>
      </c>
      <c r="V373" s="122">
        <v>48</v>
      </c>
    </row>
    <row r="374" spans="1:22" ht="12.95" customHeight="1">
      <c r="A374" s="124"/>
      <c r="B374" s="583" t="s">
        <v>25</v>
      </c>
      <c r="C374" s="68">
        <v>1</v>
      </c>
      <c r="D374" s="77" t="s">
        <v>74</v>
      </c>
      <c r="E374" s="68" t="str">
        <f>IF(COUNTIF(MaGv!$C$4:$BB$4, B373)&gt;0, INDEX(MaGv!$C$3:$BB$4, 1, MATCH(B373, MaGv!$C$4:$BB$4,0))," ")</f>
        <v xml:space="preserve"> </v>
      </c>
      <c r="F374" s="68" t="str">
        <f>IF(COUNTIF(MaGv!$C$9:$BB$9, B373)&gt;0, INDEX(MaGv!$C$3:$BB$9, 1, MATCH(B373, MaGv!$C$9:$BB$9,0))," ")</f>
        <v xml:space="preserve"> </v>
      </c>
      <c r="G374" s="68" t="str">
        <f>IF(COUNTIF(MaGv!$C$14:$BB$14, B373)&gt;0, INDEX(MaGv!$C$3:$BB$14, 1, MATCH(B373, MaGv!$C$14:$BB$14,0))," ")</f>
        <v xml:space="preserve"> </v>
      </c>
      <c r="H374" s="68" t="str">
        <f>IF(COUNTIF(MaGv!$C$19:$BB$19, B373)&gt;0, INDEX(MaGv!$C$3:$BB$19, 1, MATCH(B373, MaGv!$C$19:$BB$19,0))," ")</f>
        <v xml:space="preserve"> </v>
      </c>
      <c r="I374" s="68" t="str">
        <f>IF(COUNTIF(MaGv!$C$24:$BB$24, B373)&gt;0, INDEX(MaGv!$C$3:$BB$24, 1, MATCH(B373, MaGv!$C$24:$BB$24,0))," ")</f>
        <v xml:space="preserve"> </v>
      </c>
      <c r="J374" s="68" t="str">
        <f>IF(COUNTIF(MaGv!$C$29:$BB$29, B373)&gt;0, INDEX(MaGv!$C$3:$BB$29, 1, MATCH(B373, MaGv!$C$29:$BB$29,0))," ")</f>
        <v xml:space="preserve"> </v>
      </c>
      <c r="K374" s="104"/>
      <c r="L374" s="583" t="s">
        <v>25</v>
      </c>
      <c r="M374" s="68">
        <v>1</v>
      </c>
      <c r="N374" s="77" t="s">
        <v>74</v>
      </c>
      <c r="O374" s="68" t="str">
        <f>IF(COUNTIF(MaGv!$C$4:$BB$4, L373)&gt;0, INDEX(MaGv!$C$3:$BB$4, 1, MATCH(L373, MaGv!$C$4:$BB$4,0))," ")</f>
        <v xml:space="preserve"> </v>
      </c>
      <c r="P374" s="68" t="str">
        <f>IF(COUNTIF(MaGv!$C$9:$BB$9, L373)&gt;0, INDEX(MaGv!$C$3:$BB$9, 1, MATCH(L373, MaGv!$C$9:$BB$9,0))," ")</f>
        <v xml:space="preserve"> </v>
      </c>
      <c r="Q374" s="68" t="str">
        <f>IF(COUNTIF(MaGv!$C$14:$BB$14, L373)&gt;0, INDEX(MaGv!$C$3:$BB$14, 1, MATCH(L373, MaGv!$C$14:$BB$14,0))," ")</f>
        <v xml:space="preserve"> </v>
      </c>
      <c r="R374" s="68" t="str">
        <f>IF(COUNTIF(MaGv!$C$19:$BB$19, L373)&gt;0, INDEX(MaGv!$C$3:$BB$19, 1, MATCH(L373, MaGv!$C$19:$BB$19,0))," ")</f>
        <v xml:space="preserve"> </v>
      </c>
      <c r="S374" s="68" t="str">
        <f>IF(COUNTIF(MaGv!$C$24:$BB$24, L373)&gt;0, INDEX(MaGv!$C$3:$BB$24, 1, MATCH(L373, MaGv!$C$24:$BB$24,0))," ")</f>
        <v xml:space="preserve"> </v>
      </c>
      <c r="T374" s="68" t="str">
        <f>IF(COUNTIF(MaGv!$C$29:$BB$29, L373)&gt;0, INDEX(MaGv!$C$3:$BB$29, 1, MATCH(L373, MaGv!$C$29:$BB$29,0))," ")</f>
        <v xml:space="preserve"> </v>
      </c>
    </row>
    <row r="375" spans="1:22" ht="12.95" customHeight="1">
      <c r="A375" s="124"/>
      <c r="B375" s="580"/>
      <c r="C375" s="78">
        <v>2</v>
      </c>
      <c r="D375" s="79" t="s">
        <v>98</v>
      </c>
      <c r="E375" s="78" t="str">
        <f>IF(COUNTIF(MaGv!$C$5:$BB$5, B373)&gt;0, INDEX(MaGv!$C$3:$BB$5, 1, MATCH(B373, MaGv!$C$5:$BB$5,0))," ")</f>
        <v xml:space="preserve"> </v>
      </c>
      <c r="F375" s="78" t="str">
        <f>IF(COUNTIF(MaGv!$C$10:$BB$10, B373)&gt;0, INDEX(MaGv!$C$3:$BB$10, 1, MATCH(B373, MaGv!$C$10:$BB$10,0))," ")</f>
        <v xml:space="preserve"> </v>
      </c>
      <c r="G375" s="78" t="str">
        <f>IF(COUNTIF(MaGv!$C$15:$BB$15, B373)&gt;0, INDEX(MaGv!$C$3:$BB$15, 1, MATCH(B373, MaGv!$C$15:$BB$15,0))," ")</f>
        <v xml:space="preserve"> </v>
      </c>
      <c r="H375" s="78" t="str">
        <f>IF(COUNTIF(MaGv!$C$20:$BB$20, B373)&gt;0, INDEX(MaGv!$C$3:$BB$20, 1, MATCH(B373, MaGv!$C$20:$BB$20,0))," ")</f>
        <v xml:space="preserve"> </v>
      </c>
      <c r="I375" s="78" t="str">
        <f>IF(COUNTIF(MaGv!$C$25:$BB$25, B373)&gt;0, INDEX(MaGv!$C$3:$BB$25, 1, MATCH(B373, MaGv!$C$25:$BB$25,0))," ")</f>
        <v xml:space="preserve"> </v>
      </c>
      <c r="J375" s="78" t="str">
        <f>IF(COUNTIF(MaGv!$C$30:$BB$30, B373)&gt;0, INDEX(MaGv!$C$3:$BB$30, 1, MATCH(B373, MaGv!$C$30:$BB$30,0))," ")</f>
        <v xml:space="preserve"> </v>
      </c>
      <c r="K375" s="104"/>
      <c r="L375" s="580"/>
      <c r="M375" s="78">
        <v>2</v>
      </c>
      <c r="N375" s="79" t="s">
        <v>98</v>
      </c>
      <c r="O375" s="78" t="str">
        <f>IF(COUNTIF(MaGv!$C$5:$BB$5, L373)&gt;0, INDEX(MaGv!$C$3:$BB$5, 1, MATCH(L373, MaGv!$C$5:$BB$5,0))," ")</f>
        <v xml:space="preserve"> </v>
      </c>
      <c r="P375" s="78" t="str">
        <f>IF(COUNTIF(MaGv!$C$10:$BB$10, L373)&gt;0, INDEX(MaGv!$C$3:$BB$10, 1, MATCH(L373, MaGv!$C$10:$BB$10,0))," ")</f>
        <v xml:space="preserve"> </v>
      </c>
      <c r="Q375" s="78" t="str">
        <f>IF(COUNTIF(MaGv!$C$15:$BB$15, L373)&gt;0, INDEX(MaGv!$C$3:$BB$15, 1, MATCH(L373, MaGv!$C$15:$BB$15,0))," ")</f>
        <v xml:space="preserve"> </v>
      </c>
      <c r="R375" s="78" t="str">
        <f>IF(COUNTIF(MaGv!$C$20:$BB$20, L373)&gt;0, INDEX(MaGv!$C$3:$BB$20, 1, MATCH(L373, MaGv!$C$20:$BB$20,0))," ")</f>
        <v xml:space="preserve"> </v>
      </c>
      <c r="S375" s="78" t="str">
        <f>IF(COUNTIF(MaGv!$C$25:$BB$25, L373)&gt;0, INDEX(MaGv!$C$3:$BB$25, 1, MATCH(L373, MaGv!$C$25:$BB$25,0))," ")</f>
        <v xml:space="preserve"> </v>
      </c>
      <c r="T375" s="78" t="str">
        <f>IF(COUNTIF(MaGv!$C$30:$BB$30, L373)&gt;0, INDEX(MaGv!$C$3:$BB$30, 1, MATCH(L373, MaGv!$C$30:$BB$30,0))," ")</f>
        <v xml:space="preserve"> </v>
      </c>
    </row>
    <row r="376" spans="1:22" ht="12.95" customHeight="1">
      <c r="A376" s="124"/>
      <c r="B376" s="580"/>
      <c r="C376" s="78">
        <v>3</v>
      </c>
      <c r="D376" s="79" t="s">
        <v>278</v>
      </c>
      <c r="E376" s="78" t="str">
        <f>IF(COUNTIF(MaGv!$C$6:$BB$6, B373)&gt;0, INDEX(MaGv!$C$3:$BB$6, 1, MATCH(B373, MaGv!$C$6:$BB$6,0))," ")</f>
        <v xml:space="preserve"> </v>
      </c>
      <c r="F376" s="78" t="str">
        <f>IF(COUNTIF(MaGv!$C$11:$BB$11, B373)&gt;0, INDEX(MaGv!$C$3:$BB$11, 1, MATCH(B373, MaGv!$C$11:$BB$11,0))," ")</f>
        <v xml:space="preserve"> </v>
      </c>
      <c r="G376" s="78" t="str">
        <f>IF(COUNTIF(MaGv!$C$16:$BB$16, B373)&gt;0, INDEX(MaGv!$C$3:$BB$16, 1, MATCH(B373, MaGv!$C$16:$BB$16,0))," ")</f>
        <v xml:space="preserve"> </v>
      </c>
      <c r="H376" s="78" t="str">
        <f>IF(COUNTIF(MaGv!$C$21:$BB$21, B373)&gt;0, INDEX(MaGv!$C$3:$BB$21, 1, MATCH(B373, MaGv!$C$21:$BB$21,0))," ")</f>
        <v xml:space="preserve"> </v>
      </c>
      <c r="I376" s="78" t="str">
        <f>IF(COUNTIF(MaGv!$C$26:$BB$26, B373)&gt;0, INDEX(MaGv!$C$3:$BB$26, 1, MATCH(B373, MaGv!$C$26:$BB$26,0))," ")</f>
        <v xml:space="preserve"> </v>
      </c>
      <c r="J376" s="78" t="str">
        <f>IF(COUNTIF(MaGv!$C$31:$BB$31, B373)&gt;0, INDEX(MaGv!$C$3:$BB$31, 1, MATCH(B373, MaGv!$C$31:$BB$31,0))," ")</f>
        <v xml:space="preserve"> </v>
      </c>
      <c r="K376" s="104"/>
      <c r="L376" s="580"/>
      <c r="M376" s="78">
        <v>3</v>
      </c>
      <c r="N376" s="79" t="s">
        <v>278</v>
      </c>
      <c r="O376" s="78" t="str">
        <f>IF(COUNTIF(MaGv!$C$6:$BB$6, L373)&gt;0, INDEX(MaGv!$C$3:$BB$6, 1, MATCH(L373, MaGv!$C$6:$BB$6,0))," ")</f>
        <v xml:space="preserve"> </v>
      </c>
      <c r="P376" s="78" t="str">
        <f>IF(COUNTIF(MaGv!$C$11:$BB$11, L373)&gt;0, INDEX(MaGv!$C$3:$BB$11, 1, MATCH(L373, MaGv!$C$11:$BB$11,0))," ")</f>
        <v xml:space="preserve"> </v>
      </c>
      <c r="Q376" s="78" t="str">
        <f>IF(COUNTIF(MaGv!$C$16:$BB$16, L373)&gt;0, INDEX(MaGv!$C$3:$BB$16, 1, MATCH(L373, MaGv!$C$16:$BB$16,0))," ")</f>
        <v xml:space="preserve"> </v>
      </c>
      <c r="R376" s="78" t="str">
        <f>IF(COUNTIF(MaGv!$C$21:$BB$21, L373)&gt;0, INDEX(MaGv!$C$3:$BB$21, 1, MATCH(L373, MaGv!$C$21:$BB$21,0))," ")</f>
        <v xml:space="preserve"> </v>
      </c>
      <c r="S376" s="78" t="str">
        <f>IF(COUNTIF(MaGv!$C$26:$BB$26, L373)&gt;0, INDEX(MaGv!$C$3:$BB$26, 1, MATCH(L373, MaGv!$C$26:$BB$26,0))," ")</f>
        <v xml:space="preserve"> </v>
      </c>
      <c r="T376" s="78" t="str">
        <f>IF(COUNTIF(MaGv!$C$31:$BB$31, L373)&gt;0, INDEX(MaGv!$C$3:$BB$31, 1, MATCH(L373, MaGv!$C$31:$BB$31,0))," ")</f>
        <v xml:space="preserve"> </v>
      </c>
    </row>
    <row r="377" spans="1:22" ht="12.95" customHeight="1">
      <c r="A377" s="124"/>
      <c r="B377" s="580"/>
      <c r="C377" s="78">
        <v>4</v>
      </c>
      <c r="D377" s="79" t="s">
        <v>99</v>
      </c>
      <c r="E377" s="78" t="str">
        <f>IF(COUNTIF(MaGv!$C$7:$BB$7, B373)&gt;0, INDEX(MaGv!$C$3:$BB$7, 1, MATCH(B373, MaGv!$C$7:$BB$7,0))," ")</f>
        <v xml:space="preserve"> </v>
      </c>
      <c r="F377" s="78" t="str">
        <f>IF(COUNTIF(MaGv!$C$12:$BB$12, B373)&gt;0, INDEX(MaGv!$C$3:$BB$12, 1, MATCH(B373, MaGv!$C$12:$BB$12,0))," ")</f>
        <v xml:space="preserve"> </v>
      </c>
      <c r="G377" s="78" t="str">
        <f>IF(COUNTIF(MaGv!$C$17:$BB$17, B373)&gt;0, INDEX(MaGv!$C$3:$BB$17, 1, MATCH(B373, MaGv!$C$17:$BB$17,0))," ")</f>
        <v xml:space="preserve"> </v>
      </c>
      <c r="H377" s="78" t="str">
        <f>IF(COUNTIF(MaGv!$C$22:$BB$22, B373)&gt;0, INDEX(MaGv!$C$3:$BB$22, 1, MATCH(B373, MaGv!$C$22:$BB$22,0))," ")</f>
        <v xml:space="preserve"> </v>
      </c>
      <c r="I377" s="78" t="str">
        <f>IF(COUNTIF(MaGv!$C$27:$BB$27, B373)&gt;0, INDEX(MaGv!$C$3:$BB$27, 1, MATCH(B373, MaGv!$C$27:$BB$27,0))," ")</f>
        <v xml:space="preserve"> </v>
      </c>
      <c r="J377" s="78" t="str">
        <f>IF(COUNTIF(MaGv!$C$32:$BB$32, B373)&gt;0, INDEX(MaGv!$C$3:$BB$32, 1, MATCH(B373, MaGv!$C$32:$BB$32,0))," ")</f>
        <v xml:space="preserve"> </v>
      </c>
      <c r="K377" s="104"/>
      <c r="L377" s="580"/>
      <c r="M377" s="78">
        <v>4</v>
      </c>
      <c r="N377" s="79" t="s">
        <v>99</v>
      </c>
      <c r="O377" s="78" t="str">
        <f>IF(COUNTIF(MaGv!$C$7:$BB$7, L373)&gt;0, INDEX(MaGv!$C$3:$BB$7, 1, MATCH(L373, MaGv!$C$7:$BB$7,0))," ")</f>
        <v xml:space="preserve"> </v>
      </c>
      <c r="P377" s="78" t="str">
        <f>IF(COUNTIF(MaGv!$C$12:$BB$12, L373)&gt;0, INDEX(MaGv!$C$3:$BB$12, 1, MATCH(L373, MaGv!$C$12:$BB$12,0))," ")</f>
        <v xml:space="preserve"> </v>
      </c>
      <c r="Q377" s="78" t="str">
        <f>IF(COUNTIF(MaGv!$C$17:$BB$17, L373)&gt;0, INDEX(MaGv!$C$3:$BB$17, 1, MATCH(L373, MaGv!$C$17:$BB$17,0))," ")</f>
        <v xml:space="preserve"> </v>
      </c>
      <c r="R377" s="78" t="str">
        <f>IF(COUNTIF(MaGv!$C$22:$BB$22, L373)&gt;0, INDEX(MaGv!$C$3:$BB$22, 1, MATCH(L373, MaGv!$C$22:$BB$22,0))," ")</f>
        <v xml:space="preserve"> </v>
      </c>
      <c r="S377" s="78" t="str">
        <f>IF(COUNTIF(MaGv!$C$27:$BB$27, L373)&gt;0, INDEX(MaGv!$C$3:$BB$27, 1, MATCH(L373, MaGv!$C$27:$BB$27,0))," ")</f>
        <v xml:space="preserve"> </v>
      </c>
      <c r="T377" s="78" t="str">
        <f>IF(COUNTIF(MaGv!$C$32:$BB$32, L373)&gt;0, INDEX(MaGv!$C$3:$BB$32, 1, MATCH(L373, MaGv!$C$32:$BB$32,0))," ")</f>
        <v xml:space="preserve"> </v>
      </c>
    </row>
    <row r="378" spans="1:22" ht="12.95" customHeight="1" thickBot="1">
      <c r="A378" s="124"/>
      <c r="B378" s="580"/>
      <c r="C378" s="108">
        <v>5</v>
      </c>
      <c r="D378" s="110" t="s">
        <v>100</v>
      </c>
      <c r="E378" s="108" t="str">
        <f>IF(COUNTIF(MaGv!$C$8:$BB$8, B373)&gt;0, INDEX(MaGv!$C$3:$BB$8, 1, MATCH(B373, MaGv!$C$8:$BB$8,0))," ")</f>
        <v xml:space="preserve"> </v>
      </c>
      <c r="F378" s="108" t="str">
        <f>IF(COUNTIF(MaGv!$C$13:$BB$13, B373)&gt;0, INDEX(MaGv!$C$3:$BB$13, 1, MATCH(B373, MaGv!$C$13:$BB$13,0))," ")</f>
        <v xml:space="preserve"> </v>
      </c>
      <c r="G378" s="108" t="str">
        <f>IF(COUNTIF(MaGv!$C$18:$BB$18, B373)&gt;0, INDEX(MaGv!$C$3:$BB$18, 1, MATCH(B373, MaGv!$C$18:$BB$18,0))," ")</f>
        <v xml:space="preserve"> </v>
      </c>
      <c r="H378" s="108" t="str">
        <f>IF(COUNTIF(MaGv!$C$23:$BB$23, B373)&gt;0, INDEX(MaGv!$C$3:$BB$23, 1, MATCH(B373, MaGv!$C$23:$BB$23,0))," ")</f>
        <v xml:space="preserve"> </v>
      </c>
      <c r="I378" s="108" t="str">
        <f>IF(COUNTIF(MaGv!$C$28:$BB$28, B373)&gt;0, INDEX(MaGv!$C$3:$BB$28, 1, MATCH(B373, MaGv!$C$28:$BB$28,0))," ")</f>
        <v xml:space="preserve"> </v>
      </c>
      <c r="J378" s="108" t="str">
        <f>IF(COUNTIF(MaGv!$C$33:$BB$33, B373)&gt;0, INDEX(MaGv!$C$3:$BB$33, 1, MATCH(B373, MaGv!$C$33:$BB$33, 0))," ")</f>
        <v xml:space="preserve"> </v>
      </c>
      <c r="K378" s="104"/>
      <c r="L378" s="580"/>
      <c r="M378" s="108">
        <v>5</v>
      </c>
      <c r="N378" s="110" t="s">
        <v>100</v>
      </c>
      <c r="O378" s="108" t="str">
        <f>IF(COUNTIF(MaGv!$C$8:$BB$8, L373)&gt;0, INDEX(MaGv!$C$3:$BB$8, 1, MATCH(L373, MaGv!$C$8:$BB$8,0))," ")</f>
        <v xml:space="preserve"> </v>
      </c>
      <c r="P378" s="108" t="str">
        <f>IF(COUNTIF(MaGv!$C$13:$BB$13, L373)&gt;0, INDEX(MaGv!$C$3:$BB$13, 1, MATCH(L373, MaGv!$C$13:$BB$13,0))," ")</f>
        <v xml:space="preserve"> </v>
      </c>
      <c r="Q378" s="108" t="str">
        <f>IF(COUNTIF(MaGv!$C$18:$BB$18, L373)&gt;0, INDEX(MaGv!$C$3:$BB$18, 1, MATCH(L373, MaGv!$C$18:$BB$18,0))," ")</f>
        <v xml:space="preserve"> </v>
      </c>
      <c r="R378" s="108" t="str">
        <f>IF(COUNTIF(MaGv!$C$23:$BB$23, L373)&gt;0, INDEX(MaGv!$C$3:$BB$23, 1, MATCH(L373, MaGv!$C$23:$BB$23,0))," ")</f>
        <v xml:space="preserve"> </v>
      </c>
      <c r="S378" s="108" t="str">
        <f>IF(COUNTIF(MaGv!$C$28:$BB$28, L373)&gt;0, INDEX(MaGv!$C$3:$BB$28, 1, MATCH(L373, MaGv!$C$28:$BB$28,0))," ")</f>
        <v xml:space="preserve"> </v>
      </c>
      <c r="T378" s="108" t="str">
        <f>IF(COUNTIF(MaGv!$C$33:$BB$33, L373)&gt;0, INDEX(MaGv!$C$3:$BB$33, 1, MATCH(L373, MaGv!$C$33:$BB$33, 0))," ")</f>
        <v xml:space="preserve"> </v>
      </c>
    </row>
    <row r="379" spans="1:22" ht="12.95" customHeight="1" thickTop="1">
      <c r="A379" s="124"/>
      <c r="B379" s="579" t="s">
        <v>24</v>
      </c>
      <c r="C379" s="109">
        <v>1</v>
      </c>
      <c r="D379" s="111" t="s">
        <v>279</v>
      </c>
      <c r="E379" s="109" t="str">
        <f>IF(COUNTIF(MaGv!$C$39:$BB$39, B373)&gt;0, INDEX(MaGv!$C$38:$BB$39, 1, MATCH(B373, MaGv!$C$39:$BB$39,0))," ")</f>
        <v xml:space="preserve"> </v>
      </c>
      <c r="F379" s="109" t="str">
        <f>IF(COUNTIF(MaGv!$C$44:$BB$44, B373)&gt;0, INDEX(MaGv!$C$38:$BB$44, 1, MATCH(B373, MaGv!$C$44:$BB$44,0))," ")</f>
        <v xml:space="preserve"> </v>
      </c>
      <c r="G379" s="109" t="str">
        <f>IF(COUNTIF(MaGv!$C$49:$BB$49, B373)&gt;0, INDEX(MaGv!$C$38:$BB$49, 1, MATCH(B373, MaGv!$C$49:$BB$49,0))," ")</f>
        <v xml:space="preserve"> </v>
      </c>
      <c r="H379" s="109" t="str">
        <f>IF(COUNTIF(MaGv!$C$54:$BB$54, B373)&gt;0, INDEX(MaGv!$C$38:$BB$54, 1, MATCH(B373, MaGv!$C$54:$BB$54,0))," ")</f>
        <v xml:space="preserve"> </v>
      </c>
      <c r="I379" s="109" t="str">
        <f>IF(COUNTIF(MaGv!$C$59:$BB$59, B373)&gt;0, INDEX(MaGv!$C$38:$BB$59, 1, MATCH(B373, MaGv!$C$59:$BB$59,0))," ")</f>
        <v xml:space="preserve"> </v>
      </c>
      <c r="J379" s="109" t="str">
        <f>IF(COUNTIF(MaGv!$C$64:$BB$64, B373)&gt;0, INDEX(MaGv!$C$38:$BB$64, 1, MATCH(B373, MaGv!$C$64:$BB$64,0))," ")</f>
        <v xml:space="preserve"> </v>
      </c>
      <c r="K379" s="104"/>
      <c r="L379" s="579" t="s">
        <v>24</v>
      </c>
      <c r="M379" s="109">
        <v>1</v>
      </c>
      <c r="N379" s="111" t="s">
        <v>279</v>
      </c>
      <c r="O379" s="109" t="str">
        <f>IF(COUNTIF(MaGv!$C$39:$BB$39, L373)&gt;0, INDEX(MaGv!$C$38:$BB$39, 1, MATCH(L373, MaGv!$C$39:$BB$39,0))," ")</f>
        <v xml:space="preserve"> </v>
      </c>
      <c r="P379" s="109" t="str">
        <f>IF(COUNTIF(MaGv!$C$44:$BB$44, L373)&gt;0, INDEX(MaGv!$C$38:$BB$44, 1, MATCH(L373, MaGv!$C$44:$BB$44,0))," ")</f>
        <v xml:space="preserve"> </v>
      </c>
      <c r="Q379" s="109" t="str">
        <f>IF(COUNTIF(MaGv!$C$49:$BB$49, L373)&gt;0, INDEX(MaGv!$C$38:$BB$49, 1, MATCH(L373, MaGv!$C$49:$BB$49,0))," ")</f>
        <v xml:space="preserve"> </v>
      </c>
      <c r="R379" s="109" t="str">
        <f>IF(COUNTIF(MaGv!$C$54:$BB$54, L373)&gt;0, INDEX(MaGv!$C$38:$BB$54, 1, MATCH(L373, MaGv!$C$54:$BB$54,0))," ")</f>
        <v xml:space="preserve"> </v>
      </c>
      <c r="S379" s="109" t="str">
        <f>IF(COUNTIF(MaGv!$C$59:$BB$59, L373)&gt;0, INDEX(MaGv!$C$38:$BB$59, 1, MATCH(L373, MaGv!$C$59:$BB$59,0))," ")</f>
        <v xml:space="preserve"> </v>
      </c>
      <c r="T379" s="109" t="str">
        <f>IF(COUNTIF(MaGv!$C$64:$BB$64, L373)&gt;0, INDEX(MaGv!$C$38:$BB$64, 1, MATCH(L373, MaGv!$C$64:$BB$64,0))," ")</f>
        <v xml:space="preserve"> </v>
      </c>
    </row>
    <row r="380" spans="1:22" ht="12.95" customHeight="1">
      <c r="A380" s="124"/>
      <c r="B380" s="580"/>
      <c r="C380" s="78">
        <v>2</v>
      </c>
      <c r="D380" s="79" t="s">
        <v>531</v>
      </c>
      <c r="E380" s="78" t="str">
        <f>IF(COUNTIF(MaGv!$C$40:$BB$40, B373)&gt;0, INDEX(MaGv!$C$38:$BB$40, 1, MATCH(B373, MaGv!$C$40:$BB$40,0))," ")</f>
        <v xml:space="preserve"> </v>
      </c>
      <c r="F380" s="78" t="str">
        <f>IF(COUNTIF(MaGv!$C$45:$BB$45, B373)&gt;0, INDEX(MaGv!$C$38:$BB$45, 1, MATCH(B373, MaGv!$C$45:$BB$45,0))," ")</f>
        <v xml:space="preserve"> </v>
      </c>
      <c r="G380" s="78" t="str">
        <f>IF(COUNTIF(MaGv!$C$50:$BB$50, B373)&gt;0, INDEX(MaGv!$C$38:$BB$50, 1, MATCH(B373, MaGv!$C$50:$BB$50,0))," ")</f>
        <v xml:space="preserve"> </v>
      </c>
      <c r="H380" s="78" t="str">
        <f>IF(COUNTIF(MaGv!$C$55:$BB$55, B373)&gt;0, INDEX(MaGv!$C$38:$BB$55, 1, MATCH(B373, MaGv!$C$55:$BB$55,0))," ")</f>
        <v xml:space="preserve"> </v>
      </c>
      <c r="I380" s="78" t="str">
        <f>IF(COUNTIF(MaGv!$C$60:$BB$60, B373)&gt;0, INDEX(MaGv!$C$38:$BB$60, 1, MATCH(B373, MaGv!$C$60:$BB$60,0))," ")</f>
        <v xml:space="preserve"> </v>
      </c>
      <c r="J380" s="78" t="str">
        <f>IF(COUNTIF(MaGv!$C$65:$BB$65, B373)&gt;0, INDEX(MaGv!$C$38:$BB$65, 1, MATCH(B373, MaGv!$C$65:$BB$65,0))," ")</f>
        <v xml:space="preserve"> </v>
      </c>
      <c r="K380" s="104"/>
      <c r="L380" s="580"/>
      <c r="M380" s="78">
        <v>2</v>
      </c>
      <c r="N380" s="79" t="s">
        <v>531</v>
      </c>
      <c r="O380" s="78" t="str">
        <f>IF(COUNTIF(MaGv!$C$40:$BB$40, L373)&gt;0, INDEX(MaGv!$C$38:$BB$40, 1, MATCH(L373, MaGv!$C$40:$BB$40,0))," ")</f>
        <v xml:space="preserve"> </v>
      </c>
      <c r="P380" s="78" t="str">
        <f>IF(COUNTIF(MaGv!$C$45:$BB$45, L373)&gt;0, INDEX(MaGv!$C$38:$BB$45, 1, MATCH(L373, MaGv!$C$45:$BB$45,0))," ")</f>
        <v xml:space="preserve"> </v>
      </c>
      <c r="Q380" s="78" t="str">
        <f>IF(COUNTIF(MaGv!$C$50:$BB$50, L373)&gt;0, INDEX(MaGv!$C$38:$BB$50, 1, MATCH(L373, MaGv!$C$50:$BB$50,0))," ")</f>
        <v xml:space="preserve"> </v>
      </c>
      <c r="R380" s="78" t="str">
        <f>IF(COUNTIF(MaGv!$C$55:$BB$55, L373)&gt;0, INDEX(MaGv!$C$38:$BB$55, 1, MATCH(L373, MaGv!$C$55:$BB$55,0))," ")</f>
        <v xml:space="preserve"> </v>
      </c>
      <c r="S380" s="78" t="str">
        <f>IF(COUNTIF(MaGv!$C$60:$BB$60, L373)&gt;0, INDEX(MaGv!$C$38:$BB$60, 1, MATCH(L373, MaGv!$C$60:$BB$60,0))," ")</f>
        <v xml:space="preserve"> </v>
      </c>
      <c r="T380" s="78" t="str">
        <f>IF(COUNTIF(MaGv!$C$65:$BB$65, L373)&gt;0, INDEX(MaGv!$C$38:$BB$65, 1, MATCH(L373, MaGv!$C$65:$BB$65,0))," ")</f>
        <v xml:space="preserve"> </v>
      </c>
    </row>
    <row r="381" spans="1:22" ht="12.95" customHeight="1">
      <c r="A381" s="124"/>
      <c r="B381" s="580"/>
      <c r="C381" s="78">
        <v>3</v>
      </c>
      <c r="D381" s="79" t="s">
        <v>532</v>
      </c>
      <c r="E381" s="78" t="str">
        <f>IF(COUNTIF(MaGv!$C$41:$BB$41, B373)&gt;0, INDEX(MaGv!$C$38:$BB$41, 1, MATCH(B373, MaGv!$C$41:$BB$41,0))," ")</f>
        <v xml:space="preserve"> </v>
      </c>
      <c r="F381" s="78" t="str">
        <f>IF(COUNTIF(MaGv!$C$46:$BB$46, B373)&gt;0, INDEX(MaGv!$C$38:$BB$46, 1, MATCH(B373, MaGv!$C$46:$BB$46,0))," ")</f>
        <v xml:space="preserve"> </v>
      </c>
      <c r="G381" s="78" t="str">
        <f>IF(COUNTIF(MaGv!$C$51:$BB$51, B373)&gt;0, INDEX(MaGv!$C$38:$BB$51, 1, MATCH(B373, MaGv!$C$51:$BB$51,0))," ")</f>
        <v xml:space="preserve"> </v>
      </c>
      <c r="H381" s="78" t="str">
        <f>IF(COUNTIF(MaGv!$C$56:$BB$56, B373)&gt;0, INDEX(MaGv!$C$38:$BB$56, 1, MATCH(B373, MaGv!$C$56:$BB$56,0))," ")</f>
        <v xml:space="preserve"> </v>
      </c>
      <c r="I381" s="78" t="str">
        <f>IF(COUNTIF(MaGv!$C$61:$BB$61, B373)&gt;0, INDEX(MaGv!$C$38:$BB$61, 1, MATCH(B373, MaGv!$C$61:$BB$61,0))," ")</f>
        <v xml:space="preserve"> </v>
      </c>
      <c r="J381" s="78" t="str">
        <f>IF(COUNTIF(MaGv!$C$66:$BB$66, B373)&gt;0, INDEX(MaGv!$C$38:$BB$66, 1, MATCH(B373, MaGv!$C$66:$BB$66,0))," ")</f>
        <v xml:space="preserve"> </v>
      </c>
      <c r="K381" s="104"/>
      <c r="L381" s="580"/>
      <c r="M381" s="78">
        <v>3</v>
      </c>
      <c r="N381" s="79" t="s">
        <v>532</v>
      </c>
      <c r="O381" s="78" t="str">
        <f>IF(COUNTIF(MaGv!$C$41:$BB$41, L373)&gt;0, INDEX(MaGv!$C$38:$BB$41, 1, MATCH(L373, MaGv!$C$41:$BB$41,0))," ")</f>
        <v xml:space="preserve"> </v>
      </c>
      <c r="P381" s="78" t="str">
        <f>IF(COUNTIF(MaGv!$C$46:$BB$46, L373)&gt;0, INDEX(MaGv!$C$38:$BB$46, 1, MATCH(L373, MaGv!$C$46:$BB$46,0))," ")</f>
        <v xml:space="preserve"> </v>
      </c>
      <c r="Q381" s="78" t="str">
        <f>IF(COUNTIF(MaGv!$C$51:$BB$51, L373)&gt;0, INDEX(MaGv!$C$38:$BB$51, 1, MATCH(L373, MaGv!$C$51:$BB$51,0))," ")</f>
        <v xml:space="preserve"> </v>
      </c>
      <c r="R381" s="78" t="str">
        <f>IF(COUNTIF(MaGv!$C$56:$BB$56, L373)&gt;0, INDEX(MaGv!$C$38:$BB$56, 1, MATCH(L373, MaGv!$C$56:$BB$56,0))," ")</f>
        <v xml:space="preserve"> </v>
      </c>
      <c r="S381" s="78" t="str">
        <f>IF(COUNTIF(MaGv!$C$61:$BB$61, L373)&gt;0, INDEX(MaGv!$C$38:$BB$61, 1, MATCH(L373, MaGv!$C$61:$BB$61,0))," ")</f>
        <v xml:space="preserve"> </v>
      </c>
      <c r="T381" s="78" t="str">
        <f>IF(COUNTIF(MaGv!$C$66:$BB$66, L373)&gt;0, INDEX(MaGv!$C$38:$BB$66, 1, MATCH(L373, MaGv!$C$66:$BB$66,0))," ")</f>
        <v xml:space="preserve"> </v>
      </c>
    </row>
    <row r="382" spans="1:22" ht="12.95" customHeight="1">
      <c r="A382" s="124"/>
      <c r="B382" s="580"/>
      <c r="C382" s="78">
        <v>4</v>
      </c>
      <c r="D382" s="79" t="s">
        <v>533</v>
      </c>
      <c r="E382" s="78" t="str">
        <f>IF(COUNTIF(MaGv!$C$42:$BB$42, B373)&gt;0, INDEX(MaGv!$C$38:$BB$42, 1, MATCH(B373, MaGv!$C$42:$BB$42,0))," ")</f>
        <v xml:space="preserve"> </v>
      </c>
      <c r="F382" s="78" t="str">
        <f>IF(COUNTIF(MaGv!$C$47:$BB$47, B373)&gt;0, INDEX(MaGv!$C$38:$BB$47, 1, MATCH(B373, MaGv!$C$47:$BB$47,0))," ")</f>
        <v xml:space="preserve"> </v>
      </c>
      <c r="G382" s="78" t="str">
        <f>IF(COUNTIF(MaGv!$C$52:$BB$52, B373)&gt;0, INDEX(MaGv!$C$38:$BB$52, 1, MATCH(B373, MaGv!$C$52:$BB$52, 0))," ")</f>
        <v xml:space="preserve"> </v>
      </c>
      <c r="H382" s="78" t="str">
        <f>IF(COUNTIF(MaGv!$C$57:$BB$57, B373)&gt;0, INDEX(MaGv!$C$38:$BB$57, 1, MATCH(B373, MaGv!$C$57:$BB$57,0))," ")</f>
        <v xml:space="preserve"> </v>
      </c>
      <c r="I382" s="78" t="str">
        <f>IF(COUNTIF(MaGv!$C$62:$BB$62, B373)&gt;0, INDEX(MaGv!$C$38:$BB$62, 1, MATCH(B373, MaGv!$C$62:$BB$62,0))," ")</f>
        <v xml:space="preserve"> </v>
      </c>
      <c r="J382" s="78" t="str">
        <f>IF(COUNTIF(MaGv!$C$66:$BB$67, B373)&gt;0, INDEX(MaGv!$C$38:$BB$67, 1, MATCH(B373, MaGv!$C$67:$BB$67,0))," ")</f>
        <v xml:space="preserve"> </v>
      </c>
      <c r="K382" s="104"/>
      <c r="L382" s="580"/>
      <c r="M382" s="78">
        <v>4</v>
      </c>
      <c r="N382" s="79" t="s">
        <v>533</v>
      </c>
      <c r="O382" s="78" t="str">
        <f>IF(COUNTIF(MaGv!$C$42:$BB$42, L373)&gt;0, INDEX(MaGv!$C$38:$BB$42, 1, MATCH(L373, MaGv!$C$42:$BB$42,0))," ")</f>
        <v xml:space="preserve"> </v>
      </c>
      <c r="P382" s="78" t="str">
        <f>IF(COUNTIF(MaGv!$C$47:$BB$47, L373)&gt;0, INDEX(MaGv!$C$38:$BB$47, 1, MATCH(L373, MaGv!$C$47:$BB$47,0))," ")</f>
        <v xml:space="preserve"> </v>
      </c>
      <c r="Q382" s="78" t="str">
        <f>IF(COUNTIF(MaGv!$C$52:$BB$52, L373)&gt;0, INDEX(MaGv!$C$38:$BB$52, 1, MATCH(L373, MaGv!$C$52:$BB$52, 0))," ")</f>
        <v xml:space="preserve"> </v>
      </c>
      <c r="R382" s="78" t="str">
        <f>IF(COUNTIF(MaGv!$C$57:$BB$57, L373)&gt;0, INDEX(MaGv!$C$38:$BB$57, 1, MATCH(L373, MaGv!$C$57:$BB$57,0))," ")</f>
        <v xml:space="preserve"> </v>
      </c>
      <c r="S382" s="78" t="str">
        <f>IF(COUNTIF(MaGv!$C$62:$BB$62, L373)&gt;0, INDEX(MaGv!$C$38:$BB$62, 1, MATCH(L373, MaGv!$C$62:$BB$62,0))," ")</f>
        <v xml:space="preserve"> </v>
      </c>
      <c r="T382" s="78" t="str">
        <f>IF(COUNTIF(MaGv!$C$66:$BB$67, L373)&gt;0, INDEX(MaGv!$C$38:$BB$67, 1, MATCH(L373, MaGv!$C$67:$BB$67,0))," ")</f>
        <v xml:space="preserve"> </v>
      </c>
    </row>
    <row r="383" spans="1:22" ht="12.95" customHeight="1">
      <c r="A383" s="124"/>
      <c r="B383" s="581"/>
      <c r="C383" s="80">
        <v>5</v>
      </c>
      <c r="D383" s="81" t="s">
        <v>534</v>
      </c>
      <c r="E383" s="80" t="str">
        <f>IF(COUNTIF(MaGv!$C$43:$BB$43, B373)&gt;0, INDEX(MaGv!$C$38:$BB$43, 1, MATCH(B373, MaGv!$C$43:$BB$43,0))," ")</f>
        <v xml:space="preserve"> </v>
      </c>
      <c r="F383" s="80" t="str">
        <f>IF(COUNTIF(MaGv!$C$48:$BB$48, B373)&gt;0, INDEX(MaGv!$C$38:$BB$48, 1, MATCH(B373, MaGv!$C$48:$BB$48,0))," ")</f>
        <v xml:space="preserve"> </v>
      </c>
      <c r="G383" s="80" t="str">
        <f>IF(COUNTIF(MaGv!$C$53:$BB$53, B373)&gt;0, INDEX(MaGv!$C$38:$BB$53, 1, MATCH(B373, MaGv!$C$53:$BB$53,0))," ")</f>
        <v xml:space="preserve"> </v>
      </c>
      <c r="H383" s="80" t="str">
        <f>IF(COUNTIF(MaGv!$C$58:$BB$58, B373)&gt;0, INDEX(MaGv!$C$38:$BB$58, 1, MATCH(B373, MaGv!$C$58:$BB$58,0))," ")</f>
        <v xml:space="preserve"> </v>
      </c>
      <c r="I383" s="80" t="str">
        <f>IF(COUNTIF(MaGv!$C$63:$BB$63, B373)&gt;0, INDEX(MaGv!$C$38:$BB$63, 1, MATCH(B373, MaGv!$C$63:$BB$63,0))," ")</f>
        <v xml:space="preserve"> </v>
      </c>
      <c r="J383" s="80" t="str">
        <f>IF(COUNTIF(MaGv!$C$68:$BB$68, B373)&gt;0, INDEX(MaGv!$C$38:$BB$68, 1, MATCH(B373, MaGv!$C$68:$BB$68,0))," ")</f>
        <v xml:space="preserve"> </v>
      </c>
      <c r="K383" s="104"/>
      <c r="L383" s="581"/>
      <c r="M383" s="80">
        <v>5</v>
      </c>
      <c r="N383" s="81" t="s">
        <v>534</v>
      </c>
      <c r="O383" s="80" t="str">
        <f>IF(COUNTIF(MaGv!$C$43:$BB$43, L373)&gt;0, INDEX(MaGv!$C$38:$BB$43, 1, MATCH(L373, MaGv!$C$43:$BB$43,0))," ")</f>
        <v xml:space="preserve"> </v>
      </c>
      <c r="P383" s="80" t="str">
        <f>IF(COUNTIF(MaGv!$C$48:$BB$48, L373)&gt;0, INDEX(MaGv!$C$38:$BB$48, 1, MATCH(L373, MaGv!$C$48:$BB$48,0))," ")</f>
        <v xml:space="preserve"> </v>
      </c>
      <c r="Q383" s="80" t="str">
        <f>IF(COUNTIF(MaGv!$C$53:$BB$53, L373)&gt;0, INDEX(MaGv!$C$38:$BB$53, 1, MATCH(L373, MaGv!$C$53:$BB$53,0))," ")</f>
        <v xml:space="preserve"> </v>
      </c>
      <c r="R383" s="80" t="str">
        <f>IF(COUNTIF(MaGv!$C$58:$BB$58, L373)&gt;0, INDEX(MaGv!$C$38:$BB$58, 1, MATCH(L373, MaGv!$C$58:$BB$58,0))," ")</f>
        <v xml:space="preserve"> </v>
      </c>
      <c r="S383" s="80" t="str">
        <f>IF(COUNTIF(MaGv!$C$63:$BB$63, L373)&gt;0, INDEX(MaGv!$C$38:$BB$63, 1, MATCH(L373, MaGv!$C$63:$BB$63,0))," ")</f>
        <v xml:space="preserve"> </v>
      </c>
      <c r="T383" s="80" t="str">
        <f>IF(COUNTIF(MaGv!$C$68:$BB$68, L373)&gt;0, INDEX(MaGv!$C$38:$BB$68, 1, MATCH(L373, MaGv!$C$68:$BB$68,0))," ")</f>
        <v xml:space="preserve"> </v>
      </c>
    </row>
    <row r="386" spans="1:22" ht="12.95" customHeight="1">
      <c r="A386" s="124"/>
      <c r="B386" s="474" t="str">
        <f ca="1">MaGv!$N$1</f>
        <v>tkb_khoi12_hk2_ngay04-05-2020</v>
      </c>
      <c r="C386" s="474"/>
      <c r="D386" s="70"/>
      <c r="E386" s="70"/>
      <c r="F386" s="70"/>
      <c r="G386" s="70"/>
      <c r="H386" s="124"/>
      <c r="I386" s="70"/>
      <c r="J386" s="70"/>
      <c r="K386" s="71"/>
      <c r="L386" s="474" t="str">
        <f ca="1">MaGv!$N$1</f>
        <v>tkb_khoi12_hk2_ngay04-05-2020</v>
      </c>
      <c r="M386" s="70"/>
      <c r="N386" s="70"/>
      <c r="O386" s="70"/>
      <c r="P386" s="70"/>
      <c r="Q386" s="70"/>
      <c r="R386" s="124"/>
      <c r="S386" s="70"/>
      <c r="T386" s="70"/>
    </row>
    <row r="387" spans="1:22" ht="12.95" customHeight="1">
      <c r="B387" s="117" t="s">
        <v>71</v>
      </c>
      <c r="C387" s="582" t="str">
        <f>VLOOKUP(B389,dsma,3,0)&amp;"-"&amp;VLOOKUP(B389,dsma,5,0)</f>
        <v>Đỗ Lương Doanh-Thể dục</v>
      </c>
      <c r="D387" s="582"/>
      <c r="E387" s="582"/>
      <c r="F387" s="582"/>
      <c r="G387" s="71"/>
      <c r="H387" s="72"/>
      <c r="I387" s="73" t="s">
        <v>125</v>
      </c>
      <c r="J387" s="74">
        <f>60-COUNTIF(E390:J399, " ")</f>
        <v>0</v>
      </c>
      <c r="K387" s="71"/>
      <c r="L387" s="117" t="s">
        <v>71</v>
      </c>
      <c r="M387" s="582" t="str">
        <f>VLOOKUP(L389,dsma,3,0)&amp;"-"&amp;VLOOKUP(L389,dsma,5,0)</f>
        <v>Trần Ngọc Châu-QP</v>
      </c>
      <c r="N387" s="582"/>
      <c r="O387" s="582"/>
      <c r="P387" s="582"/>
      <c r="Q387" s="71"/>
      <c r="R387" s="72"/>
      <c r="S387" s="73" t="s">
        <v>125</v>
      </c>
      <c r="T387" s="74">
        <f>60-COUNTIF(O390:T399, " ")</f>
        <v>0</v>
      </c>
    </row>
    <row r="388" spans="1:22" ht="3" customHeight="1">
      <c r="B388" s="116"/>
      <c r="C388" s="71"/>
      <c r="D388" s="71"/>
      <c r="E388" s="75"/>
      <c r="F388" s="71"/>
      <c r="G388" s="71"/>
      <c r="H388" s="71"/>
      <c r="I388" s="71"/>
      <c r="J388" s="71"/>
      <c r="K388" s="71"/>
      <c r="L388" s="116"/>
      <c r="M388" s="71"/>
      <c r="N388" s="71"/>
      <c r="O388" s="75"/>
      <c r="P388" s="71"/>
      <c r="Q388" s="71"/>
      <c r="R388" s="71"/>
      <c r="S388" s="71"/>
      <c r="T388" s="71"/>
    </row>
    <row r="389" spans="1:22" ht="12.95" customHeight="1">
      <c r="A389" s="126"/>
      <c r="B389" s="118" t="str">
        <f>X53</f>
        <v>BE07</v>
      </c>
      <c r="C389" s="76" t="s">
        <v>72</v>
      </c>
      <c r="D389" s="76" t="s">
        <v>73</v>
      </c>
      <c r="E389" s="76" t="s">
        <v>15</v>
      </c>
      <c r="F389" s="76" t="s">
        <v>16</v>
      </c>
      <c r="G389" s="76" t="s">
        <v>37</v>
      </c>
      <c r="H389" s="76" t="s">
        <v>38</v>
      </c>
      <c r="I389" s="76" t="s">
        <v>39</v>
      </c>
      <c r="J389" s="76" t="s">
        <v>40</v>
      </c>
      <c r="K389" s="103"/>
      <c r="L389" s="118" t="str">
        <f>X54</f>
        <v>BQ01</v>
      </c>
      <c r="M389" s="76" t="s">
        <v>72</v>
      </c>
      <c r="N389" s="76" t="s">
        <v>73</v>
      </c>
      <c r="O389" s="76" t="s">
        <v>15</v>
      </c>
      <c r="P389" s="76" t="s">
        <v>16</v>
      </c>
      <c r="Q389" s="76" t="s">
        <v>37</v>
      </c>
      <c r="R389" s="76" t="s">
        <v>38</v>
      </c>
      <c r="S389" s="76" t="s">
        <v>39</v>
      </c>
      <c r="T389" s="76" t="s">
        <v>40</v>
      </c>
      <c r="V389" s="122">
        <v>50</v>
      </c>
    </row>
    <row r="390" spans="1:22" ht="12.95" customHeight="1">
      <c r="A390" s="124"/>
      <c r="B390" s="583" t="s">
        <v>25</v>
      </c>
      <c r="C390" s="68">
        <v>1</v>
      </c>
      <c r="D390" s="77" t="s">
        <v>74</v>
      </c>
      <c r="E390" s="68" t="str">
        <f>IF(COUNTIF(MaGv!$C$4:$BB$4, B389)&gt;0, INDEX(MaGv!$C$3:$BB$4, 1, MATCH(B389, MaGv!$C$4:$BB$4,0))," ")</f>
        <v xml:space="preserve"> </v>
      </c>
      <c r="F390" s="68" t="str">
        <f>IF(COUNTIF(MaGv!$C$9:$BB$9, B389)&gt;0, INDEX(MaGv!$C$3:$BB$9, 1, MATCH(B389, MaGv!$C$9:$BB$9,0))," ")</f>
        <v xml:space="preserve"> </v>
      </c>
      <c r="G390" s="68" t="str">
        <f>IF(COUNTIF(MaGv!$C$14:$BB$14, B389)&gt;0, INDEX(MaGv!$C$3:$BB$14, 1, MATCH(B389, MaGv!$C$14:$BB$14,0))," ")</f>
        <v xml:space="preserve"> </v>
      </c>
      <c r="H390" s="68" t="str">
        <f>IF(COUNTIF(MaGv!$C$19:$BB$19, B389)&gt;0, INDEX(MaGv!$C$3:$BB$19, 1, MATCH(B389, MaGv!$C$19:$BB$19,0))," ")</f>
        <v xml:space="preserve"> </v>
      </c>
      <c r="I390" s="68" t="str">
        <f>IF(COUNTIF(MaGv!$C$24:$BB$24, B389)&gt;0, INDEX(MaGv!$C$3:$BB$24, 1, MATCH(B389, MaGv!$C$24:$BB$24,0))," ")</f>
        <v xml:space="preserve"> </v>
      </c>
      <c r="J390" s="68" t="str">
        <f>IF(COUNTIF(MaGv!$C$29:$BB$29, B389)&gt;0, INDEX(MaGv!$C$3:$BB$29, 1, MATCH(B389, MaGv!$C$29:$BB$29,0))," ")</f>
        <v xml:space="preserve"> </v>
      </c>
      <c r="K390" s="104"/>
      <c r="L390" s="583" t="s">
        <v>25</v>
      </c>
      <c r="M390" s="68">
        <v>1</v>
      </c>
      <c r="N390" s="77" t="s">
        <v>74</v>
      </c>
      <c r="O390" s="68" t="str">
        <f>IF(COUNTIF(MaGv!$C$4:$BB$4, L389)&gt;0, INDEX(MaGv!$C$3:$BB$4, 1, MATCH(L389, MaGv!$C$4:$BB$4,0))," ")</f>
        <v xml:space="preserve"> </v>
      </c>
      <c r="P390" s="68" t="str">
        <f>IF(COUNTIF(MaGv!$C$9:$BB$9, L389)&gt;0, INDEX(MaGv!$C$3:$BB$9, 1, MATCH(L389, MaGv!$C$9:$BB$9,0))," ")</f>
        <v xml:space="preserve"> </v>
      </c>
      <c r="Q390" s="68" t="str">
        <f>IF(COUNTIF(MaGv!$C$14:$BB$14, L389)&gt;0, INDEX(MaGv!$C$3:$BB$14, 1, MATCH(L389, MaGv!$C$14:$BB$14,0))," ")</f>
        <v xml:space="preserve"> </v>
      </c>
      <c r="R390" s="68" t="str">
        <f>IF(COUNTIF(MaGv!$C$19:$BB$19, L389)&gt;0, INDEX(MaGv!$C$3:$BB$19, 1, MATCH(L389, MaGv!$C$19:$BB$19,0))," ")</f>
        <v xml:space="preserve"> </v>
      </c>
      <c r="S390" s="68" t="str">
        <f>IF(COUNTIF(MaGv!$C$24:$BB$24, L389)&gt;0, INDEX(MaGv!$C$3:$BB$24, 1, MATCH(L389, MaGv!$C$24:$BB$24,0))," ")</f>
        <v xml:space="preserve"> </v>
      </c>
      <c r="T390" s="68" t="str">
        <f>IF(COUNTIF(MaGv!$C$29:$BB$29, L389)&gt;0, INDEX(MaGv!$C$3:$BB$29, 1, MATCH(L389, MaGv!$C$29:$BB$29,0))," ")</f>
        <v xml:space="preserve"> </v>
      </c>
    </row>
    <row r="391" spans="1:22" ht="12.95" customHeight="1">
      <c r="A391" s="124"/>
      <c r="B391" s="580"/>
      <c r="C391" s="78">
        <v>2</v>
      </c>
      <c r="D391" s="79" t="s">
        <v>98</v>
      </c>
      <c r="E391" s="78" t="str">
        <f>IF(COUNTIF(MaGv!$C$5:$BB$5, B389)&gt;0, INDEX(MaGv!$C$3:$BB$5, 1, MATCH(B389, MaGv!$C$5:$BB$5,0))," ")</f>
        <v xml:space="preserve"> </v>
      </c>
      <c r="F391" s="78" t="str">
        <f>IF(COUNTIF(MaGv!$C$10:$BB$10, B389)&gt;0, INDEX(MaGv!$C$3:$BB$10, 1, MATCH(B389, MaGv!$C$10:$BB$10,0))," ")</f>
        <v xml:space="preserve"> </v>
      </c>
      <c r="G391" s="78" t="str">
        <f>IF(COUNTIF(MaGv!$C$15:$BB$15, B389)&gt;0, INDEX(MaGv!$C$3:$BB$15, 1, MATCH(B389, MaGv!$C$15:$BB$15,0))," ")</f>
        <v xml:space="preserve"> </v>
      </c>
      <c r="H391" s="78" t="str">
        <f>IF(COUNTIF(MaGv!$C$20:$BB$20, B389)&gt;0, INDEX(MaGv!$C$3:$BB$20, 1, MATCH(B389, MaGv!$C$20:$BB$20,0))," ")</f>
        <v xml:space="preserve"> </v>
      </c>
      <c r="I391" s="78" t="str">
        <f>IF(COUNTIF(MaGv!$C$25:$BB$25, B389)&gt;0, INDEX(MaGv!$C$3:$BB$25, 1, MATCH(B389, MaGv!$C$25:$BB$25,0))," ")</f>
        <v xml:space="preserve"> </v>
      </c>
      <c r="J391" s="78" t="str">
        <f>IF(COUNTIF(MaGv!$C$30:$BB$30, B389)&gt;0, INDEX(MaGv!$C$3:$BB$30, 1, MATCH(B389, MaGv!$C$30:$BB$30,0))," ")</f>
        <v xml:space="preserve"> </v>
      </c>
      <c r="K391" s="104"/>
      <c r="L391" s="580"/>
      <c r="M391" s="78">
        <v>2</v>
      </c>
      <c r="N391" s="79" t="s">
        <v>98</v>
      </c>
      <c r="O391" s="78" t="str">
        <f>IF(COUNTIF(MaGv!$C$5:$BB$5, L389)&gt;0, INDEX(MaGv!$C$3:$BB$5, 1, MATCH(L389, MaGv!$C$5:$BB$5,0))," ")</f>
        <v xml:space="preserve"> </v>
      </c>
      <c r="P391" s="78" t="str">
        <f>IF(COUNTIF(MaGv!$C$10:$BB$10, L389)&gt;0, INDEX(MaGv!$C$3:$BB$10, 1, MATCH(L389, MaGv!$C$10:$BB$10,0))," ")</f>
        <v xml:space="preserve"> </v>
      </c>
      <c r="Q391" s="78" t="str">
        <f>IF(COUNTIF(MaGv!$C$15:$BB$15, L389)&gt;0, INDEX(MaGv!$C$3:$BB$15, 1, MATCH(L389, MaGv!$C$15:$BB$15,0))," ")</f>
        <v xml:space="preserve"> </v>
      </c>
      <c r="R391" s="78" t="str">
        <f>IF(COUNTIF(MaGv!$C$20:$BB$20, L389)&gt;0, INDEX(MaGv!$C$3:$BB$20, 1, MATCH(L389, MaGv!$C$20:$BB$20,0))," ")</f>
        <v xml:space="preserve"> </v>
      </c>
      <c r="S391" s="78" t="str">
        <f>IF(COUNTIF(MaGv!$C$25:$BB$25, L389)&gt;0, INDEX(MaGv!$C$3:$BB$25, 1, MATCH(L389, MaGv!$C$25:$BB$25,0))," ")</f>
        <v xml:space="preserve"> </v>
      </c>
      <c r="T391" s="78" t="str">
        <f>IF(COUNTIF(MaGv!$C$30:$BB$30, L389)&gt;0, INDEX(MaGv!$C$3:$BB$30, 1, MATCH(L389, MaGv!$C$30:$BB$30,0))," ")</f>
        <v xml:space="preserve"> </v>
      </c>
    </row>
    <row r="392" spans="1:22" ht="12.95" customHeight="1">
      <c r="A392" s="124"/>
      <c r="B392" s="580"/>
      <c r="C392" s="78">
        <v>3</v>
      </c>
      <c r="D392" s="79" t="s">
        <v>278</v>
      </c>
      <c r="E392" s="78" t="str">
        <f>IF(COUNTIF(MaGv!$C$6:$BB$6, B389)&gt;0, INDEX(MaGv!$C$3:$BB$6, 1, MATCH(B389, MaGv!$C$6:$BB$6,0))," ")</f>
        <v xml:space="preserve"> </v>
      </c>
      <c r="F392" s="78" t="str">
        <f>IF(COUNTIF(MaGv!$C$11:$BB$11, B389)&gt;0, INDEX(MaGv!$C$3:$BB$11, 1, MATCH(B389, MaGv!$C$11:$BB$11,0))," ")</f>
        <v xml:space="preserve"> </v>
      </c>
      <c r="G392" s="78" t="str">
        <f>IF(COUNTIF(MaGv!$C$16:$BB$16, B389)&gt;0, INDEX(MaGv!$C$3:$BB$16, 1, MATCH(B389, MaGv!$C$16:$BB$16,0))," ")</f>
        <v xml:space="preserve"> </v>
      </c>
      <c r="H392" s="78" t="str">
        <f>IF(COUNTIF(MaGv!$C$21:$BB$21, B389)&gt;0, INDEX(MaGv!$C$3:$BB$21, 1, MATCH(B389, MaGv!$C$21:$BB$21,0))," ")</f>
        <v xml:space="preserve"> </v>
      </c>
      <c r="I392" s="78" t="str">
        <f>IF(COUNTIF(MaGv!$C$26:$BB$26, B389)&gt;0, INDEX(MaGv!$C$3:$BB$26, 1, MATCH(B389, MaGv!$C$26:$BB$26,0))," ")</f>
        <v xml:space="preserve"> </v>
      </c>
      <c r="J392" s="78" t="str">
        <f>IF(COUNTIF(MaGv!$C$31:$BB$31, B389)&gt;0, INDEX(MaGv!$C$3:$BB$31, 1, MATCH(B389, MaGv!$C$31:$BB$31,0))," ")</f>
        <v xml:space="preserve"> </v>
      </c>
      <c r="K392" s="104"/>
      <c r="L392" s="580"/>
      <c r="M392" s="78">
        <v>3</v>
      </c>
      <c r="N392" s="79" t="s">
        <v>278</v>
      </c>
      <c r="O392" s="78" t="str">
        <f>IF(COUNTIF(MaGv!$C$6:$BB$6, L389)&gt;0, INDEX(MaGv!$C$3:$BB$6, 1, MATCH(L389, MaGv!$C$6:$BB$6,0))," ")</f>
        <v xml:space="preserve"> </v>
      </c>
      <c r="P392" s="78" t="str">
        <f>IF(COUNTIF(MaGv!$C$11:$BB$11, L389)&gt;0, INDEX(MaGv!$C$3:$BB$11, 1, MATCH(L389, MaGv!$C$11:$BB$11,0))," ")</f>
        <v xml:space="preserve"> </v>
      </c>
      <c r="Q392" s="78" t="str">
        <f>IF(COUNTIF(MaGv!$C$16:$BB$16, L389)&gt;0, INDEX(MaGv!$C$3:$BB$16, 1, MATCH(L389, MaGv!$C$16:$BB$16,0))," ")</f>
        <v xml:space="preserve"> </v>
      </c>
      <c r="R392" s="78" t="str">
        <f>IF(COUNTIF(MaGv!$C$21:$BB$21, L389)&gt;0, INDEX(MaGv!$C$3:$BB$21, 1, MATCH(L389, MaGv!$C$21:$BB$21,0))," ")</f>
        <v xml:space="preserve"> </v>
      </c>
      <c r="S392" s="78" t="str">
        <f>IF(COUNTIF(MaGv!$C$26:$BB$26, L389)&gt;0, INDEX(MaGv!$C$3:$BB$26, 1, MATCH(L389, MaGv!$C$26:$BB$26,0))," ")</f>
        <v xml:space="preserve"> </v>
      </c>
      <c r="T392" s="78" t="str">
        <f>IF(COUNTIF(MaGv!$C$31:$BB$31, L389)&gt;0, INDEX(MaGv!$C$3:$BB$31, 1, MATCH(L389, MaGv!$C$31:$BB$31,0))," ")</f>
        <v xml:space="preserve"> </v>
      </c>
    </row>
    <row r="393" spans="1:22" ht="12.95" customHeight="1">
      <c r="A393" s="124"/>
      <c r="B393" s="580"/>
      <c r="C393" s="78">
        <v>4</v>
      </c>
      <c r="D393" s="79" t="s">
        <v>99</v>
      </c>
      <c r="E393" s="78" t="str">
        <f>IF(COUNTIF(MaGv!$C$7:$BB$7, B389)&gt;0, INDEX(MaGv!$C$3:$BB$7, 1, MATCH(B389, MaGv!$C$7:$BB$7,0))," ")</f>
        <v xml:space="preserve"> </v>
      </c>
      <c r="F393" s="78" t="str">
        <f>IF(COUNTIF(MaGv!$C$12:$BB$12, B389)&gt;0, INDEX(MaGv!$C$3:$BB$12, 1, MATCH(B389, MaGv!$C$12:$BB$12,0))," ")</f>
        <v xml:space="preserve"> </v>
      </c>
      <c r="G393" s="78" t="str">
        <f>IF(COUNTIF(MaGv!$C$17:$BB$17, B389)&gt;0, INDEX(MaGv!$C$3:$BB$17, 1, MATCH(B389, MaGv!$C$17:$BB$17,0))," ")</f>
        <v xml:space="preserve"> </v>
      </c>
      <c r="H393" s="78" t="str">
        <f>IF(COUNTIF(MaGv!$C$22:$BB$22, B389)&gt;0, INDEX(MaGv!$C$3:$BB$22, 1, MATCH(B389, MaGv!$C$22:$BB$22,0))," ")</f>
        <v xml:space="preserve"> </v>
      </c>
      <c r="I393" s="78" t="str">
        <f>IF(COUNTIF(MaGv!$C$27:$BB$27, B389)&gt;0, INDEX(MaGv!$C$3:$BB$27, 1, MATCH(B389, MaGv!$C$27:$BB$27,0))," ")</f>
        <v xml:space="preserve"> </v>
      </c>
      <c r="J393" s="78" t="str">
        <f>IF(COUNTIF(MaGv!$C$32:$BB$32, B389)&gt;0, INDEX(MaGv!$C$3:$BB$32, 1, MATCH(B389, MaGv!$C$32:$BB$32,0))," ")</f>
        <v xml:space="preserve"> </v>
      </c>
      <c r="K393" s="104"/>
      <c r="L393" s="580"/>
      <c r="M393" s="78">
        <v>4</v>
      </c>
      <c r="N393" s="79" t="s">
        <v>99</v>
      </c>
      <c r="O393" s="78" t="str">
        <f>IF(COUNTIF(MaGv!$C$7:$BB$7, L389)&gt;0, INDEX(MaGv!$C$3:$BB$7, 1, MATCH(L389, MaGv!$C$7:$BB$7,0))," ")</f>
        <v xml:space="preserve"> </v>
      </c>
      <c r="P393" s="78" t="str">
        <f>IF(COUNTIF(MaGv!$C$12:$BB$12, L389)&gt;0, INDEX(MaGv!$C$3:$BB$12, 1, MATCH(L389, MaGv!$C$12:$BB$12,0))," ")</f>
        <v xml:space="preserve"> </v>
      </c>
      <c r="Q393" s="78" t="str">
        <f>IF(COUNTIF(MaGv!$C$17:$BB$17, L389)&gt;0, INDEX(MaGv!$C$3:$BB$17, 1, MATCH(L389, MaGv!$C$17:$BB$17,0))," ")</f>
        <v xml:space="preserve"> </v>
      </c>
      <c r="R393" s="78" t="str">
        <f>IF(COUNTIF(MaGv!$C$22:$BB$22, L389)&gt;0, INDEX(MaGv!$C$3:$BB$22, 1, MATCH(L389, MaGv!$C$22:$BB$22,0))," ")</f>
        <v xml:space="preserve"> </v>
      </c>
      <c r="S393" s="78" t="str">
        <f>IF(COUNTIF(MaGv!$C$27:$BB$27, L389)&gt;0, INDEX(MaGv!$C$3:$BB$27, 1, MATCH(L389, MaGv!$C$27:$BB$27,0))," ")</f>
        <v xml:space="preserve"> </v>
      </c>
      <c r="T393" s="78" t="str">
        <f>IF(COUNTIF(MaGv!$C$32:$BB$32, L389)&gt;0, INDEX(MaGv!$C$3:$BB$32, 1, MATCH(L389, MaGv!$C$32:$BB$32,0))," ")</f>
        <v xml:space="preserve"> </v>
      </c>
    </row>
    <row r="394" spans="1:22" ht="12.95" customHeight="1" thickBot="1">
      <c r="A394" s="124"/>
      <c r="B394" s="580"/>
      <c r="C394" s="108">
        <v>5</v>
      </c>
      <c r="D394" s="110" t="s">
        <v>100</v>
      </c>
      <c r="E394" s="108" t="str">
        <f>IF(COUNTIF(MaGv!$C$8:$BB$8, B389)&gt;0, INDEX(MaGv!$C$3:$BB$8, 1, MATCH(B389, MaGv!$C$8:$BB$8,0))," ")</f>
        <v xml:space="preserve"> </v>
      </c>
      <c r="F394" s="108" t="str">
        <f>IF(COUNTIF(MaGv!$C$13:$BB$13, B389)&gt;0, INDEX(MaGv!$C$3:$BB$13, 1, MATCH(B389, MaGv!$C$13:$BB$13,0))," ")</f>
        <v xml:space="preserve"> </v>
      </c>
      <c r="G394" s="108" t="str">
        <f>IF(COUNTIF(MaGv!$C$18:$BB$18, B389)&gt;0, INDEX(MaGv!$C$3:$BB$18, 1, MATCH(B389, MaGv!$C$18:$BB$18,0))," ")</f>
        <v xml:space="preserve"> </v>
      </c>
      <c r="H394" s="108" t="str">
        <f>IF(COUNTIF(MaGv!$C$23:$BB$23, B389)&gt;0, INDEX(MaGv!$C$3:$BB$23, 1, MATCH(B389, MaGv!$C$23:$BB$23,0))," ")</f>
        <v xml:space="preserve"> </v>
      </c>
      <c r="I394" s="108" t="str">
        <f>IF(COUNTIF(MaGv!$C$28:$BB$28, B389)&gt;0, INDEX(MaGv!$C$3:$BB$28, 1, MATCH(B389, MaGv!$C$28:$BB$28,0))," ")</f>
        <v xml:space="preserve"> </v>
      </c>
      <c r="J394" s="108" t="str">
        <f>IF(COUNTIF(MaGv!$C$33:$BB$33, B389)&gt;0, INDEX(MaGv!$C$3:$BB$33, 1, MATCH(B389, MaGv!$C$33:$BB$33, 0))," ")</f>
        <v xml:space="preserve"> </v>
      </c>
      <c r="K394" s="104"/>
      <c r="L394" s="580"/>
      <c r="M394" s="108">
        <v>5</v>
      </c>
      <c r="N394" s="110" t="s">
        <v>100</v>
      </c>
      <c r="O394" s="108" t="str">
        <f>IF(COUNTIF(MaGv!$C$8:$BB$8, L389)&gt;0, INDEX(MaGv!$C$3:$BB$8, 1, MATCH(L389, MaGv!$C$8:$BB$8,0))," ")</f>
        <v xml:space="preserve"> </v>
      </c>
      <c r="P394" s="108" t="str">
        <f>IF(COUNTIF(MaGv!$C$13:$BB$13, L389)&gt;0, INDEX(MaGv!$C$3:$BB$13, 1, MATCH(L389, MaGv!$C$13:$BB$13,0))," ")</f>
        <v xml:space="preserve"> </v>
      </c>
      <c r="Q394" s="108" t="str">
        <f>IF(COUNTIF(MaGv!$C$18:$BB$18, L389)&gt;0, INDEX(MaGv!$C$3:$BB$18, 1, MATCH(L389, MaGv!$C$18:$BB$18,0))," ")</f>
        <v xml:space="preserve"> </v>
      </c>
      <c r="R394" s="108" t="str">
        <f>IF(COUNTIF(MaGv!$C$23:$BB$23, L389)&gt;0, INDEX(MaGv!$C$3:$BB$23, 1, MATCH(L389, MaGv!$C$23:$BB$23,0))," ")</f>
        <v xml:space="preserve"> </v>
      </c>
      <c r="S394" s="108" t="str">
        <f>IF(COUNTIF(MaGv!$C$28:$BB$28, L389)&gt;0, INDEX(MaGv!$C$3:$BB$28, 1, MATCH(L389, MaGv!$C$28:$BB$28,0))," ")</f>
        <v xml:space="preserve"> </v>
      </c>
      <c r="T394" s="108" t="str">
        <f>IF(COUNTIF(MaGv!$C$33:$BB$33, L389)&gt;0, INDEX(MaGv!$C$3:$BB$33, 1, MATCH(L389, MaGv!$C$33:$BB$33, 0))," ")</f>
        <v xml:space="preserve"> </v>
      </c>
    </row>
    <row r="395" spans="1:22" ht="12.95" customHeight="1" thickTop="1">
      <c r="A395" s="124"/>
      <c r="B395" s="579" t="s">
        <v>24</v>
      </c>
      <c r="C395" s="109">
        <v>1</v>
      </c>
      <c r="D395" s="111" t="s">
        <v>279</v>
      </c>
      <c r="E395" s="109" t="str">
        <f>IF(COUNTIF(MaGv!$C$39:$BB$39, B389)&gt;0, INDEX(MaGv!$C$38:$BB$39, 1, MATCH(B389, MaGv!$C$39:$BB$39,0))," ")</f>
        <v xml:space="preserve"> </v>
      </c>
      <c r="F395" s="109" t="str">
        <f>IF(COUNTIF(MaGv!$C$44:$BB$44, B389)&gt;0, INDEX(MaGv!$C$38:$BB$44, 1, MATCH(B389, MaGv!$C$44:$BB$44,0))," ")</f>
        <v xml:space="preserve"> </v>
      </c>
      <c r="G395" s="109" t="str">
        <f>IF(COUNTIF(MaGv!$C$49:$BB$49, B389)&gt;0, INDEX(MaGv!$C$38:$BB$49, 1, MATCH(B389, MaGv!$C$49:$BB$49,0))," ")</f>
        <v xml:space="preserve"> </v>
      </c>
      <c r="H395" s="109" t="str">
        <f>IF(COUNTIF(MaGv!$C$54:$BB$54, B389)&gt;0, INDEX(MaGv!$C$38:$BB$54, 1, MATCH(B389, MaGv!$C$54:$BB$54,0))," ")</f>
        <v xml:space="preserve"> </v>
      </c>
      <c r="I395" s="109" t="str">
        <f>IF(COUNTIF(MaGv!$C$59:$BB$59, B389)&gt;0, INDEX(MaGv!$C$38:$BB$59, 1, MATCH(B389, MaGv!$C$59:$BB$59,0))," ")</f>
        <v xml:space="preserve"> </v>
      </c>
      <c r="J395" s="109" t="str">
        <f>IF(COUNTIF(MaGv!$C$64:$BB$64, B389)&gt;0, INDEX(MaGv!$C$38:$BB$64, 1, MATCH(B389, MaGv!$C$64:$BB$64,0))," ")</f>
        <v xml:space="preserve"> </v>
      </c>
      <c r="K395" s="104"/>
      <c r="L395" s="579" t="s">
        <v>24</v>
      </c>
      <c r="M395" s="109">
        <v>1</v>
      </c>
      <c r="N395" s="111" t="s">
        <v>279</v>
      </c>
      <c r="O395" s="109" t="str">
        <f>IF(COUNTIF(MaGv!$C$39:$BB$39, L389)&gt;0, INDEX(MaGv!$C$38:$BB$39, 1, MATCH(L389, MaGv!$C$39:$BB$39,0))," ")</f>
        <v xml:space="preserve"> </v>
      </c>
      <c r="P395" s="109" t="str">
        <f>IF(COUNTIF(MaGv!$C$44:$BB$44, L389)&gt;0, INDEX(MaGv!$C$38:$BB$44, 1, MATCH(L389, MaGv!$C$44:$BB$44,0))," ")</f>
        <v xml:space="preserve"> </v>
      </c>
      <c r="Q395" s="109" t="str">
        <f>IF(COUNTIF(MaGv!$C$49:$BB$49, L389)&gt;0, INDEX(MaGv!$C$38:$BB$49, 1, MATCH(L389, MaGv!$C$49:$BB$49,0))," ")</f>
        <v xml:space="preserve"> </v>
      </c>
      <c r="R395" s="109" t="str">
        <f>IF(COUNTIF(MaGv!$C$54:$BB$54, L389)&gt;0, INDEX(MaGv!$C$38:$BB$54, 1, MATCH(L389, MaGv!$C$54:$BB$54,0))," ")</f>
        <v xml:space="preserve"> </v>
      </c>
      <c r="S395" s="109" t="str">
        <f>IF(COUNTIF(MaGv!$C$59:$BB$59, L389)&gt;0, INDEX(MaGv!$C$38:$BB$59, 1, MATCH(L389, MaGv!$C$59:$BB$59,0))," ")</f>
        <v xml:space="preserve"> </v>
      </c>
      <c r="T395" s="109" t="str">
        <f>IF(COUNTIF(MaGv!$C$64:$BB$64, L389)&gt;0, INDEX(MaGv!$C$38:$BB$64, 1, MATCH(L389, MaGv!$C$64:$BB$64,0))," ")</f>
        <v xml:space="preserve"> </v>
      </c>
    </row>
    <row r="396" spans="1:22" ht="12.95" customHeight="1">
      <c r="A396" s="124"/>
      <c r="B396" s="580"/>
      <c r="C396" s="78">
        <v>2</v>
      </c>
      <c r="D396" s="79" t="s">
        <v>531</v>
      </c>
      <c r="E396" s="78" t="str">
        <f>IF(COUNTIF(MaGv!$C$40:$BB$40, B389)&gt;0, INDEX(MaGv!$C$38:$BB$40, 1, MATCH(B389, MaGv!$C$40:$BB$40,0))," ")</f>
        <v xml:space="preserve"> </v>
      </c>
      <c r="F396" s="78" t="str">
        <f>IF(COUNTIF(MaGv!$C$45:$BB$45, B389)&gt;0, INDEX(MaGv!$C$38:$BB$45, 1, MATCH(B389, MaGv!$C$45:$BB$45,0))," ")</f>
        <v xml:space="preserve"> </v>
      </c>
      <c r="G396" s="78" t="str">
        <f>IF(COUNTIF(MaGv!$C$50:$BB$50, B389)&gt;0, INDEX(MaGv!$C$38:$BB$50, 1, MATCH(B389, MaGv!$C$50:$BB$50,0))," ")</f>
        <v xml:space="preserve"> </v>
      </c>
      <c r="H396" s="78" t="str">
        <f>IF(COUNTIF(MaGv!$C$55:$BB$55, B389)&gt;0, INDEX(MaGv!$C$38:$BB$55, 1, MATCH(B389, MaGv!$C$55:$BB$55,0))," ")</f>
        <v xml:space="preserve"> </v>
      </c>
      <c r="I396" s="78" t="str">
        <f>IF(COUNTIF(MaGv!$C$60:$BB$60, B389)&gt;0, INDEX(MaGv!$C$38:$BB$60, 1, MATCH(B389, MaGv!$C$60:$BB$60,0))," ")</f>
        <v xml:space="preserve"> </v>
      </c>
      <c r="J396" s="78" t="str">
        <f>IF(COUNTIF(MaGv!$C$65:$BB$65, B389)&gt;0, INDEX(MaGv!$C$38:$BB$65, 1, MATCH(B389, MaGv!$C$65:$BB$65,0))," ")</f>
        <v xml:space="preserve"> </v>
      </c>
      <c r="K396" s="104"/>
      <c r="L396" s="580"/>
      <c r="M396" s="78">
        <v>2</v>
      </c>
      <c r="N396" s="79" t="s">
        <v>531</v>
      </c>
      <c r="O396" s="78" t="str">
        <f>IF(COUNTIF(MaGv!$C$40:$BB$40, L389)&gt;0, INDEX(MaGv!$C$38:$BB$40, 1, MATCH(L389, MaGv!$C$40:$BB$40,0))," ")</f>
        <v xml:space="preserve"> </v>
      </c>
      <c r="P396" s="78" t="str">
        <f>IF(COUNTIF(MaGv!$C$45:$BB$45, L389)&gt;0, INDEX(MaGv!$C$38:$BB$45, 1, MATCH(L389, MaGv!$C$45:$BB$45,0))," ")</f>
        <v xml:space="preserve"> </v>
      </c>
      <c r="Q396" s="78" t="str">
        <f>IF(COUNTIF(MaGv!$C$50:$BB$50, L389)&gt;0, INDEX(MaGv!$C$38:$BB$50, 1, MATCH(L389, MaGv!$C$50:$BB$50,0))," ")</f>
        <v xml:space="preserve"> </v>
      </c>
      <c r="R396" s="78" t="str">
        <f>IF(COUNTIF(MaGv!$C$55:$BB$55, L389)&gt;0, INDEX(MaGv!$C$38:$BB$55, 1, MATCH(L389, MaGv!$C$55:$BB$55,0))," ")</f>
        <v xml:space="preserve"> </v>
      </c>
      <c r="S396" s="78" t="str">
        <f>IF(COUNTIF(MaGv!$C$60:$BB$60, L389)&gt;0, INDEX(MaGv!$C$38:$BB$60, 1, MATCH(L389, MaGv!$C$60:$BB$60,0))," ")</f>
        <v xml:space="preserve"> </v>
      </c>
      <c r="T396" s="78" t="str">
        <f>IF(COUNTIF(MaGv!$C$65:$BB$65, L389)&gt;0, INDEX(MaGv!$C$38:$BB$65, 1, MATCH(L389, MaGv!$C$65:$BB$65,0))," ")</f>
        <v xml:space="preserve"> </v>
      </c>
    </row>
    <row r="397" spans="1:22" ht="12.95" customHeight="1">
      <c r="A397" s="124"/>
      <c r="B397" s="580"/>
      <c r="C397" s="78">
        <v>3</v>
      </c>
      <c r="D397" s="79" t="s">
        <v>532</v>
      </c>
      <c r="E397" s="78" t="str">
        <f>IF(COUNTIF(MaGv!$C$41:$BB$41, B389)&gt;0, INDEX(MaGv!$C$38:$BB$41, 1, MATCH(B389, MaGv!$C$41:$BB$41,0))," ")</f>
        <v xml:space="preserve"> </v>
      </c>
      <c r="F397" s="78" t="str">
        <f>IF(COUNTIF(MaGv!$C$46:$BB$46, B389)&gt;0, INDEX(MaGv!$C$38:$BB$46, 1, MATCH(B389, MaGv!$C$46:$BB$46,0))," ")</f>
        <v xml:space="preserve"> </v>
      </c>
      <c r="G397" s="78" t="str">
        <f>IF(COUNTIF(MaGv!$C$51:$BB$51, B389)&gt;0, INDEX(MaGv!$C$38:$BB$51, 1, MATCH(B389, MaGv!$C$51:$BB$51,0))," ")</f>
        <v xml:space="preserve"> </v>
      </c>
      <c r="H397" s="78" t="str">
        <f>IF(COUNTIF(MaGv!$C$56:$BB$56, B389)&gt;0, INDEX(MaGv!$C$38:$BB$56, 1, MATCH(B389, MaGv!$C$56:$BB$56,0))," ")</f>
        <v xml:space="preserve"> </v>
      </c>
      <c r="I397" s="78" t="str">
        <f>IF(COUNTIF(MaGv!$C$61:$BB$61, B389)&gt;0, INDEX(MaGv!$C$38:$BB$61, 1, MATCH(B389, MaGv!$C$61:$BB$61,0))," ")</f>
        <v xml:space="preserve"> </v>
      </c>
      <c r="J397" s="78" t="str">
        <f>IF(COUNTIF(MaGv!$C$66:$BB$66, B389)&gt;0, INDEX(MaGv!$C$38:$BB$66, 1, MATCH(B389, MaGv!$C$66:$BB$66,0))," ")</f>
        <v xml:space="preserve"> </v>
      </c>
      <c r="K397" s="104"/>
      <c r="L397" s="580"/>
      <c r="M397" s="78">
        <v>3</v>
      </c>
      <c r="N397" s="79" t="s">
        <v>532</v>
      </c>
      <c r="O397" s="78" t="str">
        <f>IF(COUNTIF(MaGv!$C$41:$BB$41, L389)&gt;0, INDEX(MaGv!$C$38:$BB$41, 1, MATCH(L389, MaGv!$C$41:$BB$41,0))," ")</f>
        <v xml:space="preserve"> </v>
      </c>
      <c r="P397" s="78" t="str">
        <f>IF(COUNTIF(MaGv!$C$46:$BB$46, L389)&gt;0, INDEX(MaGv!$C$38:$BB$46, 1, MATCH(L389, MaGv!$C$46:$BB$46,0))," ")</f>
        <v xml:space="preserve"> </v>
      </c>
      <c r="Q397" s="78" t="str">
        <f>IF(COUNTIF(MaGv!$C$51:$BB$51, L389)&gt;0, INDEX(MaGv!$C$38:$BB$51, 1, MATCH(L389, MaGv!$C$51:$BB$51,0))," ")</f>
        <v xml:space="preserve"> </v>
      </c>
      <c r="R397" s="78" t="str">
        <f>IF(COUNTIF(MaGv!$C$56:$BB$56, L389)&gt;0, INDEX(MaGv!$C$38:$BB$56, 1, MATCH(L389, MaGv!$C$56:$BB$56,0))," ")</f>
        <v xml:space="preserve"> </v>
      </c>
      <c r="S397" s="78" t="str">
        <f>IF(COUNTIF(MaGv!$C$61:$BB$61, L389)&gt;0, INDEX(MaGv!$C$38:$BB$61, 1, MATCH(L389, MaGv!$C$61:$BB$61,0))," ")</f>
        <v xml:space="preserve"> </v>
      </c>
      <c r="T397" s="78" t="str">
        <f>IF(COUNTIF(MaGv!$C$66:$BB$66, L389)&gt;0, INDEX(MaGv!$C$38:$BB$66, 1, MATCH(L389, MaGv!$C$66:$BB$66,0))," ")</f>
        <v xml:space="preserve"> </v>
      </c>
    </row>
    <row r="398" spans="1:22" ht="12.95" customHeight="1">
      <c r="A398" s="124"/>
      <c r="B398" s="580"/>
      <c r="C398" s="78">
        <v>4</v>
      </c>
      <c r="D398" s="79" t="s">
        <v>533</v>
      </c>
      <c r="E398" s="78" t="str">
        <f>IF(COUNTIF(MaGv!$C$42:$BB$42, B389)&gt;0, INDEX(MaGv!$C$38:$BB$42, 1, MATCH(B389, MaGv!$C$42:$BB$42,0))," ")</f>
        <v xml:space="preserve"> </v>
      </c>
      <c r="F398" s="78" t="str">
        <f>IF(COUNTIF(MaGv!$C$47:$BB$47, B389)&gt;0, INDEX(MaGv!$C$38:$BB$47, 1, MATCH(B389, MaGv!$C$47:$BB$47,0))," ")</f>
        <v xml:space="preserve"> </v>
      </c>
      <c r="G398" s="78" t="str">
        <f>IF(COUNTIF(MaGv!$C$52:$BB$52, B389)&gt;0, INDEX(MaGv!$C$38:$BB$52, 1, MATCH(B389, MaGv!$C$52:$BB$52, 0))," ")</f>
        <v xml:space="preserve"> </v>
      </c>
      <c r="H398" s="78" t="str">
        <f>IF(COUNTIF(MaGv!$C$57:$BB$57, B389)&gt;0, INDEX(MaGv!$C$38:$BB$57, 1, MATCH(B389, MaGv!$C$57:$BB$57,0))," ")</f>
        <v xml:space="preserve"> </v>
      </c>
      <c r="I398" s="78" t="str">
        <f>IF(COUNTIF(MaGv!$C$62:$BB$62, B389)&gt;0, INDEX(MaGv!$C$38:$BB$62, 1, MATCH(B389, MaGv!$C$62:$BB$62,0))," ")</f>
        <v xml:space="preserve"> </v>
      </c>
      <c r="J398" s="78" t="str">
        <f>IF(COUNTIF(MaGv!$C$66:$BB$67, B389)&gt;0, INDEX(MaGv!$C$38:$BB$67, 1, MATCH(B389, MaGv!$C$67:$BB$67,0))," ")</f>
        <v xml:space="preserve"> </v>
      </c>
      <c r="K398" s="104"/>
      <c r="L398" s="580"/>
      <c r="M398" s="78">
        <v>4</v>
      </c>
      <c r="N398" s="79" t="s">
        <v>533</v>
      </c>
      <c r="O398" s="78" t="str">
        <f>IF(COUNTIF(MaGv!$C$42:$BB$42, L389)&gt;0, INDEX(MaGv!$C$38:$BB$42, 1, MATCH(L389, MaGv!$C$42:$BB$42,0))," ")</f>
        <v xml:space="preserve"> </v>
      </c>
      <c r="P398" s="78" t="str">
        <f>IF(COUNTIF(MaGv!$C$47:$BB$47, L389)&gt;0, INDEX(MaGv!$C$38:$BB$47, 1, MATCH(L389, MaGv!$C$47:$BB$47,0))," ")</f>
        <v xml:space="preserve"> </v>
      </c>
      <c r="Q398" s="78" t="str">
        <f>IF(COUNTIF(MaGv!$C$52:$BB$52, L389)&gt;0, INDEX(MaGv!$C$38:$BB$52, 1, MATCH(L389, MaGv!$C$52:$BB$52, 0))," ")</f>
        <v xml:space="preserve"> </v>
      </c>
      <c r="R398" s="78" t="str">
        <f>IF(COUNTIF(MaGv!$C$57:$BB$57, L389)&gt;0, INDEX(MaGv!$C$38:$BB$57, 1, MATCH(L389, MaGv!$C$57:$BB$57,0))," ")</f>
        <v xml:space="preserve"> </v>
      </c>
      <c r="S398" s="78" t="str">
        <f>IF(COUNTIF(MaGv!$C$62:$BB$62, L389)&gt;0, INDEX(MaGv!$C$38:$BB$62, 1, MATCH(L389, MaGv!$C$62:$BB$62,0))," ")</f>
        <v xml:space="preserve"> </v>
      </c>
      <c r="T398" s="78" t="str">
        <f>IF(COUNTIF(MaGv!$C$66:$BB$67, L389)&gt;0, INDEX(MaGv!$C$38:$BB$67, 1, MATCH(L389, MaGv!$C$67:$BB$67,0))," ")</f>
        <v xml:space="preserve"> </v>
      </c>
    </row>
    <row r="399" spans="1:22" ht="12.95" customHeight="1">
      <c r="A399" s="124"/>
      <c r="B399" s="581"/>
      <c r="C399" s="80">
        <v>5</v>
      </c>
      <c r="D399" s="81" t="s">
        <v>534</v>
      </c>
      <c r="E399" s="80" t="str">
        <f>IF(COUNTIF(MaGv!$C$43:$BB$43, B389)&gt;0, INDEX(MaGv!$C$38:$BB$43, 1, MATCH(B389, MaGv!$C$43:$BB$43,0))," ")</f>
        <v xml:space="preserve"> </v>
      </c>
      <c r="F399" s="80" t="str">
        <f>IF(COUNTIF(MaGv!$C$48:$BB$48, B389)&gt;0, INDEX(MaGv!$C$38:$BB$48, 1, MATCH(B389, MaGv!$C$48:$BB$48,0))," ")</f>
        <v xml:space="preserve"> </v>
      </c>
      <c r="G399" s="80" t="str">
        <f>IF(COUNTIF(MaGv!$C$53:$BB$53, B389)&gt;0, INDEX(MaGv!$C$38:$BB$53, 1, MATCH(B389, MaGv!$C$53:$BB$53,0))," ")</f>
        <v xml:space="preserve"> </v>
      </c>
      <c r="H399" s="80" t="str">
        <f>IF(COUNTIF(MaGv!$C$58:$BB$58, B389)&gt;0, INDEX(MaGv!$C$38:$BB$58, 1, MATCH(B389, MaGv!$C$58:$BB$58,0))," ")</f>
        <v xml:space="preserve"> </v>
      </c>
      <c r="I399" s="80" t="str">
        <f>IF(COUNTIF(MaGv!$C$63:$BB$63, B389)&gt;0, INDEX(MaGv!$C$38:$BB$63, 1, MATCH(B389, MaGv!$C$63:$BB$63,0))," ")</f>
        <v xml:space="preserve"> </v>
      </c>
      <c r="J399" s="80" t="str">
        <f>IF(COUNTIF(MaGv!$C$68:$BB$68, B389)&gt;0, INDEX(MaGv!$C$38:$BB$68, 1, MATCH(B389, MaGv!$C$68:$BB$68,0))," ")</f>
        <v xml:space="preserve"> </v>
      </c>
      <c r="K399" s="104"/>
      <c r="L399" s="581"/>
      <c r="M399" s="80">
        <v>5</v>
      </c>
      <c r="N399" s="81" t="s">
        <v>534</v>
      </c>
      <c r="O399" s="80" t="str">
        <f>IF(COUNTIF(MaGv!$C$43:$BB$43, L389)&gt;0, INDEX(MaGv!$C$38:$BB$43, 1, MATCH(L389, MaGv!$C$43:$BB$43,0))," ")</f>
        <v xml:space="preserve"> </v>
      </c>
      <c r="P399" s="80" t="str">
        <f>IF(COUNTIF(MaGv!$C$48:$BB$48, L389)&gt;0, INDEX(MaGv!$C$38:$BB$48, 1, MATCH(L389, MaGv!$C$48:$BB$48,0))," ")</f>
        <v xml:space="preserve"> </v>
      </c>
      <c r="Q399" s="80" t="str">
        <f>IF(COUNTIF(MaGv!$C$53:$BB$53, L389)&gt;0, INDEX(MaGv!$C$38:$BB$53, 1, MATCH(L389, MaGv!$C$53:$BB$53,0))," ")</f>
        <v xml:space="preserve"> </v>
      </c>
      <c r="R399" s="80" t="str">
        <f>IF(COUNTIF(MaGv!$C$58:$BB$58, L389)&gt;0, INDEX(MaGv!$C$38:$BB$58, 1, MATCH(L389, MaGv!$C$58:$BB$58,0))," ")</f>
        <v xml:space="preserve"> </v>
      </c>
      <c r="S399" s="80" t="str">
        <f>IF(COUNTIF(MaGv!$C$63:$BB$63, L389)&gt;0, INDEX(MaGv!$C$38:$BB$63, 1, MATCH(L389, MaGv!$C$63:$BB$63,0))," ")</f>
        <v xml:space="preserve"> </v>
      </c>
      <c r="T399" s="80" t="str">
        <f>IF(COUNTIF(MaGv!$C$68:$BB$68, L389)&gt;0, INDEX(MaGv!$C$38:$BB$68, 1, MATCH(L389, MaGv!$C$68:$BB$68,0))," ")</f>
        <v xml:space="preserve"> </v>
      </c>
    </row>
    <row r="400" spans="1:22" ht="12.95" customHeight="1">
      <c r="A400" s="124"/>
      <c r="B400" s="119"/>
      <c r="C400" s="75"/>
      <c r="D400" s="82"/>
      <c r="E400" s="75"/>
      <c r="F400" s="75"/>
      <c r="G400" s="75"/>
      <c r="H400" s="75"/>
      <c r="I400" s="75"/>
      <c r="J400" s="75"/>
      <c r="K400" s="104"/>
      <c r="L400" s="119"/>
      <c r="M400" s="75"/>
      <c r="N400" s="82"/>
      <c r="O400" s="75"/>
      <c r="P400" s="75"/>
      <c r="Q400" s="75"/>
      <c r="R400" s="75"/>
      <c r="S400" s="75"/>
      <c r="T400" s="75"/>
    </row>
    <row r="401" spans="1:25" ht="12.95" customHeight="1">
      <c r="A401" s="127"/>
      <c r="B401" s="120"/>
      <c r="C401" s="83"/>
      <c r="D401" s="83"/>
      <c r="E401" s="84"/>
      <c r="F401" s="84"/>
      <c r="G401" s="84"/>
      <c r="H401" s="84"/>
      <c r="I401" s="84"/>
      <c r="J401" s="84"/>
      <c r="K401" s="84"/>
      <c r="L401" s="120"/>
      <c r="M401" s="83"/>
      <c r="N401" s="83"/>
      <c r="O401" s="84"/>
      <c r="P401" s="84"/>
      <c r="Q401" s="84"/>
      <c r="R401" s="84"/>
      <c r="S401" s="84"/>
      <c r="T401" s="84"/>
    </row>
    <row r="402" spans="1:25" ht="12.95" customHeight="1">
      <c r="A402" s="124"/>
      <c r="B402" s="474" t="str">
        <f ca="1">MaGv!$N$1</f>
        <v>tkb_khoi12_hk2_ngay04-05-2020</v>
      </c>
      <c r="C402" s="474"/>
      <c r="D402" s="70"/>
      <c r="E402" s="70"/>
      <c r="F402" s="70"/>
      <c r="G402" s="70"/>
      <c r="H402" s="124"/>
      <c r="I402" s="70"/>
      <c r="J402" s="70"/>
      <c r="K402" s="71"/>
      <c r="L402" s="474" t="str">
        <f ca="1">MaGv!$N$1</f>
        <v>tkb_khoi12_hk2_ngay04-05-2020</v>
      </c>
      <c r="M402" s="70"/>
      <c r="N402" s="70"/>
      <c r="O402" s="70"/>
      <c r="P402" s="70"/>
      <c r="Q402" s="70"/>
      <c r="R402" s="124"/>
      <c r="S402" s="70"/>
      <c r="T402" s="70"/>
    </row>
    <row r="403" spans="1:25" ht="12.95" customHeight="1">
      <c r="B403" s="117" t="s">
        <v>71</v>
      </c>
      <c r="C403" s="582" t="str">
        <f>VLOOKUP(B405,dsma,3,0)&amp;"-"&amp;VLOOKUP(B405,dsma,5,0)</f>
        <v>Phạm Thị Ngân-QP</v>
      </c>
      <c r="D403" s="582"/>
      <c r="E403" s="582"/>
      <c r="F403" s="582"/>
      <c r="G403" s="71"/>
      <c r="H403" s="72"/>
      <c r="I403" s="73" t="s">
        <v>125</v>
      </c>
      <c r="J403" s="74">
        <f>60-COUNTIF(E406:J415, " ")</f>
        <v>0</v>
      </c>
      <c r="K403" s="71"/>
      <c r="L403" s="117" t="s">
        <v>71</v>
      </c>
      <c r="M403" s="582" t="str">
        <f>VLOOKUP(L405,dsma,3,0)&amp;"-"&amp;VLOOKUP(L405,dsma,5,0)</f>
        <v>Nguyễn Văn Linh-QP</v>
      </c>
      <c r="N403" s="582"/>
      <c r="O403" s="582"/>
      <c r="P403" s="582"/>
      <c r="Q403" s="105"/>
      <c r="R403" s="72"/>
      <c r="S403" s="73" t="s">
        <v>125</v>
      </c>
      <c r="T403" s="74">
        <f>60-COUNTIF(O406:T415, " ")</f>
        <v>0</v>
      </c>
      <c r="Y403" s="122" t="s">
        <v>126</v>
      </c>
    </row>
    <row r="404" spans="1:25" ht="3" customHeight="1">
      <c r="B404" s="116"/>
      <c r="C404" s="71"/>
      <c r="D404" s="71"/>
      <c r="E404" s="75"/>
      <c r="F404" s="71"/>
      <c r="G404" s="71"/>
      <c r="H404" s="71"/>
      <c r="I404" s="71"/>
      <c r="J404" s="71"/>
      <c r="K404" s="71"/>
      <c r="L404" s="116"/>
      <c r="M404" s="71"/>
      <c r="N404" s="71"/>
      <c r="O404" s="75"/>
      <c r="P404" s="71"/>
      <c r="Q404" s="71"/>
      <c r="R404" s="71"/>
      <c r="S404" s="71"/>
      <c r="T404" s="71"/>
    </row>
    <row r="405" spans="1:25" ht="12.95" customHeight="1">
      <c r="A405" s="126"/>
      <c r="B405" s="118" t="str">
        <f>X55</f>
        <v>BQ02</v>
      </c>
      <c r="C405" s="76" t="s">
        <v>72</v>
      </c>
      <c r="D405" s="76" t="s">
        <v>73</v>
      </c>
      <c r="E405" s="76" t="s">
        <v>15</v>
      </c>
      <c r="F405" s="76" t="s">
        <v>16</v>
      </c>
      <c r="G405" s="76" t="s">
        <v>37</v>
      </c>
      <c r="H405" s="76" t="s">
        <v>38</v>
      </c>
      <c r="I405" s="76" t="s">
        <v>39</v>
      </c>
      <c r="J405" s="76" t="s">
        <v>40</v>
      </c>
      <c r="K405" s="103"/>
      <c r="L405" s="118" t="str">
        <f>X56</f>
        <v>BQ03</v>
      </c>
      <c r="M405" s="76" t="s">
        <v>72</v>
      </c>
      <c r="N405" s="76" t="s">
        <v>73</v>
      </c>
      <c r="O405" s="76" t="s">
        <v>15</v>
      </c>
      <c r="P405" s="76" t="s">
        <v>16</v>
      </c>
      <c r="Q405" s="76" t="s">
        <v>37</v>
      </c>
      <c r="R405" s="76" t="s">
        <v>38</v>
      </c>
      <c r="S405" s="76" t="s">
        <v>39</v>
      </c>
      <c r="T405" s="76" t="s">
        <v>40</v>
      </c>
      <c r="V405" s="122">
        <v>52</v>
      </c>
      <c r="Y405" s="122" t="s">
        <v>127</v>
      </c>
    </row>
    <row r="406" spans="1:25" ht="12.95" customHeight="1">
      <c r="A406" s="124"/>
      <c r="B406" s="583" t="s">
        <v>25</v>
      </c>
      <c r="C406" s="68">
        <v>1</v>
      </c>
      <c r="D406" s="77" t="s">
        <v>74</v>
      </c>
      <c r="E406" s="68" t="str">
        <f>IF(COUNTIF(MaGv!$C$4:$BB$4, B405)&gt;0, INDEX(MaGv!$C$3:$BB$4, 1, MATCH(B405, MaGv!$C$4:$BB$4,0))," ")</f>
        <v xml:space="preserve"> </v>
      </c>
      <c r="F406" s="68" t="str">
        <f>IF(COUNTIF(MaGv!$C$9:$BB$9, B405)&gt;0, INDEX(MaGv!$C$3:$BB$9, 1, MATCH(B405, MaGv!$C$9:$BB$9,0))," ")</f>
        <v xml:space="preserve"> </v>
      </c>
      <c r="G406" s="68" t="str">
        <f>IF(COUNTIF(MaGv!$C$14:$BB$14, B405)&gt;0, INDEX(MaGv!$C$3:$BB$14, 1, MATCH(B405, MaGv!$C$14:$BB$14,0))," ")</f>
        <v xml:space="preserve"> </v>
      </c>
      <c r="H406" s="68" t="str">
        <f>IF(COUNTIF(MaGv!$C$19:$BB$19, B405)&gt;0, INDEX(MaGv!$C$3:$BB$19, 1, MATCH(B405, MaGv!$C$19:$BB$19,0))," ")</f>
        <v xml:space="preserve"> </v>
      </c>
      <c r="I406" s="68" t="str">
        <f>IF(COUNTIF(MaGv!$C$24:$BB$24, B405)&gt;0, INDEX(MaGv!$C$3:$BB$24, 1, MATCH(B405, MaGv!$C$24:$BB$24,0))," ")</f>
        <v xml:space="preserve"> </v>
      </c>
      <c r="J406" s="68" t="str">
        <f>IF(COUNTIF(MaGv!$C$29:$BB$29, B405)&gt;0, INDEX(MaGv!$C$3:$BB$29, 1, MATCH(B405, MaGv!$C$29:$BB$29,0))," ")</f>
        <v xml:space="preserve"> </v>
      </c>
      <c r="K406" s="104"/>
      <c r="L406" s="583" t="s">
        <v>25</v>
      </c>
      <c r="M406" s="68">
        <v>1</v>
      </c>
      <c r="N406" s="77" t="s">
        <v>74</v>
      </c>
      <c r="O406" s="68" t="str">
        <f>IF(COUNTIF(MaGv!$C$4:$BB$4, L405)&gt;0, INDEX(MaGv!$C$3:$BB$4, 1, MATCH(L405, MaGv!$C$4:$BB$4,0))," ")</f>
        <v xml:space="preserve"> </v>
      </c>
      <c r="P406" s="68" t="str">
        <f>IF(COUNTIF(MaGv!$C$9:$BB$9, L405)&gt;0, INDEX(MaGv!$C$3:$BB$9, 1, MATCH(L405, MaGv!$C$9:$BB$9,0))," ")</f>
        <v xml:space="preserve"> </v>
      </c>
      <c r="Q406" s="68" t="str">
        <f>IF(COUNTIF(MaGv!$C$14:$BB$14, L405)&gt;0, INDEX(MaGv!$C$3:$BB$14, 1, MATCH(L405, MaGv!$C$14:$BB$14,0))," ")</f>
        <v xml:space="preserve"> </v>
      </c>
      <c r="R406" s="68" t="str">
        <f>IF(COUNTIF(MaGv!$C$19:$BB$19, L405)&gt;0, INDEX(MaGv!$C$3:$BB$19, 1, MATCH(L405, MaGv!$C$19:$BB$19,0))," ")</f>
        <v xml:space="preserve"> </v>
      </c>
      <c r="S406" s="68" t="str">
        <f>IF(COUNTIF(MaGv!$C$24:$BB$24, L405)&gt;0, INDEX(MaGv!$C$3:$BB$24, 1, MATCH(L405, MaGv!$C$24:$BB$24,0))," ")</f>
        <v xml:space="preserve"> </v>
      </c>
      <c r="T406" s="68" t="str">
        <f>IF(COUNTIF(MaGv!$C$29:$BB$29, L405)&gt;0, INDEX(MaGv!$C$3:$BB$29, 1, MATCH(L405, MaGv!$C$29:$BB$29,0))," ")</f>
        <v xml:space="preserve"> </v>
      </c>
      <c r="Y406" s="122" t="s">
        <v>128</v>
      </c>
    </row>
    <row r="407" spans="1:25" ht="12.95" customHeight="1">
      <c r="A407" s="124"/>
      <c r="B407" s="580"/>
      <c r="C407" s="78">
        <v>2</v>
      </c>
      <c r="D407" s="79" t="s">
        <v>98</v>
      </c>
      <c r="E407" s="78" t="str">
        <f>IF(COUNTIF(MaGv!$C$5:$BB$5, B405)&gt;0, INDEX(MaGv!$C$3:$BB$5, 1, MATCH(B405, MaGv!$C$5:$BB$5,0))," ")</f>
        <v xml:space="preserve"> </v>
      </c>
      <c r="F407" s="78" t="str">
        <f>IF(COUNTIF(MaGv!$C$10:$BB$10, B405)&gt;0, INDEX(MaGv!$C$3:$BB$10, 1, MATCH(B405, MaGv!$C$10:$BB$10,0))," ")</f>
        <v xml:space="preserve"> </v>
      </c>
      <c r="G407" s="78" t="str">
        <f>IF(COUNTIF(MaGv!$C$15:$BB$15, B405)&gt;0, INDEX(MaGv!$C$3:$BB$15, 1, MATCH(B405, MaGv!$C$15:$BB$15,0))," ")</f>
        <v xml:space="preserve"> </v>
      </c>
      <c r="H407" s="78" t="str">
        <f>IF(COUNTIF(MaGv!$C$20:$BB$20, B405)&gt;0, INDEX(MaGv!$C$3:$BB$20, 1, MATCH(B405, MaGv!$C$20:$BB$20,0))," ")</f>
        <v xml:space="preserve"> </v>
      </c>
      <c r="I407" s="78" t="str">
        <f>IF(COUNTIF(MaGv!$C$25:$BB$25, B405)&gt;0, INDEX(MaGv!$C$3:$BB$25, 1, MATCH(B405, MaGv!$C$25:$BB$25,0))," ")</f>
        <v xml:space="preserve"> </v>
      </c>
      <c r="J407" s="78" t="str">
        <f>IF(COUNTIF(MaGv!$C$30:$BB$30, B405)&gt;0, INDEX(MaGv!$C$3:$BB$30, 1, MATCH(B405, MaGv!$C$30:$BB$30,0))," ")</f>
        <v xml:space="preserve"> </v>
      </c>
      <c r="K407" s="104"/>
      <c r="L407" s="580"/>
      <c r="M407" s="78">
        <v>2</v>
      </c>
      <c r="N407" s="79" t="s">
        <v>98</v>
      </c>
      <c r="O407" s="78" t="str">
        <f>IF(COUNTIF(MaGv!$C$5:$BB$5, L405)&gt;0, INDEX(MaGv!$C$3:$BB$5, 1, MATCH(L405, MaGv!$C$5:$BB$5,0))," ")</f>
        <v xml:space="preserve"> </v>
      </c>
      <c r="P407" s="78" t="str">
        <f>IF(COUNTIF(MaGv!$C$10:$BB$10, L405)&gt;0, INDEX(MaGv!$C$3:$BB$10, 1, MATCH(L405, MaGv!$C$10:$BB$10,0))," ")</f>
        <v xml:space="preserve"> </v>
      </c>
      <c r="Q407" s="78" t="str">
        <f>IF(COUNTIF(MaGv!$C$15:$BB$15, L405)&gt;0, INDEX(MaGv!$C$3:$BB$15, 1, MATCH(L405, MaGv!$C$15:$BB$15,0))," ")</f>
        <v xml:space="preserve"> </v>
      </c>
      <c r="R407" s="78" t="str">
        <f>IF(COUNTIF(MaGv!$C$20:$BB$20, L405)&gt;0, INDEX(MaGv!$C$3:$BB$20, 1, MATCH(L405, MaGv!$C$20:$BB$20,0))," ")</f>
        <v xml:space="preserve"> </v>
      </c>
      <c r="S407" s="78" t="str">
        <f>IF(COUNTIF(MaGv!$C$25:$BB$25, L405)&gt;0, INDEX(MaGv!$C$3:$BB$25, 1, MATCH(L405, MaGv!$C$25:$BB$25,0))," ")</f>
        <v xml:space="preserve"> </v>
      </c>
      <c r="T407" s="78" t="str">
        <f>IF(COUNTIF(MaGv!$C$30:$BB$30, L405)&gt;0, INDEX(MaGv!$C$3:$BB$30, 1, MATCH(L405, MaGv!$C$30:$BB$30,0))," ")</f>
        <v xml:space="preserve"> </v>
      </c>
    </row>
    <row r="408" spans="1:25" ht="12.95" customHeight="1">
      <c r="A408" s="124"/>
      <c r="B408" s="580"/>
      <c r="C408" s="78">
        <v>3</v>
      </c>
      <c r="D408" s="79" t="s">
        <v>278</v>
      </c>
      <c r="E408" s="78" t="str">
        <f>IF(COUNTIF(MaGv!$C$6:$BB$6, B405)&gt;0, INDEX(MaGv!$C$3:$BB$6, 1, MATCH(B405, MaGv!$C$6:$BB$6,0))," ")</f>
        <v xml:space="preserve"> </v>
      </c>
      <c r="F408" s="78" t="str">
        <f>IF(COUNTIF(MaGv!$C$11:$BB$11, B405)&gt;0, INDEX(MaGv!$C$3:$BB$11, 1, MATCH(B405, MaGv!$C$11:$BB$11,0))," ")</f>
        <v xml:space="preserve"> </v>
      </c>
      <c r="G408" s="78" t="str">
        <f>IF(COUNTIF(MaGv!$C$16:$BB$16, B405)&gt;0, INDEX(MaGv!$C$3:$BB$16, 1, MATCH(B405, MaGv!$C$16:$BB$16,0))," ")</f>
        <v xml:space="preserve"> </v>
      </c>
      <c r="H408" s="78" t="str">
        <f>IF(COUNTIF(MaGv!$C$21:$BB$21, B405)&gt;0, INDEX(MaGv!$C$3:$BB$21, 1, MATCH(B405, MaGv!$C$21:$BB$21,0))," ")</f>
        <v xml:space="preserve"> </v>
      </c>
      <c r="I408" s="78" t="str">
        <f>IF(COUNTIF(MaGv!$C$26:$BB$26, B405)&gt;0, INDEX(MaGv!$C$3:$BB$26, 1, MATCH(B405, MaGv!$C$26:$BB$26,0))," ")</f>
        <v xml:space="preserve"> </v>
      </c>
      <c r="J408" s="78" t="str">
        <f>IF(COUNTIF(MaGv!$C$31:$BB$31, B405)&gt;0, INDEX(MaGv!$C$3:$BB$31, 1, MATCH(B405, MaGv!$C$31:$BB$31,0))," ")</f>
        <v xml:space="preserve"> </v>
      </c>
      <c r="K408" s="104"/>
      <c r="L408" s="580"/>
      <c r="M408" s="78">
        <v>3</v>
      </c>
      <c r="N408" s="79" t="s">
        <v>278</v>
      </c>
      <c r="O408" s="78" t="str">
        <f>IF(COUNTIF(MaGv!$C$6:$BB$6, L405)&gt;0, INDEX(MaGv!$C$3:$BB$6, 1, MATCH(L405, MaGv!$C$6:$BB$6,0))," ")</f>
        <v xml:space="preserve"> </v>
      </c>
      <c r="P408" s="78" t="str">
        <f>IF(COUNTIF(MaGv!$C$11:$BB$11, L405)&gt;0, INDEX(MaGv!$C$3:$BB$11, 1, MATCH(L405, MaGv!$C$11:$BB$11,0))," ")</f>
        <v xml:space="preserve"> </v>
      </c>
      <c r="Q408" s="78" t="str">
        <f>IF(COUNTIF(MaGv!$C$16:$BB$16, L405)&gt;0, INDEX(MaGv!$C$3:$BB$16, 1, MATCH(L405, MaGv!$C$16:$BB$16,0))," ")</f>
        <v xml:space="preserve"> </v>
      </c>
      <c r="R408" s="78" t="str">
        <f>IF(COUNTIF(MaGv!$C$21:$BB$21, L405)&gt;0, INDEX(MaGv!$C$3:$BB$21, 1, MATCH(L405, MaGv!$C$21:$BB$21,0))," ")</f>
        <v xml:space="preserve"> </v>
      </c>
      <c r="S408" s="78" t="str">
        <f>IF(COUNTIF(MaGv!$C$26:$BB$26, L405)&gt;0, INDEX(MaGv!$C$3:$BB$26, 1, MATCH(L405, MaGv!$C$26:$BB$26,0))," ")</f>
        <v xml:space="preserve"> </v>
      </c>
      <c r="T408" s="78" t="str">
        <f>IF(COUNTIF(MaGv!$C$31:$BB$31, L405)&gt;0, INDEX(MaGv!$C$3:$BB$31, 1, MATCH(L405, MaGv!$C$31:$BB$31,0))," ")</f>
        <v xml:space="preserve"> </v>
      </c>
    </row>
    <row r="409" spans="1:25" ht="12.95" customHeight="1">
      <c r="A409" s="124"/>
      <c r="B409" s="580"/>
      <c r="C409" s="78">
        <v>4</v>
      </c>
      <c r="D409" s="79" t="s">
        <v>99</v>
      </c>
      <c r="E409" s="78" t="str">
        <f>IF(COUNTIF(MaGv!$C$7:$BB$7, B405)&gt;0, INDEX(MaGv!$C$3:$BB$7, 1, MATCH(B405, MaGv!$C$7:$BB$7,0))," ")</f>
        <v xml:space="preserve"> </v>
      </c>
      <c r="F409" s="78" t="str">
        <f>IF(COUNTIF(MaGv!$C$12:$BB$12, B405)&gt;0, INDEX(MaGv!$C$3:$BB$12, 1, MATCH(B405, MaGv!$C$12:$BB$12,0))," ")</f>
        <v xml:space="preserve"> </v>
      </c>
      <c r="G409" s="78" t="str">
        <f>IF(COUNTIF(MaGv!$C$17:$BB$17, B405)&gt;0, INDEX(MaGv!$C$3:$BB$17, 1, MATCH(B405, MaGv!$C$17:$BB$17,0))," ")</f>
        <v xml:space="preserve"> </v>
      </c>
      <c r="H409" s="78" t="str">
        <f>IF(COUNTIF(MaGv!$C$22:$BB$22, B405)&gt;0, INDEX(MaGv!$C$3:$BB$22, 1, MATCH(B405, MaGv!$C$22:$BB$22,0))," ")</f>
        <v xml:space="preserve"> </v>
      </c>
      <c r="I409" s="78" t="str">
        <f>IF(COUNTIF(MaGv!$C$27:$BB$27, B405)&gt;0, INDEX(MaGv!$C$3:$BB$27, 1, MATCH(B405, MaGv!$C$27:$BB$27,0))," ")</f>
        <v xml:space="preserve"> </v>
      </c>
      <c r="J409" s="78" t="str">
        <f>IF(COUNTIF(MaGv!$C$32:$BB$32, B405)&gt;0, INDEX(MaGv!$C$3:$BB$32, 1, MATCH(B405, MaGv!$C$32:$BB$32,0))," ")</f>
        <v xml:space="preserve"> </v>
      </c>
      <c r="K409" s="104"/>
      <c r="L409" s="580"/>
      <c r="M409" s="78">
        <v>4</v>
      </c>
      <c r="N409" s="79" t="s">
        <v>99</v>
      </c>
      <c r="O409" s="78" t="str">
        <f>IF(COUNTIF(MaGv!$C$7:$BB$7, L405)&gt;0, INDEX(MaGv!$C$3:$BB$7, 1, MATCH(L405, MaGv!$C$7:$BB$7,0))," ")</f>
        <v xml:space="preserve"> </v>
      </c>
      <c r="P409" s="78" t="str">
        <f>IF(COUNTIF(MaGv!$C$12:$BB$12, L405)&gt;0, INDEX(MaGv!$C$3:$BB$12, 1, MATCH(L405, MaGv!$C$12:$BB$12,0))," ")</f>
        <v xml:space="preserve"> </v>
      </c>
      <c r="Q409" s="78" t="str">
        <f>IF(COUNTIF(MaGv!$C$17:$BB$17, L405)&gt;0, INDEX(MaGv!$C$3:$BB$17, 1, MATCH(L405, MaGv!$C$17:$BB$17,0))," ")</f>
        <v xml:space="preserve"> </v>
      </c>
      <c r="R409" s="78" t="str">
        <f>IF(COUNTIF(MaGv!$C$22:$BB$22, L405)&gt;0, INDEX(MaGv!$C$3:$BB$22, 1, MATCH(L405, MaGv!$C$22:$BB$22,0))," ")</f>
        <v xml:space="preserve"> </v>
      </c>
      <c r="S409" s="78" t="str">
        <f>IF(COUNTIF(MaGv!$C$27:$BB$27, L405)&gt;0, INDEX(MaGv!$C$3:$BB$27, 1, MATCH(L405, MaGv!$C$27:$BB$27,0))," ")</f>
        <v xml:space="preserve"> </v>
      </c>
      <c r="T409" s="78" t="str">
        <f>IF(COUNTIF(MaGv!$C$32:$BB$32, L405)&gt;0, INDEX(MaGv!$C$3:$BB$32, 1, MATCH(L405, MaGv!$C$32:$BB$32,0))," ")</f>
        <v xml:space="preserve"> </v>
      </c>
    </row>
    <row r="410" spans="1:25" ht="12.95" customHeight="1" thickBot="1">
      <c r="A410" s="124"/>
      <c r="B410" s="580"/>
      <c r="C410" s="108">
        <v>5</v>
      </c>
      <c r="D410" s="110" t="s">
        <v>100</v>
      </c>
      <c r="E410" s="108" t="str">
        <f>IF(COUNTIF(MaGv!$C$8:$BB$8, B405)&gt;0, INDEX(MaGv!$C$3:$BB$8, 1, MATCH(B405, MaGv!$C$8:$BB$8,0))," ")</f>
        <v xml:space="preserve"> </v>
      </c>
      <c r="F410" s="108" t="str">
        <f>IF(COUNTIF(MaGv!$C$13:$BB$13, B405)&gt;0, INDEX(MaGv!$C$3:$BB$13, 1, MATCH(B405, MaGv!$C$13:$BB$13,0))," ")</f>
        <v xml:space="preserve"> </v>
      </c>
      <c r="G410" s="108" t="str">
        <f>IF(COUNTIF(MaGv!$C$18:$BB$18, B405)&gt;0, INDEX(MaGv!$C$3:$BB$18, 1, MATCH(B405, MaGv!$C$18:$BB$18,0))," ")</f>
        <v xml:space="preserve"> </v>
      </c>
      <c r="H410" s="108" t="str">
        <f>IF(COUNTIF(MaGv!$C$23:$BB$23, B405)&gt;0, INDEX(MaGv!$C$3:$BB$23, 1, MATCH(B405, MaGv!$C$23:$BB$23,0))," ")</f>
        <v xml:space="preserve"> </v>
      </c>
      <c r="I410" s="108" t="str">
        <f>IF(COUNTIF(MaGv!$C$28:$BB$28, B405)&gt;0, INDEX(MaGv!$C$3:$BB$28, 1, MATCH(B405, MaGv!$C$28:$BB$28,0))," ")</f>
        <v xml:space="preserve"> </v>
      </c>
      <c r="J410" s="108" t="str">
        <f>IF(COUNTIF(MaGv!$C$33:$BB$33, B405)&gt;0, INDEX(MaGv!$C$3:$BB$33, 1, MATCH(B405, MaGv!$C$33:$BB$33, 0))," ")</f>
        <v xml:space="preserve"> </v>
      </c>
      <c r="K410" s="104"/>
      <c r="L410" s="580"/>
      <c r="M410" s="108">
        <v>5</v>
      </c>
      <c r="N410" s="110" t="s">
        <v>100</v>
      </c>
      <c r="O410" s="108" t="str">
        <f>IF(COUNTIF(MaGv!$C$8:$BB$8, L405)&gt;0, INDEX(MaGv!$C$3:$BB$8, 1, MATCH(L405, MaGv!$C$8:$BB$8,0))," ")</f>
        <v xml:space="preserve"> </v>
      </c>
      <c r="P410" s="108" t="str">
        <f>IF(COUNTIF(MaGv!$C$13:$BB$13, L405)&gt;0, INDEX(MaGv!$C$3:$BB$13, 1, MATCH(L405, MaGv!$C$13:$BB$13,0))," ")</f>
        <v xml:space="preserve"> </v>
      </c>
      <c r="Q410" s="108" t="str">
        <f>IF(COUNTIF(MaGv!$C$18:$BB$18, L405)&gt;0, INDEX(MaGv!$C$3:$BB$18, 1, MATCH(L405, MaGv!$C$18:$BB$18,0))," ")</f>
        <v xml:space="preserve"> </v>
      </c>
      <c r="R410" s="108" t="str">
        <f>IF(COUNTIF(MaGv!$C$23:$BB$23, L405)&gt;0, INDEX(MaGv!$C$3:$BB$23, 1, MATCH(L405, MaGv!$C$23:$BB$23,0))," ")</f>
        <v xml:space="preserve"> </v>
      </c>
      <c r="S410" s="108" t="str">
        <f>IF(COUNTIF(MaGv!$C$28:$BB$28, L405)&gt;0, INDEX(MaGv!$C$3:$BB$28, 1, MATCH(L405, MaGv!$C$28:$BB$28,0))," ")</f>
        <v xml:space="preserve"> </v>
      </c>
      <c r="T410" s="108" t="str">
        <f>IF(COUNTIF(MaGv!$C$33:$BB$33, L405)&gt;0, INDEX(MaGv!$C$3:$BB$33, 1, MATCH(L405, MaGv!$C$33:$BB$33, 0))," ")</f>
        <v xml:space="preserve"> </v>
      </c>
    </row>
    <row r="411" spans="1:25" ht="12.95" customHeight="1" thickTop="1">
      <c r="A411" s="124"/>
      <c r="B411" s="579" t="s">
        <v>24</v>
      </c>
      <c r="C411" s="109">
        <v>1</v>
      </c>
      <c r="D411" s="111" t="s">
        <v>279</v>
      </c>
      <c r="E411" s="109" t="str">
        <f>IF(COUNTIF(MaGv!$C$39:$BB$39, B405)&gt;0, INDEX(MaGv!$C$38:$BB$39, 1, MATCH(B405, MaGv!$C$39:$BB$39,0))," ")</f>
        <v xml:space="preserve"> </v>
      </c>
      <c r="F411" s="109" t="str">
        <f>IF(COUNTIF(MaGv!$C$44:$BB$44, B405)&gt;0, INDEX(MaGv!$C$38:$BB$44, 1, MATCH(B405, MaGv!$C$44:$BB$44,0))," ")</f>
        <v xml:space="preserve"> </v>
      </c>
      <c r="G411" s="109" t="str">
        <f>IF(COUNTIF(MaGv!$C$49:$BB$49, B405)&gt;0, INDEX(MaGv!$C$38:$BB$49, 1, MATCH(B405, MaGv!$C$49:$BB$49,0))," ")</f>
        <v xml:space="preserve"> </v>
      </c>
      <c r="H411" s="109" t="str">
        <f>IF(COUNTIF(MaGv!$C$54:$BB$54, B405)&gt;0, INDEX(MaGv!$C$38:$BB$54, 1, MATCH(B405, MaGv!$C$54:$BB$54,0))," ")</f>
        <v xml:space="preserve"> </v>
      </c>
      <c r="I411" s="109" t="str">
        <f>IF(COUNTIF(MaGv!$C$59:$BB$59, B405)&gt;0, INDEX(MaGv!$C$38:$BB$59, 1, MATCH(B405, MaGv!$C$59:$BB$59,0))," ")</f>
        <v xml:space="preserve"> </v>
      </c>
      <c r="J411" s="109" t="str">
        <f>IF(COUNTIF(MaGv!$C$64:$BB$64, B405)&gt;0, INDEX(MaGv!$C$38:$BB$64, 1, MATCH(B405, MaGv!$C$64:$BB$64,0))," ")</f>
        <v xml:space="preserve"> </v>
      </c>
      <c r="K411" s="104"/>
      <c r="L411" s="579" t="s">
        <v>24</v>
      </c>
      <c r="M411" s="109">
        <v>1</v>
      </c>
      <c r="N411" s="111" t="s">
        <v>279</v>
      </c>
      <c r="O411" s="109" t="str">
        <f>IF(COUNTIF(MaGv!$C$39:$BB$39, L405)&gt;0, INDEX(MaGv!$C$38:$BB$39, 1, MATCH(L405, MaGv!$C$39:$BB$39,0))," ")</f>
        <v xml:space="preserve"> </v>
      </c>
      <c r="P411" s="109" t="str">
        <f>IF(COUNTIF(MaGv!$C$44:$BB$44, L405)&gt;0, INDEX(MaGv!$C$38:$BB$44, 1, MATCH(L405, MaGv!$C$44:$BB$44,0))," ")</f>
        <v xml:space="preserve"> </v>
      </c>
      <c r="Q411" s="109" t="str">
        <f>IF(COUNTIF(MaGv!$C$49:$BB$49, L405)&gt;0, INDEX(MaGv!$C$38:$BB$49, 1, MATCH(L405, MaGv!$C$49:$BB$49,0))," ")</f>
        <v xml:space="preserve"> </v>
      </c>
      <c r="R411" s="109" t="str">
        <f>IF(COUNTIF(MaGv!$C$54:$BB$54, L405)&gt;0, INDEX(MaGv!$C$38:$BB$54, 1, MATCH(L405, MaGv!$C$54:$BB$54,0))," ")</f>
        <v xml:space="preserve"> </v>
      </c>
      <c r="S411" s="109" t="str">
        <f>IF(COUNTIF(MaGv!$C$59:$BB$59, L405)&gt;0, INDEX(MaGv!$C$38:$BB$59, 1, MATCH(L405, MaGv!$C$59:$BB$59,0))," ")</f>
        <v xml:space="preserve"> </v>
      </c>
      <c r="T411" s="109" t="str">
        <f>IF(COUNTIF(MaGv!$C$64:$BB$64, L405)&gt;0, INDEX(MaGv!$C$38:$BB$64, 1, MATCH(L405, MaGv!$C$64:$BB$64,0))," ")</f>
        <v xml:space="preserve"> </v>
      </c>
    </row>
    <row r="412" spans="1:25" ht="12.95" customHeight="1">
      <c r="A412" s="124"/>
      <c r="B412" s="580"/>
      <c r="C412" s="78">
        <v>2</v>
      </c>
      <c r="D412" s="79" t="s">
        <v>531</v>
      </c>
      <c r="E412" s="78" t="str">
        <f>IF(COUNTIF(MaGv!$C$40:$BB$40, B405)&gt;0, INDEX(MaGv!$C$38:$BB$40, 1, MATCH(B405, MaGv!$C$40:$BB$40,0))," ")</f>
        <v xml:space="preserve"> </v>
      </c>
      <c r="F412" s="78" t="str">
        <f>IF(COUNTIF(MaGv!$C$45:$BB$45, B405)&gt;0, INDEX(MaGv!$C$38:$BB$45, 1, MATCH(B405, MaGv!$C$45:$BB$45,0))," ")</f>
        <v xml:space="preserve"> </v>
      </c>
      <c r="G412" s="78" t="str">
        <f>IF(COUNTIF(MaGv!$C$50:$BB$50, B405)&gt;0, INDEX(MaGv!$C$38:$BB$50, 1, MATCH(B405, MaGv!$C$50:$BB$50,0))," ")</f>
        <v xml:space="preserve"> </v>
      </c>
      <c r="H412" s="78" t="str">
        <f>IF(COUNTIF(MaGv!$C$55:$BB$55, B405)&gt;0, INDEX(MaGv!$C$38:$BB$55, 1, MATCH(B405, MaGv!$C$55:$BB$55,0))," ")</f>
        <v xml:space="preserve"> </v>
      </c>
      <c r="I412" s="78" t="str">
        <f>IF(COUNTIF(MaGv!$C$60:$BB$60, B405)&gt;0, INDEX(MaGv!$C$38:$BB$60, 1, MATCH(B405, MaGv!$C$60:$BB$60,0))," ")</f>
        <v xml:space="preserve"> </v>
      </c>
      <c r="J412" s="78" t="str">
        <f>IF(COUNTIF(MaGv!$C$65:$BB$65, B405)&gt;0, INDEX(MaGv!$C$38:$BB$65, 1, MATCH(B405, MaGv!$C$65:$BB$65,0))," ")</f>
        <v xml:space="preserve"> </v>
      </c>
      <c r="K412" s="104"/>
      <c r="L412" s="580"/>
      <c r="M412" s="78">
        <v>2</v>
      </c>
      <c r="N412" s="79" t="s">
        <v>531</v>
      </c>
      <c r="O412" s="78" t="str">
        <f>IF(COUNTIF(MaGv!$C$40:$BB$40, L405)&gt;0, INDEX(MaGv!$C$38:$BB$40, 1, MATCH(L405, MaGv!$C$40:$BB$40,0))," ")</f>
        <v xml:space="preserve"> </v>
      </c>
      <c r="P412" s="78" t="str">
        <f>IF(COUNTIF(MaGv!$C$45:$BB$45, L405)&gt;0, INDEX(MaGv!$C$38:$BB$45, 1, MATCH(L405, MaGv!$C$45:$BB$45,0))," ")</f>
        <v xml:space="preserve"> </v>
      </c>
      <c r="Q412" s="78" t="str">
        <f>IF(COUNTIF(MaGv!$C$50:$BB$50, L405)&gt;0, INDEX(MaGv!$C$38:$BB$50, 1, MATCH(L405, MaGv!$C$50:$BB$50,0))," ")</f>
        <v xml:space="preserve"> </v>
      </c>
      <c r="R412" s="78" t="str">
        <f>IF(COUNTIF(MaGv!$C$55:$BB$55, L405)&gt;0, INDEX(MaGv!$C$38:$BB$55, 1, MATCH(L405, MaGv!$C$55:$BB$55,0))," ")</f>
        <v xml:space="preserve"> </v>
      </c>
      <c r="S412" s="78" t="str">
        <f>IF(COUNTIF(MaGv!$C$60:$BB$60, L405)&gt;0, INDEX(MaGv!$C$38:$BB$60, 1, MATCH(L405, MaGv!$C$60:$BB$60,0))," ")</f>
        <v xml:space="preserve"> </v>
      </c>
      <c r="T412" s="78" t="str">
        <f>IF(COUNTIF(MaGv!$C$65:$BB$65, L405)&gt;0, INDEX(MaGv!$C$38:$BB$65, 1, MATCH(L405, MaGv!$C$65:$BB$65,0))," ")</f>
        <v xml:space="preserve"> </v>
      </c>
    </row>
    <row r="413" spans="1:25" ht="12.95" customHeight="1">
      <c r="A413" s="124"/>
      <c r="B413" s="580"/>
      <c r="C413" s="78">
        <v>3</v>
      </c>
      <c r="D413" s="79" t="s">
        <v>532</v>
      </c>
      <c r="E413" s="78" t="str">
        <f>IF(COUNTIF(MaGv!$C$41:$BB$41, B405)&gt;0, INDEX(MaGv!$C$38:$BB$41, 1, MATCH(B405, MaGv!$C$41:$BB$41,0))," ")</f>
        <v xml:space="preserve"> </v>
      </c>
      <c r="F413" s="78" t="str">
        <f>IF(COUNTIF(MaGv!$C$46:$BB$46, B405)&gt;0, INDEX(MaGv!$C$38:$BB$46, 1, MATCH(B405, MaGv!$C$46:$BB$46,0))," ")</f>
        <v xml:space="preserve"> </v>
      </c>
      <c r="G413" s="78" t="str">
        <f>IF(COUNTIF(MaGv!$C$51:$BB$51, B405)&gt;0, INDEX(MaGv!$C$38:$BB$51, 1, MATCH(B405, MaGv!$C$51:$BB$51,0))," ")</f>
        <v xml:space="preserve"> </v>
      </c>
      <c r="H413" s="78" t="str">
        <f>IF(COUNTIF(MaGv!$C$56:$BB$56, B405)&gt;0, INDEX(MaGv!$C$38:$BB$56, 1, MATCH(B405, MaGv!$C$56:$BB$56,0))," ")</f>
        <v xml:space="preserve"> </v>
      </c>
      <c r="I413" s="78" t="str">
        <f>IF(COUNTIF(MaGv!$C$61:$BB$61, B405)&gt;0, INDEX(MaGv!$C$38:$BB$61, 1, MATCH(B405, MaGv!$C$61:$BB$61,0))," ")</f>
        <v xml:space="preserve"> </v>
      </c>
      <c r="J413" s="78" t="str">
        <f>IF(COUNTIF(MaGv!$C$66:$BB$66, B405)&gt;0, INDEX(MaGv!$C$38:$BB$66, 1, MATCH(B405, MaGv!$C$66:$BB$66,0))," ")</f>
        <v xml:space="preserve"> </v>
      </c>
      <c r="K413" s="104"/>
      <c r="L413" s="580"/>
      <c r="M413" s="78">
        <v>3</v>
      </c>
      <c r="N413" s="79" t="s">
        <v>532</v>
      </c>
      <c r="O413" s="78" t="str">
        <f>IF(COUNTIF(MaGv!$C$41:$BB$41, L405)&gt;0, INDEX(MaGv!$C$38:$BB$41, 1, MATCH(L405, MaGv!$C$41:$BB$41,0))," ")</f>
        <v xml:space="preserve"> </v>
      </c>
      <c r="P413" s="78" t="str">
        <f>IF(COUNTIF(MaGv!$C$46:$BB$46, L405)&gt;0, INDEX(MaGv!$C$38:$BB$46, 1, MATCH(L405, MaGv!$C$46:$BB$46,0))," ")</f>
        <v xml:space="preserve"> </v>
      </c>
      <c r="Q413" s="78" t="str">
        <f>IF(COUNTIF(MaGv!$C$51:$BB$51, L405)&gt;0, INDEX(MaGv!$C$38:$BB$51, 1, MATCH(L405, MaGv!$C$51:$BB$51,0))," ")</f>
        <v xml:space="preserve"> </v>
      </c>
      <c r="R413" s="78" t="str">
        <f>IF(COUNTIF(MaGv!$C$56:$BB$56, L405)&gt;0, INDEX(MaGv!$C$38:$BB$56, 1, MATCH(L405, MaGv!$C$56:$BB$56,0))," ")</f>
        <v xml:space="preserve"> </v>
      </c>
      <c r="S413" s="78" t="str">
        <f>IF(COUNTIF(MaGv!$C$61:$BB$61, L405)&gt;0, INDEX(MaGv!$C$38:$BB$61, 1, MATCH(L405, MaGv!$C$61:$BB$61,0))," ")</f>
        <v xml:space="preserve"> </v>
      </c>
      <c r="T413" s="78" t="str">
        <f>IF(COUNTIF(MaGv!$C$66:$BB$66, L405)&gt;0, INDEX(MaGv!$C$38:$BB$66, 1, MATCH(L405, MaGv!$C$66:$BB$66,0))," ")</f>
        <v xml:space="preserve"> </v>
      </c>
    </row>
    <row r="414" spans="1:25" ht="12.95" customHeight="1">
      <c r="A414" s="124"/>
      <c r="B414" s="580"/>
      <c r="C414" s="78">
        <v>4</v>
      </c>
      <c r="D414" s="79" t="s">
        <v>533</v>
      </c>
      <c r="E414" s="78" t="str">
        <f>IF(COUNTIF(MaGv!$C$42:$BB$42, B405)&gt;0, INDEX(MaGv!$C$38:$BB$42, 1, MATCH(B405, MaGv!$C$42:$BB$42,0))," ")</f>
        <v xml:space="preserve"> </v>
      </c>
      <c r="F414" s="78" t="str">
        <f>IF(COUNTIF(MaGv!$C$47:$BB$47, B405)&gt;0, INDEX(MaGv!$C$38:$BB$47, 1, MATCH(B405, MaGv!$C$47:$BB$47,0))," ")</f>
        <v xml:space="preserve"> </v>
      </c>
      <c r="G414" s="78" t="str">
        <f>IF(COUNTIF(MaGv!$C$52:$BB$52, B405)&gt;0, INDEX(MaGv!$C$38:$BB$52, 1, MATCH(B405, MaGv!$C$52:$BB$52, 0))," ")</f>
        <v xml:space="preserve"> </v>
      </c>
      <c r="H414" s="78" t="str">
        <f>IF(COUNTIF(MaGv!$C$57:$BB$57, B405)&gt;0, INDEX(MaGv!$C$38:$BB$57, 1, MATCH(B405, MaGv!$C$57:$BB$57,0))," ")</f>
        <v xml:space="preserve"> </v>
      </c>
      <c r="I414" s="78" t="str">
        <f>IF(COUNTIF(MaGv!$C$62:$BB$62, B405)&gt;0, INDEX(MaGv!$C$38:$BB$62, 1, MATCH(B405, MaGv!$C$62:$BB$62,0))," ")</f>
        <v xml:space="preserve"> </v>
      </c>
      <c r="J414" s="78" t="str">
        <f>IF(COUNTIF(MaGv!$C$66:$BB$67, B405)&gt;0, INDEX(MaGv!$C$38:$BB$67, 1, MATCH(B405, MaGv!$C$67:$BB$67,0))," ")</f>
        <v xml:space="preserve"> </v>
      </c>
      <c r="K414" s="104"/>
      <c r="L414" s="580"/>
      <c r="M414" s="78">
        <v>4</v>
      </c>
      <c r="N414" s="79" t="s">
        <v>533</v>
      </c>
      <c r="O414" s="78" t="str">
        <f>IF(COUNTIF(MaGv!$C$42:$BB$42, L405)&gt;0, INDEX(MaGv!$C$38:$BB$42, 1, MATCH(L405, MaGv!$C$42:$BB$42,0))," ")</f>
        <v xml:space="preserve"> </v>
      </c>
      <c r="P414" s="78" t="str">
        <f>IF(COUNTIF(MaGv!$C$47:$BB$47, L405)&gt;0, INDEX(MaGv!$C$38:$BB$47, 1, MATCH(L405, MaGv!$C$47:$BB$47,0))," ")</f>
        <v xml:space="preserve"> </v>
      </c>
      <c r="Q414" s="78" t="str">
        <f>IF(COUNTIF(MaGv!$C$52:$BB$52, L405)&gt;0, INDEX(MaGv!$C$38:$BB$52, 1, MATCH(L405, MaGv!$C$52:$BB$52, 0))," ")</f>
        <v xml:space="preserve"> </v>
      </c>
      <c r="R414" s="78" t="str">
        <f>IF(COUNTIF(MaGv!$C$57:$BB$57, L405)&gt;0, INDEX(MaGv!$C$38:$BB$57, 1, MATCH(L405, MaGv!$C$57:$BB$57,0))," ")</f>
        <v xml:space="preserve"> </v>
      </c>
      <c r="S414" s="78" t="str">
        <f>IF(COUNTIF(MaGv!$C$62:$BB$62, L405)&gt;0, INDEX(MaGv!$C$38:$BB$62, 1, MATCH(L405, MaGv!$C$62:$BB$62,0))," ")</f>
        <v xml:space="preserve"> </v>
      </c>
      <c r="T414" s="78" t="str">
        <f>IF(COUNTIF(MaGv!$C$66:$BB$67, L405)&gt;0, INDEX(MaGv!$C$38:$BB$67, 1, MATCH(L405, MaGv!$C$67:$BB$67,0))," ")</f>
        <v xml:space="preserve"> </v>
      </c>
    </row>
    <row r="415" spans="1:25" ht="12.95" customHeight="1">
      <c r="A415" s="124"/>
      <c r="B415" s="581"/>
      <c r="C415" s="80">
        <v>5</v>
      </c>
      <c r="D415" s="81" t="s">
        <v>534</v>
      </c>
      <c r="E415" s="80" t="str">
        <f>IF(COUNTIF(MaGv!$C$43:$BB$43, B405)&gt;0, INDEX(MaGv!$C$38:$BB$43, 1, MATCH(B405, MaGv!$C$43:$BB$43,0))," ")</f>
        <v xml:space="preserve"> </v>
      </c>
      <c r="F415" s="80" t="str">
        <f>IF(COUNTIF(MaGv!$C$48:$BB$48, B405)&gt;0, INDEX(MaGv!$C$38:$BB$48, 1, MATCH(B405, MaGv!$C$48:$BB$48,0))," ")</f>
        <v xml:space="preserve"> </v>
      </c>
      <c r="G415" s="80" t="str">
        <f>IF(COUNTIF(MaGv!$C$53:$BB$53, B405)&gt;0, INDEX(MaGv!$C$38:$BB$53, 1, MATCH(B405, MaGv!$C$53:$BB$53,0))," ")</f>
        <v xml:space="preserve"> </v>
      </c>
      <c r="H415" s="80" t="str">
        <f>IF(COUNTIF(MaGv!$C$58:$BB$58, B405)&gt;0, INDEX(MaGv!$C$38:$BB$58, 1, MATCH(B405, MaGv!$C$58:$BB$58,0))," ")</f>
        <v xml:space="preserve"> </v>
      </c>
      <c r="I415" s="80" t="str">
        <f>IF(COUNTIF(MaGv!$C$63:$BB$63, B405)&gt;0, INDEX(MaGv!$C$38:$BB$63, 1, MATCH(B405, MaGv!$C$63:$BB$63,0))," ")</f>
        <v xml:space="preserve"> </v>
      </c>
      <c r="J415" s="80" t="str">
        <f>IF(COUNTIF(MaGv!$C$68:$BB$68, B405)&gt;0, INDEX(MaGv!$C$38:$BB$68, 1, MATCH(B405, MaGv!$C$68:$BB$68,0))," ")</f>
        <v xml:space="preserve"> </v>
      </c>
      <c r="K415" s="104"/>
      <c r="L415" s="581"/>
      <c r="M415" s="80">
        <v>5</v>
      </c>
      <c r="N415" s="81" t="s">
        <v>534</v>
      </c>
      <c r="O415" s="80" t="str">
        <f>IF(COUNTIF(MaGv!$C$43:$BB$43, L405)&gt;0, INDEX(MaGv!$C$38:$BB$43, 1, MATCH(L405, MaGv!$C$43:$BB$43,0))," ")</f>
        <v xml:space="preserve"> </v>
      </c>
      <c r="P415" s="80" t="str">
        <f>IF(COUNTIF(MaGv!$C$48:$BB$48, L405)&gt;0, INDEX(MaGv!$C$38:$BB$48, 1, MATCH(L405, MaGv!$C$48:$BB$48,0))," ")</f>
        <v xml:space="preserve"> </v>
      </c>
      <c r="Q415" s="80" t="str">
        <f>IF(COUNTIF(MaGv!$C$53:$BB$53, L405)&gt;0, INDEX(MaGv!$C$38:$BB$53, 1, MATCH(L405, MaGv!$C$53:$BB$53,0))," ")</f>
        <v xml:space="preserve"> </v>
      </c>
      <c r="R415" s="80" t="str">
        <f>IF(COUNTIF(MaGv!$C$58:$BB$58, L405)&gt;0, INDEX(MaGv!$C$38:$BB$58, 1, MATCH(L405, MaGv!$C$58:$BB$58,0))," ")</f>
        <v xml:space="preserve"> </v>
      </c>
      <c r="S415" s="80" t="str">
        <f>IF(COUNTIF(MaGv!$C$63:$BB$63, L405)&gt;0, INDEX(MaGv!$C$38:$BB$63, 1, MATCH(L405, MaGv!$C$63:$BB$63,0))," ")</f>
        <v xml:space="preserve"> </v>
      </c>
      <c r="T415" s="80" t="str">
        <f>IF(COUNTIF(MaGv!$C$68:$BB$68, L405)&gt;0, INDEX(MaGv!$C$38:$BB$68, 1, MATCH(L405, MaGv!$C$68:$BB$68,0))," ")</f>
        <v xml:space="preserve"> </v>
      </c>
    </row>
    <row r="416" spans="1:25" ht="12.95" customHeight="1">
      <c r="A416" s="124"/>
      <c r="B416" s="119"/>
      <c r="C416" s="75"/>
      <c r="D416" s="82"/>
      <c r="E416" s="75"/>
      <c r="F416" s="75"/>
      <c r="G416" s="75"/>
      <c r="H416" s="75"/>
      <c r="I416" s="75"/>
      <c r="J416" s="75"/>
      <c r="K416" s="104"/>
      <c r="L416" s="119"/>
      <c r="M416" s="75"/>
      <c r="N416" s="82"/>
      <c r="O416" s="75"/>
      <c r="P416" s="75"/>
      <c r="Q416" s="75"/>
      <c r="R416" s="75"/>
      <c r="S416" s="75"/>
      <c r="T416" s="75"/>
    </row>
    <row r="417" spans="1:22" ht="12.95" customHeight="1">
      <c r="A417" s="127"/>
      <c r="B417" s="120"/>
      <c r="C417" s="83"/>
      <c r="D417" s="83"/>
      <c r="E417" s="84"/>
      <c r="F417" s="84"/>
      <c r="G417" s="84"/>
      <c r="H417" s="84"/>
      <c r="I417" s="84"/>
      <c r="J417" s="84"/>
      <c r="K417" s="84"/>
      <c r="L417" s="120"/>
      <c r="M417" s="83"/>
      <c r="N417" s="83"/>
      <c r="O417" s="84"/>
      <c r="P417" s="84"/>
      <c r="Q417" s="84"/>
      <c r="R417" s="84"/>
      <c r="S417" s="84"/>
      <c r="T417" s="84"/>
    </row>
    <row r="418" spans="1:22" ht="12.95" customHeight="1">
      <c r="A418" s="124"/>
      <c r="B418" s="474" t="str">
        <f ca="1">MaGv!$N$1</f>
        <v>tkb_khoi12_hk2_ngay04-05-2020</v>
      </c>
      <c r="C418" s="474"/>
      <c r="D418" s="70"/>
      <c r="E418" s="70"/>
      <c r="F418" s="70"/>
      <c r="G418" s="70"/>
      <c r="H418" s="124"/>
      <c r="I418" s="70"/>
      <c r="J418" s="70"/>
      <c r="K418" s="71"/>
      <c r="L418" s="474" t="str">
        <f ca="1">MaGv!$N$1</f>
        <v>tkb_khoi12_hk2_ngay04-05-2020</v>
      </c>
      <c r="M418" s="70"/>
      <c r="N418" s="70"/>
      <c r="O418" s="70"/>
      <c r="P418" s="70"/>
      <c r="Q418" s="70"/>
      <c r="R418" s="124"/>
      <c r="S418" s="70"/>
      <c r="T418" s="70"/>
    </row>
    <row r="419" spans="1:22" ht="12.95" customHeight="1">
      <c r="B419" s="117" t="s">
        <v>71</v>
      </c>
      <c r="C419" s="582" t="str">
        <f>VLOOKUP(B421,dsma,3,0)&amp;"-"&amp;VLOOKUP(B421,dsma,5,0)</f>
        <v>Ngô Thị Tuyết Hồng-Văn</v>
      </c>
      <c r="D419" s="582"/>
      <c r="E419" s="582"/>
      <c r="F419" s="582"/>
      <c r="G419" s="71"/>
      <c r="H419" s="72"/>
      <c r="I419" s="73" t="s">
        <v>125</v>
      </c>
      <c r="J419" s="74">
        <f>60-COUNTIF(E422:J431, " ")</f>
        <v>9</v>
      </c>
      <c r="K419" s="71"/>
      <c r="L419" s="117" t="s">
        <v>71</v>
      </c>
      <c r="M419" s="582" t="str">
        <f>VLOOKUP(L421,dsma,3,0)&amp;"-"&amp;VLOOKUP(L421,dsma,5,0)</f>
        <v>Lê Thị Thanh Vân-Văn</v>
      </c>
      <c r="N419" s="582"/>
      <c r="O419" s="582"/>
      <c r="P419" s="582"/>
      <c r="Q419" s="71"/>
      <c r="R419" s="72"/>
      <c r="S419" s="73" t="s">
        <v>125</v>
      </c>
      <c r="T419" s="74">
        <f>60-COUNTIF(O422:T431, " ")</f>
        <v>9</v>
      </c>
    </row>
    <row r="420" spans="1:22" ht="3" customHeight="1">
      <c r="B420" s="116"/>
      <c r="C420" s="71"/>
      <c r="D420" s="71"/>
      <c r="E420" s="75"/>
      <c r="F420" s="71"/>
      <c r="G420" s="71"/>
      <c r="H420" s="71"/>
      <c r="I420" s="71"/>
      <c r="J420" s="71"/>
      <c r="K420" s="71"/>
      <c r="L420" s="116"/>
      <c r="M420" s="71"/>
      <c r="N420" s="71"/>
      <c r="O420" s="75"/>
      <c r="P420" s="71"/>
      <c r="Q420" s="71"/>
      <c r="R420" s="71"/>
      <c r="S420" s="71"/>
      <c r="T420" s="71"/>
    </row>
    <row r="421" spans="1:22" ht="12.95" customHeight="1">
      <c r="A421" s="126"/>
      <c r="B421" s="118" t="str">
        <f>X57</f>
        <v>BV01</v>
      </c>
      <c r="C421" s="76" t="s">
        <v>72</v>
      </c>
      <c r="D421" s="76" t="s">
        <v>73</v>
      </c>
      <c r="E421" s="76" t="s">
        <v>15</v>
      </c>
      <c r="F421" s="76" t="s">
        <v>16</v>
      </c>
      <c r="G421" s="76" t="s">
        <v>37</v>
      </c>
      <c r="H421" s="76" t="s">
        <v>38</v>
      </c>
      <c r="I421" s="76" t="s">
        <v>39</v>
      </c>
      <c r="J421" s="76" t="s">
        <v>40</v>
      </c>
      <c r="K421" s="103"/>
      <c r="L421" s="118" t="str">
        <f>X58</f>
        <v>BV02</v>
      </c>
      <c r="M421" s="76" t="s">
        <v>72</v>
      </c>
      <c r="N421" s="76" t="s">
        <v>73</v>
      </c>
      <c r="O421" s="76" t="s">
        <v>15</v>
      </c>
      <c r="P421" s="76" t="s">
        <v>16</v>
      </c>
      <c r="Q421" s="76" t="s">
        <v>37</v>
      </c>
      <c r="R421" s="76" t="s">
        <v>38</v>
      </c>
      <c r="S421" s="76" t="s">
        <v>39</v>
      </c>
      <c r="T421" s="76" t="s">
        <v>40</v>
      </c>
      <c r="V421" s="122">
        <v>54</v>
      </c>
    </row>
    <row r="422" spans="1:22" ht="12.95" customHeight="1">
      <c r="A422" s="124"/>
      <c r="B422" s="583" t="s">
        <v>25</v>
      </c>
      <c r="C422" s="68">
        <v>1</v>
      </c>
      <c r="D422" s="77" t="s">
        <v>74</v>
      </c>
      <c r="E422" s="68" t="str">
        <f>IF(COUNTIF(MaGv!$C$4:$BB$4, B421)&gt;0, INDEX(MaGv!$C$3:$BB$4, 1, MATCH(B421, MaGv!$C$4:$BB$4,0))," ")</f>
        <v xml:space="preserve"> </v>
      </c>
      <c r="F422" s="68" t="str">
        <f>IF(COUNTIF(MaGv!$C$9:$BB$9, B421)&gt;0, INDEX(MaGv!$C$3:$BB$9, 1, MATCH(B421, MaGv!$C$9:$BB$9,0))," ")</f>
        <v>A11</v>
      </c>
      <c r="G422" s="68" t="str">
        <f>IF(COUNTIF(MaGv!$C$14:$BB$14, B421)&gt;0, INDEX(MaGv!$C$3:$BB$14, 1, MATCH(B421, MaGv!$C$14:$BB$14,0))," ")</f>
        <v xml:space="preserve"> </v>
      </c>
      <c r="H422" s="68" t="str">
        <f>IF(COUNTIF(MaGv!$C$19:$BB$19, B421)&gt;0, INDEX(MaGv!$C$3:$BB$19, 1, MATCH(B421, MaGv!$C$19:$BB$19,0))," ")</f>
        <v xml:space="preserve"> </v>
      </c>
      <c r="I422" s="68" t="str">
        <f>IF(COUNTIF(MaGv!$C$24:$BB$24, B421)&gt;0, INDEX(MaGv!$C$3:$BB$24, 1, MATCH(B421, MaGv!$C$24:$BB$24,0))," ")</f>
        <v>A10</v>
      </c>
      <c r="J422" s="68" t="str">
        <f>IF(COUNTIF(MaGv!$C$29:$BB$29, B421)&gt;0, INDEX(MaGv!$C$3:$BB$29, 1, MATCH(B421, MaGv!$C$29:$BB$29,0))," ")</f>
        <v xml:space="preserve"> </v>
      </c>
      <c r="K422" s="104"/>
      <c r="L422" s="583" t="s">
        <v>25</v>
      </c>
      <c r="M422" s="68">
        <v>1</v>
      </c>
      <c r="N422" s="77" t="s">
        <v>74</v>
      </c>
      <c r="O422" s="68" t="str">
        <f>IF(COUNTIF(MaGv!$C$4:$BB$4, L421)&gt;0, INDEX(MaGv!$C$3:$BB$4, 1, MATCH(L421, MaGv!$C$4:$BB$4,0))," ")</f>
        <v xml:space="preserve"> </v>
      </c>
      <c r="P422" s="68" t="str">
        <f>IF(COUNTIF(MaGv!$C$9:$BB$9, L421)&gt;0, INDEX(MaGv!$C$3:$BB$9, 1, MATCH(L421, MaGv!$C$9:$BB$9,0))," ")</f>
        <v>A4</v>
      </c>
      <c r="Q422" s="68" t="str">
        <f>IF(COUNTIF(MaGv!$C$14:$BB$14, L421)&gt;0, INDEX(MaGv!$C$3:$BB$14, 1, MATCH(L421, MaGv!$C$14:$BB$14,0))," ")</f>
        <v xml:space="preserve"> </v>
      </c>
      <c r="R422" s="68" t="str">
        <f>IF(COUNTIF(MaGv!$C$19:$BB$19, L421)&gt;0, INDEX(MaGv!$C$3:$BB$19, 1, MATCH(L421, MaGv!$C$19:$BB$19,0))," ")</f>
        <v>A4</v>
      </c>
      <c r="S422" s="68" t="str">
        <f>IF(COUNTIF(MaGv!$C$24:$BB$24, L421)&gt;0, INDEX(MaGv!$C$3:$BB$24, 1, MATCH(L421, MaGv!$C$24:$BB$24,0))," ")</f>
        <v>A8</v>
      </c>
      <c r="T422" s="68" t="str">
        <f>IF(COUNTIF(MaGv!$C$29:$BB$29, L421)&gt;0, INDEX(MaGv!$C$3:$BB$29, 1, MATCH(L421, MaGv!$C$29:$BB$29,0))," ")</f>
        <v xml:space="preserve"> </v>
      </c>
    </row>
    <row r="423" spans="1:22" ht="12.95" customHeight="1">
      <c r="A423" s="124"/>
      <c r="B423" s="580"/>
      <c r="C423" s="78">
        <v>2</v>
      </c>
      <c r="D423" s="79" t="s">
        <v>98</v>
      </c>
      <c r="E423" s="78" t="str">
        <f>IF(COUNTIF(MaGv!$C$5:$BB$5, B421)&gt;0, INDEX(MaGv!$C$3:$BB$5, 1, MATCH(B421, MaGv!$C$5:$BB$5,0))," ")</f>
        <v xml:space="preserve"> </v>
      </c>
      <c r="F423" s="78" t="str">
        <f>IF(COUNTIF(MaGv!$C$10:$BB$10, B421)&gt;0, INDEX(MaGv!$C$3:$BB$10, 1, MATCH(B421, MaGv!$C$10:$BB$10,0))," ")</f>
        <v>A11</v>
      </c>
      <c r="G423" s="78" t="str">
        <f>IF(COUNTIF(MaGv!$C$15:$BB$15, B421)&gt;0, INDEX(MaGv!$C$3:$BB$15, 1, MATCH(B421, MaGv!$C$15:$BB$15,0))," ")</f>
        <v xml:space="preserve"> </v>
      </c>
      <c r="H423" s="78" t="str">
        <f>IF(COUNTIF(MaGv!$C$20:$BB$20, B421)&gt;0, INDEX(MaGv!$C$3:$BB$20, 1, MATCH(B421, MaGv!$C$20:$BB$20,0))," ")</f>
        <v xml:space="preserve"> </v>
      </c>
      <c r="I423" s="78" t="str">
        <f>IF(COUNTIF(MaGv!$C$25:$BB$25, B421)&gt;0, INDEX(MaGv!$C$3:$BB$25, 1, MATCH(B421, MaGv!$C$25:$BB$25,0))," ")</f>
        <v>A10</v>
      </c>
      <c r="J423" s="78" t="str">
        <f>IF(COUNTIF(MaGv!$C$30:$BB$30, B421)&gt;0, INDEX(MaGv!$C$3:$BB$30, 1, MATCH(B421, MaGv!$C$30:$BB$30,0))," ")</f>
        <v xml:space="preserve"> </v>
      </c>
      <c r="K423" s="104"/>
      <c r="L423" s="580"/>
      <c r="M423" s="78">
        <v>2</v>
      </c>
      <c r="N423" s="79" t="s">
        <v>98</v>
      </c>
      <c r="O423" s="78" t="str">
        <f>IF(COUNTIF(MaGv!$C$5:$BB$5, L421)&gt;0, INDEX(MaGv!$C$3:$BB$5, 1, MATCH(L421, MaGv!$C$5:$BB$5,0))," ")</f>
        <v xml:space="preserve"> </v>
      </c>
      <c r="P423" s="78" t="str">
        <f>IF(COUNTIF(MaGv!$C$10:$BB$10, L421)&gt;0, INDEX(MaGv!$C$3:$BB$10, 1, MATCH(L421, MaGv!$C$10:$BB$10,0))," ")</f>
        <v>A6</v>
      </c>
      <c r="Q423" s="78" t="str">
        <f>IF(COUNTIF(MaGv!$C$15:$BB$15, L421)&gt;0, INDEX(MaGv!$C$3:$BB$15, 1, MATCH(L421, MaGv!$C$15:$BB$15,0))," ")</f>
        <v xml:space="preserve"> </v>
      </c>
      <c r="R423" s="78" t="str">
        <f>IF(COUNTIF(MaGv!$C$20:$BB$20, L421)&gt;0, INDEX(MaGv!$C$3:$BB$20, 1, MATCH(L421, MaGv!$C$20:$BB$20,0))," ")</f>
        <v>A4</v>
      </c>
      <c r="S423" s="78" t="str">
        <f>IF(COUNTIF(MaGv!$C$25:$BB$25, L421)&gt;0, INDEX(MaGv!$C$3:$BB$25, 1, MATCH(L421, MaGv!$C$25:$BB$25,0))," ")</f>
        <v>A6</v>
      </c>
      <c r="T423" s="78" t="str">
        <f>IF(COUNTIF(MaGv!$C$30:$BB$30, L421)&gt;0, INDEX(MaGv!$C$3:$BB$30, 1, MATCH(L421, MaGv!$C$30:$BB$30,0))," ")</f>
        <v xml:space="preserve"> </v>
      </c>
    </row>
    <row r="424" spans="1:22" ht="12.95" customHeight="1">
      <c r="A424" s="124"/>
      <c r="B424" s="580"/>
      <c r="C424" s="78">
        <v>3</v>
      </c>
      <c r="D424" s="79" t="s">
        <v>278</v>
      </c>
      <c r="E424" s="78" t="str">
        <f>IF(COUNTIF(MaGv!$C$6:$BB$6, B421)&gt;0, INDEX(MaGv!$C$3:$BB$6, 1, MATCH(B421, MaGv!$C$6:$BB$6,0))," ")</f>
        <v xml:space="preserve"> </v>
      </c>
      <c r="F424" s="78" t="str">
        <f>IF(COUNTIF(MaGv!$C$11:$BB$11, B421)&gt;0, INDEX(MaGv!$C$3:$BB$11, 1, MATCH(B421, MaGv!$C$11:$BB$11,0))," ")</f>
        <v>A10</v>
      </c>
      <c r="G424" s="78" t="str">
        <f>IF(COUNTIF(MaGv!$C$16:$BB$16, B421)&gt;0, INDEX(MaGv!$C$3:$BB$16, 1, MATCH(B421, MaGv!$C$16:$BB$16,0))," ")</f>
        <v xml:space="preserve"> </v>
      </c>
      <c r="H424" s="78" t="str">
        <f>IF(COUNTIF(MaGv!$C$21:$BB$21, B421)&gt;0, INDEX(MaGv!$C$3:$BB$21, 1, MATCH(B421, MaGv!$C$21:$BB$21,0))," ")</f>
        <v>A11</v>
      </c>
      <c r="I424" s="78" t="str">
        <f>IF(COUNTIF(MaGv!$C$26:$BB$26, B421)&gt;0, INDEX(MaGv!$C$3:$BB$26, 1, MATCH(B421, MaGv!$C$26:$BB$26,0))," ")</f>
        <v xml:space="preserve"> </v>
      </c>
      <c r="J424" s="78" t="str">
        <f>IF(COUNTIF(MaGv!$C$31:$BB$31, B421)&gt;0, INDEX(MaGv!$C$3:$BB$31, 1, MATCH(B421, MaGv!$C$31:$BB$31,0))," ")</f>
        <v xml:space="preserve"> </v>
      </c>
      <c r="K424" s="104"/>
      <c r="L424" s="580"/>
      <c r="M424" s="78">
        <v>3</v>
      </c>
      <c r="N424" s="79" t="s">
        <v>278</v>
      </c>
      <c r="O424" s="78" t="str">
        <f>IF(COUNTIF(MaGv!$C$6:$BB$6, L421)&gt;0, INDEX(MaGv!$C$3:$BB$6, 1, MATCH(L421, MaGv!$C$6:$BB$6,0))," ")</f>
        <v xml:space="preserve"> </v>
      </c>
      <c r="P424" s="78" t="str">
        <f>IF(COUNTIF(MaGv!$C$11:$BB$11, L421)&gt;0, INDEX(MaGv!$C$3:$BB$11, 1, MATCH(L421, MaGv!$C$11:$BB$11,0))," ")</f>
        <v>A6</v>
      </c>
      <c r="Q424" s="78" t="str">
        <f>IF(COUNTIF(MaGv!$C$16:$BB$16, L421)&gt;0, INDEX(MaGv!$C$3:$BB$16, 1, MATCH(L421, MaGv!$C$16:$BB$16,0))," ")</f>
        <v xml:space="preserve"> </v>
      </c>
      <c r="R424" s="78" t="str">
        <f>IF(COUNTIF(MaGv!$C$21:$BB$21, L421)&gt;0, INDEX(MaGv!$C$3:$BB$21, 1, MATCH(L421, MaGv!$C$21:$BB$21,0))," ")</f>
        <v xml:space="preserve"> </v>
      </c>
      <c r="S424" s="78" t="str">
        <f>IF(COUNTIF(MaGv!$C$26:$BB$26, L421)&gt;0, INDEX(MaGv!$C$3:$BB$26, 1, MATCH(L421, MaGv!$C$26:$BB$26,0))," ")</f>
        <v xml:space="preserve"> </v>
      </c>
      <c r="T424" s="78" t="str">
        <f>IF(COUNTIF(MaGv!$C$31:$BB$31, L421)&gt;0, INDEX(MaGv!$C$3:$BB$31, 1, MATCH(L421, MaGv!$C$31:$BB$31,0))," ")</f>
        <v xml:space="preserve"> </v>
      </c>
    </row>
    <row r="425" spans="1:22" ht="12.95" customHeight="1">
      <c r="A425" s="124"/>
      <c r="B425" s="580"/>
      <c r="C425" s="78">
        <v>4</v>
      </c>
      <c r="D425" s="79" t="s">
        <v>99</v>
      </c>
      <c r="E425" s="78" t="str">
        <f>IF(COUNTIF(MaGv!$C$7:$BB$7, B421)&gt;0, INDEX(MaGv!$C$3:$BB$7, 1, MATCH(B421, MaGv!$C$7:$BB$7,0))," ")</f>
        <v xml:space="preserve"> </v>
      </c>
      <c r="F425" s="78" t="str">
        <f>IF(COUNTIF(MaGv!$C$12:$BB$12, B421)&gt;0, INDEX(MaGv!$C$3:$BB$12, 1, MATCH(B421, MaGv!$C$12:$BB$12,0))," ")</f>
        <v>A1</v>
      </c>
      <c r="G425" s="78" t="str">
        <f>IF(COUNTIF(MaGv!$C$17:$BB$17, B421)&gt;0, INDEX(MaGv!$C$3:$BB$17, 1, MATCH(B421, MaGv!$C$17:$BB$17,0))," ")</f>
        <v xml:space="preserve"> </v>
      </c>
      <c r="H425" s="78" t="str">
        <f>IF(COUNTIF(MaGv!$C$22:$BB$22, B421)&gt;0, INDEX(MaGv!$C$3:$BB$22, 1, MATCH(B421, MaGv!$C$22:$BB$22,0))," ")</f>
        <v>A1</v>
      </c>
      <c r="I425" s="78" t="str">
        <f>IF(COUNTIF(MaGv!$C$27:$BB$27, B421)&gt;0, INDEX(MaGv!$C$3:$BB$27, 1, MATCH(B421, MaGv!$C$27:$BB$27,0))," ")</f>
        <v xml:space="preserve"> </v>
      </c>
      <c r="J425" s="78" t="str">
        <f>IF(COUNTIF(MaGv!$C$32:$BB$32, B421)&gt;0, INDEX(MaGv!$C$3:$BB$32, 1, MATCH(B421, MaGv!$C$32:$BB$32,0))," ")</f>
        <v xml:space="preserve"> </v>
      </c>
      <c r="K425" s="104"/>
      <c r="L425" s="580"/>
      <c r="M425" s="78">
        <v>4</v>
      </c>
      <c r="N425" s="79" t="s">
        <v>99</v>
      </c>
      <c r="O425" s="78" t="str">
        <f>IF(COUNTIF(MaGv!$C$7:$BB$7, L421)&gt;0, INDEX(MaGv!$C$3:$BB$7, 1, MATCH(L421, MaGv!$C$7:$BB$7,0))," ")</f>
        <v xml:space="preserve"> </v>
      </c>
      <c r="P425" s="78" t="str">
        <f>IF(COUNTIF(MaGv!$C$12:$BB$12, L421)&gt;0, INDEX(MaGv!$C$3:$BB$12, 1, MATCH(L421, MaGv!$C$12:$BB$12,0))," ")</f>
        <v>A8</v>
      </c>
      <c r="Q425" s="78" t="str">
        <f>IF(COUNTIF(MaGv!$C$17:$BB$17, L421)&gt;0, INDEX(MaGv!$C$3:$BB$17, 1, MATCH(L421, MaGv!$C$17:$BB$17,0))," ")</f>
        <v xml:space="preserve"> </v>
      </c>
      <c r="R425" s="78" t="str">
        <f>IF(COUNTIF(MaGv!$C$22:$BB$22, L421)&gt;0, INDEX(MaGv!$C$3:$BB$22, 1, MATCH(L421, MaGv!$C$22:$BB$22,0))," ")</f>
        <v xml:space="preserve"> </v>
      </c>
      <c r="S425" s="78" t="str">
        <f>IF(COUNTIF(MaGv!$C$27:$BB$27, L421)&gt;0, INDEX(MaGv!$C$3:$BB$27, 1, MATCH(L421, MaGv!$C$27:$BB$27,0))," ")</f>
        <v xml:space="preserve"> </v>
      </c>
      <c r="T425" s="78" t="str">
        <f>IF(COUNTIF(MaGv!$C$32:$BB$32, L421)&gt;0, INDEX(MaGv!$C$3:$BB$32, 1, MATCH(L421, MaGv!$C$32:$BB$32,0))," ")</f>
        <v xml:space="preserve"> </v>
      </c>
    </row>
    <row r="426" spans="1:22" ht="12.95" customHeight="1" thickBot="1">
      <c r="A426" s="124"/>
      <c r="B426" s="580"/>
      <c r="C426" s="108">
        <v>5</v>
      </c>
      <c r="D426" s="110" t="s">
        <v>100</v>
      </c>
      <c r="E426" s="108" t="str">
        <f>IF(COUNTIF(MaGv!$C$8:$BB$8, B421)&gt;0, INDEX(MaGv!$C$3:$BB$8, 1, MATCH(B421, MaGv!$C$8:$BB$8,0))," ")</f>
        <v xml:space="preserve"> </v>
      </c>
      <c r="F426" s="108" t="str">
        <f>IF(COUNTIF(MaGv!$C$13:$BB$13, B421)&gt;0, INDEX(MaGv!$C$3:$BB$13, 1, MATCH(B421, MaGv!$C$13:$BB$13,0))," ")</f>
        <v>A1</v>
      </c>
      <c r="G426" s="108" t="str">
        <f>IF(COUNTIF(MaGv!$C$18:$BB$18, B421)&gt;0, INDEX(MaGv!$C$3:$BB$18, 1, MATCH(B421, MaGv!$C$18:$BB$18,0))," ")</f>
        <v xml:space="preserve"> </v>
      </c>
      <c r="H426" s="108" t="str">
        <f>IF(COUNTIF(MaGv!$C$23:$BB$23, B421)&gt;0, INDEX(MaGv!$C$3:$BB$23, 1, MATCH(B421, MaGv!$C$23:$BB$23,0))," ")</f>
        <v xml:space="preserve"> </v>
      </c>
      <c r="I426" s="108" t="str">
        <f>IF(COUNTIF(MaGv!$C$28:$BB$28, B421)&gt;0, INDEX(MaGv!$C$3:$BB$28, 1, MATCH(B421, MaGv!$C$28:$BB$28,0))," ")</f>
        <v xml:space="preserve"> </v>
      </c>
      <c r="J426" s="108" t="str">
        <f>IF(COUNTIF(MaGv!$C$33:$BB$33, B421)&gt;0, INDEX(MaGv!$C$3:$BB$33, 1, MATCH(B421, MaGv!$C$33:$BB$33, 0))," ")</f>
        <v xml:space="preserve"> </v>
      </c>
      <c r="K426" s="104"/>
      <c r="L426" s="580"/>
      <c r="M426" s="108">
        <v>5</v>
      </c>
      <c r="N426" s="110" t="s">
        <v>100</v>
      </c>
      <c r="O426" s="108" t="str">
        <f>IF(COUNTIF(MaGv!$C$8:$BB$8, L421)&gt;0, INDEX(MaGv!$C$3:$BB$8, 1, MATCH(L421, MaGv!$C$8:$BB$8,0))," ")</f>
        <v xml:space="preserve"> </v>
      </c>
      <c r="P426" s="108" t="str">
        <f>IF(COUNTIF(MaGv!$C$13:$BB$13, L421)&gt;0, INDEX(MaGv!$C$3:$BB$13, 1, MATCH(L421, MaGv!$C$13:$BB$13,0))," ")</f>
        <v>A8</v>
      </c>
      <c r="Q426" s="108" t="str">
        <f>IF(COUNTIF(MaGv!$C$18:$BB$18, L421)&gt;0, INDEX(MaGv!$C$3:$BB$18, 1, MATCH(L421, MaGv!$C$18:$BB$18,0))," ")</f>
        <v xml:space="preserve"> </v>
      </c>
      <c r="R426" s="108" t="str">
        <f>IF(COUNTIF(MaGv!$C$23:$BB$23, L421)&gt;0, INDEX(MaGv!$C$3:$BB$23, 1, MATCH(L421, MaGv!$C$23:$BB$23,0))," ")</f>
        <v xml:space="preserve"> </v>
      </c>
      <c r="S426" s="108" t="str">
        <f>IF(COUNTIF(MaGv!$C$28:$BB$28, L421)&gt;0, INDEX(MaGv!$C$3:$BB$28, 1, MATCH(L421, MaGv!$C$28:$BB$28,0))," ")</f>
        <v xml:space="preserve"> </v>
      </c>
      <c r="T426" s="108" t="str">
        <f>IF(COUNTIF(MaGv!$C$33:$BB$33, L421)&gt;0, INDEX(MaGv!$C$3:$BB$33, 1, MATCH(L421, MaGv!$C$33:$BB$33, 0))," ")</f>
        <v xml:space="preserve"> </v>
      </c>
    </row>
    <row r="427" spans="1:22" ht="12.95" customHeight="1" thickTop="1">
      <c r="A427" s="124"/>
      <c r="B427" s="579" t="s">
        <v>24</v>
      </c>
      <c r="C427" s="109">
        <v>1</v>
      </c>
      <c r="D427" s="111" t="s">
        <v>279</v>
      </c>
      <c r="E427" s="109" t="str">
        <f>IF(COUNTIF(MaGv!$C$39:$BB$39, B421)&gt;0, INDEX(MaGv!$C$38:$BB$39, 1, MATCH(B421, MaGv!$C$39:$BB$39,0))," ")</f>
        <v xml:space="preserve"> </v>
      </c>
      <c r="F427" s="109" t="str">
        <f>IF(COUNTIF(MaGv!$C$44:$BB$44, B421)&gt;0, INDEX(MaGv!$C$38:$BB$44, 1, MATCH(B421, MaGv!$C$44:$BB$44,0))," ")</f>
        <v xml:space="preserve"> </v>
      </c>
      <c r="G427" s="109" t="str">
        <f>IF(COUNTIF(MaGv!$C$49:$BB$49, B421)&gt;0, INDEX(MaGv!$C$38:$BB$49, 1, MATCH(B421, MaGv!$C$49:$BB$49,0))," ")</f>
        <v xml:space="preserve"> </v>
      </c>
      <c r="H427" s="109" t="str">
        <f>IF(COUNTIF(MaGv!$C$54:$BB$54, B421)&gt;0, INDEX(MaGv!$C$38:$BB$54, 1, MATCH(B421, MaGv!$C$54:$BB$54,0))," ")</f>
        <v xml:space="preserve"> </v>
      </c>
      <c r="I427" s="109" t="str">
        <f>IF(COUNTIF(MaGv!$C$59:$BB$59, B421)&gt;0, INDEX(MaGv!$C$38:$BB$59, 1, MATCH(B421, MaGv!$C$59:$BB$59,0))," ")</f>
        <v xml:space="preserve"> </v>
      </c>
      <c r="J427" s="109" t="str">
        <f>IF(COUNTIF(MaGv!$C$64:$BB$64, B421)&gt;0, INDEX(MaGv!$C$38:$BB$64, 1, MATCH(B421, MaGv!$C$64:$BB$64,0))," ")</f>
        <v xml:space="preserve"> </v>
      </c>
      <c r="K427" s="104"/>
      <c r="L427" s="579" t="s">
        <v>24</v>
      </c>
      <c r="M427" s="109">
        <v>1</v>
      </c>
      <c r="N427" s="111" t="s">
        <v>279</v>
      </c>
      <c r="O427" s="109" t="str">
        <f>IF(COUNTIF(MaGv!$C$39:$BB$39, L421)&gt;0, INDEX(MaGv!$C$38:$BB$39, 1, MATCH(L421, MaGv!$C$39:$BB$39,0))," ")</f>
        <v xml:space="preserve"> </v>
      </c>
      <c r="P427" s="109" t="str">
        <f>IF(COUNTIF(MaGv!$C$44:$BB$44, L421)&gt;0, INDEX(MaGv!$C$38:$BB$44, 1, MATCH(L421, MaGv!$C$44:$BB$44,0))," ")</f>
        <v xml:space="preserve"> </v>
      </c>
      <c r="Q427" s="109" t="str">
        <f>IF(COUNTIF(MaGv!$C$49:$BB$49, L421)&gt;0, INDEX(MaGv!$C$38:$BB$49, 1, MATCH(L421, MaGv!$C$49:$BB$49,0))," ")</f>
        <v xml:space="preserve"> </v>
      </c>
      <c r="R427" s="109" t="str">
        <f>IF(COUNTIF(MaGv!$C$54:$BB$54, L421)&gt;0, INDEX(MaGv!$C$38:$BB$54, 1, MATCH(L421, MaGv!$C$54:$BB$54,0))," ")</f>
        <v xml:space="preserve"> </v>
      </c>
      <c r="S427" s="109" t="str">
        <f>IF(COUNTIF(MaGv!$C$59:$BB$59, L421)&gt;0, INDEX(MaGv!$C$38:$BB$59, 1, MATCH(L421, MaGv!$C$59:$BB$59,0))," ")</f>
        <v xml:space="preserve"> </v>
      </c>
      <c r="T427" s="109" t="str">
        <f>IF(COUNTIF(MaGv!$C$64:$BB$64, L421)&gt;0, INDEX(MaGv!$C$38:$BB$64, 1, MATCH(L421, MaGv!$C$64:$BB$64,0))," ")</f>
        <v xml:space="preserve"> </v>
      </c>
    </row>
    <row r="428" spans="1:22" ht="12.95" customHeight="1">
      <c r="A428" s="124"/>
      <c r="B428" s="580"/>
      <c r="C428" s="78">
        <v>2</v>
      </c>
      <c r="D428" s="79" t="s">
        <v>531</v>
      </c>
      <c r="E428" s="78" t="str">
        <f>IF(COUNTIF(MaGv!$C$40:$BB$40, B421)&gt;0, INDEX(MaGv!$C$38:$BB$40, 1, MATCH(B421, MaGv!$C$40:$BB$40,0))," ")</f>
        <v xml:space="preserve"> </v>
      </c>
      <c r="F428" s="78" t="str">
        <f>IF(COUNTIF(MaGv!$C$45:$BB$45, B421)&gt;0, INDEX(MaGv!$C$38:$BB$45, 1, MATCH(B421, MaGv!$C$45:$BB$45,0))," ")</f>
        <v xml:space="preserve"> </v>
      </c>
      <c r="G428" s="78" t="str">
        <f>IF(COUNTIF(MaGv!$C$50:$BB$50, B421)&gt;0, INDEX(MaGv!$C$38:$BB$50, 1, MATCH(B421, MaGv!$C$50:$BB$50,0))," ")</f>
        <v xml:space="preserve"> </v>
      </c>
      <c r="H428" s="78" t="str">
        <f>IF(COUNTIF(MaGv!$C$55:$BB$55, B421)&gt;0, INDEX(MaGv!$C$38:$BB$55, 1, MATCH(B421, MaGv!$C$55:$BB$55,0))," ")</f>
        <v xml:space="preserve"> </v>
      </c>
      <c r="I428" s="78" t="str">
        <f>IF(COUNTIF(MaGv!$C$60:$BB$60, B421)&gt;0, INDEX(MaGv!$C$38:$BB$60, 1, MATCH(B421, MaGv!$C$60:$BB$60,0))," ")</f>
        <v xml:space="preserve"> </v>
      </c>
      <c r="J428" s="78" t="str">
        <f>IF(COUNTIF(MaGv!$C$65:$BB$65, B421)&gt;0, INDEX(MaGv!$C$38:$BB$65, 1, MATCH(B421, MaGv!$C$65:$BB$65,0))," ")</f>
        <v xml:space="preserve"> </v>
      </c>
      <c r="K428" s="104"/>
      <c r="L428" s="580"/>
      <c r="M428" s="78">
        <v>2</v>
      </c>
      <c r="N428" s="79" t="s">
        <v>531</v>
      </c>
      <c r="O428" s="78" t="str">
        <f>IF(COUNTIF(MaGv!$C$40:$BB$40, L421)&gt;0, INDEX(MaGv!$C$38:$BB$40, 1, MATCH(L421, MaGv!$C$40:$BB$40,0))," ")</f>
        <v xml:space="preserve"> </v>
      </c>
      <c r="P428" s="78" t="str">
        <f>IF(COUNTIF(MaGv!$C$45:$BB$45, L421)&gt;0, INDEX(MaGv!$C$38:$BB$45, 1, MATCH(L421, MaGv!$C$45:$BB$45,0))," ")</f>
        <v xml:space="preserve"> </v>
      </c>
      <c r="Q428" s="78" t="str">
        <f>IF(COUNTIF(MaGv!$C$50:$BB$50, L421)&gt;0, INDEX(MaGv!$C$38:$BB$50, 1, MATCH(L421, MaGv!$C$50:$BB$50,0))," ")</f>
        <v xml:space="preserve"> </v>
      </c>
      <c r="R428" s="78" t="str">
        <f>IF(COUNTIF(MaGv!$C$55:$BB$55, L421)&gt;0, INDEX(MaGv!$C$38:$BB$55, 1, MATCH(L421, MaGv!$C$55:$BB$55,0))," ")</f>
        <v xml:space="preserve"> </v>
      </c>
      <c r="S428" s="78" t="str">
        <f>IF(COUNTIF(MaGv!$C$60:$BB$60, L421)&gt;0, INDEX(MaGv!$C$38:$BB$60, 1, MATCH(L421, MaGv!$C$60:$BB$60,0))," ")</f>
        <v xml:space="preserve"> </v>
      </c>
      <c r="T428" s="78" t="str">
        <f>IF(COUNTIF(MaGv!$C$65:$BB$65, L421)&gt;0, INDEX(MaGv!$C$38:$BB$65, 1, MATCH(L421, MaGv!$C$65:$BB$65,0))," ")</f>
        <v xml:space="preserve"> </v>
      </c>
    </row>
    <row r="429" spans="1:22" ht="12.95" customHeight="1">
      <c r="A429" s="124"/>
      <c r="B429" s="580"/>
      <c r="C429" s="78">
        <v>3</v>
      </c>
      <c r="D429" s="79" t="s">
        <v>532</v>
      </c>
      <c r="E429" s="78" t="str">
        <f>IF(COUNTIF(MaGv!$C$41:$BB$41, B421)&gt;0, INDEX(MaGv!$C$38:$BB$41, 1, MATCH(B421, MaGv!$C$41:$BB$41,0))," ")</f>
        <v xml:space="preserve"> </v>
      </c>
      <c r="F429" s="78" t="str">
        <f>IF(COUNTIF(MaGv!$C$46:$BB$46, B421)&gt;0, INDEX(MaGv!$C$38:$BB$46, 1, MATCH(B421, MaGv!$C$46:$BB$46,0))," ")</f>
        <v xml:space="preserve"> </v>
      </c>
      <c r="G429" s="78" t="str">
        <f>IF(COUNTIF(MaGv!$C$51:$BB$51, B421)&gt;0, INDEX(MaGv!$C$38:$BB$51, 1, MATCH(B421, MaGv!$C$51:$BB$51,0))," ")</f>
        <v xml:space="preserve"> </v>
      </c>
      <c r="H429" s="78" t="str">
        <f>IF(COUNTIF(MaGv!$C$56:$BB$56, B421)&gt;0, INDEX(MaGv!$C$38:$BB$56, 1, MATCH(B421, MaGv!$C$56:$BB$56,0))," ")</f>
        <v xml:space="preserve"> </v>
      </c>
      <c r="I429" s="78" t="str">
        <f>IF(COUNTIF(MaGv!$C$61:$BB$61, B421)&gt;0, INDEX(MaGv!$C$38:$BB$61, 1, MATCH(B421, MaGv!$C$61:$BB$61,0))," ")</f>
        <v xml:space="preserve"> </v>
      </c>
      <c r="J429" s="78" t="str">
        <f>IF(COUNTIF(MaGv!$C$66:$BB$66, B421)&gt;0, INDEX(MaGv!$C$38:$BB$66, 1, MATCH(B421, MaGv!$C$66:$BB$66,0))," ")</f>
        <v xml:space="preserve"> </v>
      </c>
      <c r="K429" s="104"/>
      <c r="L429" s="580"/>
      <c r="M429" s="78">
        <v>3</v>
      </c>
      <c r="N429" s="79" t="s">
        <v>532</v>
      </c>
      <c r="O429" s="78" t="str">
        <f>IF(COUNTIF(MaGv!$C$41:$BB$41, L421)&gt;0, INDEX(MaGv!$C$38:$BB$41, 1, MATCH(L421, MaGv!$C$41:$BB$41,0))," ")</f>
        <v xml:space="preserve"> </v>
      </c>
      <c r="P429" s="78" t="str">
        <f>IF(COUNTIF(MaGv!$C$46:$BB$46, L421)&gt;0, INDEX(MaGv!$C$38:$BB$46, 1, MATCH(L421, MaGv!$C$46:$BB$46,0))," ")</f>
        <v xml:space="preserve"> </v>
      </c>
      <c r="Q429" s="78" t="str">
        <f>IF(COUNTIF(MaGv!$C$51:$BB$51, L421)&gt;0, INDEX(MaGv!$C$38:$BB$51, 1, MATCH(L421, MaGv!$C$51:$BB$51,0))," ")</f>
        <v xml:space="preserve"> </v>
      </c>
      <c r="R429" s="78" t="str">
        <f>IF(COUNTIF(MaGv!$C$56:$BB$56, L421)&gt;0, INDEX(MaGv!$C$38:$BB$56, 1, MATCH(L421, MaGv!$C$56:$BB$56,0))," ")</f>
        <v xml:space="preserve"> </v>
      </c>
      <c r="S429" s="78" t="str">
        <f>IF(COUNTIF(MaGv!$C$61:$BB$61, L421)&gt;0, INDEX(MaGv!$C$38:$BB$61, 1, MATCH(L421, MaGv!$C$61:$BB$61,0))," ")</f>
        <v xml:space="preserve"> </v>
      </c>
      <c r="T429" s="78" t="str">
        <f>IF(COUNTIF(MaGv!$C$66:$BB$66, L421)&gt;0, INDEX(MaGv!$C$38:$BB$66, 1, MATCH(L421, MaGv!$C$66:$BB$66,0))," ")</f>
        <v xml:space="preserve"> </v>
      </c>
    </row>
    <row r="430" spans="1:22" ht="12.95" customHeight="1">
      <c r="A430" s="124"/>
      <c r="B430" s="580"/>
      <c r="C430" s="78">
        <v>4</v>
      </c>
      <c r="D430" s="79" t="s">
        <v>533</v>
      </c>
      <c r="E430" s="78" t="str">
        <f>IF(COUNTIF(MaGv!$C$42:$BB$42, B421)&gt;0, INDEX(MaGv!$C$38:$BB$42, 1, MATCH(B421, MaGv!$C$42:$BB$42,0))," ")</f>
        <v xml:space="preserve"> </v>
      </c>
      <c r="F430" s="78" t="str">
        <f>IF(COUNTIF(MaGv!$C$47:$BB$47, B421)&gt;0, INDEX(MaGv!$C$38:$BB$47, 1, MATCH(B421, MaGv!$C$47:$BB$47,0))," ")</f>
        <v xml:space="preserve"> </v>
      </c>
      <c r="G430" s="78" t="str">
        <f>IF(COUNTIF(MaGv!$C$52:$BB$52, B421)&gt;0, INDEX(MaGv!$C$38:$BB$52, 1, MATCH(B421, MaGv!$C$52:$BB$52, 0))," ")</f>
        <v xml:space="preserve"> </v>
      </c>
      <c r="H430" s="78" t="str">
        <f>IF(COUNTIF(MaGv!$C$57:$BB$57, B421)&gt;0, INDEX(MaGv!$C$38:$BB$57, 1, MATCH(B421, MaGv!$C$57:$BB$57,0))," ")</f>
        <v xml:space="preserve"> </v>
      </c>
      <c r="I430" s="78" t="str">
        <f>IF(COUNTIF(MaGv!$C$62:$BB$62, B421)&gt;0, INDEX(MaGv!$C$38:$BB$62, 1, MATCH(B421, MaGv!$C$62:$BB$62,0))," ")</f>
        <v xml:space="preserve"> </v>
      </c>
      <c r="J430" s="78" t="str">
        <f>IF(COUNTIF(MaGv!$C$66:$BB$67, B421)&gt;0, INDEX(MaGv!$C$38:$BB$67, 1, MATCH(B421, MaGv!$C$67:$BB$67,0))," ")</f>
        <v xml:space="preserve"> </v>
      </c>
      <c r="K430" s="104"/>
      <c r="L430" s="580"/>
      <c r="M430" s="78">
        <v>4</v>
      </c>
      <c r="N430" s="79" t="s">
        <v>533</v>
      </c>
      <c r="O430" s="78" t="str">
        <f>IF(COUNTIF(MaGv!$C$42:$BB$42, L421)&gt;0, INDEX(MaGv!$C$38:$BB$42, 1, MATCH(L421, MaGv!$C$42:$BB$42,0))," ")</f>
        <v xml:space="preserve"> </v>
      </c>
      <c r="P430" s="78" t="str">
        <f>IF(COUNTIF(MaGv!$C$47:$BB$47, L421)&gt;0, INDEX(MaGv!$C$38:$BB$47, 1, MATCH(L421, MaGv!$C$47:$BB$47,0))," ")</f>
        <v xml:space="preserve"> </v>
      </c>
      <c r="Q430" s="78" t="str">
        <f>IF(COUNTIF(MaGv!$C$52:$BB$52, L421)&gt;0, INDEX(MaGv!$C$38:$BB$52, 1, MATCH(L421, MaGv!$C$52:$BB$52, 0))," ")</f>
        <v xml:space="preserve"> </v>
      </c>
      <c r="R430" s="78" t="str">
        <f>IF(COUNTIF(MaGv!$C$57:$BB$57, L421)&gt;0, INDEX(MaGv!$C$38:$BB$57, 1, MATCH(L421, MaGv!$C$57:$BB$57,0))," ")</f>
        <v xml:space="preserve"> </v>
      </c>
      <c r="S430" s="78" t="str">
        <f>IF(COUNTIF(MaGv!$C$62:$BB$62, L421)&gt;0, INDEX(MaGv!$C$38:$BB$62, 1, MATCH(L421, MaGv!$C$62:$BB$62,0))," ")</f>
        <v xml:space="preserve"> </v>
      </c>
      <c r="T430" s="78" t="str">
        <f>IF(COUNTIF(MaGv!$C$66:$BB$67, L421)&gt;0, INDEX(MaGv!$C$38:$BB$67, 1, MATCH(L421, MaGv!$C$67:$BB$67,0))," ")</f>
        <v xml:space="preserve"> </v>
      </c>
    </row>
    <row r="431" spans="1:22" ht="12.95" customHeight="1">
      <c r="A431" s="124"/>
      <c r="B431" s="581"/>
      <c r="C431" s="80">
        <v>5</v>
      </c>
      <c r="D431" s="81" t="s">
        <v>534</v>
      </c>
      <c r="E431" s="80" t="str">
        <f>IF(COUNTIF(MaGv!$C$43:$BB$43, B421)&gt;0, INDEX(MaGv!$C$38:$BB$43, 1, MATCH(B421, MaGv!$C$43:$BB$43,0))," ")</f>
        <v xml:space="preserve"> </v>
      </c>
      <c r="F431" s="80" t="str">
        <f>IF(COUNTIF(MaGv!$C$48:$BB$48, B421)&gt;0, INDEX(MaGv!$C$38:$BB$48, 1, MATCH(B421, MaGv!$C$48:$BB$48,0))," ")</f>
        <v xml:space="preserve"> </v>
      </c>
      <c r="G431" s="80" t="str">
        <f>IF(COUNTIF(MaGv!$C$53:$BB$53, B421)&gt;0, INDEX(MaGv!$C$38:$BB$53, 1, MATCH(B421, MaGv!$C$53:$BB$53,0))," ")</f>
        <v xml:space="preserve"> </v>
      </c>
      <c r="H431" s="80" t="str">
        <f>IF(COUNTIF(MaGv!$C$58:$BB$58, B421)&gt;0, INDEX(MaGv!$C$38:$BB$58, 1, MATCH(B421, MaGv!$C$58:$BB$58,0))," ")</f>
        <v xml:space="preserve"> </v>
      </c>
      <c r="I431" s="80" t="str">
        <f>IF(COUNTIF(MaGv!$C$63:$BB$63, B421)&gt;0, INDEX(MaGv!$C$38:$BB$63, 1, MATCH(B421, MaGv!$C$63:$BB$63,0))," ")</f>
        <v xml:space="preserve"> </v>
      </c>
      <c r="J431" s="80" t="str">
        <f>IF(COUNTIF(MaGv!$C$68:$BB$68, B421)&gt;0, INDEX(MaGv!$C$38:$BB$68, 1, MATCH(B421, MaGv!$C$68:$BB$68,0))," ")</f>
        <v xml:space="preserve"> </v>
      </c>
      <c r="K431" s="104"/>
      <c r="L431" s="581"/>
      <c r="M431" s="80">
        <v>5</v>
      </c>
      <c r="N431" s="81" t="s">
        <v>534</v>
      </c>
      <c r="O431" s="80" t="str">
        <f>IF(COUNTIF(MaGv!$C$43:$BB$43, L421)&gt;0, INDEX(MaGv!$C$38:$BB$43, 1, MATCH(L421, MaGv!$C$43:$BB$43,0))," ")</f>
        <v xml:space="preserve"> </v>
      </c>
      <c r="P431" s="80" t="str">
        <f>IF(COUNTIF(MaGv!$C$48:$BB$48, L421)&gt;0, INDEX(MaGv!$C$38:$BB$48, 1, MATCH(L421, MaGv!$C$48:$BB$48,0))," ")</f>
        <v xml:space="preserve"> </v>
      </c>
      <c r="Q431" s="80" t="str">
        <f>IF(COUNTIF(MaGv!$C$53:$BB$53, L421)&gt;0, INDEX(MaGv!$C$38:$BB$53, 1, MATCH(L421, MaGv!$C$53:$BB$53,0))," ")</f>
        <v xml:space="preserve"> </v>
      </c>
      <c r="R431" s="80" t="str">
        <f>IF(COUNTIF(MaGv!$C$58:$BB$58, L421)&gt;0, INDEX(MaGv!$C$38:$BB$58, 1, MATCH(L421, MaGv!$C$58:$BB$58,0))," ")</f>
        <v xml:space="preserve"> </v>
      </c>
      <c r="S431" s="80" t="str">
        <f>IF(COUNTIF(MaGv!$C$63:$BB$63, L421)&gt;0, INDEX(MaGv!$C$38:$BB$63, 1, MATCH(L421, MaGv!$C$63:$BB$63,0))," ")</f>
        <v xml:space="preserve"> </v>
      </c>
      <c r="T431" s="80" t="str">
        <f>IF(COUNTIF(MaGv!$C$68:$BB$68, L421)&gt;0, INDEX(MaGv!$C$38:$BB$68, 1, MATCH(L421, MaGv!$C$68:$BB$68,0))," ")</f>
        <v xml:space="preserve"> </v>
      </c>
    </row>
    <row r="432" spans="1:22" ht="12.95" customHeight="1">
      <c r="A432" s="124"/>
      <c r="B432" s="119"/>
      <c r="C432" s="75"/>
      <c r="D432" s="82"/>
      <c r="E432" s="75"/>
      <c r="F432" s="75"/>
      <c r="G432" s="75"/>
      <c r="H432" s="75"/>
      <c r="I432" s="75"/>
      <c r="J432" s="75"/>
      <c r="K432" s="104"/>
      <c r="L432" s="119"/>
      <c r="M432" s="75"/>
      <c r="N432" s="82"/>
      <c r="O432" s="75"/>
      <c r="P432" s="75"/>
      <c r="Q432" s="75"/>
      <c r="R432" s="75"/>
      <c r="S432" s="75"/>
      <c r="T432" s="75"/>
    </row>
    <row r="433" spans="1:22" ht="12.95" customHeight="1">
      <c r="A433" s="127"/>
      <c r="B433" s="120"/>
      <c r="C433" s="83"/>
      <c r="D433" s="83"/>
      <c r="E433" s="84"/>
      <c r="F433" s="84"/>
      <c r="G433" s="84"/>
      <c r="H433" s="84"/>
      <c r="I433" s="84"/>
      <c r="J433" s="84"/>
      <c r="K433" s="84"/>
      <c r="L433" s="120"/>
      <c r="M433" s="83"/>
      <c r="N433" s="83"/>
      <c r="O433" s="84"/>
      <c r="P433" s="84"/>
      <c r="Q433" s="84"/>
      <c r="R433" s="84"/>
      <c r="S433" s="84"/>
      <c r="T433" s="84"/>
    </row>
    <row r="434" spans="1:22" ht="12.95" customHeight="1">
      <c r="A434" s="124"/>
      <c r="B434" s="474" t="str">
        <f ca="1">MaGv!$N$1</f>
        <v>tkb_khoi12_hk2_ngay04-05-2020</v>
      </c>
      <c r="C434" s="474"/>
      <c r="D434" s="70"/>
      <c r="E434" s="70"/>
      <c r="F434" s="70"/>
      <c r="G434" s="70"/>
      <c r="H434" s="124"/>
      <c r="I434" s="70"/>
      <c r="J434" s="70"/>
      <c r="K434" s="71"/>
      <c r="L434" s="474" t="str">
        <f ca="1">MaGv!$N$1</f>
        <v>tkb_khoi12_hk2_ngay04-05-2020</v>
      </c>
      <c r="M434" s="70"/>
      <c r="N434" s="70"/>
      <c r="O434" s="70"/>
      <c r="P434" s="70"/>
      <c r="Q434" s="70"/>
      <c r="R434" s="124"/>
      <c r="S434" s="70"/>
      <c r="T434" s="70"/>
    </row>
    <row r="435" spans="1:22" ht="12.95" customHeight="1">
      <c r="B435" s="117" t="s">
        <v>71</v>
      </c>
      <c r="C435" s="582" t="str">
        <f>VLOOKUP(B437,dsma,3,0)&amp;"-"&amp;VLOOKUP(B437,dsma,5,0)</f>
        <v xml:space="preserve">Lương Thị Chi-Văn </v>
      </c>
      <c r="D435" s="582"/>
      <c r="E435" s="582"/>
      <c r="F435" s="582"/>
      <c r="G435" s="71"/>
      <c r="H435" s="72"/>
      <c r="I435" s="73" t="s">
        <v>125</v>
      </c>
      <c r="J435" s="74">
        <f>60-COUNTIF(E438:J447, " ")</f>
        <v>0</v>
      </c>
      <c r="K435" s="71"/>
      <c r="L435" s="117" t="s">
        <v>71</v>
      </c>
      <c r="M435" s="582" t="str">
        <f>VLOOKUP(L437,dsma,3,0)&amp;"-"&amp;VLOOKUP(L437,dsma,5,0)</f>
        <v xml:space="preserve">Lê Thị Hồng Mai-Văn </v>
      </c>
      <c r="N435" s="582"/>
      <c r="O435" s="582"/>
      <c r="P435" s="582"/>
      <c r="Q435" s="71"/>
      <c r="R435" s="72"/>
      <c r="S435" s="73" t="s">
        <v>125</v>
      </c>
      <c r="T435" s="74">
        <f>60-COUNTIF(O438:T447, " ")</f>
        <v>8</v>
      </c>
    </row>
    <row r="436" spans="1:22" ht="3" customHeight="1">
      <c r="B436" s="116"/>
      <c r="C436" s="71"/>
      <c r="D436" s="71"/>
      <c r="E436" s="75"/>
      <c r="F436" s="71"/>
      <c r="G436" s="71"/>
      <c r="H436" s="71"/>
      <c r="I436" s="71"/>
      <c r="J436" s="71"/>
      <c r="K436" s="71"/>
      <c r="L436" s="116"/>
      <c r="M436" s="71"/>
      <c r="N436" s="71"/>
      <c r="O436" s="75"/>
      <c r="P436" s="71"/>
      <c r="Q436" s="71"/>
      <c r="R436" s="71"/>
      <c r="S436" s="71"/>
      <c r="T436" s="71"/>
    </row>
    <row r="437" spans="1:22" ht="12.95" customHeight="1">
      <c r="A437" s="126"/>
      <c r="B437" s="118" t="str">
        <f>X59</f>
        <v>BV03</v>
      </c>
      <c r="C437" s="76" t="s">
        <v>72</v>
      </c>
      <c r="D437" s="76" t="s">
        <v>73</v>
      </c>
      <c r="E437" s="76" t="s">
        <v>15</v>
      </c>
      <c r="F437" s="76" t="s">
        <v>16</v>
      </c>
      <c r="G437" s="76" t="s">
        <v>37</v>
      </c>
      <c r="H437" s="76" t="s">
        <v>38</v>
      </c>
      <c r="I437" s="76" t="s">
        <v>39</v>
      </c>
      <c r="J437" s="76" t="s">
        <v>40</v>
      </c>
      <c r="K437" s="103"/>
      <c r="L437" s="118" t="str">
        <f>X60</f>
        <v>BV04</v>
      </c>
      <c r="M437" s="76" t="s">
        <v>72</v>
      </c>
      <c r="N437" s="76" t="s">
        <v>73</v>
      </c>
      <c r="O437" s="76" t="s">
        <v>15</v>
      </c>
      <c r="P437" s="76" t="s">
        <v>16</v>
      </c>
      <c r="Q437" s="76" t="s">
        <v>37</v>
      </c>
      <c r="R437" s="76" t="s">
        <v>38</v>
      </c>
      <c r="S437" s="76" t="s">
        <v>39</v>
      </c>
      <c r="T437" s="76" t="s">
        <v>40</v>
      </c>
      <c r="V437" s="122">
        <v>56</v>
      </c>
    </row>
    <row r="438" spans="1:22" ht="12.95" customHeight="1">
      <c r="A438" s="124"/>
      <c r="B438" s="583" t="s">
        <v>25</v>
      </c>
      <c r="C438" s="68">
        <v>1</v>
      </c>
      <c r="D438" s="77" t="s">
        <v>74</v>
      </c>
      <c r="E438" s="68" t="str">
        <f>IF(COUNTIF(MaGv!$C$4:$BB$4, B437)&gt;0, INDEX(MaGv!$C$3:$BB$4, 1, MATCH(B437, MaGv!$C$4:$BB$4,0))," ")</f>
        <v xml:space="preserve"> </v>
      </c>
      <c r="F438" s="68" t="str">
        <f>IF(COUNTIF(MaGv!$C$9:$BB$9, B437)&gt;0, INDEX(MaGv!$C$3:$BB$9, 1, MATCH(B437, MaGv!$C$9:$BB$9,0))," ")</f>
        <v xml:space="preserve"> </v>
      </c>
      <c r="G438" s="68" t="str">
        <f>IF(COUNTIF(MaGv!$C$14:$BB$14, B437)&gt;0, INDEX(MaGv!$C$3:$BB$14, 1, MATCH(B437, MaGv!$C$14:$BB$14,0))," ")</f>
        <v xml:space="preserve"> </v>
      </c>
      <c r="H438" s="68" t="str">
        <f>IF(COUNTIF(MaGv!$C$19:$BB$19, B437)&gt;0, INDEX(MaGv!$C$3:$BB$19, 1, MATCH(B437, MaGv!$C$19:$BB$19,0))," ")</f>
        <v xml:space="preserve"> </v>
      </c>
      <c r="I438" s="68" t="str">
        <f>IF(COUNTIF(MaGv!$C$24:$BB$24, B437)&gt;0, INDEX(MaGv!$C$3:$BB$24, 1, MATCH(B437, MaGv!$C$24:$BB$24,0))," ")</f>
        <v xml:space="preserve"> </v>
      </c>
      <c r="J438" s="68" t="str">
        <f>IF(COUNTIF(MaGv!$C$29:$BB$29, B437)&gt;0, INDEX(MaGv!$C$3:$BB$29, 1, MATCH(B437, MaGv!$C$29:$BB$29,0))," ")</f>
        <v xml:space="preserve"> </v>
      </c>
      <c r="K438" s="104"/>
      <c r="L438" s="583" t="s">
        <v>25</v>
      </c>
      <c r="M438" s="68">
        <v>1</v>
      </c>
      <c r="N438" s="77" t="s">
        <v>74</v>
      </c>
      <c r="O438" s="68" t="str">
        <f>IF(COUNTIF(MaGv!$C$4:$BB$4, L437)&gt;0, INDEX(MaGv!$C$3:$BB$4, 1, MATCH(L437, MaGv!$C$4:$BB$4,0))," ")</f>
        <v>A5</v>
      </c>
      <c r="P438" s="68" t="str">
        <f>IF(COUNTIF(MaGv!$C$9:$BB$9, L437)&gt;0, INDEX(MaGv!$C$3:$BB$9, 1, MATCH(L437, MaGv!$C$9:$BB$9,0))," ")</f>
        <v xml:space="preserve"> </v>
      </c>
      <c r="Q438" s="68" t="str">
        <f>IF(COUNTIF(MaGv!$C$14:$BB$14, L437)&gt;0, INDEX(MaGv!$C$3:$BB$14, 1, MATCH(L437, MaGv!$C$14:$BB$14,0))," ")</f>
        <v xml:space="preserve"> </v>
      </c>
      <c r="R438" s="68" t="str">
        <f>IF(COUNTIF(MaGv!$C$19:$BB$19, L437)&gt;0, INDEX(MaGv!$C$3:$BB$19, 1, MATCH(L437, MaGv!$C$19:$BB$19,0))," ")</f>
        <v xml:space="preserve"> </v>
      </c>
      <c r="S438" s="68" t="str">
        <f>IF(COUNTIF(MaGv!$C$24:$BB$24, L437)&gt;0, INDEX(MaGv!$C$3:$BB$24, 1, MATCH(L437, MaGv!$C$24:$BB$24,0))," ")</f>
        <v xml:space="preserve"> </v>
      </c>
      <c r="T438" s="68" t="str">
        <f>IF(COUNTIF(MaGv!$C$29:$BB$29, L437)&gt;0, INDEX(MaGv!$C$3:$BB$29, 1, MATCH(L437, MaGv!$C$29:$BB$29,0))," ")</f>
        <v xml:space="preserve"> </v>
      </c>
    </row>
    <row r="439" spans="1:22" ht="12.95" customHeight="1">
      <c r="A439" s="124"/>
      <c r="B439" s="580"/>
      <c r="C439" s="78">
        <v>2</v>
      </c>
      <c r="D439" s="79" t="s">
        <v>98</v>
      </c>
      <c r="E439" s="78" t="str">
        <f>IF(COUNTIF(MaGv!$C$5:$BB$5, B437)&gt;0, INDEX(MaGv!$C$3:$BB$5, 1, MATCH(B437, MaGv!$C$5:$BB$5,0))," ")</f>
        <v xml:space="preserve"> </v>
      </c>
      <c r="F439" s="78" t="str">
        <f>IF(COUNTIF(MaGv!$C$10:$BB$10, B437)&gt;0, INDEX(MaGv!$C$3:$BB$10, 1, MATCH(B437, MaGv!$C$10:$BB$10,0))," ")</f>
        <v xml:space="preserve"> </v>
      </c>
      <c r="G439" s="78" t="str">
        <f>IF(COUNTIF(MaGv!$C$15:$BB$15, B437)&gt;0, INDEX(MaGv!$C$3:$BB$15, 1, MATCH(B437, MaGv!$C$15:$BB$15,0))," ")</f>
        <v xml:space="preserve"> </v>
      </c>
      <c r="H439" s="78" t="str">
        <f>IF(COUNTIF(MaGv!$C$20:$BB$20, B437)&gt;0, INDEX(MaGv!$C$3:$BB$20, 1, MATCH(B437, MaGv!$C$20:$BB$20,0))," ")</f>
        <v xml:space="preserve"> </v>
      </c>
      <c r="I439" s="78" t="str">
        <f>IF(COUNTIF(MaGv!$C$25:$BB$25, B437)&gt;0, INDEX(MaGv!$C$3:$BB$25, 1, MATCH(B437, MaGv!$C$25:$BB$25,0))," ")</f>
        <v xml:space="preserve"> </v>
      </c>
      <c r="J439" s="78" t="str">
        <f>IF(COUNTIF(MaGv!$C$30:$BB$30, B437)&gt;0, INDEX(MaGv!$C$3:$BB$30, 1, MATCH(B437, MaGv!$C$30:$BB$30,0))," ")</f>
        <v xml:space="preserve"> </v>
      </c>
      <c r="K439" s="104"/>
      <c r="L439" s="580"/>
      <c r="M439" s="78">
        <v>2</v>
      </c>
      <c r="N439" s="79" t="s">
        <v>98</v>
      </c>
      <c r="O439" s="78" t="str">
        <f>IF(COUNTIF(MaGv!$C$5:$BB$5, L437)&gt;0, INDEX(MaGv!$C$3:$BB$5, 1, MATCH(L437, MaGv!$C$5:$BB$5,0))," ")</f>
        <v>A5</v>
      </c>
      <c r="P439" s="78" t="str">
        <f>IF(COUNTIF(MaGv!$C$10:$BB$10, L437)&gt;0, INDEX(MaGv!$C$3:$BB$10, 1, MATCH(L437, MaGv!$C$10:$BB$10,0))," ")</f>
        <v xml:space="preserve"> </v>
      </c>
      <c r="Q439" s="78" t="str">
        <f>IF(COUNTIF(MaGv!$C$15:$BB$15, L437)&gt;0, INDEX(MaGv!$C$3:$BB$15, 1, MATCH(L437, MaGv!$C$15:$BB$15,0))," ")</f>
        <v xml:space="preserve"> </v>
      </c>
      <c r="R439" s="78" t="str">
        <f>IF(COUNTIF(MaGv!$C$20:$BB$20, L437)&gt;0, INDEX(MaGv!$C$3:$BB$20, 1, MATCH(L437, MaGv!$C$20:$BB$20,0))," ")</f>
        <v xml:space="preserve"> </v>
      </c>
      <c r="S439" s="78" t="str">
        <f>IF(COUNTIF(MaGv!$C$25:$BB$25, L437)&gt;0, INDEX(MaGv!$C$3:$BB$25, 1, MATCH(L437, MaGv!$C$25:$BB$25,0))," ")</f>
        <v xml:space="preserve"> </v>
      </c>
      <c r="T439" s="78" t="str">
        <f>IF(COUNTIF(MaGv!$C$30:$BB$30, L437)&gt;0, INDEX(MaGv!$C$3:$BB$30, 1, MATCH(L437, MaGv!$C$30:$BB$30,0))," ")</f>
        <v xml:space="preserve"> </v>
      </c>
    </row>
    <row r="440" spans="1:22" ht="12.95" customHeight="1">
      <c r="A440" s="124"/>
      <c r="B440" s="580"/>
      <c r="C440" s="78">
        <v>3</v>
      </c>
      <c r="D440" s="79" t="s">
        <v>278</v>
      </c>
      <c r="E440" s="78" t="str">
        <f>IF(COUNTIF(MaGv!$C$6:$BB$6, B437)&gt;0, INDEX(MaGv!$C$3:$BB$6, 1, MATCH(B437, MaGv!$C$6:$BB$6,0))," ")</f>
        <v xml:space="preserve"> </v>
      </c>
      <c r="F440" s="78" t="str">
        <f>IF(COUNTIF(MaGv!$C$11:$BB$11, B437)&gt;0, INDEX(MaGv!$C$3:$BB$11, 1, MATCH(B437, MaGv!$C$11:$BB$11,0))," ")</f>
        <v xml:space="preserve"> </v>
      </c>
      <c r="G440" s="78" t="str">
        <f>IF(COUNTIF(MaGv!$C$16:$BB$16, B437)&gt;0, INDEX(MaGv!$C$3:$BB$16, 1, MATCH(B437, MaGv!$C$16:$BB$16,0))," ")</f>
        <v xml:space="preserve"> </v>
      </c>
      <c r="H440" s="78" t="str">
        <f>IF(COUNTIF(MaGv!$C$21:$BB$21, B437)&gt;0, INDEX(MaGv!$C$3:$BB$21, 1, MATCH(B437, MaGv!$C$21:$BB$21,0))," ")</f>
        <v xml:space="preserve"> </v>
      </c>
      <c r="I440" s="78" t="str">
        <f>IF(COUNTIF(MaGv!$C$26:$BB$26, B437)&gt;0, INDEX(MaGv!$C$3:$BB$26, 1, MATCH(B437, MaGv!$C$26:$BB$26,0))," ")</f>
        <v xml:space="preserve"> </v>
      </c>
      <c r="J440" s="78" t="str">
        <f>IF(COUNTIF(MaGv!$C$31:$BB$31, B437)&gt;0, INDEX(MaGv!$C$3:$BB$31, 1, MATCH(B437, MaGv!$C$31:$BB$31,0))," ")</f>
        <v xml:space="preserve"> </v>
      </c>
      <c r="K440" s="104"/>
      <c r="L440" s="580"/>
      <c r="M440" s="78">
        <v>3</v>
      </c>
      <c r="N440" s="79" t="s">
        <v>278</v>
      </c>
      <c r="O440" s="78" t="str">
        <f>IF(COUNTIF(MaGv!$C$6:$BB$6, L437)&gt;0, INDEX(MaGv!$C$3:$BB$6, 1, MATCH(L437, MaGv!$C$6:$BB$6,0))," ")</f>
        <v xml:space="preserve"> </v>
      </c>
      <c r="P440" s="78" t="str">
        <f>IF(COUNTIF(MaGv!$C$11:$BB$11, L437)&gt;0, INDEX(MaGv!$C$3:$BB$11, 1, MATCH(L437, MaGv!$C$11:$BB$11,0))," ")</f>
        <v>A7</v>
      </c>
      <c r="Q440" s="78" t="str">
        <f>IF(COUNTIF(MaGv!$C$16:$BB$16, L437)&gt;0, INDEX(MaGv!$C$3:$BB$16, 1, MATCH(L437, MaGv!$C$16:$BB$16,0))," ")</f>
        <v xml:space="preserve"> </v>
      </c>
      <c r="R440" s="78" t="str">
        <f>IF(COUNTIF(MaGv!$C$21:$BB$21, L437)&gt;0, INDEX(MaGv!$C$3:$BB$21, 1, MATCH(L437, MaGv!$C$21:$BB$21,0))," ")</f>
        <v xml:space="preserve"> </v>
      </c>
      <c r="S440" s="78" t="str">
        <f>IF(COUNTIF(MaGv!$C$26:$BB$26, L437)&gt;0, INDEX(MaGv!$C$3:$BB$26, 1, MATCH(L437, MaGv!$C$26:$BB$26,0))," ")</f>
        <v xml:space="preserve"> </v>
      </c>
      <c r="T440" s="78" t="str">
        <f>IF(COUNTIF(MaGv!$C$31:$BB$31, L437)&gt;0, INDEX(MaGv!$C$3:$BB$31, 1, MATCH(L437, MaGv!$C$31:$BB$31,0))," ")</f>
        <v xml:space="preserve"> </v>
      </c>
    </row>
    <row r="441" spans="1:22" ht="12.95" customHeight="1">
      <c r="A441" s="124"/>
      <c r="B441" s="580"/>
      <c r="C441" s="78">
        <v>4</v>
      </c>
      <c r="D441" s="79" t="s">
        <v>99</v>
      </c>
      <c r="E441" s="78" t="str">
        <f>IF(COUNTIF(MaGv!$C$7:$BB$7, B437)&gt;0, INDEX(MaGv!$C$3:$BB$7, 1, MATCH(B437, MaGv!$C$7:$BB$7,0))," ")</f>
        <v xml:space="preserve"> </v>
      </c>
      <c r="F441" s="78" t="str">
        <f>IF(COUNTIF(MaGv!$C$12:$BB$12, B437)&gt;0, INDEX(MaGv!$C$3:$BB$12, 1, MATCH(B437, MaGv!$C$12:$BB$12,0))," ")</f>
        <v xml:space="preserve"> </v>
      </c>
      <c r="G441" s="78" t="str">
        <f>IF(COUNTIF(MaGv!$C$17:$BB$17, B437)&gt;0, INDEX(MaGv!$C$3:$BB$17, 1, MATCH(B437, MaGv!$C$17:$BB$17,0))," ")</f>
        <v xml:space="preserve"> </v>
      </c>
      <c r="H441" s="78" t="str">
        <f>IF(COUNTIF(MaGv!$C$22:$BB$22, B437)&gt;0, INDEX(MaGv!$C$3:$BB$22, 1, MATCH(B437, MaGv!$C$22:$BB$22,0))," ")</f>
        <v xml:space="preserve"> </v>
      </c>
      <c r="I441" s="78" t="str">
        <f>IF(COUNTIF(MaGv!$C$27:$BB$27, B437)&gt;0, INDEX(MaGv!$C$3:$BB$27, 1, MATCH(B437, MaGv!$C$27:$BB$27,0))," ")</f>
        <v xml:space="preserve"> </v>
      </c>
      <c r="J441" s="78" t="str">
        <f>IF(COUNTIF(MaGv!$C$32:$BB$32, B437)&gt;0, INDEX(MaGv!$C$3:$BB$32, 1, MATCH(B437, MaGv!$C$32:$BB$32,0))," ")</f>
        <v xml:space="preserve"> </v>
      </c>
      <c r="K441" s="104"/>
      <c r="L441" s="580"/>
      <c r="M441" s="78">
        <v>4</v>
      </c>
      <c r="N441" s="79" t="s">
        <v>99</v>
      </c>
      <c r="O441" s="78" t="str">
        <f>IF(COUNTIF(MaGv!$C$7:$BB$7, L437)&gt;0, INDEX(MaGv!$C$3:$BB$7, 1, MATCH(L437, MaGv!$C$7:$BB$7,0))," ")</f>
        <v xml:space="preserve"> </v>
      </c>
      <c r="P441" s="78" t="str">
        <f>IF(COUNTIF(MaGv!$C$12:$BB$12, L437)&gt;0, INDEX(MaGv!$C$3:$BB$12, 1, MATCH(L437, MaGv!$C$12:$BB$12,0))," ")</f>
        <v>A7</v>
      </c>
      <c r="Q441" s="78" t="str">
        <f>IF(COUNTIF(MaGv!$C$17:$BB$17, L437)&gt;0, INDEX(MaGv!$C$3:$BB$17, 1, MATCH(L437, MaGv!$C$17:$BB$17,0))," ")</f>
        <v xml:space="preserve"> </v>
      </c>
      <c r="R441" s="78" t="str">
        <f>IF(COUNTIF(MaGv!$C$22:$BB$22, L437)&gt;0, INDEX(MaGv!$C$3:$BB$22, 1, MATCH(L437, MaGv!$C$22:$BB$22,0))," ")</f>
        <v xml:space="preserve"> </v>
      </c>
      <c r="S441" s="78" t="str">
        <f>IF(COUNTIF(MaGv!$C$27:$BB$27, L437)&gt;0, INDEX(MaGv!$C$3:$BB$27, 1, MATCH(L437, MaGv!$C$27:$BB$27,0))," ")</f>
        <v>A5</v>
      </c>
      <c r="T441" s="78" t="str">
        <f>IF(COUNTIF(MaGv!$C$32:$BB$32, L437)&gt;0, INDEX(MaGv!$C$3:$BB$32, 1, MATCH(L437, MaGv!$C$32:$BB$32,0))," ")</f>
        <v xml:space="preserve"> </v>
      </c>
    </row>
    <row r="442" spans="1:22" ht="12.95" customHeight="1" thickBot="1">
      <c r="A442" s="124"/>
      <c r="B442" s="580"/>
      <c r="C442" s="108">
        <v>5</v>
      </c>
      <c r="D442" s="110" t="s">
        <v>100</v>
      </c>
      <c r="E442" s="108" t="str">
        <f>IF(COUNTIF(MaGv!$C$8:$BB$8, B437)&gt;0, INDEX(MaGv!$C$3:$BB$8, 1, MATCH(B437, MaGv!$C$8:$BB$8,0))," ")</f>
        <v xml:space="preserve"> </v>
      </c>
      <c r="F442" s="108" t="str">
        <f>IF(COUNTIF(MaGv!$C$13:$BB$13, B437)&gt;0, INDEX(MaGv!$C$3:$BB$13, 1, MATCH(B437, MaGv!$C$13:$BB$13,0))," ")</f>
        <v xml:space="preserve"> </v>
      </c>
      <c r="G442" s="108" t="str">
        <f>IF(COUNTIF(MaGv!$C$18:$BB$18, B437)&gt;0, INDEX(MaGv!$C$3:$BB$18, 1, MATCH(B437, MaGv!$C$18:$BB$18,0))," ")</f>
        <v xml:space="preserve"> </v>
      </c>
      <c r="H442" s="108" t="str">
        <f>IF(COUNTIF(MaGv!$C$23:$BB$23, B437)&gt;0, INDEX(MaGv!$C$3:$BB$23, 1, MATCH(B437, MaGv!$C$23:$BB$23,0))," ")</f>
        <v xml:space="preserve"> </v>
      </c>
      <c r="I442" s="108" t="str">
        <f>IF(COUNTIF(MaGv!$C$28:$BB$28, B437)&gt;0, INDEX(MaGv!$C$3:$BB$28, 1, MATCH(B437, MaGv!$C$28:$BB$28,0))," ")</f>
        <v xml:space="preserve"> </v>
      </c>
      <c r="J442" s="108" t="str">
        <f>IF(COUNTIF(MaGv!$C$33:$BB$33, B437)&gt;0, INDEX(MaGv!$C$3:$BB$33, 1, MATCH(B437, MaGv!$C$33:$BB$33, 0))," ")</f>
        <v xml:space="preserve"> </v>
      </c>
      <c r="K442" s="104"/>
      <c r="L442" s="580"/>
      <c r="M442" s="108">
        <v>5</v>
      </c>
      <c r="N442" s="110" t="s">
        <v>100</v>
      </c>
      <c r="O442" s="108" t="str">
        <f>IF(COUNTIF(MaGv!$C$8:$BB$8, L437)&gt;0, INDEX(MaGv!$C$3:$BB$8, 1, MATCH(L437, MaGv!$C$8:$BB$8,0))," ")</f>
        <v>A7</v>
      </c>
      <c r="P442" s="108" t="str">
        <f>IF(COUNTIF(MaGv!$C$13:$BB$13, L437)&gt;0, INDEX(MaGv!$C$3:$BB$13, 1, MATCH(L437, MaGv!$C$13:$BB$13,0))," ")</f>
        <v>A5</v>
      </c>
      <c r="Q442" s="108" t="str">
        <f>IF(COUNTIF(MaGv!$C$18:$BB$18, L437)&gt;0, INDEX(MaGv!$C$3:$BB$18, 1, MATCH(L437, MaGv!$C$18:$BB$18,0))," ")</f>
        <v xml:space="preserve"> </v>
      </c>
      <c r="R442" s="108" t="str">
        <f>IF(COUNTIF(MaGv!$C$23:$BB$23, L437)&gt;0, INDEX(MaGv!$C$3:$BB$23, 1, MATCH(L437, MaGv!$C$23:$BB$23,0))," ")</f>
        <v xml:space="preserve"> </v>
      </c>
      <c r="S442" s="108" t="str">
        <f>IF(COUNTIF(MaGv!$C$28:$BB$28, L437)&gt;0, INDEX(MaGv!$C$3:$BB$28, 1, MATCH(L437, MaGv!$C$28:$BB$28,0))," ")</f>
        <v>A5</v>
      </c>
      <c r="T442" s="108" t="str">
        <f>IF(COUNTIF(MaGv!$C$33:$BB$33, L437)&gt;0, INDEX(MaGv!$C$3:$BB$33, 1, MATCH(L437, MaGv!$C$33:$BB$33, 0))," ")</f>
        <v xml:space="preserve"> </v>
      </c>
    </row>
    <row r="443" spans="1:22" ht="12.95" customHeight="1" thickTop="1">
      <c r="A443" s="124"/>
      <c r="B443" s="579" t="s">
        <v>24</v>
      </c>
      <c r="C443" s="109">
        <v>1</v>
      </c>
      <c r="D443" s="111" t="s">
        <v>279</v>
      </c>
      <c r="E443" s="109" t="str">
        <f>IF(COUNTIF(MaGv!$C$39:$BB$39, B437)&gt;0, INDEX(MaGv!$C$38:$BB$39, 1, MATCH(B437, MaGv!$C$39:$BB$39,0))," ")</f>
        <v xml:space="preserve"> </v>
      </c>
      <c r="F443" s="109" t="str">
        <f>IF(COUNTIF(MaGv!$C$44:$BB$44, B437)&gt;0, INDEX(MaGv!$C$38:$BB$44, 1, MATCH(B437, MaGv!$C$44:$BB$44,0))," ")</f>
        <v xml:space="preserve"> </v>
      </c>
      <c r="G443" s="109" t="str">
        <f>IF(COUNTIF(MaGv!$C$49:$BB$49, B437)&gt;0, INDEX(MaGv!$C$38:$BB$49, 1, MATCH(B437, MaGv!$C$49:$BB$49,0))," ")</f>
        <v xml:space="preserve"> </v>
      </c>
      <c r="H443" s="109" t="str">
        <f>IF(COUNTIF(MaGv!$C$54:$BB$54, B437)&gt;0, INDEX(MaGv!$C$38:$BB$54, 1, MATCH(B437, MaGv!$C$54:$BB$54,0))," ")</f>
        <v xml:space="preserve"> </v>
      </c>
      <c r="I443" s="109" t="str">
        <f>IF(COUNTIF(MaGv!$C$59:$BB$59, B437)&gt;0, INDEX(MaGv!$C$38:$BB$59, 1, MATCH(B437, MaGv!$C$59:$BB$59,0))," ")</f>
        <v xml:space="preserve"> </v>
      </c>
      <c r="J443" s="109" t="str">
        <f>IF(COUNTIF(MaGv!$C$64:$BB$64, B437)&gt;0, INDEX(MaGv!$C$38:$BB$64, 1, MATCH(B437, MaGv!$C$64:$BB$64,0))," ")</f>
        <v xml:space="preserve"> </v>
      </c>
      <c r="K443" s="104"/>
      <c r="L443" s="579" t="s">
        <v>24</v>
      </c>
      <c r="M443" s="109">
        <v>1</v>
      </c>
      <c r="N443" s="111" t="s">
        <v>279</v>
      </c>
      <c r="O443" s="109" t="str">
        <f>IF(COUNTIF(MaGv!$C$39:$BB$39, L437)&gt;0, INDEX(MaGv!$C$38:$BB$39, 1, MATCH(L437, MaGv!$C$39:$BB$39,0))," ")</f>
        <v xml:space="preserve"> </v>
      </c>
      <c r="P443" s="109" t="str">
        <f>IF(COUNTIF(MaGv!$C$44:$BB$44, L437)&gt;0, INDEX(MaGv!$C$38:$BB$44, 1, MATCH(L437, MaGv!$C$44:$BB$44,0))," ")</f>
        <v xml:space="preserve"> </v>
      </c>
      <c r="Q443" s="109" t="str">
        <f>IF(COUNTIF(MaGv!$C$49:$BB$49, L437)&gt;0, INDEX(MaGv!$C$38:$BB$49, 1, MATCH(L437, MaGv!$C$49:$BB$49,0))," ")</f>
        <v xml:space="preserve"> </v>
      </c>
      <c r="R443" s="109" t="str">
        <f>IF(COUNTIF(MaGv!$C$54:$BB$54, L437)&gt;0, INDEX(MaGv!$C$38:$BB$54, 1, MATCH(L437, MaGv!$C$54:$BB$54,0))," ")</f>
        <v xml:space="preserve"> </v>
      </c>
      <c r="S443" s="109" t="str">
        <f>IF(COUNTIF(MaGv!$C$59:$BB$59, L437)&gt;0, INDEX(MaGv!$C$38:$BB$59, 1, MATCH(L437, MaGv!$C$59:$BB$59,0))," ")</f>
        <v xml:space="preserve"> </v>
      </c>
      <c r="T443" s="109" t="str">
        <f>IF(COUNTIF(MaGv!$C$64:$BB$64, L437)&gt;0, INDEX(MaGv!$C$38:$BB$64, 1, MATCH(L437, MaGv!$C$64:$BB$64,0))," ")</f>
        <v xml:space="preserve"> </v>
      </c>
    </row>
    <row r="444" spans="1:22" ht="12.95" customHeight="1">
      <c r="A444" s="124"/>
      <c r="B444" s="580"/>
      <c r="C444" s="78">
        <v>2</v>
      </c>
      <c r="D444" s="79" t="s">
        <v>531</v>
      </c>
      <c r="E444" s="78" t="str">
        <f>IF(COUNTIF(MaGv!$C$40:$BB$40, B437)&gt;0, INDEX(MaGv!$C$38:$BB$40, 1, MATCH(B437, MaGv!$C$40:$BB$40,0))," ")</f>
        <v xml:space="preserve"> </v>
      </c>
      <c r="F444" s="78" t="str">
        <f>IF(COUNTIF(MaGv!$C$45:$BB$45, B437)&gt;0, INDEX(MaGv!$C$38:$BB$45, 1, MATCH(B437, MaGv!$C$45:$BB$45,0))," ")</f>
        <v xml:space="preserve"> </v>
      </c>
      <c r="G444" s="78" t="str">
        <f>IF(COUNTIF(MaGv!$C$50:$BB$50, B437)&gt;0, INDEX(MaGv!$C$38:$BB$50, 1, MATCH(B437, MaGv!$C$50:$BB$50,0))," ")</f>
        <v xml:space="preserve"> </v>
      </c>
      <c r="H444" s="78" t="str">
        <f>IF(COUNTIF(MaGv!$C$55:$BB$55, B437)&gt;0, INDEX(MaGv!$C$38:$BB$55, 1, MATCH(B437, MaGv!$C$55:$BB$55,0))," ")</f>
        <v xml:space="preserve"> </v>
      </c>
      <c r="I444" s="78" t="str">
        <f>IF(COUNTIF(MaGv!$C$60:$BB$60, B437)&gt;0, INDEX(MaGv!$C$38:$BB$60, 1, MATCH(B437, MaGv!$C$60:$BB$60,0))," ")</f>
        <v xml:space="preserve"> </v>
      </c>
      <c r="J444" s="78" t="str">
        <f>IF(COUNTIF(MaGv!$C$65:$BB$65, B437)&gt;0, INDEX(MaGv!$C$38:$BB$65, 1, MATCH(B437, MaGv!$C$65:$BB$65,0))," ")</f>
        <v xml:space="preserve"> </v>
      </c>
      <c r="K444" s="104"/>
      <c r="L444" s="580"/>
      <c r="M444" s="78">
        <v>2</v>
      </c>
      <c r="N444" s="79" t="s">
        <v>531</v>
      </c>
      <c r="O444" s="78" t="str">
        <f>IF(COUNTIF(MaGv!$C$40:$BB$40, L437)&gt;0, INDEX(MaGv!$C$38:$BB$40, 1, MATCH(L437, MaGv!$C$40:$BB$40,0))," ")</f>
        <v xml:space="preserve"> </v>
      </c>
      <c r="P444" s="78" t="str">
        <f>IF(COUNTIF(MaGv!$C$45:$BB$45, L437)&gt;0, INDEX(MaGv!$C$38:$BB$45, 1, MATCH(L437, MaGv!$C$45:$BB$45,0))," ")</f>
        <v xml:space="preserve"> </v>
      </c>
      <c r="Q444" s="78" t="str">
        <f>IF(COUNTIF(MaGv!$C$50:$BB$50, L437)&gt;0, INDEX(MaGv!$C$38:$BB$50, 1, MATCH(L437, MaGv!$C$50:$BB$50,0))," ")</f>
        <v xml:space="preserve"> </v>
      </c>
      <c r="R444" s="78" t="str">
        <f>IF(COUNTIF(MaGv!$C$55:$BB$55, L437)&gt;0, INDEX(MaGv!$C$38:$BB$55, 1, MATCH(L437, MaGv!$C$55:$BB$55,0))," ")</f>
        <v xml:space="preserve"> </v>
      </c>
      <c r="S444" s="78" t="str">
        <f>IF(COUNTIF(MaGv!$C$60:$BB$60, L437)&gt;0, INDEX(MaGv!$C$38:$BB$60, 1, MATCH(L437, MaGv!$C$60:$BB$60,0))," ")</f>
        <v xml:space="preserve"> </v>
      </c>
      <c r="T444" s="78" t="str">
        <f>IF(COUNTIF(MaGv!$C$65:$BB$65, L437)&gt;0, INDEX(MaGv!$C$38:$BB$65, 1, MATCH(L437, MaGv!$C$65:$BB$65,0))," ")</f>
        <v xml:space="preserve"> </v>
      </c>
    </row>
    <row r="445" spans="1:22" ht="12.95" customHeight="1">
      <c r="A445" s="124"/>
      <c r="B445" s="580"/>
      <c r="C445" s="78">
        <v>3</v>
      </c>
      <c r="D445" s="79" t="s">
        <v>532</v>
      </c>
      <c r="E445" s="78" t="str">
        <f>IF(COUNTIF(MaGv!$C$41:$BB$41, B437)&gt;0, INDEX(MaGv!$C$38:$BB$41, 1, MATCH(B437, MaGv!$C$41:$BB$41,0))," ")</f>
        <v xml:space="preserve"> </v>
      </c>
      <c r="F445" s="78" t="str">
        <f>IF(COUNTIF(MaGv!$C$46:$BB$46, B437)&gt;0, INDEX(MaGv!$C$38:$BB$46, 1, MATCH(B437, MaGv!$C$46:$BB$46,0))," ")</f>
        <v xml:space="preserve"> </v>
      </c>
      <c r="G445" s="78" t="str">
        <f>IF(COUNTIF(MaGv!$C$51:$BB$51, B437)&gt;0, INDEX(MaGv!$C$38:$BB$51, 1, MATCH(B437, MaGv!$C$51:$BB$51,0))," ")</f>
        <v xml:space="preserve"> </v>
      </c>
      <c r="H445" s="78" t="str">
        <f>IF(COUNTIF(MaGv!$C$56:$BB$56, B437)&gt;0, INDEX(MaGv!$C$38:$BB$56, 1, MATCH(B437, MaGv!$C$56:$BB$56,0))," ")</f>
        <v xml:space="preserve"> </v>
      </c>
      <c r="I445" s="78" t="str">
        <f>IF(COUNTIF(MaGv!$C$61:$BB$61, B437)&gt;0, INDEX(MaGv!$C$38:$BB$61, 1, MATCH(B437, MaGv!$C$61:$BB$61,0))," ")</f>
        <v xml:space="preserve"> </v>
      </c>
      <c r="J445" s="78" t="str">
        <f>IF(COUNTIF(MaGv!$C$66:$BB$66, B437)&gt;0, INDEX(MaGv!$C$38:$BB$66, 1, MATCH(B437, MaGv!$C$66:$BB$66,0))," ")</f>
        <v xml:space="preserve"> </v>
      </c>
      <c r="K445" s="104"/>
      <c r="L445" s="580"/>
      <c r="M445" s="78">
        <v>3</v>
      </c>
      <c r="N445" s="79" t="s">
        <v>532</v>
      </c>
      <c r="O445" s="78" t="str">
        <f>IF(COUNTIF(MaGv!$C$41:$BB$41, L437)&gt;0, INDEX(MaGv!$C$38:$BB$41, 1, MATCH(L437, MaGv!$C$41:$BB$41,0))," ")</f>
        <v xml:space="preserve"> </v>
      </c>
      <c r="P445" s="78" t="str">
        <f>IF(COUNTIF(MaGv!$C$46:$BB$46, L437)&gt;0, INDEX(MaGv!$C$38:$BB$46, 1, MATCH(L437, MaGv!$C$46:$BB$46,0))," ")</f>
        <v xml:space="preserve"> </v>
      </c>
      <c r="Q445" s="78" t="str">
        <f>IF(COUNTIF(MaGv!$C$51:$BB$51, L437)&gt;0, INDEX(MaGv!$C$38:$BB$51, 1, MATCH(L437, MaGv!$C$51:$BB$51,0))," ")</f>
        <v xml:space="preserve"> </v>
      </c>
      <c r="R445" s="78" t="str">
        <f>IF(COUNTIF(MaGv!$C$56:$BB$56, L437)&gt;0, INDEX(MaGv!$C$38:$BB$56, 1, MATCH(L437, MaGv!$C$56:$BB$56,0))," ")</f>
        <v xml:space="preserve"> </v>
      </c>
      <c r="S445" s="78" t="str">
        <f>IF(COUNTIF(MaGv!$C$61:$BB$61, L437)&gt;0, INDEX(MaGv!$C$38:$BB$61, 1, MATCH(L437, MaGv!$C$61:$BB$61,0))," ")</f>
        <v xml:space="preserve"> </v>
      </c>
      <c r="T445" s="78" t="str">
        <f>IF(COUNTIF(MaGv!$C$66:$BB$66, L437)&gt;0, INDEX(MaGv!$C$38:$BB$66, 1, MATCH(L437, MaGv!$C$66:$BB$66,0))," ")</f>
        <v xml:space="preserve"> </v>
      </c>
    </row>
    <row r="446" spans="1:22" ht="12.95" customHeight="1">
      <c r="A446" s="124"/>
      <c r="B446" s="580"/>
      <c r="C446" s="78">
        <v>4</v>
      </c>
      <c r="D446" s="79" t="s">
        <v>533</v>
      </c>
      <c r="E446" s="78" t="str">
        <f>IF(COUNTIF(MaGv!$C$42:$BB$42, B437)&gt;0, INDEX(MaGv!$C$38:$BB$42, 1, MATCH(B437, MaGv!$C$42:$BB$42,0))," ")</f>
        <v xml:space="preserve"> </v>
      </c>
      <c r="F446" s="78" t="str">
        <f>IF(COUNTIF(MaGv!$C$47:$BB$47, B437)&gt;0, INDEX(MaGv!$C$38:$BB$47, 1, MATCH(B437, MaGv!$C$47:$BB$47,0))," ")</f>
        <v xml:space="preserve"> </v>
      </c>
      <c r="G446" s="78" t="str">
        <f>IF(COUNTIF(MaGv!$C$52:$BB$52, B437)&gt;0, INDEX(MaGv!$C$38:$BB$52, 1, MATCH(B437, MaGv!$C$52:$BB$52, 0))," ")</f>
        <v xml:space="preserve"> </v>
      </c>
      <c r="H446" s="78" t="str">
        <f>IF(COUNTIF(MaGv!$C$57:$BB$57, B437)&gt;0, INDEX(MaGv!$C$38:$BB$57, 1, MATCH(B437, MaGv!$C$57:$BB$57,0))," ")</f>
        <v xml:space="preserve"> </v>
      </c>
      <c r="I446" s="78" t="str">
        <f>IF(COUNTIF(MaGv!$C$62:$BB$62, B437)&gt;0, INDEX(MaGv!$C$38:$BB$62, 1, MATCH(B437, MaGv!$C$62:$BB$62,0))," ")</f>
        <v xml:space="preserve"> </v>
      </c>
      <c r="J446" s="78" t="str">
        <f>IF(COUNTIF(MaGv!$C$66:$BB$67, B437)&gt;0, INDEX(MaGv!$C$38:$BB$67, 1, MATCH(B437, MaGv!$C$67:$BB$67,0))," ")</f>
        <v xml:space="preserve"> </v>
      </c>
      <c r="K446" s="104"/>
      <c r="L446" s="580"/>
      <c r="M446" s="78">
        <v>4</v>
      </c>
      <c r="N446" s="79" t="s">
        <v>533</v>
      </c>
      <c r="O446" s="78" t="str">
        <f>IF(COUNTIF(MaGv!$C$42:$BB$42, L437)&gt;0, INDEX(MaGv!$C$38:$BB$42, 1, MATCH(L437, MaGv!$C$42:$BB$42,0))," ")</f>
        <v xml:space="preserve"> </v>
      </c>
      <c r="P446" s="78" t="str">
        <f>IF(COUNTIF(MaGv!$C$47:$BB$47, L437)&gt;0, INDEX(MaGv!$C$38:$BB$47, 1, MATCH(L437, MaGv!$C$47:$BB$47,0))," ")</f>
        <v xml:space="preserve"> </v>
      </c>
      <c r="Q446" s="78" t="str">
        <f>IF(COUNTIF(MaGv!$C$52:$BB$52, L437)&gt;0, INDEX(MaGv!$C$38:$BB$52, 1, MATCH(L437, MaGv!$C$52:$BB$52, 0))," ")</f>
        <v xml:space="preserve"> </v>
      </c>
      <c r="R446" s="78" t="str">
        <f>IF(COUNTIF(MaGv!$C$57:$BB$57, L437)&gt;0, INDEX(MaGv!$C$38:$BB$57, 1, MATCH(L437, MaGv!$C$57:$BB$57,0))," ")</f>
        <v xml:space="preserve"> </v>
      </c>
      <c r="S446" s="78" t="str">
        <f>IF(COUNTIF(MaGv!$C$62:$BB$62, L437)&gt;0, INDEX(MaGv!$C$38:$BB$62, 1, MATCH(L437, MaGv!$C$62:$BB$62,0))," ")</f>
        <v xml:space="preserve"> </v>
      </c>
      <c r="T446" s="78" t="str">
        <f>IF(COUNTIF(MaGv!$C$66:$BB$67, L437)&gt;0, INDEX(MaGv!$C$38:$BB$67, 1, MATCH(L437, MaGv!$C$67:$BB$67,0))," ")</f>
        <v xml:space="preserve"> </v>
      </c>
    </row>
    <row r="447" spans="1:22" ht="12.95" customHeight="1">
      <c r="A447" s="124"/>
      <c r="B447" s="581"/>
      <c r="C447" s="80">
        <v>5</v>
      </c>
      <c r="D447" s="81" t="s">
        <v>534</v>
      </c>
      <c r="E447" s="80" t="str">
        <f>IF(COUNTIF(MaGv!$C$43:$BB$43, B437)&gt;0, INDEX(MaGv!$C$38:$BB$43, 1, MATCH(B437, MaGv!$C$43:$BB$43,0))," ")</f>
        <v xml:space="preserve"> </v>
      </c>
      <c r="F447" s="80" t="str">
        <f>IF(COUNTIF(MaGv!$C$48:$BB$48, B437)&gt;0, INDEX(MaGv!$C$38:$BB$48, 1, MATCH(B437, MaGv!$C$48:$BB$48,0))," ")</f>
        <v xml:space="preserve"> </v>
      </c>
      <c r="G447" s="80" t="str">
        <f>IF(COUNTIF(MaGv!$C$53:$BB$53, B437)&gt;0, INDEX(MaGv!$C$38:$BB$53, 1, MATCH(B437, MaGv!$C$53:$BB$53,0))," ")</f>
        <v xml:space="preserve"> </v>
      </c>
      <c r="H447" s="80" t="str">
        <f>IF(COUNTIF(MaGv!$C$58:$BB$58, B437)&gt;0, INDEX(MaGv!$C$38:$BB$58, 1, MATCH(B437, MaGv!$C$58:$BB$58,0))," ")</f>
        <v xml:space="preserve"> </v>
      </c>
      <c r="I447" s="80" t="str">
        <f>IF(COUNTIF(MaGv!$C$63:$BB$63, B437)&gt;0, INDEX(MaGv!$C$38:$BB$63, 1, MATCH(B437, MaGv!$C$63:$BB$63,0))," ")</f>
        <v xml:space="preserve"> </v>
      </c>
      <c r="J447" s="80" t="str">
        <f>IF(COUNTIF(MaGv!$C$68:$BB$68, B437)&gt;0, INDEX(MaGv!$C$38:$BB$68, 1, MATCH(B437, MaGv!$C$68:$BB$68,0))," ")</f>
        <v xml:space="preserve"> </v>
      </c>
      <c r="K447" s="104"/>
      <c r="L447" s="581"/>
      <c r="M447" s="80">
        <v>5</v>
      </c>
      <c r="N447" s="81" t="s">
        <v>534</v>
      </c>
      <c r="O447" s="80" t="str">
        <f>IF(COUNTIF(MaGv!$C$43:$BB$43, L437)&gt;0, INDEX(MaGv!$C$38:$BB$43, 1, MATCH(L437, MaGv!$C$43:$BB$43,0))," ")</f>
        <v xml:space="preserve"> </v>
      </c>
      <c r="P447" s="80" t="str">
        <f>IF(COUNTIF(MaGv!$C$48:$BB$48, L437)&gt;0, INDEX(MaGv!$C$38:$BB$48, 1, MATCH(L437, MaGv!$C$48:$BB$48,0))," ")</f>
        <v xml:space="preserve"> </v>
      </c>
      <c r="Q447" s="80" t="str">
        <f>IF(COUNTIF(MaGv!$C$53:$BB$53, L437)&gt;0, INDEX(MaGv!$C$38:$BB$53, 1, MATCH(L437, MaGv!$C$53:$BB$53,0))," ")</f>
        <v xml:space="preserve"> </v>
      </c>
      <c r="R447" s="80" t="str">
        <f>IF(COUNTIF(MaGv!$C$58:$BB$58, L437)&gt;0, INDEX(MaGv!$C$38:$BB$58, 1, MATCH(L437, MaGv!$C$58:$BB$58,0))," ")</f>
        <v xml:space="preserve"> </v>
      </c>
      <c r="S447" s="80" t="str">
        <f>IF(COUNTIF(MaGv!$C$63:$BB$63, L437)&gt;0, INDEX(MaGv!$C$38:$BB$63, 1, MATCH(L437, MaGv!$C$63:$BB$63,0))," ")</f>
        <v xml:space="preserve"> </v>
      </c>
      <c r="T447" s="80" t="str">
        <f>IF(COUNTIF(MaGv!$C$68:$BB$68, L437)&gt;0, INDEX(MaGv!$C$38:$BB$68, 1, MATCH(L437, MaGv!$C$68:$BB$68,0))," ")</f>
        <v xml:space="preserve"> </v>
      </c>
    </row>
    <row r="450" spans="1:22" ht="12.95" customHeight="1">
      <c r="A450" s="124"/>
      <c r="B450" s="474" t="str">
        <f ca="1">MaGv!$N$1</f>
        <v>tkb_khoi12_hk2_ngay04-05-2020</v>
      </c>
      <c r="C450" s="474"/>
      <c r="D450" s="70"/>
      <c r="E450" s="70"/>
      <c r="F450" s="70"/>
      <c r="G450" s="70"/>
      <c r="H450" s="124"/>
      <c r="I450" s="70"/>
      <c r="J450" s="70"/>
      <c r="K450" s="71"/>
      <c r="L450" s="474" t="str">
        <f ca="1">MaGv!$N$1</f>
        <v>tkb_khoi12_hk2_ngay04-05-2020</v>
      </c>
      <c r="M450" s="70"/>
      <c r="N450" s="70"/>
      <c r="O450" s="70"/>
      <c r="P450" s="70"/>
      <c r="Q450" s="70"/>
      <c r="R450" s="124"/>
      <c r="S450" s="70"/>
      <c r="T450" s="70"/>
    </row>
    <row r="451" spans="1:22" ht="12.95" customHeight="1">
      <c r="B451" s="117" t="s">
        <v>71</v>
      </c>
      <c r="C451" s="582" t="str">
        <f>VLOOKUP(B453,dsma,3,0)&amp;"-"&amp;VLOOKUP(B453,dsma,5,0)</f>
        <v xml:space="preserve">Lê Thị Trang-Văn </v>
      </c>
      <c r="D451" s="582"/>
      <c r="E451" s="582"/>
      <c r="F451" s="582"/>
      <c r="G451" s="71"/>
      <c r="H451" s="72"/>
      <c r="I451" s="73" t="s">
        <v>125</v>
      </c>
      <c r="J451" s="74">
        <f>60-COUNTIF(E454:J463, " ")</f>
        <v>8</v>
      </c>
      <c r="K451" s="71"/>
      <c r="L451" s="117" t="s">
        <v>71</v>
      </c>
      <c r="M451" s="582" t="str">
        <f>VLOOKUP(L453,dsma,3,0)&amp;"-"&amp;VLOOKUP(L453,dsma,5,0)</f>
        <v>Lê Thị Thanh Uyên-Văn</v>
      </c>
      <c r="N451" s="582"/>
      <c r="O451" s="582"/>
      <c r="P451" s="582"/>
      <c r="Q451" s="71"/>
      <c r="R451" s="72"/>
      <c r="S451" s="73" t="s">
        <v>125</v>
      </c>
      <c r="T451" s="74">
        <f>60-COUNTIF(O454:T463, " ")</f>
        <v>0</v>
      </c>
    </row>
    <row r="452" spans="1:22" ht="3" customHeight="1">
      <c r="B452" s="116"/>
      <c r="C452" s="71"/>
      <c r="D452" s="71"/>
      <c r="E452" s="75"/>
      <c r="F452" s="71"/>
      <c r="G452" s="71"/>
      <c r="H452" s="71"/>
      <c r="I452" s="71"/>
      <c r="J452" s="71"/>
      <c r="K452" s="71"/>
      <c r="L452" s="116"/>
      <c r="M452" s="71"/>
      <c r="N452" s="71"/>
      <c r="O452" s="75"/>
      <c r="P452" s="71"/>
      <c r="Q452" s="71"/>
      <c r="R452" s="71"/>
      <c r="S452" s="71"/>
      <c r="T452" s="71"/>
    </row>
    <row r="453" spans="1:22" ht="12.95" customHeight="1">
      <c r="A453" s="126"/>
      <c r="B453" s="118" t="str">
        <f>X61</f>
        <v>BV05</v>
      </c>
      <c r="C453" s="76" t="s">
        <v>72</v>
      </c>
      <c r="D453" s="76" t="s">
        <v>73</v>
      </c>
      <c r="E453" s="76" t="s">
        <v>15</v>
      </c>
      <c r="F453" s="76" t="s">
        <v>16</v>
      </c>
      <c r="G453" s="76" t="s">
        <v>37</v>
      </c>
      <c r="H453" s="76" t="s">
        <v>38</v>
      </c>
      <c r="I453" s="76" t="s">
        <v>39</v>
      </c>
      <c r="J453" s="76" t="s">
        <v>40</v>
      </c>
      <c r="K453" s="103"/>
      <c r="L453" s="118" t="str">
        <f>X62</f>
        <v>BV06</v>
      </c>
      <c r="M453" s="76" t="s">
        <v>72</v>
      </c>
      <c r="N453" s="76" t="s">
        <v>73</v>
      </c>
      <c r="O453" s="76" t="s">
        <v>15</v>
      </c>
      <c r="P453" s="76" t="s">
        <v>16</v>
      </c>
      <c r="Q453" s="76" t="s">
        <v>37</v>
      </c>
      <c r="R453" s="76" t="s">
        <v>38</v>
      </c>
      <c r="S453" s="76" t="s">
        <v>39</v>
      </c>
      <c r="T453" s="76" t="s">
        <v>40</v>
      </c>
      <c r="V453" s="122">
        <v>58</v>
      </c>
    </row>
    <row r="454" spans="1:22" ht="12.95" customHeight="1">
      <c r="A454" s="124"/>
      <c r="B454" s="583" t="s">
        <v>25</v>
      </c>
      <c r="C454" s="68">
        <v>1</v>
      </c>
      <c r="D454" s="77" t="s">
        <v>74</v>
      </c>
      <c r="E454" s="68" t="str">
        <f>IF(COUNTIF(MaGv!$C$4:$BB$4, B453)&gt;0, INDEX(MaGv!$C$3:$BB$4, 1, MATCH(B453, MaGv!$C$4:$BB$4,0))," ")</f>
        <v>A12</v>
      </c>
      <c r="F454" s="68" t="str">
        <f>IF(COUNTIF(MaGv!$C$9:$BB$9, B453)&gt;0, INDEX(MaGv!$C$3:$BB$9, 1, MATCH(B453, MaGv!$C$9:$BB$9,0))," ")</f>
        <v>A2</v>
      </c>
      <c r="G454" s="68" t="str">
        <f>IF(COUNTIF(MaGv!$C$14:$BB$14, B453)&gt;0, INDEX(MaGv!$C$3:$BB$14, 1, MATCH(B453, MaGv!$C$14:$BB$14,0))," ")</f>
        <v xml:space="preserve"> </v>
      </c>
      <c r="H454" s="68" t="str">
        <f>IF(COUNTIF(MaGv!$C$19:$BB$19, B453)&gt;0, INDEX(MaGv!$C$3:$BB$19, 1, MATCH(B453, MaGv!$C$19:$BB$19,0))," ")</f>
        <v xml:space="preserve"> </v>
      </c>
      <c r="I454" s="68" t="str">
        <f>IF(COUNTIF(MaGv!$C$24:$BB$24, B453)&gt;0, INDEX(MaGv!$C$3:$BB$24, 1, MATCH(B453, MaGv!$C$24:$BB$24,0))," ")</f>
        <v xml:space="preserve"> </v>
      </c>
      <c r="J454" s="68" t="str">
        <f>IF(COUNTIF(MaGv!$C$29:$BB$29, B453)&gt;0, INDEX(MaGv!$C$3:$BB$29, 1, MATCH(B453, MaGv!$C$29:$BB$29,0))," ")</f>
        <v xml:space="preserve"> </v>
      </c>
      <c r="K454" s="104"/>
      <c r="L454" s="583" t="s">
        <v>25</v>
      </c>
      <c r="M454" s="68">
        <v>1</v>
      </c>
      <c r="N454" s="77" t="s">
        <v>74</v>
      </c>
      <c r="O454" s="68" t="str">
        <f>IF(COUNTIF(MaGv!$C$4:$BB$4, L453)&gt;0, INDEX(MaGv!$C$3:$BB$4, 1, MATCH(L453, MaGv!$C$4:$BB$4,0))," ")</f>
        <v xml:space="preserve"> </v>
      </c>
      <c r="P454" s="68" t="str">
        <f>IF(COUNTIF(MaGv!$C$9:$BB$9, L453)&gt;0, INDEX(MaGv!$C$3:$BB$9, 1, MATCH(L453, MaGv!$C$9:$BB$9,0))," ")</f>
        <v xml:space="preserve"> </v>
      </c>
      <c r="Q454" s="68" t="str">
        <f>IF(COUNTIF(MaGv!$C$14:$BB$14, L453)&gt;0, INDEX(MaGv!$C$3:$BB$14, 1, MATCH(L453, MaGv!$C$14:$BB$14,0))," ")</f>
        <v xml:space="preserve"> </v>
      </c>
      <c r="R454" s="68" t="str">
        <f>IF(COUNTIF(MaGv!$C$19:$BB$19, L453)&gt;0, INDEX(MaGv!$C$3:$BB$19, 1, MATCH(L453, MaGv!$C$19:$BB$19,0))," ")</f>
        <v xml:space="preserve"> </v>
      </c>
      <c r="S454" s="68" t="str">
        <f>IF(COUNTIF(MaGv!$C$24:$BB$24, L453)&gt;0, INDEX(MaGv!$C$3:$BB$24, 1, MATCH(L453, MaGv!$C$24:$BB$24,0))," ")</f>
        <v xml:space="preserve"> </v>
      </c>
      <c r="T454" s="68" t="str">
        <f>IF(COUNTIF(MaGv!$C$29:$BB$29, L453)&gt;0, INDEX(MaGv!$C$3:$BB$29, 1, MATCH(L453, MaGv!$C$29:$BB$29,0))," ")</f>
        <v xml:space="preserve"> </v>
      </c>
    </row>
    <row r="455" spans="1:22" ht="12.95" customHeight="1">
      <c r="A455" s="124"/>
      <c r="B455" s="580"/>
      <c r="C455" s="78">
        <v>2</v>
      </c>
      <c r="D455" s="79" t="s">
        <v>98</v>
      </c>
      <c r="E455" s="78" t="str">
        <f>IF(COUNTIF(MaGv!$C$5:$BB$5, B453)&gt;0, INDEX(MaGv!$C$3:$BB$5, 1, MATCH(B453, MaGv!$C$5:$BB$5,0))," ")</f>
        <v>A12</v>
      </c>
      <c r="F455" s="78" t="str">
        <f>IF(COUNTIF(MaGv!$C$10:$BB$10, B453)&gt;0, INDEX(MaGv!$C$3:$BB$10, 1, MATCH(B453, MaGv!$C$10:$BB$10,0))," ")</f>
        <v>A2</v>
      </c>
      <c r="G455" s="78" t="str">
        <f>IF(COUNTIF(MaGv!$C$15:$BB$15, B453)&gt;0, INDEX(MaGv!$C$3:$BB$15, 1, MATCH(B453, MaGv!$C$15:$BB$15,0))," ")</f>
        <v xml:space="preserve"> </v>
      </c>
      <c r="H455" s="78" t="str">
        <f>IF(COUNTIF(MaGv!$C$20:$BB$20, B453)&gt;0, INDEX(MaGv!$C$3:$BB$20, 1, MATCH(B453, MaGv!$C$20:$BB$20,0))," ")</f>
        <v xml:space="preserve"> </v>
      </c>
      <c r="I455" s="78" t="str">
        <f>IF(COUNTIF(MaGv!$C$25:$BB$25, B453)&gt;0, INDEX(MaGv!$C$3:$BB$25, 1, MATCH(B453, MaGv!$C$25:$BB$25,0))," ")</f>
        <v xml:space="preserve"> </v>
      </c>
      <c r="J455" s="78" t="str">
        <f>IF(COUNTIF(MaGv!$C$30:$BB$30, B453)&gt;0, INDEX(MaGv!$C$3:$BB$30, 1, MATCH(B453, MaGv!$C$30:$BB$30,0))," ")</f>
        <v xml:space="preserve"> </v>
      </c>
      <c r="K455" s="104"/>
      <c r="L455" s="580"/>
      <c r="M455" s="78">
        <v>2</v>
      </c>
      <c r="N455" s="79" t="s">
        <v>98</v>
      </c>
      <c r="O455" s="78" t="str">
        <f>IF(COUNTIF(MaGv!$C$5:$BB$5, L453)&gt;0, INDEX(MaGv!$C$3:$BB$5, 1, MATCH(L453, MaGv!$C$5:$BB$5,0))," ")</f>
        <v xml:space="preserve"> </v>
      </c>
      <c r="P455" s="78" t="str">
        <f>IF(COUNTIF(MaGv!$C$10:$BB$10, L453)&gt;0, INDEX(MaGv!$C$3:$BB$10, 1, MATCH(L453, MaGv!$C$10:$BB$10,0))," ")</f>
        <v xml:space="preserve"> </v>
      </c>
      <c r="Q455" s="78" t="str">
        <f>IF(COUNTIF(MaGv!$C$15:$BB$15, L453)&gt;0, INDEX(MaGv!$C$3:$BB$15, 1, MATCH(L453, MaGv!$C$15:$BB$15,0))," ")</f>
        <v xml:space="preserve"> </v>
      </c>
      <c r="R455" s="78" t="str">
        <f>IF(COUNTIF(MaGv!$C$20:$BB$20, L453)&gt;0, INDEX(MaGv!$C$3:$BB$20, 1, MATCH(L453, MaGv!$C$20:$BB$20,0))," ")</f>
        <v xml:space="preserve"> </v>
      </c>
      <c r="S455" s="78" t="str">
        <f>IF(COUNTIF(MaGv!$C$25:$BB$25, L453)&gt;0, INDEX(MaGv!$C$3:$BB$25, 1, MATCH(L453, MaGv!$C$25:$BB$25,0))," ")</f>
        <v xml:space="preserve"> </v>
      </c>
      <c r="T455" s="78" t="str">
        <f>IF(COUNTIF(MaGv!$C$30:$BB$30, L453)&gt;0, INDEX(MaGv!$C$3:$BB$30, 1, MATCH(L453, MaGv!$C$30:$BB$30,0))," ")</f>
        <v xml:space="preserve"> </v>
      </c>
    </row>
    <row r="456" spans="1:22" ht="12.95" customHeight="1">
      <c r="A456" s="124"/>
      <c r="B456" s="580"/>
      <c r="C456" s="78">
        <v>3</v>
      </c>
      <c r="D456" s="79" t="s">
        <v>278</v>
      </c>
      <c r="E456" s="78" t="str">
        <f>IF(COUNTIF(MaGv!$C$6:$BB$6, B453)&gt;0, INDEX(MaGv!$C$3:$BB$6, 1, MATCH(B453, MaGv!$C$6:$BB$6,0))," ")</f>
        <v>A12</v>
      </c>
      <c r="F456" s="78" t="str">
        <f>IF(COUNTIF(MaGv!$C$11:$BB$11, B453)&gt;0, INDEX(MaGv!$C$3:$BB$11, 1, MATCH(B453, MaGv!$C$11:$BB$11,0))," ")</f>
        <v xml:space="preserve"> </v>
      </c>
      <c r="G456" s="78" t="str">
        <f>IF(COUNTIF(MaGv!$C$16:$BB$16, B453)&gt;0, INDEX(MaGv!$C$3:$BB$16, 1, MATCH(B453, MaGv!$C$16:$BB$16,0))," ")</f>
        <v xml:space="preserve"> </v>
      </c>
      <c r="H456" s="78" t="str">
        <f>IF(COUNTIF(MaGv!$C$21:$BB$21, B453)&gt;0, INDEX(MaGv!$C$3:$BB$21, 1, MATCH(B453, MaGv!$C$21:$BB$21,0))," ")</f>
        <v xml:space="preserve"> </v>
      </c>
      <c r="I456" s="78" t="str">
        <f>IF(COUNTIF(MaGv!$C$26:$BB$26, B453)&gt;0, INDEX(MaGv!$C$3:$BB$26, 1, MATCH(B453, MaGv!$C$26:$BB$26,0))," ")</f>
        <v xml:space="preserve"> </v>
      </c>
      <c r="J456" s="78" t="str">
        <f>IF(COUNTIF(MaGv!$C$31:$BB$31, B453)&gt;0, INDEX(MaGv!$C$3:$BB$31, 1, MATCH(B453, MaGv!$C$31:$BB$31,0))," ")</f>
        <v xml:space="preserve"> </v>
      </c>
      <c r="K456" s="104"/>
      <c r="L456" s="580"/>
      <c r="M456" s="78">
        <v>3</v>
      </c>
      <c r="N456" s="79" t="s">
        <v>278</v>
      </c>
      <c r="O456" s="78" t="str">
        <f>IF(COUNTIF(MaGv!$C$6:$BB$6, L453)&gt;0, INDEX(MaGv!$C$3:$BB$6, 1, MATCH(L453, MaGv!$C$6:$BB$6,0))," ")</f>
        <v xml:space="preserve"> </v>
      </c>
      <c r="P456" s="78" t="str">
        <f>IF(COUNTIF(MaGv!$C$11:$BB$11, L453)&gt;0, INDEX(MaGv!$C$3:$BB$11, 1, MATCH(L453, MaGv!$C$11:$BB$11,0))," ")</f>
        <v xml:space="preserve"> </v>
      </c>
      <c r="Q456" s="78" t="str">
        <f>IF(COUNTIF(MaGv!$C$16:$BB$16, L453)&gt;0, INDEX(MaGv!$C$3:$BB$16, 1, MATCH(L453, MaGv!$C$16:$BB$16,0))," ")</f>
        <v xml:space="preserve"> </v>
      </c>
      <c r="R456" s="78" t="str">
        <f>IF(COUNTIF(MaGv!$C$21:$BB$21, L453)&gt;0, INDEX(MaGv!$C$3:$BB$21, 1, MATCH(L453, MaGv!$C$21:$BB$21,0))," ")</f>
        <v xml:space="preserve"> </v>
      </c>
      <c r="S456" s="78" t="str">
        <f>IF(COUNTIF(MaGv!$C$26:$BB$26, L453)&gt;0, INDEX(MaGv!$C$3:$BB$26, 1, MATCH(L453, MaGv!$C$26:$BB$26,0))," ")</f>
        <v xml:space="preserve"> </v>
      </c>
      <c r="T456" s="78" t="str">
        <f>IF(COUNTIF(MaGv!$C$31:$BB$31, L453)&gt;0, INDEX(MaGv!$C$3:$BB$31, 1, MATCH(L453, MaGv!$C$31:$BB$31,0))," ")</f>
        <v xml:space="preserve"> </v>
      </c>
    </row>
    <row r="457" spans="1:22" ht="12.95" customHeight="1">
      <c r="A457" s="124"/>
      <c r="B457" s="580"/>
      <c r="C457" s="78">
        <v>4</v>
      </c>
      <c r="D457" s="79" t="s">
        <v>99</v>
      </c>
      <c r="E457" s="78" t="str">
        <f>IF(COUNTIF(MaGv!$C$7:$BB$7, B453)&gt;0, INDEX(MaGv!$C$3:$BB$7, 1, MATCH(B453, MaGv!$C$7:$BB$7,0))," ")</f>
        <v>A2</v>
      </c>
      <c r="F457" s="78" t="str">
        <f>IF(COUNTIF(MaGv!$C$12:$BB$12, B453)&gt;0, INDEX(MaGv!$C$3:$BB$12, 1, MATCH(B453, MaGv!$C$12:$BB$12,0))," ")</f>
        <v>A12</v>
      </c>
      <c r="G457" s="78" t="str">
        <f>IF(COUNTIF(MaGv!$C$17:$BB$17, B453)&gt;0, INDEX(MaGv!$C$3:$BB$17, 1, MATCH(B453, MaGv!$C$17:$BB$17,0))," ")</f>
        <v xml:space="preserve"> </v>
      </c>
      <c r="H457" s="78" t="str">
        <f>IF(COUNTIF(MaGv!$C$22:$BB$22, B453)&gt;0, INDEX(MaGv!$C$3:$BB$22, 1, MATCH(B453, MaGv!$C$22:$BB$22,0))," ")</f>
        <v xml:space="preserve"> </v>
      </c>
      <c r="I457" s="78" t="str">
        <f>IF(COUNTIF(MaGv!$C$27:$BB$27, B453)&gt;0, INDEX(MaGv!$C$3:$BB$27, 1, MATCH(B453, MaGv!$C$27:$BB$27,0))," ")</f>
        <v xml:space="preserve"> </v>
      </c>
      <c r="J457" s="78" t="str">
        <f>IF(COUNTIF(MaGv!$C$32:$BB$32, B453)&gt;0, INDEX(MaGv!$C$3:$BB$32, 1, MATCH(B453, MaGv!$C$32:$BB$32,0))," ")</f>
        <v xml:space="preserve"> </v>
      </c>
      <c r="K457" s="104"/>
      <c r="L457" s="580"/>
      <c r="M457" s="78">
        <v>4</v>
      </c>
      <c r="N457" s="79" t="s">
        <v>99</v>
      </c>
      <c r="O457" s="78" t="str">
        <f>IF(COUNTIF(MaGv!$C$7:$BB$7, L453)&gt;0, INDEX(MaGv!$C$3:$BB$7, 1, MATCH(L453, MaGv!$C$7:$BB$7,0))," ")</f>
        <v xml:space="preserve"> </v>
      </c>
      <c r="P457" s="78" t="str">
        <f>IF(COUNTIF(MaGv!$C$12:$BB$12, L453)&gt;0, INDEX(MaGv!$C$3:$BB$12, 1, MATCH(L453, MaGv!$C$12:$BB$12,0))," ")</f>
        <v xml:space="preserve"> </v>
      </c>
      <c r="Q457" s="78" t="str">
        <f>IF(COUNTIF(MaGv!$C$17:$BB$17, L453)&gt;0, INDEX(MaGv!$C$3:$BB$17, 1, MATCH(L453, MaGv!$C$17:$BB$17,0))," ")</f>
        <v xml:space="preserve"> </v>
      </c>
      <c r="R457" s="78" t="str">
        <f>IF(COUNTIF(MaGv!$C$22:$BB$22, L453)&gt;0, INDEX(MaGv!$C$3:$BB$22, 1, MATCH(L453, MaGv!$C$22:$BB$22,0))," ")</f>
        <v xml:space="preserve"> </v>
      </c>
      <c r="S457" s="78" t="str">
        <f>IF(COUNTIF(MaGv!$C$27:$BB$27, L453)&gt;0, INDEX(MaGv!$C$3:$BB$27, 1, MATCH(L453, MaGv!$C$27:$BB$27,0))," ")</f>
        <v xml:space="preserve"> </v>
      </c>
      <c r="T457" s="78" t="str">
        <f>IF(COUNTIF(MaGv!$C$32:$BB$32, L453)&gt;0, INDEX(MaGv!$C$3:$BB$32, 1, MATCH(L453, MaGv!$C$32:$BB$32,0))," ")</f>
        <v xml:space="preserve"> </v>
      </c>
    </row>
    <row r="458" spans="1:22" ht="12.95" customHeight="1" thickBot="1">
      <c r="A458" s="124"/>
      <c r="B458" s="580"/>
      <c r="C458" s="108">
        <v>5</v>
      </c>
      <c r="D458" s="110" t="s">
        <v>100</v>
      </c>
      <c r="E458" s="108" t="str">
        <f>IF(COUNTIF(MaGv!$C$8:$BB$8, B453)&gt;0, INDEX(MaGv!$C$3:$BB$8, 1, MATCH(B453, MaGv!$C$8:$BB$8,0))," ")</f>
        <v xml:space="preserve"> </v>
      </c>
      <c r="F458" s="108" t="str">
        <f>IF(COUNTIF(MaGv!$C$13:$BB$13, B453)&gt;0, INDEX(MaGv!$C$3:$BB$13, 1, MATCH(B453, MaGv!$C$13:$BB$13,0))," ")</f>
        <v>A12</v>
      </c>
      <c r="G458" s="108" t="str">
        <f>IF(COUNTIF(MaGv!$C$18:$BB$18, B453)&gt;0, INDEX(MaGv!$C$3:$BB$18, 1, MATCH(B453, MaGv!$C$18:$BB$18,0))," ")</f>
        <v xml:space="preserve"> </v>
      </c>
      <c r="H458" s="108" t="str">
        <f>IF(COUNTIF(MaGv!$C$23:$BB$23, B453)&gt;0, INDEX(MaGv!$C$3:$BB$23, 1, MATCH(B453, MaGv!$C$23:$BB$23,0))," ")</f>
        <v xml:space="preserve"> </v>
      </c>
      <c r="I458" s="108" t="str">
        <f>IF(COUNTIF(MaGv!$C$28:$BB$28, B453)&gt;0, INDEX(MaGv!$C$3:$BB$28, 1, MATCH(B453, MaGv!$C$28:$BB$28,0))," ")</f>
        <v xml:space="preserve"> </v>
      </c>
      <c r="J458" s="108" t="str">
        <f>IF(COUNTIF(MaGv!$C$33:$BB$33, B453)&gt;0, INDEX(MaGv!$C$3:$BB$33, 1, MATCH(B453, MaGv!$C$33:$BB$33, 0))," ")</f>
        <v xml:space="preserve"> </v>
      </c>
      <c r="K458" s="104"/>
      <c r="L458" s="580"/>
      <c r="M458" s="108">
        <v>5</v>
      </c>
      <c r="N458" s="110" t="s">
        <v>100</v>
      </c>
      <c r="O458" s="108" t="str">
        <f>IF(COUNTIF(MaGv!$C$8:$BB$8, L453)&gt;0, INDEX(MaGv!$C$3:$BB$8, 1, MATCH(L453, MaGv!$C$8:$BB$8,0))," ")</f>
        <v xml:space="preserve"> </v>
      </c>
      <c r="P458" s="108" t="str">
        <f>IF(COUNTIF(MaGv!$C$13:$BB$13, L453)&gt;0, INDEX(MaGv!$C$3:$BB$13, 1, MATCH(L453, MaGv!$C$13:$BB$13,0))," ")</f>
        <v xml:space="preserve"> </v>
      </c>
      <c r="Q458" s="108" t="str">
        <f>IF(COUNTIF(MaGv!$C$18:$BB$18, L453)&gt;0, INDEX(MaGv!$C$3:$BB$18, 1, MATCH(L453, MaGv!$C$18:$BB$18,0))," ")</f>
        <v xml:space="preserve"> </v>
      </c>
      <c r="R458" s="108" t="str">
        <f>IF(COUNTIF(MaGv!$C$23:$BB$23, L453)&gt;0, INDEX(MaGv!$C$3:$BB$23, 1, MATCH(L453, MaGv!$C$23:$BB$23,0))," ")</f>
        <v xml:space="preserve"> </v>
      </c>
      <c r="S458" s="108" t="str">
        <f>IF(COUNTIF(MaGv!$C$28:$BB$28, L453)&gt;0, INDEX(MaGv!$C$3:$BB$28, 1, MATCH(L453, MaGv!$C$28:$BB$28,0))," ")</f>
        <v xml:space="preserve"> </v>
      </c>
      <c r="T458" s="108" t="str">
        <f>IF(COUNTIF(MaGv!$C$33:$BB$33, L453)&gt;0, INDEX(MaGv!$C$3:$BB$33, 1, MATCH(L453, MaGv!$C$33:$BB$33, 0))," ")</f>
        <v xml:space="preserve"> </v>
      </c>
    </row>
    <row r="459" spans="1:22" ht="12.95" customHeight="1" thickTop="1">
      <c r="A459" s="124"/>
      <c r="B459" s="579" t="s">
        <v>24</v>
      </c>
      <c r="C459" s="109">
        <v>1</v>
      </c>
      <c r="D459" s="111" t="s">
        <v>279</v>
      </c>
      <c r="E459" s="109" t="str">
        <f>IF(COUNTIF(MaGv!$C$39:$BB$39, B453)&gt;0, INDEX(MaGv!$C$38:$BB$39, 1, MATCH(B453, MaGv!$C$39:$BB$39,0))," ")</f>
        <v xml:space="preserve"> </v>
      </c>
      <c r="F459" s="109" t="str">
        <f>IF(COUNTIF(MaGv!$C$44:$BB$44, B453)&gt;0, INDEX(MaGv!$C$38:$BB$44, 1, MATCH(B453, MaGv!$C$44:$BB$44,0))," ")</f>
        <v xml:space="preserve"> </v>
      </c>
      <c r="G459" s="109" t="str">
        <f>IF(COUNTIF(MaGv!$C$49:$BB$49, B453)&gt;0, INDEX(MaGv!$C$38:$BB$49, 1, MATCH(B453, MaGv!$C$49:$BB$49,0))," ")</f>
        <v xml:space="preserve"> </v>
      </c>
      <c r="H459" s="109" t="str">
        <f>IF(COUNTIF(MaGv!$C$54:$BB$54, B453)&gt;0, INDEX(MaGv!$C$38:$BB$54, 1, MATCH(B453, MaGv!$C$54:$BB$54,0))," ")</f>
        <v xml:space="preserve"> </v>
      </c>
      <c r="I459" s="109" t="str">
        <f>IF(COUNTIF(MaGv!$C$59:$BB$59, B453)&gt;0, INDEX(MaGv!$C$38:$BB$59, 1, MATCH(B453, MaGv!$C$59:$BB$59,0))," ")</f>
        <v xml:space="preserve"> </v>
      </c>
      <c r="J459" s="109" t="str">
        <f>IF(COUNTIF(MaGv!$C$64:$BB$64, B453)&gt;0, INDEX(MaGv!$C$38:$BB$64, 1, MATCH(B453, MaGv!$C$64:$BB$64,0))," ")</f>
        <v xml:space="preserve"> </v>
      </c>
      <c r="K459" s="104"/>
      <c r="L459" s="579" t="s">
        <v>24</v>
      </c>
      <c r="M459" s="109">
        <v>1</v>
      </c>
      <c r="N459" s="111" t="s">
        <v>279</v>
      </c>
      <c r="O459" s="109" t="str">
        <f>IF(COUNTIF(MaGv!$C$39:$BB$39, L453)&gt;0, INDEX(MaGv!$C$38:$BB$39, 1, MATCH(L453, MaGv!$C$39:$BB$39,0))," ")</f>
        <v xml:space="preserve"> </v>
      </c>
      <c r="P459" s="109" t="str">
        <f>IF(COUNTIF(MaGv!$C$44:$BB$44, L453)&gt;0, INDEX(MaGv!$C$38:$BB$44, 1, MATCH(L453, MaGv!$C$44:$BB$44,0))," ")</f>
        <v xml:space="preserve"> </v>
      </c>
      <c r="Q459" s="109" t="str">
        <f>IF(COUNTIF(MaGv!$C$49:$BB$49, L453)&gt;0, INDEX(MaGv!$C$38:$BB$49, 1, MATCH(L453, MaGv!$C$49:$BB$49,0))," ")</f>
        <v xml:space="preserve"> </v>
      </c>
      <c r="R459" s="109" t="str">
        <f>IF(COUNTIF(MaGv!$C$54:$BB$54, L453)&gt;0, INDEX(MaGv!$C$38:$BB$54, 1, MATCH(L453, MaGv!$C$54:$BB$54,0))," ")</f>
        <v xml:space="preserve"> </v>
      </c>
      <c r="S459" s="109" t="str">
        <f>IF(COUNTIF(MaGv!$C$59:$BB$59, L453)&gt;0, INDEX(MaGv!$C$38:$BB$59, 1, MATCH(L453, MaGv!$C$59:$BB$59,0))," ")</f>
        <v xml:space="preserve"> </v>
      </c>
      <c r="T459" s="109" t="str">
        <f>IF(COUNTIF(MaGv!$C$64:$BB$64, L453)&gt;0, INDEX(MaGv!$C$38:$BB$64, 1, MATCH(L453, MaGv!$C$64:$BB$64,0))," ")</f>
        <v xml:space="preserve"> </v>
      </c>
    </row>
    <row r="460" spans="1:22" ht="12.95" customHeight="1">
      <c r="A460" s="124"/>
      <c r="B460" s="580"/>
      <c r="C460" s="78">
        <v>2</v>
      </c>
      <c r="D460" s="79" t="s">
        <v>531</v>
      </c>
      <c r="E460" s="78" t="str">
        <f>IF(COUNTIF(MaGv!$C$40:$BB$40, B453)&gt;0, INDEX(MaGv!$C$38:$BB$40, 1, MATCH(B453, MaGv!$C$40:$BB$40,0))," ")</f>
        <v xml:space="preserve"> </v>
      </c>
      <c r="F460" s="78" t="str">
        <f>IF(COUNTIF(MaGv!$C$45:$BB$45, B453)&gt;0, INDEX(MaGv!$C$38:$BB$45, 1, MATCH(B453, MaGv!$C$45:$BB$45,0))," ")</f>
        <v xml:space="preserve"> </v>
      </c>
      <c r="G460" s="78" t="str">
        <f>IF(COUNTIF(MaGv!$C$50:$BB$50, B453)&gt;0, INDEX(MaGv!$C$38:$BB$50, 1, MATCH(B453, MaGv!$C$50:$BB$50,0))," ")</f>
        <v xml:space="preserve"> </v>
      </c>
      <c r="H460" s="78" t="str">
        <f>IF(COUNTIF(MaGv!$C$55:$BB$55, B453)&gt;0, INDEX(MaGv!$C$38:$BB$55, 1, MATCH(B453, MaGv!$C$55:$BB$55,0))," ")</f>
        <v xml:space="preserve"> </v>
      </c>
      <c r="I460" s="78" t="str">
        <f>IF(COUNTIF(MaGv!$C$60:$BB$60, B453)&gt;0, INDEX(MaGv!$C$38:$BB$60, 1, MATCH(B453, MaGv!$C$60:$BB$60,0))," ")</f>
        <v xml:space="preserve"> </v>
      </c>
      <c r="J460" s="78" t="str">
        <f>IF(COUNTIF(MaGv!$C$65:$BB$65, B453)&gt;0, INDEX(MaGv!$C$38:$BB$65, 1, MATCH(B453, MaGv!$C$65:$BB$65,0))," ")</f>
        <v xml:space="preserve"> </v>
      </c>
      <c r="K460" s="104"/>
      <c r="L460" s="580"/>
      <c r="M460" s="78">
        <v>2</v>
      </c>
      <c r="N460" s="79" t="s">
        <v>531</v>
      </c>
      <c r="O460" s="78" t="str">
        <f>IF(COUNTIF(MaGv!$C$40:$BB$40, L453)&gt;0, INDEX(MaGv!$C$38:$BB$40, 1, MATCH(L453, MaGv!$C$40:$BB$40,0))," ")</f>
        <v xml:space="preserve"> </v>
      </c>
      <c r="P460" s="78" t="str">
        <f>IF(COUNTIF(MaGv!$C$45:$BB$45, L453)&gt;0, INDEX(MaGv!$C$38:$BB$45, 1, MATCH(L453, MaGv!$C$45:$BB$45,0))," ")</f>
        <v xml:space="preserve"> </v>
      </c>
      <c r="Q460" s="78" t="str">
        <f>IF(COUNTIF(MaGv!$C$50:$BB$50, L453)&gt;0, INDEX(MaGv!$C$38:$BB$50, 1, MATCH(L453, MaGv!$C$50:$BB$50,0))," ")</f>
        <v xml:space="preserve"> </v>
      </c>
      <c r="R460" s="78" t="str">
        <f>IF(COUNTIF(MaGv!$C$55:$BB$55, L453)&gt;0, INDEX(MaGv!$C$38:$BB$55, 1, MATCH(L453, MaGv!$C$55:$BB$55,0))," ")</f>
        <v xml:space="preserve"> </v>
      </c>
      <c r="S460" s="78" t="str">
        <f>IF(COUNTIF(MaGv!$C$60:$BB$60, L453)&gt;0, INDEX(MaGv!$C$38:$BB$60, 1, MATCH(L453, MaGv!$C$60:$BB$60,0))," ")</f>
        <v xml:space="preserve"> </v>
      </c>
      <c r="T460" s="78" t="str">
        <f>IF(COUNTIF(MaGv!$C$65:$BB$65, L453)&gt;0, INDEX(MaGv!$C$38:$BB$65, 1, MATCH(L453, MaGv!$C$65:$BB$65,0))," ")</f>
        <v xml:space="preserve"> </v>
      </c>
    </row>
    <row r="461" spans="1:22" ht="12.95" customHeight="1">
      <c r="A461" s="124"/>
      <c r="B461" s="580"/>
      <c r="C461" s="78">
        <v>3</v>
      </c>
      <c r="D461" s="79" t="s">
        <v>532</v>
      </c>
      <c r="E461" s="78" t="str">
        <f>IF(COUNTIF(MaGv!$C$41:$BB$41, B453)&gt;0, INDEX(MaGv!$C$38:$BB$41, 1, MATCH(B453, MaGv!$C$41:$BB$41,0))," ")</f>
        <v xml:space="preserve"> </v>
      </c>
      <c r="F461" s="78" t="str">
        <f>IF(COUNTIF(MaGv!$C$46:$BB$46, B453)&gt;0, INDEX(MaGv!$C$38:$BB$46, 1, MATCH(B453, MaGv!$C$46:$BB$46,0))," ")</f>
        <v xml:space="preserve"> </v>
      </c>
      <c r="G461" s="78" t="str">
        <f>IF(COUNTIF(MaGv!$C$51:$BB$51, B453)&gt;0, INDEX(MaGv!$C$38:$BB$51, 1, MATCH(B453, MaGv!$C$51:$BB$51,0))," ")</f>
        <v xml:space="preserve"> </v>
      </c>
      <c r="H461" s="78" t="str">
        <f>IF(COUNTIF(MaGv!$C$56:$BB$56, B453)&gt;0, INDEX(MaGv!$C$38:$BB$56, 1, MATCH(B453, MaGv!$C$56:$BB$56,0))," ")</f>
        <v xml:space="preserve"> </v>
      </c>
      <c r="I461" s="78" t="str">
        <f>IF(COUNTIF(MaGv!$C$61:$BB$61, B453)&gt;0, INDEX(MaGv!$C$38:$BB$61, 1, MATCH(B453, MaGv!$C$61:$BB$61,0))," ")</f>
        <v xml:space="preserve"> </v>
      </c>
      <c r="J461" s="78" t="str">
        <f>IF(COUNTIF(MaGv!$C$66:$BB$66, B453)&gt;0, INDEX(MaGv!$C$38:$BB$66, 1, MATCH(B453, MaGv!$C$66:$BB$66,0))," ")</f>
        <v xml:space="preserve"> </v>
      </c>
      <c r="K461" s="104"/>
      <c r="L461" s="580"/>
      <c r="M461" s="78">
        <v>3</v>
      </c>
      <c r="N461" s="79" t="s">
        <v>532</v>
      </c>
      <c r="O461" s="78" t="str">
        <f>IF(COUNTIF(MaGv!$C$41:$BB$41, L453)&gt;0, INDEX(MaGv!$C$38:$BB$41, 1, MATCH(L453, MaGv!$C$41:$BB$41,0))," ")</f>
        <v xml:space="preserve"> </v>
      </c>
      <c r="P461" s="78" t="str">
        <f>IF(COUNTIF(MaGv!$C$46:$BB$46, L453)&gt;0, INDEX(MaGv!$C$38:$BB$46, 1, MATCH(L453, MaGv!$C$46:$BB$46,0))," ")</f>
        <v xml:space="preserve"> </v>
      </c>
      <c r="Q461" s="78" t="str">
        <f>IF(COUNTIF(MaGv!$C$51:$BB$51, L453)&gt;0, INDEX(MaGv!$C$38:$BB$51, 1, MATCH(L453, MaGv!$C$51:$BB$51,0))," ")</f>
        <v xml:space="preserve"> </v>
      </c>
      <c r="R461" s="78" t="str">
        <f>IF(COUNTIF(MaGv!$C$56:$BB$56, L453)&gt;0, INDEX(MaGv!$C$38:$BB$56, 1, MATCH(L453, MaGv!$C$56:$BB$56,0))," ")</f>
        <v xml:space="preserve"> </v>
      </c>
      <c r="S461" s="78" t="str">
        <f>IF(COUNTIF(MaGv!$C$61:$BB$61, L453)&gt;0, INDEX(MaGv!$C$38:$BB$61, 1, MATCH(L453, MaGv!$C$61:$BB$61,0))," ")</f>
        <v xml:space="preserve"> </v>
      </c>
      <c r="T461" s="78" t="str">
        <f>IF(COUNTIF(MaGv!$C$66:$BB$66, L453)&gt;0, INDEX(MaGv!$C$38:$BB$66, 1, MATCH(L453, MaGv!$C$66:$BB$66,0))," ")</f>
        <v xml:space="preserve"> </v>
      </c>
    </row>
    <row r="462" spans="1:22" ht="12.95" customHeight="1">
      <c r="A462" s="124"/>
      <c r="B462" s="580"/>
      <c r="C462" s="78">
        <v>4</v>
      </c>
      <c r="D462" s="79" t="s">
        <v>533</v>
      </c>
      <c r="E462" s="78" t="str">
        <f>IF(COUNTIF(MaGv!$C$42:$BB$42, B453)&gt;0, INDEX(MaGv!$C$38:$BB$42, 1, MATCH(B453, MaGv!$C$42:$BB$42,0))," ")</f>
        <v xml:space="preserve"> </v>
      </c>
      <c r="F462" s="78" t="str">
        <f>IF(COUNTIF(MaGv!$C$47:$BB$47, B453)&gt;0, INDEX(MaGv!$C$38:$BB$47, 1, MATCH(B453, MaGv!$C$47:$BB$47,0))," ")</f>
        <v xml:space="preserve"> </v>
      </c>
      <c r="G462" s="78" t="str">
        <f>IF(COUNTIF(MaGv!$C$52:$BB$52, B453)&gt;0, INDEX(MaGv!$C$38:$BB$52, 1, MATCH(B453, MaGv!$C$52:$BB$52, 0))," ")</f>
        <v xml:space="preserve"> </v>
      </c>
      <c r="H462" s="78" t="str">
        <f>IF(COUNTIF(MaGv!$C$57:$BB$57, B453)&gt;0, INDEX(MaGv!$C$38:$BB$57, 1, MATCH(B453, MaGv!$C$57:$BB$57,0))," ")</f>
        <v xml:space="preserve"> </v>
      </c>
      <c r="I462" s="78" t="str">
        <f>IF(COUNTIF(MaGv!$C$62:$BB$62, B453)&gt;0, INDEX(MaGv!$C$38:$BB$62, 1, MATCH(B453, MaGv!$C$62:$BB$62,0))," ")</f>
        <v xml:space="preserve"> </v>
      </c>
      <c r="J462" s="78" t="str">
        <f>IF(COUNTIF(MaGv!$C$66:$BB$67, B453)&gt;0, INDEX(MaGv!$C$38:$BB$67, 1, MATCH(B453, MaGv!$C$67:$BB$67,0))," ")</f>
        <v xml:space="preserve"> </v>
      </c>
      <c r="K462" s="104"/>
      <c r="L462" s="580"/>
      <c r="M462" s="78">
        <v>4</v>
      </c>
      <c r="N462" s="79" t="s">
        <v>533</v>
      </c>
      <c r="O462" s="78" t="str">
        <f>IF(COUNTIF(MaGv!$C$42:$BB$42, L453)&gt;0, INDEX(MaGv!$C$38:$BB$42, 1, MATCH(L453, MaGv!$C$42:$BB$42,0))," ")</f>
        <v xml:space="preserve"> </v>
      </c>
      <c r="P462" s="78" t="str">
        <f>IF(COUNTIF(MaGv!$C$47:$BB$47, L453)&gt;0, INDEX(MaGv!$C$38:$BB$47, 1, MATCH(L453, MaGv!$C$47:$BB$47,0))," ")</f>
        <v xml:space="preserve"> </v>
      </c>
      <c r="Q462" s="78" t="str">
        <f>IF(COUNTIF(MaGv!$C$52:$BB$52, L453)&gt;0, INDEX(MaGv!$C$38:$BB$52, 1, MATCH(L453, MaGv!$C$52:$BB$52, 0))," ")</f>
        <v xml:space="preserve"> </v>
      </c>
      <c r="R462" s="78" t="str">
        <f>IF(COUNTIF(MaGv!$C$57:$BB$57, L453)&gt;0, INDEX(MaGv!$C$38:$BB$57, 1, MATCH(L453, MaGv!$C$57:$BB$57,0))," ")</f>
        <v xml:space="preserve"> </v>
      </c>
      <c r="S462" s="78" t="str">
        <f>IF(COUNTIF(MaGv!$C$62:$BB$62, L453)&gt;0, INDEX(MaGv!$C$38:$BB$62, 1, MATCH(L453, MaGv!$C$62:$BB$62,0))," ")</f>
        <v xml:space="preserve"> </v>
      </c>
      <c r="T462" s="78" t="str">
        <f>IF(COUNTIF(MaGv!$C$66:$BB$67, L453)&gt;0, INDEX(MaGv!$C$38:$BB$67, 1, MATCH(L453, MaGv!$C$67:$BB$67,0))," ")</f>
        <v xml:space="preserve"> </v>
      </c>
    </row>
    <row r="463" spans="1:22" ht="12.95" customHeight="1">
      <c r="A463" s="124"/>
      <c r="B463" s="581"/>
      <c r="C463" s="80">
        <v>5</v>
      </c>
      <c r="D463" s="81" t="s">
        <v>534</v>
      </c>
      <c r="E463" s="80" t="str">
        <f>IF(COUNTIF(MaGv!$C$43:$BB$43, B453)&gt;0, INDEX(MaGv!$C$38:$BB$43, 1, MATCH(B453, MaGv!$C$43:$BB$43,0))," ")</f>
        <v xml:space="preserve"> </v>
      </c>
      <c r="F463" s="80" t="str">
        <f>IF(COUNTIF(MaGv!$C$48:$BB$48, B453)&gt;0, INDEX(MaGv!$C$38:$BB$48, 1, MATCH(B453, MaGv!$C$48:$BB$48,0))," ")</f>
        <v xml:space="preserve"> </v>
      </c>
      <c r="G463" s="80" t="str">
        <f>IF(COUNTIF(MaGv!$C$53:$BB$53, B453)&gt;0, INDEX(MaGv!$C$38:$BB$53, 1, MATCH(B453, MaGv!$C$53:$BB$53,0))," ")</f>
        <v xml:space="preserve"> </v>
      </c>
      <c r="H463" s="80" t="str">
        <f>IF(COUNTIF(MaGv!$C$58:$BB$58, B453)&gt;0, INDEX(MaGv!$C$38:$BB$58, 1, MATCH(B453, MaGv!$C$58:$BB$58,0))," ")</f>
        <v xml:space="preserve"> </v>
      </c>
      <c r="I463" s="80" t="str">
        <f>IF(COUNTIF(MaGv!$C$63:$BB$63, B453)&gt;0, INDEX(MaGv!$C$38:$BB$63, 1, MATCH(B453, MaGv!$C$63:$BB$63,0))," ")</f>
        <v xml:space="preserve"> </v>
      </c>
      <c r="J463" s="80" t="str">
        <f>IF(COUNTIF(MaGv!$C$68:$BB$68, B453)&gt;0, INDEX(MaGv!$C$38:$BB$68, 1, MATCH(B453, MaGv!$C$68:$BB$68,0))," ")</f>
        <v xml:space="preserve"> </v>
      </c>
      <c r="K463" s="104"/>
      <c r="L463" s="581"/>
      <c r="M463" s="80">
        <v>5</v>
      </c>
      <c r="N463" s="81" t="s">
        <v>534</v>
      </c>
      <c r="O463" s="80" t="str">
        <f>IF(COUNTIF(MaGv!$C$43:$BB$43, L453)&gt;0, INDEX(MaGv!$C$38:$BB$43, 1, MATCH(L453, MaGv!$C$43:$BB$43,0))," ")</f>
        <v xml:space="preserve"> </v>
      </c>
      <c r="P463" s="80" t="str">
        <f>IF(COUNTIF(MaGv!$C$48:$BB$48, L453)&gt;0, INDEX(MaGv!$C$38:$BB$48, 1, MATCH(L453, MaGv!$C$48:$BB$48,0))," ")</f>
        <v xml:space="preserve"> </v>
      </c>
      <c r="Q463" s="80" t="str">
        <f>IF(COUNTIF(MaGv!$C$53:$BB$53, L453)&gt;0, INDEX(MaGv!$C$38:$BB$53, 1, MATCH(L453, MaGv!$C$53:$BB$53,0))," ")</f>
        <v xml:space="preserve"> </v>
      </c>
      <c r="R463" s="80" t="str">
        <f>IF(COUNTIF(MaGv!$C$58:$BB$58, L453)&gt;0, INDEX(MaGv!$C$38:$BB$58, 1, MATCH(L453, MaGv!$C$58:$BB$58,0))," ")</f>
        <v xml:space="preserve"> </v>
      </c>
      <c r="S463" s="80" t="str">
        <f>IF(COUNTIF(MaGv!$C$63:$BB$63, L453)&gt;0, INDEX(MaGv!$C$38:$BB$63, 1, MATCH(L453, MaGv!$C$63:$BB$63,0))," ")</f>
        <v xml:space="preserve"> </v>
      </c>
      <c r="T463" s="80" t="str">
        <f>IF(COUNTIF(MaGv!$C$68:$BB$68, L453)&gt;0, INDEX(MaGv!$C$38:$BB$68, 1, MATCH(L453, MaGv!$C$68:$BB$68,0))," ")</f>
        <v xml:space="preserve"> </v>
      </c>
    </row>
    <row r="464" spans="1:22" ht="12.95" customHeight="1">
      <c r="A464" s="124"/>
      <c r="B464" s="119"/>
      <c r="C464" s="75"/>
      <c r="D464" s="82"/>
      <c r="E464" s="75"/>
      <c r="F464" s="75"/>
      <c r="G464" s="75"/>
      <c r="H464" s="75"/>
      <c r="I464" s="75"/>
      <c r="J464" s="75"/>
      <c r="K464" s="104"/>
      <c r="L464" s="119"/>
      <c r="M464" s="75"/>
      <c r="N464" s="82"/>
      <c r="O464" s="75"/>
      <c r="P464" s="75"/>
      <c r="Q464" s="75"/>
      <c r="R464" s="75"/>
      <c r="S464" s="75"/>
      <c r="T464" s="75"/>
    </row>
    <row r="465" spans="1:22" ht="12.95" customHeight="1">
      <c r="A465" s="127"/>
      <c r="B465" s="120"/>
      <c r="C465" s="83"/>
      <c r="D465" s="83"/>
      <c r="E465" s="84"/>
      <c r="F465" s="84"/>
      <c r="G465" s="84"/>
      <c r="H465" s="84"/>
      <c r="I465" s="84"/>
      <c r="J465" s="84"/>
      <c r="K465" s="84"/>
      <c r="L465" s="120"/>
      <c r="M465" s="83"/>
      <c r="N465" s="83"/>
      <c r="O465" s="84"/>
      <c r="P465" s="84"/>
      <c r="Q465" s="84"/>
      <c r="R465" s="84"/>
      <c r="S465" s="84"/>
      <c r="T465" s="84"/>
    </row>
    <row r="466" spans="1:22" ht="12.95" customHeight="1">
      <c r="A466" s="124"/>
      <c r="B466" s="474" t="str">
        <f ca="1">MaGv!$N$1</f>
        <v>tkb_khoi12_hk2_ngay04-05-2020</v>
      </c>
      <c r="C466" s="474"/>
      <c r="D466" s="70"/>
      <c r="E466" s="70"/>
      <c r="F466" s="70"/>
      <c r="G466" s="70"/>
      <c r="H466" s="124"/>
      <c r="I466" s="70"/>
      <c r="J466" s="70"/>
      <c r="K466" s="71"/>
      <c r="L466" s="474" t="str">
        <f ca="1">MaGv!$N$1</f>
        <v>tkb_khoi12_hk2_ngay04-05-2020</v>
      </c>
      <c r="M466" s="70"/>
      <c r="N466" s="70"/>
      <c r="O466" s="70"/>
      <c r="P466" s="70"/>
      <c r="Q466" s="70"/>
      <c r="R466" s="124"/>
      <c r="S466" s="70"/>
      <c r="T466" s="70"/>
    </row>
    <row r="467" spans="1:22" ht="12.95" customHeight="1">
      <c r="B467" s="117" t="s">
        <v>71</v>
      </c>
      <c r="C467" s="582" t="str">
        <f>VLOOKUP(B469,dsma,3,0)&amp;"-"&amp;VLOOKUP(B469,dsma,5,0)</f>
        <v xml:space="preserve">Lê Thị Xuyến-Văn </v>
      </c>
      <c r="D467" s="582"/>
      <c r="E467" s="582"/>
      <c r="F467" s="582"/>
      <c r="G467" s="71"/>
      <c r="H467" s="72"/>
      <c r="I467" s="73" t="s">
        <v>125</v>
      </c>
      <c r="J467" s="74">
        <f>60-COUNTIF(E470:J479, " ")</f>
        <v>8</v>
      </c>
      <c r="K467" s="71"/>
      <c r="L467" s="117" t="s">
        <v>71</v>
      </c>
      <c r="M467" s="582" t="str">
        <f>VLOOKUP(L469,dsma,3,0)&amp;"-"&amp;VLOOKUP(L469,dsma,5,0)</f>
        <v xml:space="preserve">Cao Thị Kim Dung-Văn </v>
      </c>
      <c r="N467" s="582"/>
      <c r="O467" s="582"/>
      <c r="P467" s="582"/>
      <c r="Q467" s="105"/>
      <c r="R467" s="72"/>
      <c r="S467" s="73" t="s">
        <v>125</v>
      </c>
      <c r="T467" s="74">
        <f>60-COUNTIF(O470:T479, " ")</f>
        <v>0</v>
      </c>
    </row>
    <row r="468" spans="1:22" ht="3" customHeight="1">
      <c r="B468" s="116"/>
      <c r="C468" s="71"/>
      <c r="D468" s="71"/>
      <c r="E468" s="75"/>
      <c r="F468" s="71"/>
      <c r="G468" s="71"/>
      <c r="H468" s="71"/>
      <c r="I468" s="71"/>
      <c r="J468" s="71"/>
      <c r="K468" s="71"/>
      <c r="L468" s="116"/>
      <c r="M468" s="71"/>
      <c r="N468" s="71"/>
      <c r="O468" s="75"/>
      <c r="P468" s="71"/>
      <c r="Q468" s="71"/>
      <c r="R468" s="71"/>
      <c r="S468" s="71"/>
      <c r="T468" s="71"/>
    </row>
    <row r="469" spans="1:22" ht="12.95" customHeight="1">
      <c r="A469" s="126"/>
      <c r="B469" s="118" t="str">
        <f>X63</f>
        <v>BV07</v>
      </c>
      <c r="C469" s="76" t="s">
        <v>72</v>
      </c>
      <c r="D469" s="76" t="s">
        <v>73</v>
      </c>
      <c r="E469" s="76" t="s">
        <v>15</v>
      </c>
      <c r="F469" s="76" t="s">
        <v>16</v>
      </c>
      <c r="G469" s="76" t="s">
        <v>37</v>
      </c>
      <c r="H469" s="76" t="s">
        <v>38</v>
      </c>
      <c r="I469" s="76" t="s">
        <v>39</v>
      </c>
      <c r="J469" s="76" t="s">
        <v>40</v>
      </c>
      <c r="K469" s="103"/>
      <c r="L469" s="118" t="str">
        <f>X64</f>
        <v>BV08</v>
      </c>
      <c r="M469" s="76" t="s">
        <v>72</v>
      </c>
      <c r="N469" s="76" t="s">
        <v>73</v>
      </c>
      <c r="O469" s="76" t="s">
        <v>15</v>
      </c>
      <c r="P469" s="76" t="s">
        <v>16</v>
      </c>
      <c r="Q469" s="76" t="s">
        <v>37</v>
      </c>
      <c r="R469" s="76" t="s">
        <v>38</v>
      </c>
      <c r="S469" s="76" t="s">
        <v>39</v>
      </c>
      <c r="T469" s="76" t="s">
        <v>40</v>
      </c>
      <c r="V469" s="122">
        <v>60</v>
      </c>
    </row>
    <row r="470" spans="1:22" ht="12.95" customHeight="1">
      <c r="A470" s="124"/>
      <c r="B470" s="583" t="s">
        <v>25</v>
      </c>
      <c r="C470" s="68">
        <v>1</v>
      </c>
      <c r="D470" s="77" t="s">
        <v>74</v>
      </c>
      <c r="E470" s="68" t="str">
        <f>IF(COUNTIF(MaGv!$C$4:$BB$4, B469)&gt;0, INDEX(MaGv!$C$3:$BB$4, 1, MATCH(B469, MaGv!$C$4:$BB$4,0))," ")</f>
        <v>A3</v>
      </c>
      <c r="F470" s="68" t="str">
        <f>IF(COUNTIF(MaGv!$C$9:$BB$9, B469)&gt;0, INDEX(MaGv!$C$3:$BB$9, 1, MATCH(B469, MaGv!$C$9:$BB$9,0))," ")</f>
        <v>A9</v>
      </c>
      <c r="G470" s="68" t="str">
        <f>IF(COUNTIF(MaGv!$C$14:$BB$14, B469)&gt;0, INDEX(MaGv!$C$3:$BB$14, 1, MATCH(B469, MaGv!$C$14:$BB$14,0))," ")</f>
        <v xml:space="preserve"> </v>
      </c>
      <c r="H470" s="68" t="str">
        <f>IF(COUNTIF(MaGv!$C$19:$BB$19, B469)&gt;0, INDEX(MaGv!$C$3:$BB$19, 1, MATCH(B469, MaGv!$C$19:$BB$19,0))," ")</f>
        <v>A9</v>
      </c>
      <c r="I470" s="68" t="str">
        <f>IF(COUNTIF(MaGv!$C$24:$BB$24, B469)&gt;0, INDEX(MaGv!$C$3:$BB$24, 1, MATCH(B469, MaGv!$C$24:$BB$24,0))," ")</f>
        <v xml:space="preserve"> </v>
      </c>
      <c r="J470" s="68" t="str">
        <f>IF(COUNTIF(MaGv!$C$29:$BB$29, B469)&gt;0, INDEX(MaGv!$C$3:$BB$29, 1, MATCH(B469, MaGv!$C$29:$BB$29,0))," ")</f>
        <v xml:space="preserve"> </v>
      </c>
      <c r="K470" s="104"/>
      <c r="L470" s="583" t="s">
        <v>25</v>
      </c>
      <c r="M470" s="68">
        <v>1</v>
      </c>
      <c r="N470" s="77" t="s">
        <v>74</v>
      </c>
      <c r="O470" s="68" t="str">
        <f>IF(COUNTIF(MaGv!$C$4:$BB$4, L469)&gt;0, INDEX(MaGv!$C$3:$BB$4, 1, MATCH(L469, MaGv!$C$4:$BB$4,0))," ")</f>
        <v xml:space="preserve"> </v>
      </c>
      <c r="P470" s="68" t="str">
        <f>IF(COUNTIF(MaGv!$C$9:$BB$9, L469)&gt;0, INDEX(MaGv!$C$3:$BB$9, 1, MATCH(L469, MaGv!$C$9:$BB$9,0))," ")</f>
        <v xml:space="preserve"> </v>
      </c>
      <c r="Q470" s="68" t="str">
        <f>IF(COUNTIF(MaGv!$C$14:$BB$14, L469)&gt;0, INDEX(MaGv!$C$3:$BB$14, 1, MATCH(L469, MaGv!$C$14:$BB$14,0))," ")</f>
        <v xml:space="preserve"> </v>
      </c>
      <c r="R470" s="68" t="str">
        <f>IF(COUNTIF(MaGv!$C$19:$BB$19, L469)&gt;0, INDEX(MaGv!$C$3:$BB$19, 1, MATCH(L469, MaGv!$C$19:$BB$19,0))," ")</f>
        <v xml:space="preserve"> </v>
      </c>
      <c r="S470" s="68" t="str">
        <f>IF(COUNTIF(MaGv!$C$24:$BB$24, L469)&gt;0, INDEX(MaGv!$C$3:$BB$24, 1, MATCH(L469, MaGv!$C$24:$BB$24,0))," ")</f>
        <v xml:space="preserve"> </v>
      </c>
      <c r="T470" s="68" t="str">
        <f>IF(COUNTIF(MaGv!$C$29:$BB$29, L469)&gt;0, INDEX(MaGv!$C$3:$BB$29, 1, MATCH(L469, MaGv!$C$29:$BB$29,0))," ")</f>
        <v xml:space="preserve"> </v>
      </c>
    </row>
    <row r="471" spans="1:22" ht="12.95" customHeight="1">
      <c r="A471" s="124"/>
      <c r="B471" s="580"/>
      <c r="C471" s="78">
        <v>2</v>
      </c>
      <c r="D471" s="79" t="s">
        <v>98</v>
      </c>
      <c r="E471" s="78" t="str">
        <f>IF(COUNTIF(MaGv!$C$5:$BB$5, B469)&gt;0, INDEX(MaGv!$C$3:$BB$5, 1, MATCH(B469, MaGv!$C$5:$BB$5,0))," ")</f>
        <v>A3</v>
      </c>
      <c r="F471" s="78" t="str">
        <f>IF(COUNTIF(MaGv!$C$10:$BB$10, B469)&gt;0, INDEX(MaGv!$C$3:$BB$10, 1, MATCH(B469, MaGv!$C$10:$BB$10,0))," ")</f>
        <v>A3</v>
      </c>
      <c r="G471" s="78" t="str">
        <f>IF(COUNTIF(MaGv!$C$15:$BB$15, B469)&gt;0, INDEX(MaGv!$C$3:$BB$15, 1, MATCH(B469, MaGv!$C$15:$BB$15,0))," ")</f>
        <v xml:space="preserve"> </v>
      </c>
      <c r="H471" s="78" t="str">
        <f>IF(COUNTIF(MaGv!$C$20:$BB$20, B469)&gt;0, INDEX(MaGv!$C$3:$BB$20, 1, MATCH(B469, MaGv!$C$20:$BB$20,0))," ")</f>
        <v>A9</v>
      </c>
      <c r="I471" s="78" t="str">
        <f>IF(COUNTIF(MaGv!$C$25:$BB$25, B469)&gt;0, INDEX(MaGv!$C$3:$BB$25, 1, MATCH(B469, MaGv!$C$25:$BB$25,0))," ")</f>
        <v xml:space="preserve"> </v>
      </c>
      <c r="J471" s="78" t="str">
        <f>IF(COUNTIF(MaGv!$C$30:$BB$30, B469)&gt;0, INDEX(MaGv!$C$3:$BB$30, 1, MATCH(B469, MaGv!$C$30:$BB$30,0))," ")</f>
        <v xml:space="preserve"> </v>
      </c>
      <c r="K471" s="104"/>
      <c r="L471" s="580"/>
      <c r="M471" s="78">
        <v>2</v>
      </c>
      <c r="N471" s="79" t="s">
        <v>98</v>
      </c>
      <c r="O471" s="78" t="str">
        <f>IF(COUNTIF(MaGv!$C$5:$BB$5, L469)&gt;0, INDEX(MaGv!$C$3:$BB$5, 1, MATCH(L469, MaGv!$C$5:$BB$5,0))," ")</f>
        <v xml:space="preserve"> </v>
      </c>
      <c r="P471" s="78" t="str">
        <f>IF(COUNTIF(MaGv!$C$10:$BB$10, L469)&gt;0, INDEX(MaGv!$C$3:$BB$10, 1, MATCH(L469, MaGv!$C$10:$BB$10,0))," ")</f>
        <v xml:space="preserve"> </v>
      </c>
      <c r="Q471" s="78" t="str">
        <f>IF(COUNTIF(MaGv!$C$15:$BB$15, L469)&gt;0, INDEX(MaGv!$C$3:$BB$15, 1, MATCH(L469, MaGv!$C$15:$BB$15,0))," ")</f>
        <v xml:space="preserve"> </v>
      </c>
      <c r="R471" s="78" t="str">
        <f>IF(COUNTIF(MaGv!$C$20:$BB$20, L469)&gt;0, INDEX(MaGv!$C$3:$BB$20, 1, MATCH(L469, MaGv!$C$20:$BB$20,0))," ")</f>
        <v xml:space="preserve"> </v>
      </c>
      <c r="S471" s="78" t="str">
        <f>IF(COUNTIF(MaGv!$C$25:$BB$25, L469)&gt;0, INDEX(MaGv!$C$3:$BB$25, 1, MATCH(L469, MaGv!$C$25:$BB$25,0))," ")</f>
        <v xml:space="preserve"> </v>
      </c>
      <c r="T471" s="78" t="str">
        <f>IF(COUNTIF(MaGv!$C$30:$BB$30, L469)&gt;0, INDEX(MaGv!$C$3:$BB$30, 1, MATCH(L469, MaGv!$C$30:$BB$30,0))," ")</f>
        <v xml:space="preserve"> </v>
      </c>
    </row>
    <row r="472" spans="1:22" ht="12.95" customHeight="1">
      <c r="A472" s="124"/>
      <c r="B472" s="580"/>
      <c r="C472" s="78">
        <v>3</v>
      </c>
      <c r="D472" s="79" t="s">
        <v>278</v>
      </c>
      <c r="E472" s="78" t="str">
        <f>IF(COUNTIF(MaGv!$C$6:$BB$6, B469)&gt;0, INDEX(MaGv!$C$3:$BB$6, 1, MATCH(B469, MaGv!$C$6:$BB$6,0))," ")</f>
        <v xml:space="preserve"> </v>
      </c>
      <c r="F472" s="78" t="str">
        <f>IF(COUNTIF(MaGv!$C$11:$BB$11, B469)&gt;0, INDEX(MaGv!$C$3:$BB$11, 1, MATCH(B469, MaGv!$C$11:$BB$11,0))," ")</f>
        <v xml:space="preserve"> </v>
      </c>
      <c r="G472" s="78" t="str">
        <f>IF(COUNTIF(MaGv!$C$16:$BB$16, B469)&gt;0, INDEX(MaGv!$C$3:$BB$16, 1, MATCH(B469, MaGv!$C$16:$BB$16,0))," ")</f>
        <v xml:space="preserve"> </v>
      </c>
      <c r="H472" s="78" t="str">
        <f>IF(COUNTIF(MaGv!$C$21:$BB$21, B469)&gt;0, INDEX(MaGv!$C$3:$BB$21, 1, MATCH(B469, MaGv!$C$21:$BB$21,0))," ")</f>
        <v xml:space="preserve"> </v>
      </c>
      <c r="I472" s="78" t="str">
        <f>IF(COUNTIF(MaGv!$C$26:$BB$26, B469)&gt;0, INDEX(MaGv!$C$3:$BB$26, 1, MATCH(B469, MaGv!$C$26:$BB$26,0))," ")</f>
        <v xml:space="preserve"> </v>
      </c>
      <c r="J472" s="78" t="str">
        <f>IF(COUNTIF(MaGv!$C$31:$BB$31, B469)&gt;0, INDEX(MaGv!$C$3:$BB$31, 1, MATCH(B469, MaGv!$C$31:$BB$31,0))," ")</f>
        <v xml:space="preserve"> </v>
      </c>
      <c r="K472" s="104"/>
      <c r="L472" s="580"/>
      <c r="M472" s="78">
        <v>3</v>
      </c>
      <c r="N472" s="79" t="s">
        <v>278</v>
      </c>
      <c r="O472" s="78" t="str">
        <f>IF(COUNTIF(MaGv!$C$6:$BB$6, L469)&gt;0, INDEX(MaGv!$C$3:$BB$6, 1, MATCH(L469, MaGv!$C$6:$BB$6,0))," ")</f>
        <v xml:space="preserve"> </v>
      </c>
      <c r="P472" s="78" t="str">
        <f>IF(COUNTIF(MaGv!$C$11:$BB$11, L469)&gt;0, INDEX(MaGv!$C$3:$BB$11, 1, MATCH(L469, MaGv!$C$11:$BB$11,0))," ")</f>
        <v xml:space="preserve"> </v>
      </c>
      <c r="Q472" s="78" t="str">
        <f>IF(COUNTIF(MaGv!$C$16:$BB$16, L469)&gt;0, INDEX(MaGv!$C$3:$BB$16, 1, MATCH(L469, MaGv!$C$16:$BB$16,0))," ")</f>
        <v xml:space="preserve"> </v>
      </c>
      <c r="R472" s="78" t="str">
        <f>IF(COUNTIF(MaGv!$C$21:$BB$21, L469)&gt;0, INDEX(MaGv!$C$3:$BB$21, 1, MATCH(L469, MaGv!$C$21:$BB$21,0))," ")</f>
        <v xml:space="preserve"> </v>
      </c>
      <c r="S472" s="78" t="str">
        <f>IF(COUNTIF(MaGv!$C$26:$BB$26, L469)&gt;0, INDEX(MaGv!$C$3:$BB$26, 1, MATCH(L469, MaGv!$C$26:$BB$26,0))," ")</f>
        <v xml:space="preserve"> </v>
      </c>
      <c r="T472" s="78" t="str">
        <f>IF(COUNTIF(MaGv!$C$31:$BB$31, L469)&gt;0, INDEX(MaGv!$C$3:$BB$31, 1, MATCH(L469, MaGv!$C$31:$BB$31,0))," ")</f>
        <v xml:space="preserve"> </v>
      </c>
    </row>
    <row r="473" spans="1:22" ht="12.95" customHeight="1">
      <c r="A473" s="124"/>
      <c r="B473" s="580"/>
      <c r="C473" s="78">
        <v>4</v>
      </c>
      <c r="D473" s="79" t="s">
        <v>99</v>
      </c>
      <c r="E473" s="78" t="str">
        <f>IF(COUNTIF(MaGv!$C$7:$BB$7, B469)&gt;0, INDEX(MaGv!$C$3:$BB$7, 1, MATCH(B469, MaGv!$C$7:$BB$7,0))," ")</f>
        <v>A3</v>
      </c>
      <c r="F473" s="78" t="str">
        <f>IF(COUNTIF(MaGv!$C$12:$BB$12, B469)&gt;0, INDEX(MaGv!$C$3:$BB$12, 1, MATCH(B469, MaGv!$C$12:$BB$12,0))," ")</f>
        <v xml:space="preserve"> </v>
      </c>
      <c r="G473" s="78" t="str">
        <f>IF(COUNTIF(MaGv!$C$17:$BB$17, B469)&gt;0, INDEX(MaGv!$C$3:$BB$17, 1, MATCH(B469, MaGv!$C$17:$BB$17,0))," ")</f>
        <v xml:space="preserve"> </v>
      </c>
      <c r="H473" s="78" t="str">
        <f>IF(COUNTIF(MaGv!$C$22:$BB$22, B469)&gt;0, INDEX(MaGv!$C$3:$BB$22, 1, MATCH(B469, MaGv!$C$22:$BB$22,0))," ")</f>
        <v xml:space="preserve"> </v>
      </c>
      <c r="I473" s="78" t="str">
        <f>IF(COUNTIF(MaGv!$C$27:$BB$27, B469)&gt;0, INDEX(MaGv!$C$3:$BB$27, 1, MATCH(B469, MaGv!$C$27:$BB$27,0))," ")</f>
        <v xml:space="preserve"> </v>
      </c>
      <c r="J473" s="78" t="str">
        <f>IF(COUNTIF(MaGv!$C$32:$BB$32, B469)&gt;0, INDEX(MaGv!$C$3:$BB$32, 1, MATCH(B469, MaGv!$C$32:$BB$32,0))," ")</f>
        <v xml:space="preserve"> </v>
      </c>
      <c r="K473" s="104"/>
      <c r="L473" s="580"/>
      <c r="M473" s="78">
        <v>4</v>
      </c>
      <c r="N473" s="79" t="s">
        <v>99</v>
      </c>
      <c r="O473" s="78" t="str">
        <f>IF(COUNTIF(MaGv!$C$7:$BB$7, L469)&gt;0, INDEX(MaGv!$C$3:$BB$7, 1, MATCH(L469, MaGv!$C$7:$BB$7,0))," ")</f>
        <v xml:space="preserve"> </v>
      </c>
      <c r="P473" s="78" t="str">
        <f>IF(COUNTIF(MaGv!$C$12:$BB$12, L469)&gt;0, INDEX(MaGv!$C$3:$BB$12, 1, MATCH(L469, MaGv!$C$12:$BB$12,0))," ")</f>
        <v xml:space="preserve"> </v>
      </c>
      <c r="Q473" s="78" t="str">
        <f>IF(COUNTIF(MaGv!$C$17:$BB$17, L469)&gt;0, INDEX(MaGv!$C$3:$BB$17, 1, MATCH(L469, MaGv!$C$17:$BB$17,0))," ")</f>
        <v xml:space="preserve"> </v>
      </c>
      <c r="R473" s="78" t="str">
        <f>IF(COUNTIF(MaGv!$C$22:$BB$22, L469)&gt;0, INDEX(MaGv!$C$3:$BB$22, 1, MATCH(L469, MaGv!$C$22:$BB$22,0))," ")</f>
        <v xml:space="preserve"> </v>
      </c>
      <c r="S473" s="78" t="str">
        <f>IF(COUNTIF(MaGv!$C$27:$BB$27, L469)&gt;0, INDEX(MaGv!$C$3:$BB$27, 1, MATCH(L469, MaGv!$C$27:$BB$27,0))," ")</f>
        <v xml:space="preserve"> </v>
      </c>
      <c r="T473" s="78" t="str">
        <f>IF(COUNTIF(MaGv!$C$32:$BB$32, L469)&gt;0, INDEX(MaGv!$C$3:$BB$32, 1, MATCH(L469, MaGv!$C$32:$BB$32,0))," ")</f>
        <v xml:space="preserve"> </v>
      </c>
    </row>
    <row r="474" spans="1:22" ht="12.95" customHeight="1" thickBot="1">
      <c r="A474" s="124"/>
      <c r="B474" s="580"/>
      <c r="C474" s="108">
        <v>5</v>
      </c>
      <c r="D474" s="110" t="s">
        <v>100</v>
      </c>
      <c r="E474" s="108" t="str">
        <f>IF(COUNTIF(MaGv!$C$8:$BB$8, B469)&gt;0, INDEX(MaGv!$C$3:$BB$8, 1, MATCH(B469, MaGv!$C$8:$BB$8,0))," ")</f>
        <v>A3</v>
      </c>
      <c r="F474" s="108" t="str">
        <f>IF(COUNTIF(MaGv!$C$13:$BB$13, B469)&gt;0, INDEX(MaGv!$C$3:$BB$13, 1, MATCH(B469, MaGv!$C$13:$BB$13,0))," ")</f>
        <v xml:space="preserve"> </v>
      </c>
      <c r="G474" s="108" t="str">
        <f>IF(COUNTIF(MaGv!$C$18:$BB$18, B469)&gt;0, INDEX(MaGv!$C$3:$BB$18, 1, MATCH(B469, MaGv!$C$18:$BB$18,0))," ")</f>
        <v xml:space="preserve"> </v>
      </c>
      <c r="H474" s="108" t="str">
        <f>IF(COUNTIF(MaGv!$C$23:$BB$23, B469)&gt;0, INDEX(MaGv!$C$3:$BB$23, 1, MATCH(B469, MaGv!$C$23:$BB$23,0))," ")</f>
        <v xml:space="preserve"> </v>
      </c>
      <c r="I474" s="108" t="str">
        <f>IF(COUNTIF(MaGv!$C$28:$BB$28, B469)&gt;0, INDEX(MaGv!$C$3:$BB$28, 1, MATCH(B469, MaGv!$C$28:$BB$28,0))," ")</f>
        <v xml:space="preserve"> </v>
      </c>
      <c r="J474" s="108" t="str">
        <f>IF(COUNTIF(MaGv!$C$33:$BB$33, B469)&gt;0, INDEX(MaGv!$C$3:$BB$33, 1, MATCH(B469, MaGv!$C$33:$BB$33, 0))," ")</f>
        <v xml:space="preserve"> </v>
      </c>
      <c r="K474" s="104"/>
      <c r="L474" s="580"/>
      <c r="M474" s="108">
        <v>5</v>
      </c>
      <c r="N474" s="110" t="s">
        <v>100</v>
      </c>
      <c r="O474" s="108" t="str">
        <f>IF(COUNTIF(MaGv!$C$8:$BB$8, L469)&gt;0, INDEX(MaGv!$C$3:$BB$8, 1, MATCH(L469, MaGv!$C$8:$BB$8,0))," ")</f>
        <v xml:space="preserve"> </v>
      </c>
      <c r="P474" s="108" t="str">
        <f>IF(COUNTIF(MaGv!$C$13:$BB$13, L469)&gt;0, INDEX(MaGv!$C$3:$BB$13, 1, MATCH(L469, MaGv!$C$13:$BB$13,0))," ")</f>
        <v xml:space="preserve"> </v>
      </c>
      <c r="Q474" s="108" t="str">
        <f>IF(COUNTIF(MaGv!$C$18:$BB$18, L469)&gt;0, INDEX(MaGv!$C$3:$BB$18, 1, MATCH(L469, MaGv!$C$18:$BB$18,0))," ")</f>
        <v xml:space="preserve"> </v>
      </c>
      <c r="R474" s="108" t="str">
        <f>IF(COUNTIF(MaGv!$C$23:$BB$23, L469)&gt;0, INDEX(MaGv!$C$3:$BB$23, 1, MATCH(L469, MaGv!$C$23:$BB$23,0))," ")</f>
        <v xml:space="preserve"> </v>
      </c>
      <c r="S474" s="108" t="str">
        <f>IF(COUNTIF(MaGv!$C$28:$BB$28, L469)&gt;0, INDEX(MaGv!$C$3:$BB$28, 1, MATCH(L469, MaGv!$C$28:$BB$28,0))," ")</f>
        <v xml:space="preserve"> </v>
      </c>
      <c r="T474" s="108" t="str">
        <f>IF(COUNTIF(MaGv!$C$33:$BB$33, L469)&gt;0, INDEX(MaGv!$C$3:$BB$33, 1, MATCH(L469, MaGv!$C$33:$BB$33, 0))," ")</f>
        <v xml:space="preserve"> </v>
      </c>
    </row>
    <row r="475" spans="1:22" ht="12.95" customHeight="1" thickTop="1">
      <c r="A475" s="124"/>
      <c r="B475" s="579" t="s">
        <v>24</v>
      </c>
      <c r="C475" s="109">
        <v>1</v>
      </c>
      <c r="D475" s="111" t="s">
        <v>279</v>
      </c>
      <c r="E475" s="109" t="str">
        <f>IF(COUNTIF(MaGv!$C$39:$BB$39, B469)&gt;0, INDEX(MaGv!$C$38:$BB$39, 1, MATCH(B469, MaGv!$C$39:$BB$39,0))," ")</f>
        <v xml:space="preserve"> </v>
      </c>
      <c r="F475" s="109" t="str">
        <f>IF(COUNTIF(MaGv!$C$44:$BB$44, B469)&gt;0, INDEX(MaGv!$C$38:$BB$44, 1, MATCH(B469, MaGv!$C$44:$BB$44,0))," ")</f>
        <v xml:space="preserve"> </v>
      </c>
      <c r="G475" s="109" t="str">
        <f>IF(COUNTIF(MaGv!$C$49:$BB$49, B469)&gt;0, INDEX(MaGv!$C$38:$BB$49, 1, MATCH(B469, MaGv!$C$49:$BB$49,0))," ")</f>
        <v xml:space="preserve"> </v>
      </c>
      <c r="H475" s="109" t="str">
        <f>IF(COUNTIF(MaGv!$C$54:$BB$54, B469)&gt;0, INDEX(MaGv!$C$38:$BB$54, 1, MATCH(B469, MaGv!$C$54:$BB$54,0))," ")</f>
        <v xml:space="preserve"> </v>
      </c>
      <c r="I475" s="109" t="str">
        <f>IF(COUNTIF(MaGv!$C$59:$BB$59, B469)&gt;0, INDEX(MaGv!$C$38:$BB$59, 1, MATCH(B469, MaGv!$C$59:$BB$59,0))," ")</f>
        <v xml:space="preserve"> </v>
      </c>
      <c r="J475" s="109" t="str">
        <f>IF(COUNTIF(MaGv!$C$64:$BB$64, B469)&gt;0, INDEX(MaGv!$C$38:$BB$64, 1, MATCH(B469, MaGv!$C$64:$BB$64,0))," ")</f>
        <v xml:space="preserve"> </v>
      </c>
      <c r="K475" s="104"/>
      <c r="L475" s="579" t="s">
        <v>24</v>
      </c>
      <c r="M475" s="109">
        <v>1</v>
      </c>
      <c r="N475" s="111" t="s">
        <v>279</v>
      </c>
      <c r="O475" s="109" t="str">
        <f>IF(COUNTIF(MaGv!$C$39:$BB$39, L469)&gt;0, INDEX(MaGv!$C$38:$BB$39, 1, MATCH(L469, MaGv!$C$39:$BB$39,0))," ")</f>
        <v xml:space="preserve"> </v>
      </c>
      <c r="P475" s="109" t="str">
        <f>IF(COUNTIF(MaGv!$C$44:$BB$44, L469)&gt;0, INDEX(MaGv!$C$38:$BB$44, 1, MATCH(L469, MaGv!$C$44:$BB$44,0))," ")</f>
        <v xml:space="preserve"> </v>
      </c>
      <c r="Q475" s="109" t="str">
        <f>IF(COUNTIF(MaGv!$C$49:$BB$49, L469)&gt;0, INDEX(MaGv!$C$38:$BB$49, 1, MATCH(L469, MaGv!$C$49:$BB$49,0))," ")</f>
        <v xml:space="preserve"> </v>
      </c>
      <c r="R475" s="109" t="str">
        <f>IF(COUNTIF(MaGv!$C$54:$BB$54, L469)&gt;0, INDEX(MaGv!$C$38:$BB$54, 1, MATCH(L469, MaGv!$C$54:$BB$54,0))," ")</f>
        <v xml:space="preserve"> </v>
      </c>
      <c r="S475" s="109" t="str">
        <f>IF(COUNTIF(MaGv!$C$59:$BB$59, L469)&gt;0, INDEX(MaGv!$C$38:$BB$59, 1, MATCH(L469, MaGv!$C$59:$BB$59,0))," ")</f>
        <v xml:space="preserve"> </v>
      </c>
      <c r="T475" s="109" t="str">
        <f>IF(COUNTIF(MaGv!$C$64:$BB$64, L469)&gt;0, INDEX(MaGv!$C$38:$BB$64, 1, MATCH(L469, MaGv!$C$64:$BB$64,0))," ")</f>
        <v xml:space="preserve"> </v>
      </c>
    </row>
    <row r="476" spans="1:22" ht="12.95" customHeight="1">
      <c r="A476" s="124"/>
      <c r="B476" s="580"/>
      <c r="C476" s="78">
        <v>2</v>
      </c>
      <c r="D476" s="79" t="s">
        <v>531</v>
      </c>
      <c r="E476" s="78" t="str">
        <f>IF(COUNTIF(MaGv!$C$40:$BB$40, B469)&gt;0, INDEX(MaGv!$C$38:$BB$40, 1, MATCH(B469, MaGv!$C$40:$BB$40,0))," ")</f>
        <v xml:space="preserve"> </v>
      </c>
      <c r="F476" s="78" t="str">
        <f>IF(COUNTIF(MaGv!$C$45:$BB$45, B469)&gt;0, INDEX(MaGv!$C$38:$BB$45, 1, MATCH(B469, MaGv!$C$45:$BB$45,0))," ")</f>
        <v xml:space="preserve"> </v>
      </c>
      <c r="G476" s="78" t="str">
        <f>IF(COUNTIF(MaGv!$C$50:$BB$50, B469)&gt;0, INDEX(MaGv!$C$38:$BB$50, 1, MATCH(B469, MaGv!$C$50:$BB$50,0))," ")</f>
        <v xml:space="preserve"> </v>
      </c>
      <c r="H476" s="78" t="str">
        <f>IF(COUNTIF(MaGv!$C$55:$BB$55, B469)&gt;0, INDEX(MaGv!$C$38:$BB$55, 1, MATCH(B469, MaGv!$C$55:$BB$55,0))," ")</f>
        <v xml:space="preserve"> </v>
      </c>
      <c r="I476" s="78" t="str">
        <f>IF(COUNTIF(MaGv!$C$60:$BB$60, B469)&gt;0, INDEX(MaGv!$C$38:$BB$60, 1, MATCH(B469, MaGv!$C$60:$BB$60,0))," ")</f>
        <v xml:space="preserve"> </v>
      </c>
      <c r="J476" s="78" t="str">
        <f>IF(COUNTIF(MaGv!$C$65:$BB$65, B469)&gt;0, INDEX(MaGv!$C$38:$BB$65, 1, MATCH(B469, MaGv!$C$65:$BB$65,0))," ")</f>
        <v xml:space="preserve"> </v>
      </c>
      <c r="K476" s="104"/>
      <c r="L476" s="580"/>
      <c r="M476" s="78">
        <v>2</v>
      </c>
      <c r="N476" s="79" t="s">
        <v>531</v>
      </c>
      <c r="O476" s="78" t="str">
        <f>IF(COUNTIF(MaGv!$C$40:$BB$40, L469)&gt;0, INDEX(MaGv!$C$38:$BB$40, 1, MATCH(L469, MaGv!$C$40:$BB$40,0))," ")</f>
        <v xml:space="preserve"> </v>
      </c>
      <c r="P476" s="78" t="str">
        <f>IF(COUNTIF(MaGv!$C$45:$BB$45, L469)&gt;0, INDEX(MaGv!$C$38:$BB$45, 1, MATCH(L469, MaGv!$C$45:$BB$45,0))," ")</f>
        <v xml:space="preserve"> </v>
      </c>
      <c r="Q476" s="78" t="str">
        <f>IF(COUNTIF(MaGv!$C$50:$BB$50, L469)&gt;0, INDEX(MaGv!$C$38:$BB$50, 1, MATCH(L469, MaGv!$C$50:$BB$50,0))," ")</f>
        <v xml:space="preserve"> </v>
      </c>
      <c r="R476" s="78" t="str">
        <f>IF(COUNTIF(MaGv!$C$55:$BB$55, L469)&gt;0, INDEX(MaGv!$C$38:$BB$55, 1, MATCH(L469, MaGv!$C$55:$BB$55,0))," ")</f>
        <v xml:space="preserve"> </v>
      </c>
      <c r="S476" s="78" t="str">
        <f>IF(COUNTIF(MaGv!$C$60:$BB$60, L469)&gt;0, INDEX(MaGv!$C$38:$BB$60, 1, MATCH(L469, MaGv!$C$60:$BB$60,0))," ")</f>
        <v xml:space="preserve"> </v>
      </c>
      <c r="T476" s="78" t="str">
        <f>IF(COUNTIF(MaGv!$C$65:$BB$65, L469)&gt;0, INDEX(MaGv!$C$38:$BB$65, 1, MATCH(L469, MaGv!$C$65:$BB$65,0))," ")</f>
        <v xml:space="preserve"> </v>
      </c>
    </row>
    <row r="477" spans="1:22" ht="12.95" customHeight="1">
      <c r="A477" s="124"/>
      <c r="B477" s="580"/>
      <c r="C477" s="78">
        <v>3</v>
      </c>
      <c r="D477" s="79" t="s">
        <v>532</v>
      </c>
      <c r="E477" s="78" t="str">
        <f>IF(COUNTIF(MaGv!$C$41:$BB$41, B469)&gt;0, INDEX(MaGv!$C$38:$BB$41, 1, MATCH(B469, MaGv!$C$41:$BB$41,0))," ")</f>
        <v xml:space="preserve"> </v>
      </c>
      <c r="F477" s="78" t="str">
        <f>IF(COUNTIF(MaGv!$C$46:$BB$46, B469)&gt;0, INDEX(MaGv!$C$38:$BB$46, 1, MATCH(B469, MaGv!$C$46:$BB$46,0))," ")</f>
        <v xml:space="preserve"> </v>
      </c>
      <c r="G477" s="78" t="str">
        <f>IF(COUNTIF(MaGv!$C$51:$BB$51, B469)&gt;0, INDEX(MaGv!$C$38:$BB$51, 1, MATCH(B469, MaGv!$C$51:$BB$51,0))," ")</f>
        <v xml:space="preserve"> </v>
      </c>
      <c r="H477" s="78" t="str">
        <f>IF(COUNTIF(MaGv!$C$56:$BB$56, B469)&gt;0, INDEX(MaGv!$C$38:$BB$56, 1, MATCH(B469, MaGv!$C$56:$BB$56,0))," ")</f>
        <v xml:space="preserve"> </v>
      </c>
      <c r="I477" s="78" t="str">
        <f>IF(COUNTIF(MaGv!$C$61:$BB$61, B469)&gt;0, INDEX(MaGv!$C$38:$BB$61, 1, MATCH(B469, MaGv!$C$61:$BB$61,0))," ")</f>
        <v xml:space="preserve"> </v>
      </c>
      <c r="J477" s="78" t="str">
        <f>IF(COUNTIF(MaGv!$C$66:$BB$66, B469)&gt;0, INDEX(MaGv!$C$38:$BB$66, 1, MATCH(B469, MaGv!$C$66:$BB$66,0))," ")</f>
        <v xml:space="preserve"> </v>
      </c>
      <c r="K477" s="104"/>
      <c r="L477" s="580"/>
      <c r="M477" s="78">
        <v>3</v>
      </c>
      <c r="N477" s="79" t="s">
        <v>532</v>
      </c>
      <c r="O477" s="78" t="str">
        <f>IF(COUNTIF(MaGv!$C$41:$BB$41, L469)&gt;0, INDEX(MaGv!$C$38:$BB$41, 1, MATCH(L469, MaGv!$C$41:$BB$41,0))," ")</f>
        <v xml:space="preserve"> </v>
      </c>
      <c r="P477" s="78" t="str">
        <f>IF(COUNTIF(MaGv!$C$46:$BB$46, L469)&gt;0, INDEX(MaGv!$C$38:$BB$46, 1, MATCH(L469, MaGv!$C$46:$BB$46,0))," ")</f>
        <v xml:space="preserve"> </v>
      </c>
      <c r="Q477" s="78" t="str">
        <f>IF(COUNTIF(MaGv!$C$51:$BB$51, L469)&gt;0, INDEX(MaGv!$C$38:$BB$51, 1, MATCH(L469, MaGv!$C$51:$BB$51,0))," ")</f>
        <v xml:space="preserve"> </v>
      </c>
      <c r="R477" s="78" t="str">
        <f>IF(COUNTIF(MaGv!$C$56:$BB$56, L469)&gt;0, INDEX(MaGv!$C$38:$BB$56, 1, MATCH(L469, MaGv!$C$56:$BB$56,0))," ")</f>
        <v xml:space="preserve"> </v>
      </c>
      <c r="S477" s="78" t="str">
        <f>IF(COUNTIF(MaGv!$C$61:$BB$61, L469)&gt;0, INDEX(MaGv!$C$38:$BB$61, 1, MATCH(L469, MaGv!$C$61:$BB$61,0))," ")</f>
        <v xml:space="preserve"> </v>
      </c>
      <c r="T477" s="78" t="str">
        <f>IF(COUNTIF(MaGv!$C$66:$BB$66, L469)&gt;0, INDEX(MaGv!$C$38:$BB$66, 1, MATCH(L469, MaGv!$C$66:$BB$66,0))," ")</f>
        <v xml:space="preserve"> </v>
      </c>
    </row>
    <row r="478" spans="1:22" ht="12.95" customHeight="1">
      <c r="A478" s="124"/>
      <c r="B478" s="580"/>
      <c r="C478" s="78">
        <v>4</v>
      </c>
      <c r="D478" s="79" t="s">
        <v>533</v>
      </c>
      <c r="E478" s="78" t="str">
        <f>IF(COUNTIF(MaGv!$C$42:$BB$42, B469)&gt;0, INDEX(MaGv!$C$38:$BB$42, 1, MATCH(B469, MaGv!$C$42:$BB$42,0))," ")</f>
        <v xml:space="preserve"> </v>
      </c>
      <c r="F478" s="78" t="str">
        <f>IF(COUNTIF(MaGv!$C$47:$BB$47, B469)&gt;0, INDEX(MaGv!$C$38:$BB$47, 1, MATCH(B469, MaGv!$C$47:$BB$47,0))," ")</f>
        <v xml:space="preserve"> </v>
      </c>
      <c r="G478" s="78" t="str">
        <f>IF(COUNTIF(MaGv!$C$52:$BB$52, B469)&gt;0, INDEX(MaGv!$C$38:$BB$52, 1, MATCH(B469, MaGv!$C$52:$BB$52, 0))," ")</f>
        <v xml:space="preserve"> </v>
      </c>
      <c r="H478" s="78" t="str">
        <f>IF(COUNTIF(MaGv!$C$57:$BB$57, B469)&gt;0, INDEX(MaGv!$C$38:$BB$57, 1, MATCH(B469, MaGv!$C$57:$BB$57,0))," ")</f>
        <v xml:space="preserve"> </v>
      </c>
      <c r="I478" s="78" t="str">
        <f>IF(COUNTIF(MaGv!$C$62:$BB$62, B469)&gt;0, INDEX(MaGv!$C$38:$BB$62, 1, MATCH(B469, MaGv!$C$62:$BB$62,0))," ")</f>
        <v xml:space="preserve"> </v>
      </c>
      <c r="J478" s="78" t="str">
        <f>IF(COUNTIF(MaGv!$C$66:$BB$67, B469)&gt;0, INDEX(MaGv!$C$38:$BB$67, 1, MATCH(B469, MaGv!$C$67:$BB$67,0))," ")</f>
        <v xml:space="preserve"> </v>
      </c>
      <c r="K478" s="104"/>
      <c r="L478" s="580"/>
      <c r="M478" s="78">
        <v>4</v>
      </c>
      <c r="N478" s="79" t="s">
        <v>533</v>
      </c>
      <c r="O478" s="78" t="str">
        <f>IF(COUNTIF(MaGv!$C$42:$BB$42, L469)&gt;0, INDEX(MaGv!$C$38:$BB$42, 1, MATCH(L469, MaGv!$C$42:$BB$42,0))," ")</f>
        <v xml:space="preserve"> </v>
      </c>
      <c r="P478" s="78" t="str">
        <f>IF(COUNTIF(MaGv!$C$47:$BB$47, L469)&gt;0, INDEX(MaGv!$C$38:$BB$47, 1, MATCH(L469, MaGv!$C$47:$BB$47,0))," ")</f>
        <v xml:space="preserve"> </v>
      </c>
      <c r="Q478" s="78" t="str">
        <f>IF(COUNTIF(MaGv!$C$52:$BB$52, L469)&gt;0, INDEX(MaGv!$C$38:$BB$52, 1, MATCH(L469, MaGv!$C$52:$BB$52, 0))," ")</f>
        <v xml:space="preserve"> </v>
      </c>
      <c r="R478" s="78" t="str">
        <f>IF(COUNTIF(MaGv!$C$57:$BB$57, L469)&gt;0, INDEX(MaGv!$C$38:$BB$57, 1, MATCH(L469, MaGv!$C$57:$BB$57,0))," ")</f>
        <v xml:space="preserve"> </v>
      </c>
      <c r="S478" s="78" t="str">
        <f>IF(COUNTIF(MaGv!$C$62:$BB$62, L469)&gt;0, INDEX(MaGv!$C$38:$BB$62, 1, MATCH(L469, MaGv!$C$62:$BB$62,0))," ")</f>
        <v xml:space="preserve"> </v>
      </c>
      <c r="T478" s="78" t="str">
        <f>IF(COUNTIF(MaGv!$C$66:$BB$67, L469)&gt;0, INDEX(MaGv!$C$38:$BB$67, 1, MATCH(L469, MaGv!$C$67:$BB$67,0))," ")</f>
        <v xml:space="preserve"> </v>
      </c>
    </row>
    <row r="479" spans="1:22" ht="12.95" customHeight="1">
      <c r="A479" s="124"/>
      <c r="B479" s="581"/>
      <c r="C479" s="80">
        <v>5</v>
      </c>
      <c r="D479" s="81" t="s">
        <v>534</v>
      </c>
      <c r="E479" s="80" t="str">
        <f>IF(COUNTIF(MaGv!$C$43:$BB$43, B469)&gt;0, INDEX(MaGv!$C$38:$BB$43, 1, MATCH(B469, MaGv!$C$43:$BB$43,0))," ")</f>
        <v xml:space="preserve"> </v>
      </c>
      <c r="F479" s="80" t="str">
        <f>IF(COUNTIF(MaGv!$C$48:$BB$48, B469)&gt;0, INDEX(MaGv!$C$38:$BB$48, 1, MATCH(B469, MaGv!$C$48:$BB$48,0))," ")</f>
        <v xml:space="preserve"> </v>
      </c>
      <c r="G479" s="80" t="str">
        <f>IF(COUNTIF(MaGv!$C$53:$BB$53, B469)&gt;0, INDEX(MaGv!$C$38:$BB$53, 1, MATCH(B469, MaGv!$C$53:$BB$53,0))," ")</f>
        <v xml:space="preserve"> </v>
      </c>
      <c r="H479" s="80" t="str">
        <f>IF(COUNTIF(MaGv!$C$58:$BB$58, B469)&gt;0, INDEX(MaGv!$C$38:$BB$58, 1, MATCH(B469, MaGv!$C$58:$BB$58,0))," ")</f>
        <v xml:space="preserve"> </v>
      </c>
      <c r="I479" s="80" t="str">
        <f>IF(COUNTIF(MaGv!$C$63:$BB$63, B469)&gt;0, INDEX(MaGv!$C$38:$BB$63, 1, MATCH(B469, MaGv!$C$63:$BB$63,0))," ")</f>
        <v xml:space="preserve"> </v>
      </c>
      <c r="J479" s="80" t="str">
        <f>IF(COUNTIF(MaGv!$C$68:$BB$68, B469)&gt;0, INDEX(MaGv!$C$38:$BB$68, 1, MATCH(B469, MaGv!$C$68:$BB$68,0))," ")</f>
        <v xml:space="preserve"> </v>
      </c>
      <c r="K479" s="104"/>
      <c r="L479" s="581"/>
      <c r="M479" s="80">
        <v>5</v>
      </c>
      <c r="N479" s="81" t="s">
        <v>534</v>
      </c>
      <c r="O479" s="80" t="str">
        <f>IF(COUNTIF(MaGv!$C$43:$BB$43, L469)&gt;0, INDEX(MaGv!$C$38:$BB$43, 1, MATCH(L469, MaGv!$C$43:$BB$43,0))," ")</f>
        <v xml:space="preserve"> </v>
      </c>
      <c r="P479" s="80" t="str">
        <f>IF(COUNTIF(MaGv!$C$48:$BB$48, L469)&gt;0, INDEX(MaGv!$C$38:$BB$48, 1, MATCH(L469, MaGv!$C$48:$BB$48,0))," ")</f>
        <v xml:space="preserve"> </v>
      </c>
      <c r="Q479" s="80" t="str">
        <f>IF(COUNTIF(MaGv!$C$53:$BB$53, L469)&gt;0, INDEX(MaGv!$C$38:$BB$53, 1, MATCH(L469, MaGv!$C$53:$BB$53,0))," ")</f>
        <v xml:space="preserve"> </v>
      </c>
      <c r="R479" s="80" t="str">
        <f>IF(COUNTIF(MaGv!$C$58:$BB$58, L469)&gt;0, INDEX(MaGv!$C$38:$BB$58, 1, MATCH(L469, MaGv!$C$58:$BB$58,0))," ")</f>
        <v xml:space="preserve"> </v>
      </c>
      <c r="S479" s="80" t="str">
        <f>IF(COUNTIF(MaGv!$C$63:$BB$63, L469)&gt;0, INDEX(MaGv!$C$38:$BB$63, 1, MATCH(L469, MaGv!$C$63:$BB$63,0))," ")</f>
        <v xml:space="preserve"> </v>
      </c>
      <c r="T479" s="80" t="str">
        <f>IF(COUNTIF(MaGv!$C$68:$BB$68, L469)&gt;0, INDEX(MaGv!$C$38:$BB$68, 1, MATCH(L469, MaGv!$C$68:$BB$68,0))," ")</f>
        <v xml:space="preserve"> </v>
      </c>
    </row>
    <row r="480" spans="1:22" ht="12.95" customHeight="1">
      <c r="A480" s="124"/>
      <c r="B480" s="119"/>
      <c r="C480" s="75"/>
      <c r="D480" s="82"/>
      <c r="E480" s="75"/>
      <c r="F480" s="75"/>
      <c r="G480" s="75"/>
      <c r="H480" s="75"/>
      <c r="I480" s="75"/>
      <c r="J480" s="75"/>
      <c r="K480" s="104"/>
      <c r="L480" s="119"/>
      <c r="M480" s="75"/>
      <c r="N480" s="82"/>
      <c r="O480" s="75"/>
      <c r="P480" s="75"/>
      <c r="Q480" s="75"/>
      <c r="R480" s="75"/>
      <c r="S480" s="75"/>
      <c r="T480" s="75"/>
    </row>
    <row r="481" spans="1:22" ht="12.95" customHeight="1">
      <c r="A481" s="127"/>
      <c r="B481" s="120"/>
      <c r="C481" s="83"/>
      <c r="D481" s="83"/>
      <c r="E481" s="84"/>
      <c r="F481" s="84"/>
      <c r="G481" s="84"/>
      <c r="H481" s="84"/>
      <c r="I481" s="84"/>
      <c r="J481" s="84"/>
      <c r="K481" s="84"/>
      <c r="L481" s="120"/>
      <c r="M481" s="83"/>
      <c r="N481" s="83"/>
      <c r="O481" s="84"/>
      <c r="P481" s="84"/>
      <c r="Q481" s="84"/>
      <c r="R481" s="84"/>
      <c r="S481" s="84"/>
      <c r="T481" s="84"/>
    </row>
    <row r="482" spans="1:22" ht="12.95" customHeight="1">
      <c r="A482" s="124"/>
      <c r="B482" s="474" t="str">
        <f ca="1">MaGv!$N$1</f>
        <v>tkb_khoi12_hk2_ngay04-05-2020</v>
      </c>
      <c r="C482" s="474"/>
      <c r="D482" s="70"/>
      <c r="E482" s="70"/>
      <c r="F482" s="70"/>
      <c r="G482" s="70"/>
      <c r="H482" s="124"/>
      <c r="I482" s="70"/>
      <c r="J482" s="70"/>
      <c r="K482" s="71"/>
      <c r="L482" s="474" t="str">
        <f ca="1">MaGv!$N$1</f>
        <v>tkb_khoi12_hk2_ngay04-05-2020</v>
      </c>
      <c r="M482" s="70"/>
      <c r="N482" s="70"/>
      <c r="O482" s="70"/>
      <c r="P482" s="70"/>
      <c r="Q482" s="70"/>
      <c r="R482" s="124"/>
      <c r="S482" s="70"/>
      <c r="T482" s="70"/>
    </row>
    <row r="483" spans="1:22" ht="12.95" customHeight="1">
      <c r="B483" s="117" t="s">
        <v>71</v>
      </c>
      <c r="C483" s="582" t="str">
        <f>VLOOKUP(B485,dsma,3,0)&amp;"-"&amp;VLOOKUP(B485,dsma,5,0)</f>
        <v xml:space="preserve">Phạm Thị Quỳnh Trang-Văn </v>
      </c>
      <c r="D483" s="582"/>
      <c r="E483" s="582"/>
      <c r="F483" s="582"/>
      <c r="G483" s="71"/>
      <c r="H483" s="72"/>
      <c r="I483" s="73" t="s">
        <v>125</v>
      </c>
      <c r="J483" s="74">
        <f>60-COUNTIF(E486:J495, " ")</f>
        <v>0</v>
      </c>
      <c r="K483" s="71"/>
      <c r="L483" s="117" t="s">
        <v>71</v>
      </c>
      <c r="M483" s="582" t="str">
        <f>VLOOKUP(L485,dsma,3,0)&amp;"-"&amp;VLOOKUP(L485,dsma,5,0)</f>
        <v xml:space="preserve">Mai Trúc Lý-Văn </v>
      </c>
      <c r="N483" s="582"/>
      <c r="O483" s="582"/>
      <c r="P483" s="582"/>
      <c r="Q483" s="71"/>
      <c r="R483" s="72"/>
      <c r="S483" s="73" t="s">
        <v>125</v>
      </c>
      <c r="T483" s="74">
        <f>60-COUNTIF(O486:T495, " ")</f>
        <v>0</v>
      </c>
    </row>
    <row r="484" spans="1:22" ht="3" customHeight="1">
      <c r="B484" s="116"/>
      <c r="C484" s="71"/>
      <c r="D484" s="71"/>
      <c r="E484" s="75"/>
      <c r="F484" s="71"/>
      <c r="G484" s="71"/>
      <c r="H484" s="71"/>
      <c r="I484" s="71"/>
      <c r="J484" s="71"/>
      <c r="K484" s="71"/>
      <c r="L484" s="116"/>
      <c r="M484" s="71"/>
      <c r="N484" s="71"/>
      <c r="O484" s="75"/>
      <c r="P484" s="71"/>
      <c r="Q484" s="71"/>
      <c r="R484" s="71"/>
      <c r="S484" s="71"/>
      <c r="T484" s="71"/>
    </row>
    <row r="485" spans="1:22" ht="12.95" customHeight="1">
      <c r="A485" s="126"/>
      <c r="B485" s="118" t="str">
        <f>X65</f>
        <v>BV09</v>
      </c>
      <c r="C485" s="76" t="s">
        <v>72</v>
      </c>
      <c r="D485" s="76" t="s">
        <v>73</v>
      </c>
      <c r="E485" s="76" t="s">
        <v>15</v>
      </c>
      <c r="F485" s="76" t="s">
        <v>16</v>
      </c>
      <c r="G485" s="76" t="s">
        <v>37</v>
      </c>
      <c r="H485" s="76" t="s">
        <v>38</v>
      </c>
      <c r="I485" s="76" t="s">
        <v>39</v>
      </c>
      <c r="J485" s="76" t="s">
        <v>40</v>
      </c>
      <c r="K485" s="103"/>
      <c r="L485" s="118" t="str">
        <f>X66</f>
        <v>BV10</v>
      </c>
      <c r="M485" s="76" t="s">
        <v>72</v>
      </c>
      <c r="N485" s="76" t="s">
        <v>73</v>
      </c>
      <c r="O485" s="76" t="s">
        <v>15</v>
      </c>
      <c r="P485" s="76" t="s">
        <v>16</v>
      </c>
      <c r="Q485" s="76" t="s">
        <v>37</v>
      </c>
      <c r="R485" s="76" t="s">
        <v>38</v>
      </c>
      <c r="S485" s="76" t="s">
        <v>39</v>
      </c>
      <c r="T485" s="76" t="s">
        <v>40</v>
      </c>
      <c r="V485" s="122">
        <v>62</v>
      </c>
    </row>
    <row r="486" spans="1:22" ht="12.95" customHeight="1">
      <c r="A486" s="124"/>
      <c r="B486" s="583" t="s">
        <v>25</v>
      </c>
      <c r="C486" s="68">
        <v>1</v>
      </c>
      <c r="D486" s="77" t="s">
        <v>74</v>
      </c>
      <c r="E486" s="68" t="str">
        <f>IF(COUNTIF(MaGv!$C$4:$BB$4, B485)&gt;0, INDEX(MaGv!$C$3:$BB$4, 1, MATCH(B485, MaGv!$C$4:$BB$4,0))," ")</f>
        <v xml:space="preserve"> </v>
      </c>
      <c r="F486" s="68" t="str">
        <f>IF(COUNTIF(MaGv!$C$9:$BB$9, B485)&gt;0, INDEX(MaGv!$C$3:$BB$9, 1, MATCH(B485, MaGv!$C$9:$BB$9,0))," ")</f>
        <v xml:space="preserve"> </v>
      </c>
      <c r="G486" s="68" t="str">
        <f>IF(COUNTIF(MaGv!$C$14:$BB$14, B485)&gt;0, INDEX(MaGv!$C$3:$BB$14, 1, MATCH(B485, MaGv!$C$14:$BB$14,0))," ")</f>
        <v xml:space="preserve"> </v>
      </c>
      <c r="H486" s="68" t="str">
        <f>IF(COUNTIF(MaGv!$C$19:$BB$19, B485)&gt;0, INDEX(MaGv!$C$3:$BB$19, 1, MATCH(B485, MaGv!$C$19:$BB$19,0))," ")</f>
        <v xml:space="preserve"> </v>
      </c>
      <c r="I486" s="68" t="str">
        <f>IF(COUNTIF(MaGv!$C$24:$BB$24, B485)&gt;0, INDEX(MaGv!$C$3:$BB$24, 1, MATCH(B485, MaGv!$C$24:$BB$24,0))," ")</f>
        <v xml:space="preserve"> </v>
      </c>
      <c r="J486" s="68" t="str">
        <f>IF(COUNTIF(MaGv!$C$29:$BB$29, B485)&gt;0, INDEX(MaGv!$C$3:$BB$29, 1, MATCH(B485, MaGv!$C$29:$BB$29,0))," ")</f>
        <v xml:space="preserve"> </v>
      </c>
      <c r="K486" s="104"/>
      <c r="L486" s="583" t="s">
        <v>25</v>
      </c>
      <c r="M486" s="68">
        <v>1</v>
      </c>
      <c r="N486" s="77" t="s">
        <v>74</v>
      </c>
      <c r="O486" s="68" t="str">
        <f>IF(COUNTIF(MaGv!$C$4:$BB$4, L485)&gt;0, INDEX(MaGv!$C$3:$BB$4, 1, MATCH(L485, MaGv!$C$4:$BB$4,0))," ")</f>
        <v xml:space="preserve"> </v>
      </c>
      <c r="P486" s="68" t="str">
        <f>IF(COUNTIF(MaGv!$C$9:$BB$9, L485)&gt;0, INDEX(MaGv!$C$3:$BB$9, 1, MATCH(L485, MaGv!$C$9:$BB$9,0))," ")</f>
        <v xml:space="preserve"> </v>
      </c>
      <c r="Q486" s="68" t="str">
        <f>IF(COUNTIF(MaGv!$C$14:$BB$14, L485)&gt;0, INDEX(MaGv!$C$3:$BB$14, 1, MATCH(L485, MaGv!$C$14:$BB$14,0))," ")</f>
        <v xml:space="preserve"> </v>
      </c>
      <c r="R486" s="68" t="str">
        <f>IF(COUNTIF(MaGv!$C$19:$BB$19, L485)&gt;0, INDEX(MaGv!$C$3:$BB$19, 1, MATCH(L485, MaGv!$C$19:$BB$19,0))," ")</f>
        <v xml:space="preserve"> </v>
      </c>
      <c r="S486" s="68" t="str">
        <f>IF(COUNTIF(MaGv!$C$24:$BB$24, L485)&gt;0, INDEX(MaGv!$C$3:$BB$24, 1, MATCH(L485, MaGv!$C$24:$BB$24,0))," ")</f>
        <v xml:space="preserve"> </v>
      </c>
      <c r="T486" s="68" t="str">
        <f>IF(COUNTIF(MaGv!$C$29:$BB$29, L485)&gt;0, INDEX(MaGv!$C$3:$BB$29, 1, MATCH(L485, MaGv!$C$29:$BB$29,0))," ")</f>
        <v xml:space="preserve"> </v>
      </c>
    </row>
    <row r="487" spans="1:22" ht="12.95" customHeight="1">
      <c r="A487" s="124"/>
      <c r="B487" s="580"/>
      <c r="C487" s="78">
        <v>2</v>
      </c>
      <c r="D487" s="79" t="s">
        <v>98</v>
      </c>
      <c r="E487" s="78" t="str">
        <f>IF(COUNTIF(MaGv!$C$5:$BB$5, B485)&gt;0, INDEX(MaGv!$C$3:$BB$5, 1, MATCH(B485, MaGv!$C$5:$BB$5,0))," ")</f>
        <v xml:space="preserve"> </v>
      </c>
      <c r="F487" s="78" t="str">
        <f>IF(COUNTIF(MaGv!$C$10:$BB$10, B485)&gt;0, INDEX(MaGv!$C$3:$BB$10, 1, MATCH(B485, MaGv!$C$10:$BB$10,0))," ")</f>
        <v xml:space="preserve"> </v>
      </c>
      <c r="G487" s="78" t="str">
        <f>IF(COUNTIF(MaGv!$C$15:$BB$15, B485)&gt;0, INDEX(MaGv!$C$3:$BB$15, 1, MATCH(B485, MaGv!$C$15:$BB$15,0))," ")</f>
        <v xml:space="preserve"> </v>
      </c>
      <c r="H487" s="78" t="str">
        <f>IF(COUNTIF(MaGv!$C$20:$BB$20, B485)&gt;0, INDEX(MaGv!$C$3:$BB$20, 1, MATCH(B485, MaGv!$C$20:$BB$20,0))," ")</f>
        <v xml:space="preserve"> </v>
      </c>
      <c r="I487" s="78" t="str">
        <f>IF(COUNTIF(MaGv!$C$25:$BB$25, B485)&gt;0, INDEX(MaGv!$C$3:$BB$25, 1, MATCH(B485, MaGv!$C$25:$BB$25,0))," ")</f>
        <v xml:space="preserve"> </v>
      </c>
      <c r="J487" s="78" t="str">
        <f>IF(COUNTIF(MaGv!$C$30:$BB$30, B485)&gt;0, INDEX(MaGv!$C$3:$BB$30, 1, MATCH(B485, MaGv!$C$30:$BB$30,0))," ")</f>
        <v xml:space="preserve"> </v>
      </c>
      <c r="K487" s="104"/>
      <c r="L487" s="580"/>
      <c r="M487" s="78">
        <v>2</v>
      </c>
      <c r="N487" s="79" t="s">
        <v>98</v>
      </c>
      <c r="O487" s="78" t="str">
        <f>IF(COUNTIF(MaGv!$C$5:$BB$5, L485)&gt;0, INDEX(MaGv!$C$3:$BB$5, 1, MATCH(L485, MaGv!$C$5:$BB$5,0))," ")</f>
        <v xml:space="preserve"> </v>
      </c>
      <c r="P487" s="78" t="str">
        <f>IF(COUNTIF(MaGv!$C$10:$BB$10, L485)&gt;0, INDEX(MaGv!$C$3:$BB$10, 1, MATCH(L485, MaGv!$C$10:$BB$10,0))," ")</f>
        <v xml:space="preserve"> </v>
      </c>
      <c r="Q487" s="78" t="str">
        <f>IF(COUNTIF(MaGv!$C$15:$BB$15, L485)&gt;0, INDEX(MaGv!$C$3:$BB$15, 1, MATCH(L485, MaGv!$C$15:$BB$15,0))," ")</f>
        <v xml:space="preserve"> </v>
      </c>
      <c r="R487" s="78" t="str">
        <f>IF(COUNTIF(MaGv!$C$20:$BB$20, L485)&gt;0, INDEX(MaGv!$C$3:$BB$20, 1, MATCH(L485, MaGv!$C$20:$BB$20,0))," ")</f>
        <v xml:space="preserve"> </v>
      </c>
      <c r="S487" s="78" t="str">
        <f>IF(COUNTIF(MaGv!$C$25:$BB$25, L485)&gt;0, INDEX(MaGv!$C$3:$BB$25, 1, MATCH(L485, MaGv!$C$25:$BB$25,0))," ")</f>
        <v xml:space="preserve"> </v>
      </c>
      <c r="T487" s="78" t="str">
        <f>IF(COUNTIF(MaGv!$C$30:$BB$30, L485)&gt;0, INDEX(MaGv!$C$3:$BB$30, 1, MATCH(L485, MaGv!$C$30:$BB$30,0))," ")</f>
        <v xml:space="preserve"> </v>
      </c>
    </row>
    <row r="488" spans="1:22" ht="12.95" customHeight="1">
      <c r="A488" s="124"/>
      <c r="B488" s="580"/>
      <c r="C488" s="78">
        <v>3</v>
      </c>
      <c r="D488" s="79" t="s">
        <v>278</v>
      </c>
      <c r="E488" s="78" t="str">
        <f>IF(COUNTIF(MaGv!$C$6:$BB$6, B485)&gt;0, INDEX(MaGv!$C$3:$BB$6, 1, MATCH(B485, MaGv!$C$6:$BB$6,0))," ")</f>
        <v xml:space="preserve"> </v>
      </c>
      <c r="F488" s="78" t="str">
        <f>IF(COUNTIF(MaGv!$C$11:$BB$11, B485)&gt;0, INDEX(MaGv!$C$3:$BB$11, 1, MATCH(B485, MaGv!$C$11:$BB$11,0))," ")</f>
        <v xml:space="preserve"> </v>
      </c>
      <c r="G488" s="78" t="str">
        <f>IF(COUNTIF(MaGv!$C$16:$BB$16, B485)&gt;0, INDEX(MaGv!$C$3:$BB$16, 1, MATCH(B485, MaGv!$C$16:$BB$16,0))," ")</f>
        <v xml:space="preserve"> </v>
      </c>
      <c r="H488" s="78" t="str">
        <f>IF(COUNTIF(MaGv!$C$21:$BB$21, B485)&gt;0, INDEX(MaGv!$C$3:$BB$21, 1, MATCH(B485, MaGv!$C$21:$BB$21,0))," ")</f>
        <v xml:space="preserve"> </v>
      </c>
      <c r="I488" s="78" t="str">
        <f>IF(COUNTIF(MaGv!$C$26:$BB$26, B485)&gt;0, INDEX(MaGv!$C$3:$BB$26, 1, MATCH(B485, MaGv!$C$26:$BB$26,0))," ")</f>
        <v xml:space="preserve"> </v>
      </c>
      <c r="J488" s="78" t="str">
        <f>IF(COUNTIF(MaGv!$C$31:$BB$31, B485)&gt;0, INDEX(MaGv!$C$3:$BB$31, 1, MATCH(B485, MaGv!$C$31:$BB$31,0))," ")</f>
        <v xml:space="preserve"> </v>
      </c>
      <c r="K488" s="104"/>
      <c r="L488" s="580"/>
      <c r="M488" s="78">
        <v>3</v>
      </c>
      <c r="N488" s="79" t="s">
        <v>278</v>
      </c>
      <c r="O488" s="78" t="str">
        <f>IF(COUNTIF(MaGv!$C$6:$BB$6, L485)&gt;0, INDEX(MaGv!$C$3:$BB$6, 1, MATCH(L485, MaGv!$C$6:$BB$6,0))," ")</f>
        <v xml:space="preserve"> </v>
      </c>
      <c r="P488" s="78" t="str">
        <f>IF(COUNTIF(MaGv!$C$11:$BB$11, L485)&gt;0, INDEX(MaGv!$C$3:$BB$11, 1, MATCH(L485, MaGv!$C$11:$BB$11,0))," ")</f>
        <v xml:space="preserve"> </v>
      </c>
      <c r="Q488" s="78" t="str">
        <f>IF(COUNTIF(MaGv!$C$16:$BB$16, L485)&gt;0, INDEX(MaGv!$C$3:$BB$16, 1, MATCH(L485, MaGv!$C$16:$BB$16,0))," ")</f>
        <v xml:space="preserve"> </v>
      </c>
      <c r="R488" s="78" t="str">
        <f>IF(COUNTIF(MaGv!$C$21:$BB$21, L485)&gt;0, INDEX(MaGv!$C$3:$BB$21, 1, MATCH(L485, MaGv!$C$21:$BB$21,0))," ")</f>
        <v xml:space="preserve"> </v>
      </c>
      <c r="S488" s="78" t="str">
        <f>IF(COUNTIF(MaGv!$C$26:$BB$26, L485)&gt;0, INDEX(MaGv!$C$3:$BB$26, 1, MATCH(L485, MaGv!$C$26:$BB$26,0))," ")</f>
        <v xml:space="preserve"> </v>
      </c>
      <c r="T488" s="78" t="str">
        <f>IF(COUNTIF(MaGv!$C$31:$BB$31, L485)&gt;0, INDEX(MaGv!$C$3:$BB$31, 1, MATCH(L485, MaGv!$C$31:$BB$31,0))," ")</f>
        <v xml:space="preserve"> </v>
      </c>
    </row>
    <row r="489" spans="1:22" ht="12.95" customHeight="1">
      <c r="A489" s="124"/>
      <c r="B489" s="580"/>
      <c r="C489" s="78">
        <v>4</v>
      </c>
      <c r="D489" s="79" t="s">
        <v>99</v>
      </c>
      <c r="E489" s="78" t="str">
        <f>IF(COUNTIF(MaGv!$C$7:$BB$7, B485)&gt;0, INDEX(MaGv!$C$3:$BB$7, 1, MATCH(B485, MaGv!$C$7:$BB$7,0))," ")</f>
        <v xml:space="preserve"> </v>
      </c>
      <c r="F489" s="78" t="str">
        <f>IF(COUNTIF(MaGv!$C$12:$BB$12, B485)&gt;0, INDEX(MaGv!$C$3:$BB$12, 1, MATCH(B485, MaGv!$C$12:$BB$12,0))," ")</f>
        <v xml:space="preserve"> </v>
      </c>
      <c r="G489" s="78" t="str">
        <f>IF(COUNTIF(MaGv!$C$17:$BB$17, B485)&gt;0, INDEX(MaGv!$C$3:$BB$17, 1, MATCH(B485, MaGv!$C$17:$BB$17,0))," ")</f>
        <v xml:space="preserve"> </v>
      </c>
      <c r="H489" s="78" t="str">
        <f>IF(COUNTIF(MaGv!$C$22:$BB$22, B485)&gt;0, INDEX(MaGv!$C$3:$BB$22, 1, MATCH(B485, MaGv!$C$22:$BB$22,0))," ")</f>
        <v xml:space="preserve"> </v>
      </c>
      <c r="I489" s="78" t="str">
        <f>IF(COUNTIF(MaGv!$C$27:$BB$27, B485)&gt;0, INDEX(MaGv!$C$3:$BB$27, 1, MATCH(B485, MaGv!$C$27:$BB$27,0))," ")</f>
        <v xml:space="preserve"> </v>
      </c>
      <c r="J489" s="78" t="str">
        <f>IF(COUNTIF(MaGv!$C$32:$BB$32, B485)&gt;0, INDEX(MaGv!$C$3:$BB$32, 1, MATCH(B485, MaGv!$C$32:$BB$32,0))," ")</f>
        <v xml:space="preserve"> </v>
      </c>
      <c r="K489" s="104"/>
      <c r="L489" s="580"/>
      <c r="M489" s="78">
        <v>4</v>
      </c>
      <c r="N489" s="79" t="s">
        <v>99</v>
      </c>
      <c r="O489" s="78" t="str">
        <f>IF(COUNTIF(MaGv!$C$7:$BB$7, L485)&gt;0, INDEX(MaGv!$C$3:$BB$7, 1, MATCH(L485, MaGv!$C$7:$BB$7,0))," ")</f>
        <v xml:space="preserve"> </v>
      </c>
      <c r="P489" s="78" t="str">
        <f>IF(COUNTIF(MaGv!$C$12:$BB$12, L485)&gt;0, INDEX(MaGv!$C$3:$BB$12, 1, MATCH(L485, MaGv!$C$12:$BB$12,0))," ")</f>
        <v xml:space="preserve"> </v>
      </c>
      <c r="Q489" s="78" t="str">
        <f>IF(COUNTIF(MaGv!$C$17:$BB$17, L485)&gt;0, INDEX(MaGv!$C$3:$BB$17, 1, MATCH(L485, MaGv!$C$17:$BB$17,0))," ")</f>
        <v xml:space="preserve"> </v>
      </c>
      <c r="R489" s="78" t="str">
        <f>IF(COUNTIF(MaGv!$C$22:$BB$22, L485)&gt;0, INDEX(MaGv!$C$3:$BB$22, 1, MATCH(L485, MaGv!$C$22:$BB$22,0))," ")</f>
        <v xml:space="preserve"> </v>
      </c>
      <c r="S489" s="78" t="str">
        <f>IF(COUNTIF(MaGv!$C$27:$BB$27, L485)&gt;0, INDEX(MaGv!$C$3:$BB$27, 1, MATCH(L485, MaGv!$C$27:$BB$27,0))," ")</f>
        <v xml:space="preserve"> </v>
      </c>
      <c r="T489" s="78" t="str">
        <f>IF(COUNTIF(MaGv!$C$32:$BB$32, L485)&gt;0, INDEX(MaGv!$C$3:$BB$32, 1, MATCH(L485, MaGv!$C$32:$BB$32,0))," ")</f>
        <v xml:space="preserve"> </v>
      </c>
    </row>
    <row r="490" spans="1:22" ht="12.95" customHeight="1" thickBot="1">
      <c r="A490" s="124"/>
      <c r="B490" s="580"/>
      <c r="C490" s="108">
        <v>5</v>
      </c>
      <c r="D490" s="110" t="s">
        <v>100</v>
      </c>
      <c r="E490" s="108" t="str">
        <f>IF(COUNTIF(MaGv!$C$8:$BB$8, B485)&gt;0, INDEX(MaGv!$C$3:$BB$8, 1, MATCH(B485, MaGv!$C$8:$BB$8,0))," ")</f>
        <v xml:space="preserve"> </v>
      </c>
      <c r="F490" s="108" t="str">
        <f>IF(COUNTIF(MaGv!$C$13:$BB$13, B485)&gt;0, INDEX(MaGv!$C$3:$BB$13, 1, MATCH(B485, MaGv!$C$13:$BB$13,0))," ")</f>
        <v xml:space="preserve"> </v>
      </c>
      <c r="G490" s="108" t="str">
        <f>IF(COUNTIF(MaGv!$C$18:$BB$18, B485)&gt;0, INDEX(MaGv!$C$3:$BB$18, 1, MATCH(B485, MaGv!$C$18:$BB$18,0))," ")</f>
        <v xml:space="preserve"> </v>
      </c>
      <c r="H490" s="108" t="str">
        <f>IF(COUNTIF(MaGv!$C$23:$BB$23, B485)&gt;0, INDEX(MaGv!$C$3:$BB$23, 1, MATCH(B485, MaGv!$C$23:$BB$23,0))," ")</f>
        <v xml:space="preserve"> </v>
      </c>
      <c r="I490" s="108" t="str">
        <f>IF(COUNTIF(MaGv!$C$28:$BB$28, B485)&gt;0, INDEX(MaGv!$C$3:$BB$28, 1, MATCH(B485, MaGv!$C$28:$BB$28,0))," ")</f>
        <v xml:space="preserve"> </v>
      </c>
      <c r="J490" s="108" t="str">
        <f>IF(COUNTIF(MaGv!$C$33:$BB$33, B485)&gt;0, INDEX(MaGv!$C$3:$BB$33, 1, MATCH(B485, MaGv!$C$33:$BB$33, 0))," ")</f>
        <v xml:space="preserve"> </v>
      </c>
      <c r="K490" s="104"/>
      <c r="L490" s="580"/>
      <c r="M490" s="108">
        <v>5</v>
      </c>
      <c r="N490" s="110" t="s">
        <v>100</v>
      </c>
      <c r="O490" s="108" t="str">
        <f>IF(COUNTIF(MaGv!$C$8:$BB$8, L485)&gt;0, INDEX(MaGv!$C$3:$BB$8, 1, MATCH(L485, MaGv!$C$8:$BB$8,0))," ")</f>
        <v xml:space="preserve"> </v>
      </c>
      <c r="P490" s="108" t="str">
        <f>IF(COUNTIF(MaGv!$C$13:$BB$13, L485)&gt;0, INDEX(MaGv!$C$3:$BB$13, 1, MATCH(L485, MaGv!$C$13:$BB$13,0))," ")</f>
        <v xml:space="preserve"> </v>
      </c>
      <c r="Q490" s="108" t="str">
        <f>IF(COUNTIF(MaGv!$C$18:$BB$18, L485)&gt;0, INDEX(MaGv!$C$3:$BB$18, 1, MATCH(L485, MaGv!$C$18:$BB$18,0))," ")</f>
        <v xml:space="preserve"> </v>
      </c>
      <c r="R490" s="108" t="str">
        <f>IF(COUNTIF(MaGv!$C$23:$BB$23, L485)&gt;0, INDEX(MaGv!$C$3:$BB$23, 1, MATCH(L485, MaGv!$C$23:$BB$23,0))," ")</f>
        <v xml:space="preserve"> </v>
      </c>
      <c r="S490" s="108" t="str">
        <f>IF(COUNTIF(MaGv!$C$28:$BB$28, L485)&gt;0, INDEX(MaGv!$C$3:$BB$28, 1, MATCH(L485, MaGv!$C$28:$BB$28,0))," ")</f>
        <v xml:space="preserve"> </v>
      </c>
      <c r="T490" s="108" t="str">
        <f>IF(COUNTIF(MaGv!$C$33:$BB$33, L485)&gt;0, INDEX(MaGv!$C$3:$BB$33, 1, MATCH(L485, MaGv!$C$33:$BB$33, 0))," ")</f>
        <v xml:space="preserve"> </v>
      </c>
    </row>
    <row r="491" spans="1:22" ht="12.95" customHeight="1" thickTop="1">
      <c r="A491" s="124"/>
      <c r="B491" s="579" t="s">
        <v>24</v>
      </c>
      <c r="C491" s="109">
        <v>1</v>
      </c>
      <c r="D491" s="111" t="s">
        <v>279</v>
      </c>
      <c r="E491" s="109" t="str">
        <f>IF(COUNTIF(MaGv!$C$39:$BB$39, B485)&gt;0, INDEX(MaGv!$C$38:$BB$39, 1, MATCH(B485, MaGv!$C$39:$BB$39,0))," ")</f>
        <v xml:space="preserve"> </v>
      </c>
      <c r="F491" s="109" t="str">
        <f>IF(COUNTIF(MaGv!$C$44:$BB$44, B485)&gt;0, INDEX(MaGv!$C$38:$BB$44, 1, MATCH(B485, MaGv!$C$44:$BB$44,0))," ")</f>
        <v xml:space="preserve"> </v>
      </c>
      <c r="G491" s="109" t="str">
        <f>IF(COUNTIF(MaGv!$C$49:$BB$49, B485)&gt;0, INDEX(MaGv!$C$38:$BB$49, 1, MATCH(B485, MaGv!$C$49:$BB$49,0))," ")</f>
        <v xml:space="preserve"> </v>
      </c>
      <c r="H491" s="109" t="str">
        <f>IF(COUNTIF(MaGv!$C$54:$BB$54, B485)&gt;0, INDEX(MaGv!$C$38:$BB$54, 1, MATCH(B485, MaGv!$C$54:$BB$54,0))," ")</f>
        <v xml:space="preserve"> </v>
      </c>
      <c r="I491" s="109" t="str">
        <f>IF(COUNTIF(MaGv!$C$59:$BB$59, B485)&gt;0, INDEX(MaGv!$C$38:$BB$59, 1, MATCH(B485, MaGv!$C$59:$BB$59,0))," ")</f>
        <v xml:space="preserve"> </v>
      </c>
      <c r="J491" s="109" t="str">
        <f>IF(COUNTIF(MaGv!$C$64:$BB$64, B485)&gt;0, INDEX(MaGv!$C$38:$BB$64, 1, MATCH(B485, MaGv!$C$64:$BB$64,0))," ")</f>
        <v xml:space="preserve"> </v>
      </c>
      <c r="K491" s="104"/>
      <c r="L491" s="579" t="s">
        <v>24</v>
      </c>
      <c r="M491" s="109">
        <v>1</v>
      </c>
      <c r="N491" s="111" t="s">
        <v>279</v>
      </c>
      <c r="O491" s="109" t="str">
        <f>IF(COUNTIF(MaGv!$C$39:$BB$39, L485)&gt;0, INDEX(MaGv!$C$38:$BB$39, 1, MATCH(L485, MaGv!$C$39:$BB$39,0))," ")</f>
        <v xml:space="preserve"> </v>
      </c>
      <c r="P491" s="109" t="str">
        <f>IF(COUNTIF(MaGv!$C$44:$BB$44, L485)&gt;0, INDEX(MaGv!$C$38:$BB$44, 1, MATCH(L485, MaGv!$C$44:$BB$44,0))," ")</f>
        <v xml:space="preserve"> </v>
      </c>
      <c r="Q491" s="109" t="str">
        <f>IF(COUNTIF(MaGv!$C$49:$BB$49, L485)&gt;0, INDEX(MaGv!$C$38:$BB$49, 1, MATCH(L485, MaGv!$C$49:$BB$49,0))," ")</f>
        <v xml:space="preserve"> </v>
      </c>
      <c r="R491" s="109" t="str">
        <f>IF(COUNTIF(MaGv!$C$54:$BB$54, L485)&gt;0, INDEX(MaGv!$C$38:$BB$54, 1, MATCH(L485, MaGv!$C$54:$BB$54,0))," ")</f>
        <v xml:space="preserve"> </v>
      </c>
      <c r="S491" s="109" t="str">
        <f>IF(COUNTIF(MaGv!$C$59:$BB$59, L485)&gt;0, INDEX(MaGv!$C$38:$BB$59, 1, MATCH(L485, MaGv!$C$59:$BB$59,0))," ")</f>
        <v xml:space="preserve"> </v>
      </c>
      <c r="T491" s="109" t="str">
        <f>IF(COUNTIF(MaGv!$C$64:$BB$64, L485)&gt;0, INDEX(MaGv!$C$38:$BB$64, 1, MATCH(L485, MaGv!$C$64:$BB$64,0))," ")</f>
        <v xml:space="preserve"> </v>
      </c>
    </row>
    <row r="492" spans="1:22" ht="12.95" customHeight="1">
      <c r="A492" s="124"/>
      <c r="B492" s="580"/>
      <c r="C492" s="78">
        <v>2</v>
      </c>
      <c r="D492" s="79" t="s">
        <v>531</v>
      </c>
      <c r="E492" s="78" t="str">
        <f>IF(COUNTIF(MaGv!$C$40:$BB$40, B485)&gt;0, INDEX(MaGv!$C$38:$BB$40, 1, MATCH(B485, MaGv!$C$40:$BB$40,0))," ")</f>
        <v xml:space="preserve"> </v>
      </c>
      <c r="F492" s="78" t="str">
        <f>IF(COUNTIF(MaGv!$C$45:$BB$45, B485)&gt;0, INDEX(MaGv!$C$38:$BB$45, 1, MATCH(B485, MaGv!$C$45:$BB$45,0))," ")</f>
        <v xml:space="preserve"> </v>
      </c>
      <c r="G492" s="78" t="str">
        <f>IF(COUNTIF(MaGv!$C$50:$BB$50, B485)&gt;0, INDEX(MaGv!$C$38:$BB$50, 1, MATCH(B485, MaGv!$C$50:$BB$50,0))," ")</f>
        <v xml:space="preserve"> </v>
      </c>
      <c r="H492" s="78" t="str">
        <f>IF(COUNTIF(MaGv!$C$55:$BB$55, B485)&gt;0, INDEX(MaGv!$C$38:$BB$55, 1, MATCH(B485, MaGv!$C$55:$BB$55,0))," ")</f>
        <v xml:space="preserve"> </v>
      </c>
      <c r="I492" s="78" t="str">
        <f>IF(COUNTIF(MaGv!$C$60:$BB$60, B485)&gt;0, INDEX(MaGv!$C$38:$BB$60, 1, MATCH(B485, MaGv!$C$60:$BB$60,0))," ")</f>
        <v xml:space="preserve"> </v>
      </c>
      <c r="J492" s="78" t="str">
        <f>IF(COUNTIF(MaGv!$C$65:$BB$65, B485)&gt;0, INDEX(MaGv!$C$38:$BB$65, 1, MATCH(B485, MaGv!$C$65:$BB$65,0))," ")</f>
        <v xml:space="preserve"> </v>
      </c>
      <c r="K492" s="104"/>
      <c r="L492" s="580"/>
      <c r="M492" s="78">
        <v>2</v>
      </c>
      <c r="N492" s="79" t="s">
        <v>531</v>
      </c>
      <c r="O492" s="78" t="str">
        <f>IF(COUNTIF(MaGv!$C$40:$BB$40, L485)&gt;0, INDEX(MaGv!$C$38:$BB$40, 1, MATCH(L485, MaGv!$C$40:$BB$40,0))," ")</f>
        <v xml:space="preserve"> </v>
      </c>
      <c r="P492" s="78" t="str">
        <f>IF(COUNTIF(MaGv!$C$45:$BB$45, L485)&gt;0, INDEX(MaGv!$C$38:$BB$45, 1, MATCH(L485, MaGv!$C$45:$BB$45,0))," ")</f>
        <v xml:space="preserve"> </v>
      </c>
      <c r="Q492" s="78" t="str">
        <f>IF(COUNTIF(MaGv!$C$50:$BB$50, L485)&gt;0, INDEX(MaGv!$C$38:$BB$50, 1, MATCH(L485, MaGv!$C$50:$BB$50,0))," ")</f>
        <v xml:space="preserve"> </v>
      </c>
      <c r="R492" s="78" t="str">
        <f>IF(COUNTIF(MaGv!$C$55:$BB$55, L485)&gt;0, INDEX(MaGv!$C$38:$BB$55, 1, MATCH(L485, MaGv!$C$55:$BB$55,0))," ")</f>
        <v xml:space="preserve"> </v>
      </c>
      <c r="S492" s="78" t="str">
        <f>IF(COUNTIF(MaGv!$C$60:$BB$60, L485)&gt;0, INDEX(MaGv!$C$38:$BB$60, 1, MATCH(L485, MaGv!$C$60:$BB$60,0))," ")</f>
        <v xml:space="preserve"> </v>
      </c>
      <c r="T492" s="78" t="str">
        <f>IF(COUNTIF(MaGv!$C$65:$BB$65, L485)&gt;0, INDEX(MaGv!$C$38:$BB$65, 1, MATCH(L485, MaGv!$C$65:$BB$65,0))," ")</f>
        <v xml:space="preserve"> </v>
      </c>
    </row>
    <row r="493" spans="1:22" ht="12.95" customHeight="1">
      <c r="A493" s="124"/>
      <c r="B493" s="580"/>
      <c r="C493" s="78">
        <v>3</v>
      </c>
      <c r="D493" s="79" t="s">
        <v>532</v>
      </c>
      <c r="E493" s="78" t="str">
        <f>IF(COUNTIF(MaGv!$C$41:$BB$41, B485)&gt;0, INDEX(MaGv!$C$38:$BB$41, 1, MATCH(B485, MaGv!$C$41:$BB$41,0))," ")</f>
        <v xml:space="preserve"> </v>
      </c>
      <c r="F493" s="78" t="str">
        <f>IF(COUNTIF(MaGv!$C$46:$BB$46, B485)&gt;0, INDEX(MaGv!$C$38:$BB$46, 1, MATCH(B485, MaGv!$C$46:$BB$46,0))," ")</f>
        <v xml:space="preserve"> </v>
      </c>
      <c r="G493" s="78" t="str">
        <f>IF(COUNTIF(MaGv!$C$51:$BB$51, B485)&gt;0, INDEX(MaGv!$C$38:$BB$51, 1, MATCH(B485, MaGv!$C$51:$BB$51,0))," ")</f>
        <v xml:space="preserve"> </v>
      </c>
      <c r="H493" s="78" t="str">
        <f>IF(COUNTIF(MaGv!$C$56:$BB$56, B485)&gt;0, INDEX(MaGv!$C$38:$BB$56, 1, MATCH(B485, MaGv!$C$56:$BB$56,0))," ")</f>
        <v xml:space="preserve"> </v>
      </c>
      <c r="I493" s="78" t="str">
        <f>IF(COUNTIF(MaGv!$C$61:$BB$61, B485)&gt;0, INDEX(MaGv!$C$38:$BB$61, 1, MATCH(B485, MaGv!$C$61:$BB$61,0))," ")</f>
        <v xml:space="preserve"> </v>
      </c>
      <c r="J493" s="78" t="str">
        <f>IF(COUNTIF(MaGv!$C$66:$BB$66, B485)&gt;0, INDEX(MaGv!$C$38:$BB$66, 1, MATCH(B485, MaGv!$C$66:$BB$66,0))," ")</f>
        <v xml:space="preserve"> </v>
      </c>
      <c r="K493" s="104"/>
      <c r="L493" s="580"/>
      <c r="M493" s="78">
        <v>3</v>
      </c>
      <c r="N493" s="79" t="s">
        <v>532</v>
      </c>
      <c r="O493" s="78" t="str">
        <f>IF(COUNTIF(MaGv!$C$41:$BB$41, L485)&gt;0, INDEX(MaGv!$C$38:$BB$41, 1, MATCH(L485, MaGv!$C$41:$BB$41,0))," ")</f>
        <v xml:space="preserve"> </v>
      </c>
      <c r="P493" s="78" t="str">
        <f>IF(COUNTIF(MaGv!$C$46:$BB$46, L485)&gt;0, INDEX(MaGv!$C$38:$BB$46, 1, MATCH(L485, MaGv!$C$46:$BB$46,0))," ")</f>
        <v xml:space="preserve"> </v>
      </c>
      <c r="Q493" s="78" t="str">
        <f>IF(COUNTIF(MaGv!$C$51:$BB$51, L485)&gt;0, INDEX(MaGv!$C$38:$BB$51, 1, MATCH(L485, MaGv!$C$51:$BB$51,0))," ")</f>
        <v xml:space="preserve"> </v>
      </c>
      <c r="R493" s="78" t="str">
        <f>IF(COUNTIF(MaGv!$C$56:$BB$56, L485)&gt;0, INDEX(MaGv!$C$38:$BB$56, 1, MATCH(L485, MaGv!$C$56:$BB$56,0))," ")</f>
        <v xml:space="preserve"> </v>
      </c>
      <c r="S493" s="78" t="str">
        <f>IF(COUNTIF(MaGv!$C$61:$BB$61, L485)&gt;0, INDEX(MaGv!$C$38:$BB$61, 1, MATCH(L485, MaGv!$C$61:$BB$61,0))," ")</f>
        <v xml:space="preserve"> </v>
      </c>
      <c r="T493" s="78" t="str">
        <f>IF(COUNTIF(MaGv!$C$66:$BB$66, L485)&gt;0, INDEX(MaGv!$C$38:$BB$66, 1, MATCH(L485, MaGv!$C$66:$BB$66,0))," ")</f>
        <v xml:space="preserve"> </v>
      </c>
    </row>
    <row r="494" spans="1:22" ht="12.95" customHeight="1">
      <c r="A494" s="124"/>
      <c r="B494" s="580"/>
      <c r="C494" s="78">
        <v>4</v>
      </c>
      <c r="D494" s="79" t="s">
        <v>533</v>
      </c>
      <c r="E494" s="78" t="str">
        <f>IF(COUNTIF(MaGv!$C$42:$BB$42, B485)&gt;0, INDEX(MaGv!$C$38:$BB$42, 1, MATCH(B485, MaGv!$C$42:$BB$42,0))," ")</f>
        <v xml:space="preserve"> </v>
      </c>
      <c r="F494" s="78" t="str">
        <f>IF(COUNTIF(MaGv!$C$47:$BB$47, B485)&gt;0, INDEX(MaGv!$C$38:$BB$47, 1, MATCH(B485, MaGv!$C$47:$BB$47,0))," ")</f>
        <v xml:space="preserve"> </v>
      </c>
      <c r="G494" s="78" t="str">
        <f>IF(COUNTIF(MaGv!$C$52:$BB$52, B485)&gt;0, INDEX(MaGv!$C$38:$BB$52, 1, MATCH(B485, MaGv!$C$52:$BB$52, 0))," ")</f>
        <v xml:space="preserve"> </v>
      </c>
      <c r="H494" s="78" t="str">
        <f>IF(COUNTIF(MaGv!$C$57:$BB$57, B485)&gt;0, INDEX(MaGv!$C$38:$BB$57, 1, MATCH(B485, MaGv!$C$57:$BB$57,0))," ")</f>
        <v xml:space="preserve"> </v>
      </c>
      <c r="I494" s="78" t="str">
        <f>IF(COUNTIF(MaGv!$C$62:$BB$62, B485)&gt;0, INDEX(MaGv!$C$38:$BB$62, 1, MATCH(B485, MaGv!$C$62:$BB$62,0))," ")</f>
        <v xml:space="preserve"> </v>
      </c>
      <c r="J494" s="78" t="str">
        <f>IF(COUNTIF(MaGv!$C$66:$BB$67, B485)&gt;0, INDEX(MaGv!$C$38:$BB$67, 1, MATCH(B485, MaGv!$C$67:$BB$67,0))," ")</f>
        <v xml:space="preserve"> </v>
      </c>
      <c r="K494" s="104"/>
      <c r="L494" s="580"/>
      <c r="M494" s="78">
        <v>4</v>
      </c>
      <c r="N494" s="79" t="s">
        <v>533</v>
      </c>
      <c r="O494" s="78" t="str">
        <f>IF(COUNTIF(MaGv!$C$42:$BB$42, L485)&gt;0, INDEX(MaGv!$C$38:$BB$42, 1, MATCH(L485, MaGv!$C$42:$BB$42,0))," ")</f>
        <v xml:space="preserve"> </v>
      </c>
      <c r="P494" s="78" t="str">
        <f>IF(COUNTIF(MaGv!$C$47:$BB$47, L485)&gt;0, INDEX(MaGv!$C$38:$BB$47, 1, MATCH(L485, MaGv!$C$47:$BB$47,0))," ")</f>
        <v xml:space="preserve"> </v>
      </c>
      <c r="Q494" s="78" t="str">
        <f>IF(COUNTIF(MaGv!$C$52:$BB$52, L485)&gt;0, INDEX(MaGv!$C$38:$BB$52, 1, MATCH(L485, MaGv!$C$52:$BB$52, 0))," ")</f>
        <v xml:space="preserve"> </v>
      </c>
      <c r="R494" s="78" t="str">
        <f>IF(COUNTIF(MaGv!$C$57:$BB$57, L485)&gt;0, INDEX(MaGv!$C$38:$BB$57, 1, MATCH(L485, MaGv!$C$57:$BB$57,0))," ")</f>
        <v xml:space="preserve"> </v>
      </c>
      <c r="S494" s="78" t="str">
        <f>IF(COUNTIF(MaGv!$C$62:$BB$62, L485)&gt;0, INDEX(MaGv!$C$38:$BB$62, 1, MATCH(L485, MaGv!$C$62:$BB$62,0))," ")</f>
        <v xml:space="preserve"> </v>
      </c>
      <c r="T494" s="78" t="str">
        <f>IF(COUNTIF(MaGv!$C$66:$BB$67, L485)&gt;0, INDEX(MaGv!$C$38:$BB$67, 1, MATCH(L485, MaGv!$C$67:$BB$67,0))," ")</f>
        <v xml:space="preserve"> </v>
      </c>
    </row>
    <row r="495" spans="1:22" ht="12.95" customHeight="1">
      <c r="A495" s="124"/>
      <c r="B495" s="581"/>
      <c r="C495" s="80">
        <v>5</v>
      </c>
      <c r="D495" s="81" t="s">
        <v>534</v>
      </c>
      <c r="E495" s="80" t="str">
        <f>IF(COUNTIF(MaGv!$C$43:$BB$43, B485)&gt;0, INDEX(MaGv!$C$38:$BB$43, 1, MATCH(B485, MaGv!$C$43:$BB$43,0))," ")</f>
        <v xml:space="preserve"> </v>
      </c>
      <c r="F495" s="80" t="str">
        <f>IF(COUNTIF(MaGv!$C$48:$BB$48, B485)&gt;0, INDEX(MaGv!$C$38:$BB$48, 1, MATCH(B485, MaGv!$C$48:$BB$48,0))," ")</f>
        <v xml:space="preserve"> </v>
      </c>
      <c r="G495" s="80" t="str">
        <f>IF(COUNTIF(MaGv!$C$53:$BB$53, B485)&gt;0, INDEX(MaGv!$C$38:$BB$53, 1, MATCH(B485, MaGv!$C$53:$BB$53,0))," ")</f>
        <v xml:space="preserve"> </v>
      </c>
      <c r="H495" s="80" t="str">
        <f>IF(COUNTIF(MaGv!$C$58:$BB$58, B485)&gt;0, INDEX(MaGv!$C$38:$BB$58, 1, MATCH(B485, MaGv!$C$58:$BB$58,0))," ")</f>
        <v xml:space="preserve"> </v>
      </c>
      <c r="I495" s="80" t="str">
        <f>IF(COUNTIF(MaGv!$C$63:$BB$63, B485)&gt;0, INDEX(MaGv!$C$38:$BB$63, 1, MATCH(B485, MaGv!$C$63:$BB$63,0))," ")</f>
        <v xml:space="preserve"> </v>
      </c>
      <c r="J495" s="80" t="str">
        <f>IF(COUNTIF(MaGv!$C$68:$BB$68, B485)&gt;0, INDEX(MaGv!$C$38:$BB$68, 1, MATCH(B485, MaGv!$C$68:$BB$68,0))," ")</f>
        <v xml:space="preserve"> </v>
      </c>
      <c r="K495" s="104"/>
      <c r="L495" s="581"/>
      <c r="M495" s="80">
        <v>5</v>
      </c>
      <c r="N495" s="81" t="s">
        <v>534</v>
      </c>
      <c r="O495" s="80" t="str">
        <f>IF(COUNTIF(MaGv!$C$43:$BB$43, L485)&gt;0, INDEX(MaGv!$C$38:$BB$43, 1, MATCH(L485, MaGv!$C$43:$BB$43,0))," ")</f>
        <v xml:space="preserve"> </v>
      </c>
      <c r="P495" s="80" t="str">
        <f>IF(COUNTIF(MaGv!$C$48:$BB$48, L485)&gt;0, INDEX(MaGv!$C$38:$BB$48, 1, MATCH(L485, MaGv!$C$48:$BB$48,0))," ")</f>
        <v xml:space="preserve"> </v>
      </c>
      <c r="Q495" s="80" t="str">
        <f>IF(COUNTIF(MaGv!$C$53:$BB$53, L485)&gt;0, INDEX(MaGv!$C$38:$BB$53, 1, MATCH(L485, MaGv!$C$53:$BB$53,0))," ")</f>
        <v xml:space="preserve"> </v>
      </c>
      <c r="R495" s="80" t="str">
        <f>IF(COUNTIF(MaGv!$C$58:$BB$58, L485)&gt;0, INDEX(MaGv!$C$38:$BB$58, 1, MATCH(L485, MaGv!$C$58:$BB$58,0))," ")</f>
        <v xml:space="preserve"> </v>
      </c>
      <c r="S495" s="80" t="str">
        <f>IF(COUNTIF(MaGv!$C$63:$BB$63, L485)&gt;0, INDEX(MaGv!$C$38:$BB$63, 1, MATCH(L485, MaGv!$C$63:$BB$63,0))," ")</f>
        <v xml:space="preserve"> </v>
      </c>
      <c r="T495" s="80" t="str">
        <f>IF(COUNTIF(MaGv!$C$68:$BB$68, L485)&gt;0, INDEX(MaGv!$C$38:$BB$68, 1, MATCH(L485, MaGv!$C$68:$BB$68,0))," ")</f>
        <v xml:space="preserve"> </v>
      </c>
    </row>
    <row r="496" spans="1:22" ht="12.95" customHeight="1">
      <c r="A496" s="124"/>
      <c r="B496" s="119"/>
      <c r="C496" s="75"/>
      <c r="D496" s="82"/>
      <c r="E496" s="75"/>
      <c r="F496" s="75"/>
      <c r="G496" s="75"/>
      <c r="H496" s="75"/>
      <c r="I496" s="75"/>
      <c r="J496" s="75"/>
      <c r="K496" s="104"/>
      <c r="L496" s="119"/>
      <c r="M496" s="75"/>
      <c r="N496" s="82"/>
      <c r="O496" s="75"/>
      <c r="P496" s="75"/>
      <c r="Q496" s="75"/>
      <c r="R496" s="75"/>
      <c r="S496" s="75"/>
      <c r="T496" s="75"/>
    </row>
    <row r="497" spans="1:22" ht="12.95" customHeight="1">
      <c r="A497" s="127"/>
      <c r="B497" s="120"/>
      <c r="C497" s="83"/>
      <c r="D497" s="83"/>
      <c r="E497" s="84"/>
      <c r="F497" s="84"/>
      <c r="G497" s="84"/>
      <c r="H497" s="84"/>
      <c r="I497" s="84"/>
      <c r="J497" s="84"/>
      <c r="K497" s="84"/>
      <c r="L497" s="120"/>
      <c r="M497" s="83"/>
      <c r="N497" s="83"/>
      <c r="O497" s="84"/>
      <c r="P497" s="84"/>
      <c r="Q497" s="84"/>
      <c r="R497" s="84"/>
      <c r="S497" s="84"/>
      <c r="T497" s="84"/>
    </row>
    <row r="498" spans="1:22" ht="12.95" customHeight="1">
      <c r="A498" s="124"/>
      <c r="B498" s="474" t="str">
        <f ca="1">MaGv!$N$1</f>
        <v>tkb_khoi12_hk2_ngay04-05-2020</v>
      </c>
      <c r="C498" s="474"/>
      <c r="D498" s="70"/>
      <c r="E498" s="70"/>
      <c r="F498" s="70"/>
      <c r="G498" s="70"/>
      <c r="H498" s="124"/>
      <c r="I498" s="70"/>
      <c r="J498" s="70"/>
      <c r="K498" s="71"/>
      <c r="L498" s="474" t="str">
        <f ca="1">MaGv!$N$1</f>
        <v>tkb_khoi12_hk2_ngay04-05-2020</v>
      </c>
      <c r="M498" s="70"/>
      <c r="N498" s="70"/>
      <c r="O498" s="70"/>
      <c r="P498" s="70"/>
      <c r="Q498" s="70"/>
      <c r="R498" s="124"/>
      <c r="S498" s="70"/>
      <c r="T498" s="70"/>
    </row>
    <row r="499" spans="1:22" ht="12.95" customHeight="1">
      <c r="B499" s="117" t="s">
        <v>71</v>
      </c>
      <c r="C499" s="582" t="str">
        <f>VLOOKUP(B501,dsma,3,0)&amp;"-"&amp;VLOOKUP(B501,dsma,5,0)</f>
        <v xml:space="preserve">Nguyễn Thị Kỳ Duyên-Văn </v>
      </c>
      <c r="D499" s="582"/>
      <c r="E499" s="582"/>
      <c r="F499" s="582"/>
      <c r="G499" s="71"/>
      <c r="H499" s="72"/>
      <c r="I499" s="73" t="s">
        <v>125</v>
      </c>
      <c r="J499" s="74">
        <f>60-COUNTIF(E502:J511, " ")</f>
        <v>0</v>
      </c>
      <c r="K499" s="71"/>
      <c r="L499" s="117" t="s">
        <v>71</v>
      </c>
      <c r="M499" s="582" t="str">
        <f>VLOOKUP(L501,dsma,3,0)&amp;"-"&amp;VLOOKUP(L501,dsma,5,0)</f>
        <v>Nguyễn Thu Vy-Văn</v>
      </c>
      <c r="N499" s="582"/>
      <c r="O499" s="582"/>
      <c r="P499" s="582"/>
      <c r="Q499" s="71"/>
      <c r="R499" s="72"/>
      <c r="S499" s="73" t="s">
        <v>125</v>
      </c>
      <c r="T499" s="74">
        <f>60-COUNTIF(O502:T511, " ")</f>
        <v>0</v>
      </c>
    </row>
    <row r="500" spans="1:22" ht="3" customHeight="1">
      <c r="B500" s="116"/>
      <c r="C500" s="71"/>
      <c r="D500" s="71"/>
      <c r="E500" s="75"/>
      <c r="F500" s="71"/>
      <c r="G500" s="71"/>
      <c r="H500" s="71"/>
      <c r="I500" s="71"/>
      <c r="J500" s="71"/>
      <c r="K500" s="71"/>
      <c r="L500" s="116"/>
      <c r="M500" s="71"/>
      <c r="N500" s="71"/>
      <c r="O500" s="75"/>
      <c r="P500" s="71"/>
      <c r="Q500" s="71"/>
      <c r="R500" s="71"/>
      <c r="S500" s="71"/>
      <c r="T500" s="71"/>
    </row>
    <row r="501" spans="1:22" ht="12.95" customHeight="1">
      <c r="A501" s="126"/>
      <c r="B501" s="118" t="str">
        <f>X67</f>
        <v>BV11</v>
      </c>
      <c r="C501" s="76" t="s">
        <v>72</v>
      </c>
      <c r="D501" s="76" t="s">
        <v>73</v>
      </c>
      <c r="E501" s="76" t="s">
        <v>15</v>
      </c>
      <c r="F501" s="76" t="s">
        <v>16</v>
      </c>
      <c r="G501" s="76" t="s">
        <v>37</v>
      </c>
      <c r="H501" s="76" t="s">
        <v>38</v>
      </c>
      <c r="I501" s="76" t="s">
        <v>39</v>
      </c>
      <c r="J501" s="76" t="s">
        <v>40</v>
      </c>
      <c r="K501" s="103"/>
      <c r="L501" s="118" t="str">
        <f>X68</f>
        <v>BV12</v>
      </c>
      <c r="M501" s="76" t="s">
        <v>72</v>
      </c>
      <c r="N501" s="76" t="s">
        <v>73</v>
      </c>
      <c r="O501" s="76" t="s">
        <v>15</v>
      </c>
      <c r="P501" s="76" t="s">
        <v>16</v>
      </c>
      <c r="Q501" s="76" t="s">
        <v>37</v>
      </c>
      <c r="R501" s="76" t="s">
        <v>38</v>
      </c>
      <c r="S501" s="76" t="s">
        <v>39</v>
      </c>
      <c r="T501" s="76" t="s">
        <v>40</v>
      </c>
      <c r="V501" s="122">
        <v>64</v>
      </c>
    </row>
    <row r="502" spans="1:22" ht="12.95" customHeight="1">
      <c r="A502" s="124"/>
      <c r="B502" s="583" t="s">
        <v>25</v>
      </c>
      <c r="C502" s="68">
        <v>1</v>
      </c>
      <c r="D502" s="77" t="s">
        <v>74</v>
      </c>
      <c r="E502" s="68" t="str">
        <f>IF(COUNTIF(MaGv!$C$4:$BB$4, B501)&gt;0, INDEX(MaGv!$C$3:$BB$4, 1, MATCH(B501, MaGv!$C$4:$BB$4,0))," ")</f>
        <v xml:space="preserve"> </v>
      </c>
      <c r="F502" s="68" t="str">
        <f>IF(COUNTIF(MaGv!$C$9:$BB$9, B501)&gt;0, INDEX(MaGv!$C$3:$BB$9, 1, MATCH(B501, MaGv!$C$9:$BB$9,0))," ")</f>
        <v xml:space="preserve"> </v>
      </c>
      <c r="G502" s="68" t="str">
        <f>IF(COUNTIF(MaGv!$C$14:$BB$14, B501)&gt;0, INDEX(MaGv!$C$3:$BB$14, 1, MATCH(B501, MaGv!$C$14:$BB$14,0))," ")</f>
        <v xml:space="preserve"> </v>
      </c>
      <c r="H502" s="68" t="str">
        <f>IF(COUNTIF(MaGv!$C$19:$BB$19, B501)&gt;0, INDEX(MaGv!$C$3:$BB$19, 1, MATCH(B501, MaGv!$C$19:$BB$19,0))," ")</f>
        <v xml:space="preserve"> </v>
      </c>
      <c r="I502" s="68" t="str">
        <f>IF(COUNTIF(MaGv!$C$24:$BB$24, B501)&gt;0, INDEX(MaGv!$C$3:$BB$24, 1, MATCH(B501, MaGv!$C$24:$BB$24,0))," ")</f>
        <v xml:space="preserve"> </v>
      </c>
      <c r="J502" s="68" t="str">
        <f>IF(COUNTIF(MaGv!$C$29:$BB$29, B501)&gt;0, INDEX(MaGv!$C$3:$BB$29, 1, MATCH(B501, MaGv!$C$29:$BB$29,0))," ")</f>
        <v xml:space="preserve"> </v>
      </c>
      <c r="K502" s="104"/>
      <c r="L502" s="583" t="s">
        <v>25</v>
      </c>
      <c r="M502" s="68">
        <v>1</v>
      </c>
      <c r="N502" s="77" t="s">
        <v>74</v>
      </c>
      <c r="O502" s="68" t="str">
        <f>IF(COUNTIF(MaGv!$C$4:$BB$4, L501)&gt;0, INDEX(MaGv!$C$3:$BB$4, 1, MATCH(L501, MaGv!$C$4:$BB$4,0))," ")</f>
        <v xml:space="preserve"> </v>
      </c>
      <c r="P502" s="68" t="str">
        <f>IF(COUNTIF(MaGv!$C$9:$BB$9, L501)&gt;0, INDEX(MaGv!$C$3:$BB$9, 1, MATCH(L501, MaGv!$C$9:$BB$9,0))," ")</f>
        <v xml:space="preserve"> </v>
      </c>
      <c r="Q502" s="68" t="str">
        <f>IF(COUNTIF(MaGv!$C$14:$BB$14, L501)&gt;0, INDEX(MaGv!$C$3:$BB$14, 1, MATCH(L501, MaGv!$C$14:$BB$14,0))," ")</f>
        <v xml:space="preserve"> </v>
      </c>
      <c r="R502" s="68" t="str">
        <f>IF(COUNTIF(MaGv!$C$19:$BB$19, L501)&gt;0, INDEX(MaGv!$C$3:$BB$19, 1, MATCH(L501, MaGv!$C$19:$BB$19,0))," ")</f>
        <v xml:space="preserve"> </v>
      </c>
      <c r="S502" s="68" t="str">
        <f>IF(COUNTIF(MaGv!$C$24:$BB$24, L501)&gt;0, INDEX(MaGv!$C$3:$BB$24, 1, MATCH(L501, MaGv!$C$24:$BB$24,0))," ")</f>
        <v xml:space="preserve"> </v>
      </c>
      <c r="T502" s="68" t="str">
        <f>IF(COUNTIF(MaGv!$C$29:$BB$29, L501)&gt;0, INDEX(MaGv!$C$3:$BB$29, 1, MATCH(L501, MaGv!$C$29:$BB$29,0))," ")</f>
        <v xml:space="preserve"> </v>
      </c>
    </row>
    <row r="503" spans="1:22" ht="12.95" customHeight="1">
      <c r="A503" s="124"/>
      <c r="B503" s="580"/>
      <c r="C503" s="78">
        <v>2</v>
      </c>
      <c r="D503" s="79" t="s">
        <v>98</v>
      </c>
      <c r="E503" s="78" t="str">
        <f>IF(COUNTIF(MaGv!$C$5:$BB$5, B501)&gt;0, INDEX(MaGv!$C$3:$BB$5, 1, MATCH(B501, MaGv!$C$5:$BB$5,0))," ")</f>
        <v xml:space="preserve"> </v>
      </c>
      <c r="F503" s="78" t="str">
        <f>IF(COUNTIF(MaGv!$C$10:$BB$10, B501)&gt;0, INDEX(MaGv!$C$3:$BB$10, 1, MATCH(B501, MaGv!$C$10:$BB$10,0))," ")</f>
        <v xml:space="preserve"> </v>
      </c>
      <c r="G503" s="78" t="str">
        <f>IF(COUNTIF(MaGv!$C$15:$BB$15, B501)&gt;0, INDEX(MaGv!$C$3:$BB$15, 1, MATCH(B501, MaGv!$C$15:$BB$15,0))," ")</f>
        <v xml:space="preserve"> </v>
      </c>
      <c r="H503" s="78" t="str">
        <f>IF(COUNTIF(MaGv!$C$20:$BB$20, B501)&gt;0, INDEX(MaGv!$C$3:$BB$20, 1, MATCH(B501, MaGv!$C$20:$BB$20,0))," ")</f>
        <v xml:space="preserve"> </v>
      </c>
      <c r="I503" s="78" t="str">
        <f>IF(COUNTIF(MaGv!$C$25:$BB$25, B501)&gt;0, INDEX(MaGv!$C$3:$BB$25, 1, MATCH(B501, MaGv!$C$25:$BB$25,0))," ")</f>
        <v xml:space="preserve"> </v>
      </c>
      <c r="J503" s="78" t="str">
        <f>IF(COUNTIF(MaGv!$C$30:$BB$30, B501)&gt;0, INDEX(MaGv!$C$3:$BB$30, 1, MATCH(B501, MaGv!$C$30:$BB$30,0))," ")</f>
        <v xml:space="preserve"> </v>
      </c>
      <c r="K503" s="104"/>
      <c r="L503" s="580"/>
      <c r="M503" s="78">
        <v>2</v>
      </c>
      <c r="N503" s="79" t="s">
        <v>98</v>
      </c>
      <c r="O503" s="78" t="str">
        <f>IF(COUNTIF(MaGv!$C$5:$BB$5, L501)&gt;0, INDEX(MaGv!$C$3:$BB$5, 1, MATCH(L501, MaGv!$C$5:$BB$5,0))," ")</f>
        <v xml:space="preserve"> </v>
      </c>
      <c r="P503" s="78" t="str">
        <f>IF(COUNTIF(MaGv!$C$10:$BB$10, L501)&gt;0, INDEX(MaGv!$C$3:$BB$10, 1, MATCH(L501, MaGv!$C$10:$BB$10,0))," ")</f>
        <v xml:space="preserve"> </v>
      </c>
      <c r="Q503" s="78" t="str">
        <f>IF(COUNTIF(MaGv!$C$15:$BB$15, L501)&gt;0, INDEX(MaGv!$C$3:$BB$15, 1, MATCH(L501, MaGv!$C$15:$BB$15,0))," ")</f>
        <v xml:space="preserve"> </v>
      </c>
      <c r="R503" s="78" t="str">
        <f>IF(COUNTIF(MaGv!$C$20:$BB$20, L501)&gt;0, INDEX(MaGv!$C$3:$BB$20, 1, MATCH(L501, MaGv!$C$20:$BB$20,0))," ")</f>
        <v xml:space="preserve"> </v>
      </c>
      <c r="S503" s="78" t="str">
        <f>IF(COUNTIF(MaGv!$C$25:$BB$25, L501)&gt;0, INDEX(MaGv!$C$3:$BB$25, 1, MATCH(L501, MaGv!$C$25:$BB$25,0))," ")</f>
        <v xml:space="preserve"> </v>
      </c>
      <c r="T503" s="78" t="str">
        <f>IF(COUNTIF(MaGv!$C$30:$BB$30, L501)&gt;0, INDEX(MaGv!$C$3:$BB$30, 1, MATCH(L501, MaGv!$C$30:$BB$30,0))," ")</f>
        <v xml:space="preserve"> </v>
      </c>
    </row>
    <row r="504" spans="1:22" ht="12.95" customHeight="1">
      <c r="A504" s="124"/>
      <c r="B504" s="580"/>
      <c r="C504" s="78">
        <v>3</v>
      </c>
      <c r="D504" s="79" t="s">
        <v>278</v>
      </c>
      <c r="E504" s="78" t="str">
        <f>IF(COUNTIF(MaGv!$C$6:$BB$6, B501)&gt;0, INDEX(MaGv!$C$3:$BB$6, 1, MATCH(B501, MaGv!$C$6:$BB$6,0))," ")</f>
        <v xml:space="preserve"> </v>
      </c>
      <c r="F504" s="78" t="str">
        <f>IF(COUNTIF(MaGv!$C$11:$BB$11, B501)&gt;0, INDEX(MaGv!$C$3:$BB$11, 1, MATCH(B501, MaGv!$C$11:$BB$11,0))," ")</f>
        <v xml:space="preserve"> </v>
      </c>
      <c r="G504" s="78" t="str">
        <f>IF(COUNTIF(MaGv!$C$16:$BB$16, B501)&gt;0, INDEX(MaGv!$C$3:$BB$16, 1, MATCH(B501, MaGv!$C$16:$BB$16,0))," ")</f>
        <v xml:space="preserve"> </v>
      </c>
      <c r="H504" s="78" t="str">
        <f>IF(COUNTIF(MaGv!$C$21:$BB$21, B501)&gt;0, INDEX(MaGv!$C$3:$BB$21, 1, MATCH(B501, MaGv!$C$21:$BB$21,0))," ")</f>
        <v xml:space="preserve"> </v>
      </c>
      <c r="I504" s="78" t="str">
        <f>IF(COUNTIF(MaGv!$C$26:$BB$26, B501)&gt;0, INDEX(MaGv!$C$3:$BB$26, 1, MATCH(B501, MaGv!$C$26:$BB$26,0))," ")</f>
        <v xml:space="preserve"> </v>
      </c>
      <c r="J504" s="78" t="str">
        <f>IF(COUNTIF(MaGv!$C$31:$BB$31, B501)&gt;0, INDEX(MaGv!$C$3:$BB$31, 1, MATCH(B501, MaGv!$C$31:$BB$31,0))," ")</f>
        <v xml:space="preserve"> </v>
      </c>
      <c r="K504" s="104"/>
      <c r="L504" s="580"/>
      <c r="M504" s="78">
        <v>3</v>
      </c>
      <c r="N504" s="79" t="s">
        <v>278</v>
      </c>
      <c r="O504" s="78" t="str">
        <f>IF(COUNTIF(MaGv!$C$6:$BB$6, L501)&gt;0, INDEX(MaGv!$C$3:$BB$6, 1, MATCH(L501, MaGv!$C$6:$BB$6,0))," ")</f>
        <v xml:space="preserve"> </v>
      </c>
      <c r="P504" s="78" t="str">
        <f>IF(COUNTIF(MaGv!$C$11:$BB$11, L501)&gt;0, INDEX(MaGv!$C$3:$BB$11, 1, MATCH(L501, MaGv!$C$11:$BB$11,0))," ")</f>
        <v xml:space="preserve"> </v>
      </c>
      <c r="Q504" s="78" t="str">
        <f>IF(COUNTIF(MaGv!$C$16:$BB$16, L501)&gt;0, INDEX(MaGv!$C$3:$BB$16, 1, MATCH(L501, MaGv!$C$16:$BB$16,0))," ")</f>
        <v xml:space="preserve"> </v>
      </c>
      <c r="R504" s="78" t="str">
        <f>IF(COUNTIF(MaGv!$C$21:$BB$21, L501)&gt;0, INDEX(MaGv!$C$3:$BB$21, 1, MATCH(L501, MaGv!$C$21:$BB$21,0))," ")</f>
        <v xml:space="preserve"> </v>
      </c>
      <c r="S504" s="78" t="str">
        <f>IF(COUNTIF(MaGv!$C$26:$BB$26, L501)&gt;0, INDEX(MaGv!$C$3:$BB$26, 1, MATCH(L501, MaGv!$C$26:$BB$26,0))," ")</f>
        <v xml:space="preserve"> </v>
      </c>
      <c r="T504" s="78" t="str">
        <f>IF(COUNTIF(MaGv!$C$31:$BB$31, L501)&gt;0, INDEX(MaGv!$C$3:$BB$31, 1, MATCH(L501, MaGv!$C$31:$BB$31,0))," ")</f>
        <v xml:space="preserve"> </v>
      </c>
    </row>
    <row r="505" spans="1:22" ht="12.95" customHeight="1">
      <c r="A505" s="124"/>
      <c r="B505" s="580"/>
      <c r="C505" s="78">
        <v>4</v>
      </c>
      <c r="D505" s="79" t="s">
        <v>99</v>
      </c>
      <c r="E505" s="78" t="str">
        <f>IF(COUNTIF(MaGv!$C$7:$BB$7, B501)&gt;0, INDEX(MaGv!$C$3:$BB$7, 1, MATCH(B501, MaGv!$C$7:$BB$7,0))," ")</f>
        <v xml:space="preserve"> </v>
      </c>
      <c r="F505" s="78" t="str">
        <f>IF(COUNTIF(MaGv!$C$12:$BB$12, B501)&gt;0, INDEX(MaGv!$C$3:$BB$12, 1, MATCH(B501, MaGv!$C$12:$BB$12,0))," ")</f>
        <v xml:space="preserve"> </v>
      </c>
      <c r="G505" s="78" t="str">
        <f>IF(COUNTIF(MaGv!$C$17:$BB$17, B501)&gt;0, INDEX(MaGv!$C$3:$BB$17, 1, MATCH(B501, MaGv!$C$17:$BB$17,0))," ")</f>
        <v xml:space="preserve"> </v>
      </c>
      <c r="H505" s="78" t="str">
        <f>IF(COUNTIF(MaGv!$C$22:$BB$22, B501)&gt;0, INDEX(MaGv!$C$3:$BB$22, 1, MATCH(B501, MaGv!$C$22:$BB$22,0))," ")</f>
        <v xml:space="preserve"> </v>
      </c>
      <c r="I505" s="78" t="str">
        <f>IF(COUNTIF(MaGv!$C$27:$BB$27, B501)&gt;0, INDEX(MaGv!$C$3:$BB$27, 1, MATCH(B501, MaGv!$C$27:$BB$27,0))," ")</f>
        <v xml:space="preserve"> </v>
      </c>
      <c r="J505" s="78" t="str">
        <f>IF(COUNTIF(MaGv!$C$32:$BB$32, B501)&gt;0, INDEX(MaGv!$C$3:$BB$32, 1, MATCH(B501, MaGv!$C$32:$BB$32,0))," ")</f>
        <v xml:space="preserve"> </v>
      </c>
      <c r="K505" s="104"/>
      <c r="L505" s="580"/>
      <c r="M505" s="78">
        <v>4</v>
      </c>
      <c r="N505" s="79" t="s">
        <v>99</v>
      </c>
      <c r="O505" s="78" t="str">
        <f>IF(COUNTIF(MaGv!$C$7:$BB$7, L501)&gt;0, INDEX(MaGv!$C$3:$BB$7, 1, MATCH(L501, MaGv!$C$7:$BB$7,0))," ")</f>
        <v xml:space="preserve"> </v>
      </c>
      <c r="P505" s="78" t="str">
        <f>IF(COUNTIF(MaGv!$C$12:$BB$12, L501)&gt;0, INDEX(MaGv!$C$3:$BB$12, 1, MATCH(L501, MaGv!$C$12:$BB$12,0))," ")</f>
        <v xml:space="preserve"> </v>
      </c>
      <c r="Q505" s="78" t="str">
        <f>IF(COUNTIF(MaGv!$C$17:$BB$17, L501)&gt;0, INDEX(MaGv!$C$3:$BB$17, 1, MATCH(L501, MaGv!$C$17:$BB$17,0))," ")</f>
        <v xml:space="preserve"> </v>
      </c>
      <c r="R505" s="78" t="str">
        <f>IF(COUNTIF(MaGv!$C$22:$BB$22, L501)&gt;0, INDEX(MaGv!$C$3:$BB$22, 1, MATCH(L501, MaGv!$C$22:$BB$22,0))," ")</f>
        <v xml:space="preserve"> </v>
      </c>
      <c r="S505" s="78" t="str">
        <f>IF(COUNTIF(MaGv!$C$27:$BB$27, L501)&gt;0, INDEX(MaGv!$C$3:$BB$27, 1, MATCH(L501, MaGv!$C$27:$BB$27,0))," ")</f>
        <v xml:space="preserve"> </v>
      </c>
      <c r="T505" s="78" t="str">
        <f>IF(COUNTIF(MaGv!$C$32:$BB$32, L501)&gt;0, INDEX(MaGv!$C$3:$BB$32, 1, MATCH(L501, MaGv!$C$32:$BB$32,0))," ")</f>
        <v xml:space="preserve"> </v>
      </c>
    </row>
    <row r="506" spans="1:22" ht="12.95" customHeight="1" thickBot="1">
      <c r="A506" s="124"/>
      <c r="B506" s="580"/>
      <c r="C506" s="108">
        <v>5</v>
      </c>
      <c r="D506" s="110" t="s">
        <v>100</v>
      </c>
      <c r="E506" s="108" t="str">
        <f>IF(COUNTIF(MaGv!$C$8:$BB$8, B501)&gt;0, INDEX(MaGv!$C$3:$BB$8, 1, MATCH(B501, MaGv!$C$8:$BB$8,0))," ")</f>
        <v xml:space="preserve"> </v>
      </c>
      <c r="F506" s="108" t="str">
        <f>IF(COUNTIF(MaGv!$C$13:$BB$13, B501)&gt;0, INDEX(MaGv!$C$3:$BB$13, 1, MATCH(B501, MaGv!$C$13:$BB$13,0))," ")</f>
        <v xml:space="preserve"> </v>
      </c>
      <c r="G506" s="108" t="str">
        <f>IF(COUNTIF(MaGv!$C$18:$BB$18, B501)&gt;0, INDEX(MaGv!$C$3:$BB$18, 1, MATCH(B501, MaGv!$C$18:$BB$18,0))," ")</f>
        <v xml:space="preserve"> </v>
      </c>
      <c r="H506" s="108" t="str">
        <f>IF(COUNTIF(MaGv!$C$23:$BB$23, B501)&gt;0, INDEX(MaGv!$C$3:$BB$23, 1, MATCH(B501, MaGv!$C$23:$BB$23,0))," ")</f>
        <v xml:space="preserve"> </v>
      </c>
      <c r="I506" s="108" t="str">
        <f>IF(COUNTIF(MaGv!$C$28:$BB$28, B501)&gt;0, INDEX(MaGv!$C$3:$BB$28, 1, MATCH(B501, MaGv!$C$28:$BB$28,0))," ")</f>
        <v xml:space="preserve"> </v>
      </c>
      <c r="J506" s="108" t="str">
        <f>IF(COUNTIF(MaGv!$C$33:$BB$33, B501)&gt;0, INDEX(MaGv!$C$3:$BB$33, 1, MATCH(B501, MaGv!$C$33:$BB$33, 0))," ")</f>
        <v xml:space="preserve"> </v>
      </c>
      <c r="K506" s="104"/>
      <c r="L506" s="580"/>
      <c r="M506" s="108">
        <v>5</v>
      </c>
      <c r="N506" s="110" t="s">
        <v>100</v>
      </c>
      <c r="O506" s="108" t="str">
        <f>IF(COUNTIF(MaGv!$C$8:$BB$8, L501)&gt;0, INDEX(MaGv!$C$3:$BB$8, 1, MATCH(L501, MaGv!$C$8:$BB$8,0))," ")</f>
        <v xml:space="preserve"> </v>
      </c>
      <c r="P506" s="108" t="str">
        <f>IF(COUNTIF(MaGv!$C$13:$BB$13, L501)&gt;0, INDEX(MaGv!$C$3:$BB$13, 1, MATCH(L501, MaGv!$C$13:$BB$13,0))," ")</f>
        <v xml:space="preserve"> </v>
      </c>
      <c r="Q506" s="108" t="str">
        <f>IF(COUNTIF(MaGv!$C$18:$BB$18, L501)&gt;0, INDEX(MaGv!$C$3:$BB$18, 1, MATCH(L501, MaGv!$C$18:$BB$18,0))," ")</f>
        <v xml:space="preserve"> </v>
      </c>
      <c r="R506" s="108" t="str">
        <f>IF(COUNTIF(MaGv!$C$23:$BB$23, L501)&gt;0, INDEX(MaGv!$C$3:$BB$23, 1, MATCH(L501, MaGv!$C$23:$BB$23,0))," ")</f>
        <v xml:space="preserve"> </v>
      </c>
      <c r="S506" s="108" t="str">
        <f>IF(COUNTIF(MaGv!$C$28:$BB$28, L501)&gt;0, INDEX(MaGv!$C$3:$BB$28, 1, MATCH(L501, MaGv!$C$28:$BB$28,0))," ")</f>
        <v xml:space="preserve"> </v>
      </c>
      <c r="T506" s="108" t="str">
        <f>IF(COUNTIF(MaGv!$C$33:$BB$33, L501)&gt;0, INDEX(MaGv!$C$3:$BB$33, 1, MATCH(L501, MaGv!$C$33:$BB$33, 0))," ")</f>
        <v xml:space="preserve"> </v>
      </c>
    </row>
    <row r="507" spans="1:22" ht="12.95" customHeight="1" thickTop="1">
      <c r="A507" s="124"/>
      <c r="B507" s="579" t="s">
        <v>24</v>
      </c>
      <c r="C507" s="109">
        <v>1</v>
      </c>
      <c r="D507" s="111" t="s">
        <v>279</v>
      </c>
      <c r="E507" s="109" t="str">
        <f>IF(COUNTIF(MaGv!$C$39:$BB$39, B501)&gt;0, INDEX(MaGv!$C$38:$BB$39, 1, MATCH(B501, MaGv!$C$39:$BB$39,0))," ")</f>
        <v xml:space="preserve"> </v>
      </c>
      <c r="F507" s="109" t="str">
        <f>IF(COUNTIF(MaGv!$C$44:$BB$44, B501)&gt;0, INDEX(MaGv!$C$38:$BB$44, 1, MATCH(B501, MaGv!$C$44:$BB$44,0))," ")</f>
        <v xml:space="preserve"> </v>
      </c>
      <c r="G507" s="109" t="str">
        <f>IF(COUNTIF(MaGv!$C$49:$BB$49, B501)&gt;0, INDEX(MaGv!$C$38:$BB$49, 1, MATCH(B501, MaGv!$C$49:$BB$49,0))," ")</f>
        <v xml:space="preserve"> </v>
      </c>
      <c r="H507" s="109" t="str">
        <f>IF(COUNTIF(MaGv!$C$54:$BB$54, B501)&gt;0, INDEX(MaGv!$C$38:$BB$54, 1, MATCH(B501, MaGv!$C$54:$BB$54,0))," ")</f>
        <v xml:space="preserve"> </v>
      </c>
      <c r="I507" s="109" t="str">
        <f>IF(COUNTIF(MaGv!$C$59:$BB$59, B501)&gt;0, INDEX(MaGv!$C$38:$BB$59, 1, MATCH(B501, MaGv!$C$59:$BB$59,0))," ")</f>
        <v xml:space="preserve"> </v>
      </c>
      <c r="J507" s="109" t="str">
        <f>IF(COUNTIF(MaGv!$C$64:$BB$64, B501)&gt;0, INDEX(MaGv!$C$38:$BB$64, 1, MATCH(B501, MaGv!$C$64:$BB$64,0))," ")</f>
        <v xml:space="preserve"> </v>
      </c>
      <c r="K507" s="104"/>
      <c r="L507" s="579" t="s">
        <v>24</v>
      </c>
      <c r="M507" s="109">
        <v>1</v>
      </c>
      <c r="N507" s="111" t="s">
        <v>279</v>
      </c>
      <c r="O507" s="109" t="str">
        <f>IF(COUNTIF(MaGv!$C$39:$BB$39, L501)&gt;0, INDEX(MaGv!$C$38:$BB$39, 1, MATCH(L501, MaGv!$C$39:$BB$39,0))," ")</f>
        <v xml:space="preserve"> </v>
      </c>
      <c r="P507" s="109" t="str">
        <f>IF(COUNTIF(MaGv!$C$44:$BB$44, L501)&gt;0, INDEX(MaGv!$C$38:$BB$44, 1, MATCH(L501, MaGv!$C$44:$BB$44,0))," ")</f>
        <v xml:space="preserve"> </v>
      </c>
      <c r="Q507" s="109" t="str">
        <f>IF(COUNTIF(MaGv!$C$49:$BB$49, L501)&gt;0, INDEX(MaGv!$C$38:$BB$49, 1, MATCH(L501, MaGv!$C$49:$BB$49,0))," ")</f>
        <v xml:space="preserve"> </v>
      </c>
      <c r="R507" s="109" t="str">
        <f>IF(COUNTIF(MaGv!$C$54:$BB$54, L501)&gt;0, INDEX(MaGv!$C$38:$BB$54, 1, MATCH(L501, MaGv!$C$54:$BB$54,0))," ")</f>
        <v xml:space="preserve"> </v>
      </c>
      <c r="S507" s="109" t="str">
        <f>IF(COUNTIF(MaGv!$C$59:$BB$59, L501)&gt;0, INDEX(MaGv!$C$38:$BB$59, 1, MATCH(L501, MaGv!$C$59:$BB$59,0))," ")</f>
        <v xml:space="preserve"> </v>
      </c>
      <c r="T507" s="109" t="str">
        <f>IF(COUNTIF(MaGv!$C$64:$BB$64, L501)&gt;0, INDEX(MaGv!$C$38:$BB$64, 1, MATCH(L501, MaGv!$C$64:$BB$64,0))," ")</f>
        <v xml:space="preserve"> </v>
      </c>
    </row>
    <row r="508" spans="1:22" ht="12.95" customHeight="1">
      <c r="A508" s="124"/>
      <c r="B508" s="580"/>
      <c r="C508" s="78">
        <v>2</v>
      </c>
      <c r="D508" s="79" t="s">
        <v>280</v>
      </c>
      <c r="E508" s="78" t="str">
        <f>IF(COUNTIF(MaGv!$C$40:$BB$40, B501)&gt;0, INDEX(MaGv!$C$38:$BB$40, 1, MATCH(B501, MaGv!$C$40:$BB$40,0))," ")</f>
        <v xml:space="preserve"> </v>
      </c>
      <c r="F508" s="78" t="str">
        <f>IF(COUNTIF(MaGv!$C$45:$BB$45, B501)&gt;0, INDEX(MaGv!$C$38:$BB$45, 1, MATCH(B501, MaGv!$C$45:$BB$45,0))," ")</f>
        <v xml:space="preserve"> </v>
      </c>
      <c r="G508" s="78" t="str">
        <f>IF(COUNTIF(MaGv!$C$50:$BB$50, B501)&gt;0, INDEX(MaGv!$C$38:$BB$50, 1, MATCH(B501, MaGv!$C$50:$BB$50,0))," ")</f>
        <v xml:space="preserve"> </v>
      </c>
      <c r="H508" s="78" t="str">
        <f>IF(COUNTIF(MaGv!$C$55:$BB$55, B501)&gt;0, INDEX(MaGv!$C$38:$BB$55, 1, MATCH(B501, MaGv!$C$55:$BB$55,0))," ")</f>
        <v xml:space="preserve"> </v>
      </c>
      <c r="I508" s="78" t="str">
        <f>IF(COUNTIF(MaGv!$C$60:$BB$60, B501)&gt;0, INDEX(MaGv!$C$38:$BB$60, 1, MATCH(B501, MaGv!$C$60:$BB$60,0))," ")</f>
        <v xml:space="preserve"> </v>
      </c>
      <c r="J508" s="78" t="str">
        <f>IF(COUNTIF(MaGv!$C$65:$BB$65, B501)&gt;0, INDEX(MaGv!$C$38:$BB$65, 1, MATCH(B501, MaGv!$C$65:$BB$65,0))," ")</f>
        <v xml:space="preserve"> </v>
      </c>
      <c r="K508" s="104"/>
      <c r="L508" s="580"/>
      <c r="M508" s="78">
        <v>2</v>
      </c>
      <c r="N508" s="79" t="s">
        <v>280</v>
      </c>
      <c r="O508" s="78" t="str">
        <f>IF(COUNTIF(MaGv!$C$40:$BB$40, L501)&gt;0, INDEX(MaGv!$C$38:$BB$40, 1, MATCH(L501, MaGv!$C$40:$BB$40,0))," ")</f>
        <v xml:space="preserve"> </v>
      </c>
      <c r="P508" s="78" t="str">
        <f>IF(COUNTIF(MaGv!$C$45:$BB$45, L501)&gt;0, INDEX(MaGv!$C$38:$BB$45, 1, MATCH(L501, MaGv!$C$45:$BB$45,0))," ")</f>
        <v xml:space="preserve"> </v>
      </c>
      <c r="Q508" s="78" t="str">
        <f>IF(COUNTIF(MaGv!$C$50:$BB$50, L501)&gt;0, INDEX(MaGv!$C$38:$BB$50, 1, MATCH(L501, MaGv!$C$50:$BB$50,0))," ")</f>
        <v xml:space="preserve"> </v>
      </c>
      <c r="R508" s="78" t="str">
        <f>IF(COUNTIF(MaGv!$C$55:$BB$55, L501)&gt;0, INDEX(MaGv!$C$38:$BB$55, 1, MATCH(L501, MaGv!$C$55:$BB$55,0))," ")</f>
        <v xml:space="preserve"> </v>
      </c>
      <c r="S508" s="78" t="str">
        <f>IF(COUNTIF(MaGv!$C$60:$BB$60, L501)&gt;0, INDEX(MaGv!$C$38:$BB$60, 1, MATCH(L501, MaGv!$C$60:$BB$60,0))," ")</f>
        <v xml:space="preserve"> </v>
      </c>
      <c r="T508" s="78" t="str">
        <f>IF(COUNTIF(MaGv!$C$65:$BB$65, L501)&gt;0, INDEX(MaGv!$C$38:$BB$65, 1, MATCH(L501, MaGv!$C$65:$BB$65,0))," ")</f>
        <v xml:space="preserve"> </v>
      </c>
    </row>
    <row r="509" spans="1:22" ht="12.95" customHeight="1">
      <c r="A509" s="124"/>
      <c r="B509" s="580"/>
      <c r="C509" s="78">
        <v>3</v>
      </c>
      <c r="D509" s="79" t="s">
        <v>281</v>
      </c>
      <c r="E509" s="78" t="str">
        <f>IF(COUNTIF(MaGv!$C$41:$BB$41, B501)&gt;0, INDEX(MaGv!$C$38:$BB$41, 1, MATCH(B501, MaGv!$C$41:$BB$41,0))," ")</f>
        <v xml:space="preserve"> </v>
      </c>
      <c r="F509" s="78" t="str">
        <f>IF(COUNTIF(MaGv!$C$46:$BB$46, B501)&gt;0, INDEX(MaGv!$C$38:$BB$46, 1, MATCH(B501, MaGv!$C$46:$BB$46,0))," ")</f>
        <v xml:space="preserve"> </v>
      </c>
      <c r="G509" s="78" t="str">
        <f>IF(COUNTIF(MaGv!$C$51:$BB$51, B501)&gt;0, INDEX(MaGv!$C$38:$BB$51, 1, MATCH(B501, MaGv!$C$51:$BB$51,0))," ")</f>
        <v xml:space="preserve"> </v>
      </c>
      <c r="H509" s="78" t="str">
        <f>IF(COUNTIF(MaGv!$C$56:$BB$56, B501)&gt;0, INDEX(MaGv!$C$38:$BB$56, 1, MATCH(B501, MaGv!$C$56:$BB$56,0))," ")</f>
        <v xml:space="preserve"> </v>
      </c>
      <c r="I509" s="78" t="str">
        <f>IF(COUNTIF(MaGv!$C$61:$BB$61, B501)&gt;0, INDEX(MaGv!$C$38:$BB$61, 1, MATCH(B501, MaGv!$C$61:$BB$61,0))," ")</f>
        <v xml:space="preserve"> </v>
      </c>
      <c r="J509" s="78" t="str">
        <f>IF(COUNTIF(MaGv!$C$66:$BB$66, B501)&gt;0, INDEX(MaGv!$C$38:$BB$66, 1, MATCH(B501, MaGv!$C$66:$BB$66,0))," ")</f>
        <v xml:space="preserve"> </v>
      </c>
      <c r="K509" s="104"/>
      <c r="L509" s="580"/>
      <c r="M509" s="78">
        <v>3</v>
      </c>
      <c r="N509" s="79" t="s">
        <v>281</v>
      </c>
      <c r="O509" s="78" t="str">
        <f>IF(COUNTIF(MaGv!$C$41:$BB$41, L501)&gt;0, INDEX(MaGv!$C$38:$BB$41, 1, MATCH(L501, MaGv!$C$41:$BB$41,0))," ")</f>
        <v xml:space="preserve"> </v>
      </c>
      <c r="P509" s="78" t="str">
        <f>IF(COUNTIF(MaGv!$C$46:$BB$46, L501)&gt;0, INDEX(MaGv!$C$38:$BB$46, 1, MATCH(L501, MaGv!$C$46:$BB$46,0))," ")</f>
        <v xml:space="preserve"> </v>
      </c>
      <c r="Q509" s="78" t="str">
        <f>IF(COUNTIF(MaGv!$C$51:$BB$51, L501)&gt;0, INDEX(MaGv!$C$38:$BB$51, 1, MATCH(L501, MaGv!$C$51:$BB$51,0))," ")</f>
        <v xml:space="preserve"> </v>
      </c>
      <c r="R509" s="78" t="str">
        <f>IF(COUNTIF(MaGv!$C$56:$BB$56, L501)&gt;0, INDEX(MaGv!$C$38:$BB$56, 1, MATCH(L501, MaGv!$C$56:$BB$56,0))," ")</f>
        <v xml:space="preserve"> </v>
      </c>
      <c r="S509" s="78" t="str">
        <f>IF(COUNTIF(MaGv!$C$61:$BB$61, L501)&gt;0, INDEX(MaGv!$C$38:$BB$61, 1, MATCH(L501, MaGv!$C$61:$BB$61,0))," ")</f>
        <v xml:space="preserve"> </v>
      </c>
      <c r="T509" s="78" t="str">
        <f>IF(COUNTIF(MaGv!$C$66:$BB$66, L501)&gt;0, INDEX(MaGv!$C$38:$BB$66, 1, MATCH(L501, MaGv!$C$66:$BB$66,0))," ")</f>
        <v xml:space="preserve"> </v>
      </c>
    </row>
    <row r="510" spans="1:22" ht="12.95" customHeight="1">
      <c r="A510" s="124"/>
      <c r="B510" s="580"/>
      <c r="C510" s="78">
        <v>4</v>
      </c>
      <c r="D510" s="79" t="s">
        <v>282</v>
      </c>
      <c r="E510" s="78" t="str">
        <f>IF(COUNTIF(MaGv!$C$42:$BB$42, B501)&gt;0, INDEX(MaGv!$C$38:$BB$42, 1, MATCH(B501, MaGv!$C$42:$BB$42,0))," ")</f>
        <v xml:space="preserve"> </v>
      </c>
      <c r="F510" s="78" t="str">
        <f>IF(COUNTIF(MaGv!$C$47:$BB$47, B501)&gt;0, INDEX(MaGv!$C$38:$BB$47, 1, MATCH(B501, MaGv!$C$47:$BB$47,0))," ")</f>
        <v xml:space="preserve"> </v>
      </c>
      <c r="G510" s="78" t="str">
        <f>IF(COUNTIF(MaGv!$C$52:$BB$52, B501)&gt;0, INDEX(MaGv!$C$38:$BB$52, 1, MATCH(B501, MaGv!$C$52:$BB$52, 0))," ")</f>
        <v xml:space="preserve"> </v>
      </c>
      <c r="H510" s="78" t="str">
        <f>IF(COUNTIF(MaGv!$C$57:$BB$57, B501)&gt;0, INDEX(MaGv!$C$38:$BB$57, 1, MATCH(B501, MaGv!$C$57:$BB$57,0))," ")</f>
        <v xml:space="preserve"> </v>
      </c>
      <c r="I510" s="78" t="str">
        <f>IF(COUNTIF(MaGv!$C$62:$BB$62, B501)&gt;0, INDEX(MaGv!$C$38:$BB$62, 1, MATCH(B501, MaGv!$C$62:$BB$62,0))," ")</f>
        <v xml:space="preserve"> </v>
      </c>
      <c r="J510" s="78" t="str">
        <f>IF(COUNTIF(MaGv!$C$66:$BB$67, B501)&gt;0, INDEX(MaGv!$C$38:$BB$67, 1, MATCH(B501, MaGv!$C$67:$BB$67,0))," ")</f>
        <v xml:space="preserve"> </v>
      </c>
      <c r="K510" s="104"/>
      <c r="L510" s="580"/>
      <c r="M510" s="78">
        <v>4</v>
      </c>
      <c r="N510" s="79" t="s">
        <v>282</v>
      </c>
      <c r="O510" s="78" t="str">
        <f>IF(COUNTIF(MaGv!$C$42:$BB$42, L501)&gt;0, INDEX(MaGv!$C$38:$BB$42, 1, MATCH(L501, MaGv!$C$42:$BB$42,0))," ")</f>
        <v xml:space="preserve"> </v>
      </c>
      <c r="P510" s="78" t="str">
        <f>IF(COUNTIF(MaGv!$C$47:$BB$47, L501)&gt;0, INDEX(MaGv!$C$38:$BB$47, 1, MATCH(L501, MaGv!$C$47:$BB$47,0))," ")</f>
        <v xml:space="preserve"> </v>
      </c>
      <c r="Q510" s="78" t="str">
        <f>IF(COUNTIF(MaGv!$C$52:$BB$52, L501)&gt;0, INDEX(MaGv!$C$38:$BB$52, 1, MATCH(L501, MaGv!$C$52:$BB$52, 0))," ")</f>
        <v xml:space="preserve"> </v>
      </c>
      <c r="R510" s="78" t="str">
        <f>IF(COUNTIF(MaGv!$C$57:$BB$57, L501)&gt;0, INDEX(MaGv!$C$38:$BB$57, 1, MATCH(L501, MaGv!$C$57:$BB$57,0))," ")</f>
        <v xml:space="preserve"> </v>
      </c>
      <c r="S510" s="78" t="str">
        <f>IF(COUNTIF(MaGv!$C$62:$BB$62, L501)&gt;0, INDEX(MaGv!$C$38:$BB$62, 1, MATCH(L501, MaGv!$C$62:$BB$62,0))," ")</f>
        <v xml:space="preserve"> </v>
      </c>
      <c r="T510" s="78" t="str">
        <f>IF(COUNTIF(MaGv!$C$66:$BB$67, L501)&gt;0, INDEX(MaGv!$C$38:$BB$67, 1, MATCH(L501, MaGv!$C$67:$BB$67,0))," ")</f>
        <v xml:space="preserve"> </v>
      </c>
    </row>
    <row r="511" spans="1:22" ht="12.95" customHeight="1">
      <c r="A511" s="124"/>
      <c r="B511" s="581"/>
      <c r="C511" s="80">
        <v>5</v>
      </c>
      <c r="D511" s="81" t="s">
        <v>283</v>
      </c>
      <c r="E511" s="80" t="str">
        <f>IF(COUNTIF(MaGv!$C$43:$BB$43, B501)&gt;0, INDEX(MaGv!$C$38:$BB$43, 1, MATCH(B501, MaGv!$C$43:$BB$43,0))," ")</f>
        <v xml:space="preserve"> </v>
      </c>
      <c r="F511" s="80" t="str">
        <f>IF(COUNTIF(MaGv!$C$48:$BB$48, B501)&gt;0, INDEX(MaGv!$C$38:$BB$48, 1, MATCH(B501, MaGv!$C$48:$BB$48,0))," ")</f>
        <v xml:space="preserve"> </v>
      </c>
      <c r="G511" s="80" t="str">
        <f>IF(COUNTIF(MaGv!$C$53:$BB$53, B501)&gt;0, INDEX(MaGv!$C$38:$BB$53, 1, MATCH(B501, MaGv!$C$53:$BB$53,0))," ")</f>
        <v xml:space="preserve"> </v>
      </c>
      <c r="H511" s="80" t="str">
        <f>IF(COUNTIF(MaGv!$C$58:$BB$58, B501)&gt;0, INDEX(MaGv!$C$38:$BB$58, 1, MATCH(B501, MaGv!$C$58:$BB$58,0))," ")</f>
        <v xml:space="preserve"> </v>
      </c>
      <c r="I511" s="80" t="str">
        <f>IF(COUNTIF(MaGv!$C$63:$BB$63, B501)&gt;0, INDEX(MaGv!$C$38:$BB$63, 1, MATCH(B501, MaGv!$C$63:$BB$63,0))," ")</f>
        <v xml:space="preserve"> </v>
      </c>
      <c r="J511" s="80" t="str">
        <f>IF(COUNTIF(MaGv!$C$68:$BB$68, B501)&gt;0, INDEX(MaGv!$C$38:$BB$68, 1, MATCH(B501, MaGv!$C$68:$BB$68,0))," ")</f>
        <v xml:space="preserve"> </v>
      </c>
      <c r="K511" s="104"/>
      <c r="L511" s="581"/>
      <c r="M511" s="80">
        <v>5</v>
      </c>
      <c r="N511" s="81" t="s">
        <v>283</v>
      </c>
      <c r="O511" s="80" t="str">
        <f>IF(COUNTIF(MaGv!$C$43:$BB$43, L501)&gt;0, INDEX(MaGv!$C$38:$BB$43, 1, MATCH(L501, MaGv!$C$43:$BB$43,0))," ")</f>
        <v xml:space="preserve"> </v>
      </c>
      <c r="P511" s="80" t="str">
        <f>IF(COUNTIF(MaGv!$C$48:$BB$48, L501)&gt;0, INDEX(MaGv!$C$38:$BB$48, 1, MATCH(L501, MaGv!$C$48:$BB$48,0))," ")</f>
        <v xml:space="preserve"> </v>
      </c>
      <c r="Q511" s="80" t="str">
        <f>IF(COUNTIF(MaGv!$C$53:$BB$53, L501)&gt;0, INDEX(MaGv!$C$38:$BB$53, 1, MATCH(L501, MaGv!$C$53:$BB$53,0))," ")</f>
        <v xml:space="preserve"> </v>
      </c>
      <c r="R511" s="80" t="str">
        <f>IF(COUNTIF(MaGv!$C$58:$BB$58, L501)&gt;0, INDEX(MaGv!$C$38:$BB$58, 1, MATCH(L501, MaGv!$C$58:$BB$58,0))," ")</f>
        <v xml:space="preserve"> </v>
      </c>
      <c r="S511" s="80" t="str">
        <f>IF(COUNTIF(MaGv!$C$63:$BB$63, L501)&gt;0, INDEX(MaGv!$C$38:$BB$63, 1, MATCH(L501, MaGv!$C$63:$BB$63,0))," ")</f>
        <v xml:space="preserve"> </v>
      </c>
      <c r="T511" s="80" t="str">
        <f>IF(COUNTIF(MaGv!$C$68:$BB$68, L501)&gt;0, INDEX(MaGv!$C$38:$BB$68, 1, MATCH(L501, MaGv!$C$68:$BB$68,0))," ")</f>
        <v xml:space="preserve"> </v>
      </c>
    </row>
    <row r="513" spans="1:22" ht="12.95" customHeight="1">
      <c r="A513" s="124"/>
      <c r="B513" s="474" t="str">
        <f ca="1">MaGv!$N$1</f>
        <v>tkb_khoi12_hk2_ngay04-05-2020</v>
      </c>
      <c r="C513" s="474"/>
      <c r="D513" s="70"/>
      <c r="E513" s="70"/>
      <c r="F513" s="70"/>
      <c r="G513" s="70"/>
      <c r="H513" s="124"/>
      <c r="I513" s="70"/>
      <c r="J513" s="70"/>
      <c r="K513" s="71"/>
      <c r="L513" s="474" t="str">
        <f ca="1">MaGv!$N$1</f>
        <v>tkb_khoi12_hk2_ngay04-05-2020</v>
      </c>
      <c r="M513" s="70"/>
      <c r="N513" s="70"/>
      <c r="O513" s="70"/>
      <c r="P513" s="70"/>
      <c r="Q513" s="70"/>
      <c r="R513" s="124"/>
      <c r="S513" s="70"/>
      <c r="T513" s="70"/>
    </row>
    <row r="514" spans="1:22" ht="12.95" customHeight="1">
      <c r="B514" s="117" t="s">
        <v>71</v>
      </c>
      <c r="C514" s="582" t="str">
        <f>VLOOKUP(B516,dsma,3,0)&amp;"-"&amp;VLOOKUP(B516,dsma,5,0)</f>
        <v>Nguyễn Ngọc Tuấn-Sử</v>
      </c>
      <c r="D514" s="582"/>
      <c r="E514" s="582"/>
      <c r="F514" s="582"/>
      <c r="G514" s="71"/>
      <c r="H514" s="72"/>
      <c r="I514" s="73" t="s">
        <v>125</v>
      </c>
      <c r="J514" s="74">
        <f>60-COUNTIF(E517:J526, " ")</f>
        <v>0</v>
      </c>
      <c r="K514" s="71"/>
      <c r="L514" s="117" t="s">
        <v>71</v>
      </c>
      <c r="M514" s="582" t="str">
        <f>VLOOKUP(L516,dsma,3,0)&amp;"-"&amp;VLOOKUP(L516,dsma,5,0)</f>
        <v>Hoàng Thị Thuý-Sử</v>
      </c>
      <c r="N514" s="582"/>
      <c r="O514" s="582"/>
      <c r="P514" s="582"/>
      <c r="Q514" s="71"/>
      <c r="R514" s="72"/>
      <c r="S514" s="73" t="s">
        <v>125</v>
      </c>
      <c r="T514" s="74">
        <f>60-COUNTIF(O517:T526, " ")</f>
        <v>2</v>
      </c>
    </row>
    <row r="515" spans="1:22" ht="3" customHeight="1">
      <c r="B515" s="116"/>
      <c r="C515" s="71"/>
      <c r="D515" s="71"/>
      <c r="E515" s="75"/>
      <c r="F515" s="71"/>
      <c r="G515" s="71"/>
      <c r="H515" s="71"/>
      <c r="I515" s="71"/>
      <c r="J515" s="71"/>
      <c r="K515" s="71"/>
      <c r="L515" s="116"/>
      <c r="M515" s="71"/>
      <c r="N515" s="71"/>
      <c r="O515" s="75"/>
      <c r="P515" s="71"/>
      <c r="Q515" s="71"/>
      <c r="R515" s="71"/>
      <c r="S515" s="71"/>
      <c r="T515" s="71"/>
    </row>
    <row r="516" spans="1:22" ht="12.95" customHeight="1">
      <c r="A516" s="126"/>
      <c r="B516" s="118" t="str">
        <f>X69</f>
        <v>BU01</v>
      </c>
      <c r="C516" s="76" t="s">
        <v>72</v>
      </c>
      <c r="D516" s="76" t="s">
        <v>73</v>
      </c>
      <c r="E516" s="76" t="s">
        <v>15</v>
      </c>
      <c r="F516" s="76" t="s">
        <v>16</v>
      </c>
      <c r="G516" s="76" t="s">
        <v>37</v>
      </c>
      <c r="H516" s="76" t="s">
        <v>38</v>
      </c>
      <c r="I516" s="76" t="s">
        <v>39</v>
      </c>
      <c r="J516" s="76" t="s">
        <v>40</v>
      </c>
      <c r="K516" s="103"/>
      <c r="L516" s="118" t="str">
        <f>X70</f>
        <v>BU02</v>
      </c>
      <c r="M516" s="76" t="s">
        <v>72</v>
      </c>
      <c r="N516" s="76" t="s">
        <v>73</v>
      </c>
      <c r="O516" s="76" t="s">
        <v>15</v>
      </c>
      <c r="P516" s="76" t="s">
        <v>16</v>
      </c>
      <c r="Q516" s="76" t="s">
        <v>37</v>
      </c>
      <c r="R516" s="76" t="s">
        <v>38</v>
      </c>
      <c r="S516" s="76" t="s">
        <v>39</v>
      </c>
      <c r="T516" s="76" t="s">
        <v>40</v>
      </c>
      <c r="V516" s="122">
        <v>66</v>
      </c>
    </row>
    <row r="517" spans="1:22" ht="12.95" customHeight="1">
      <c r="A517" s="124"/>
      <c r="B517" s="583" t="s">
        <v>25</v>
      </c>
      <c r="C517" s="68">
        <v>1</v>
      </c>
      <c r="D517" s="77" t="s">
        <v>74</v>
      </c>
      <c r="E517" s="68" t="str">
        <f>IF(COUNTIF(MaGv!$C$4:$BB$4, B516)&gt;0, INDEX(MaGv!$C$3:$BB$4, 1, MATCH(B516, MaGv!$C$4:$BB$4,0))," ")</f>
        <v xml:space="preserve"> </v>
      </c>
      <c r="F517" s="68" t="str">
        <f>IF(COUNTIF(MaGv!$C$9:$BB$9, B516)&gt;0, INDEX(MaGv!$C$3:$BB$9, 1, MATCH(B516, MaGv!$C$9:$BB$9,0))," ")</f>
        <v xml:space="preserve"> </v>
      </c>
      <c r="G517" s="68" t="str">
        <f>IF(COUNTIF(MaGv!$C$14:$BB$14, B516)&gt;0, INDEX(MaGv!$C$3:$BB$14, 1, MATCH(B516, MaGv!$C$14:$BB$14,0))," ")</f>
        <v xml:space="preserve"> </v>
      </c>
      <c r="H517" s="68" t="str">
        <f>IF(COUNTIF(MaGv!$C$19:$BB$19, B516)&gt;0, INDEX(MaGv!$C$3:$BB$19, 1, MATCH(B516, MaGv!$C$19:$BB$19,0))," ")</f>
        <v xml:space="preserve"> </v>
      </c>
      <c r="I517" s="68" t="str">
        <f>IF(COUNTIF(MaGv!$C$24:$BB$24, B516)&gt;0, INDEX(MaGv!$C$3:$BB$24, 1, MATCH(B516, MaGv!$C$24:$BB$24,0))," ")</f>
        <v xml:space="preserve"> </v>
      </c>
      <c r="J517" s="68" t="str">
        <f>IF(COUNTIF(MaGv!$C$29:$BB$29, B516)&gt;0, INDEX(MaGv!$C$3:$BB$29, 1, MATCH(B516, MaGv!$C$29:$BB$29,0))," ")</f>
        <v xml:space="preserve"> </v>
      </c>
      <c r="K517" s="104"/>
      <c r="L517" s="583" t="s">
        <v>25</v>
      </c>
      <c r="M517" s="68">
        <v>1</v>
      </c>
      <c r="N517" s="77" t="s">
        <v>74</v>
      </c>
      <c r="O517" s="68" t="str">
        <f>IF(COUNTIF(MaGv!$C$4:$BB$4, L516)&gt;0, INDEX(MaGv!$C$3:$BB$4, 1, MATCH(L516, MaGv!$C$4:$BB$4,0))," ")</f>
        <v xml:space="preserve"> </v>
      </c>
      <c r="P517" s="68" t="str">
        <f>IF(COUNTIF(MaGv!$C$9:$BB$9, L516)&gt;0, INDEX(MaGv!$C$3:$BB$9, 1, MATCH(L516, MaGv!$C$9:$BB$9,0))," ")</f>
        <v xml:space="preserve"> </v>
      </c>
      <c r="Q517" s="68" t="str">
        <f>IF(COUNTIF(MaGv!$C$14:$BB$14, L516)&gt;0, INDEX(MaGv!$C$3:$BB$14, 1, MATCH(L516, MaGv!$C$14:$BB$14,0))," ")</f>
        <v xml:space="preserve"> </v>
      </c>
      <c r="R517" s="68" t="str">
        <f>IF(COUNTIF(MaGv!$C$19:$BB$19, L516)&gt;0, INDEX(MaGv!$C$3:$BB$19, 1, MATCH(L516, MaGv!$C$19:$BB$19,0))," ")</f>
        <v xml:space="preserve"> </v>
      </c>
      <c r="S517" s="68" t="str">
        <f>IF(COUNTIF(MaGv!$C$24:$BB$24, L516)&gt;0, INDEX(MaGv!$C$3:$BB$24, 1, MATCH(L516, MaGv!$C$24:$BB$24,0))," ")</f>
        <v>A3</v>
      </c>
      <c r="T517" s="68" t="str">
        <f>IF(COUNTIF(MaGv!$C$29:$BB$29, L516)&gt;0, INDEX(MaGv!$C$3:$BB$29, 1, MATCH(L516, MaGv!$C$29:$BB$29,0))," ")</f>
        <v xml:space="preserve"> </v>
      </c>
    </row>
    <row r="518" spans="1:22" ht="12.95" customHeight="1">
      <c r="A518" s="124"/>
      <c r="B518" s="580"/>
      <c r="C518" s="78">
        <v>2</v>
      </c>
      <c r="D518" s="79" t="s">
        <v>98</v>
      </c>
      <c r="E518" s="78" t="str">
        <f>IF(COUNTIF(MaGv!$C$5:$BB$5, B516)&gt;0, INDEX(MaGv!$C$3:$BB$5, 1, MATCH(B516, MaGv!$C$5:$BB$5,0))," ")</f>
        <v xml:space="preserve"> </v>
      </c>
      <c r="F518" s="78" t="str">
        <f>IF(COUNTIF(MaGv!$C$10:$BB$10, B516)&gt;0, INDEX(MaGv!$C$3:$BB$10, 1, MATCH(B516, MaGv!$C$10:$BB$10,0))," ")</f>
        <v xml:space="preserve"> </v>
      </c>
      <c r="G518" s="78" t="str">
        <f>IF(COUNTIF(MaGv!$C$15:$BB$15, B516)&gt;0, INDEX(MaGv!$C$3:$BB$15, 1, MATCH(B516, MaGv!$C$15:$BB$15,0))," ")</f>
        <v xml:space="preserve"> </v>
      </c>
      <c r="H518" s="78" t="str">
        <f>IF(COUNTIF(MaGv!$C$20:$BB$20, B516)&gt;0, INDEX(MaGv!$C$3:$BB$20, 1, MATCH(B516, MaGv!$C$20:$BB$20,0))," ")</f>
        <v xml:space="preserve"> </v>
      </c>
      <c r="I518" s="78" t="str">
        <f>IF(COUNTIF(MaGv!$C$25:$BB$25, B516)&gt;0, INDEX(MaGv!$C$3:$BB$25, 1, MATCH(B516, MaGv!$C$25:$BB$25,0))," ")</f>
        <v xml:space="preserve"> </v>
      </c>
      <c r="J518" s="78" t="str">
        <f>IF(COUNTIF(MaGv!$C$30:$BB$30, B516)&gt;0, INDEX(MaGv!$C$3:$BB$30, 1, MATCH(B516, MaGv!$C$30:$BB$30,0))," ")</f>
        <v xml:space="preserve"> </v>
      </c>
      <c r="K518" s="104"/>
      <c r="L518" s="580"/>
      <c r="M518" s="78">
        <v>2</v>
      </c>
      <c r="N518" s="79" t="s">
        <v>98</v>
      </c>
      <c r="O518" s="78" t="str">
        <f>IF(COUNTIF(MaGv!$C$5:$BB$5, L516)&gt;0, INDEX(MaGv!$C$3:$BB$5, 1, MATCH(L516, MaGv!$C$5:$BB$5,0))," ")</f>
        <v xml:space="preserve"> </v>
      </c>
      <c r="P518" s="78" t="str">
        <f>IF(COUNTIF(MaGv!$C$10:$BB$10, L516)&gt;0, INDEX(MaGv!$C$3:$BB$10, 1, MATCH(L516, MaGv!$C$10:$BB$10,0))," ")</f>
        <v xml:space="preserve"> </v>
      </c>
      <c r="Q518" s="78" t="str">
        <f>IF(COUNTIF(MaGv!$C$15:$BB$15, L516)&gt;0, INDEX(MaGv!$C$3:$BB$15, 1, MATCH(L516, MaGv!$C$15:$BB$15,0))," ")</f>
        <v xml:space="preserve"> </v>
      </c>
      <c r="R518" s="78" t="str">
        <f>IF(COUNTIF(MaGv!$C$20:$BB$20, L516)&gt;0, INDEX(MaGv!$C$3:$BB$20, 1, MATCH(L516, MaGv!$C$20:$BB$20,0))," ")</f>
        <v xml:space="preserve"> </v>
      </c>
      <c r="S518" s="78" t="str">
        <f>IF(COUNTIF(MaGv!$C$25:$BB$25, L516)&gt;0, INDEX(MaGv!$C$3:$BB$25, 1, MATCH(L516, MaGv!$C$25:$BB$25,0))," ")</f>
        <v xml:space="preserve"> </v>
      </c>
      <c r="T518" s="78" t="str">
        <f>IF(COUNTIF(MaGv!$C$30:$BB$30, L516)&gt;0, INDEX(MaGv!$C$3:$BB$30, 1, MATCH(L516, MaGv!$C$30:$BB$30,0))," ")</f>
        <v xml:space="preserve"> </v>
      </c>
    </row>
    <row r="519" spans="1:22" ht="12.95" customHeight="1">
      <c r="A519" s="124"/>
      <c r="B519" s="580"/>
      <c r="C519" s="78">
        <v>3</v>
      </c>
      <c r="D519" s="79" t="s">
        <v>278</v>
      </c>
      <c r="E519" s="78" t="str">
        <f>IF(COUNTIF(MaGv!$C$6:$BB$6, B516)&gt;0, INDEX(MaGv!$C$3:$BB$6, 1, MATCH(B516, MaGv!$C$6:$BB$6,0))," ")</f>
        <v xml:space="preserve"> </v>
      </c>
      <c r="F519" s="78" t="str">
        <f>IF(COUNTIF(MaGv!$C$11:$BB$11, B516)&gt;0, INDEX(MaGv!$C$3:$BB$11, 1, MATCH(B516, MaGv!$C$11:$BB$11,0))," ")</f>
        <v xml:space="preserve"> </v>
      </c>
      <c r="G519" s="78" t="str">
        <f>IF(COUNTIF(MaGv!$C$16:$BB$16, B516)&gt;0, INDEX(MaGv!$C$3:$BB$16, 1, MATCH(B516, MaGv!$C$16:$BB$16,0))," ")</f>
        <v xml:space="preserve"> </v>
      </c>
      <c r="H519" s="78" t="str">
        <f>IF(COUNTIF(MaGv!$C$21:$BB$21, B516)&gt;0, INDEX(MaGv!$C$3:$BB$21, 1, MATCH(B516, MaGv!$C$21:$BB$21,0))," ")</f>
        <v xml:space="preserve"> </v>
      </c>
      <c r="I519" s="78" t="str">
        <f>IF(COUNTIF(MaGv!$C$26:$BB$26, B516)&gt;0, INDEX(MaGv!$C$3:$BB$26, 1, MATCH(B516, MaGv!$C$26:$BB$26,0))," ")</f>
        <v xml:space="preserve"> </v>
      </c>
      <c r="J519" s="78" t="str">
        <f>IF(COUNTIF(MaGv!$C$31:$BB$31, B516)&gt;0, INDEX(MaGv!$C$3:$BB$31, 1, MATCH(B516, MaGv!$C$31:$BB$31,0))," ")</f>
        <v xml:space="preserve"> </v>
      </c>
      <c r="K519" s="104"/>
      <c r="L519" s="580"/>
      <c r="M519" s="78">
        <v>3</v>
      </c>
      <c r="N519" s="79" t="s">
        <v>278</v>
      </c>
      <c r="O519" s="78" t="str">
        <f>IF(COUNTIF(MaGv!$C$6:$BB$6, L516)&gt;0, INDEX(MaGv!$C$3:$BB$6, 1, MATCH(L516, MaGv!$C$6:$BB$6,0))," ")</f>
        <v xml:space="preserve"> </v>
      </c>
      <c r="P519" s="78" t="str">
        <f>IF(COUNTIF(MaGv!$C$11:$BB$11, L516)&gt;0, INDEX(MaGv!$C$3:$BB$11, 1, MATCH(L516, MaGv!$C$11:$BB$11,0))," ")</f>
        <v xml:space="preserve"> </v>
      </c>
      <c r="Q519" s="78" t="str">
        <f>IF(COUNTIF(MaGv!$C$16:$BB$16, L516)&gt;0, INDEX(MaGv!$C$3:$BB$16, 1, MATCH(L516, MaGv!$C$16:$BB$16,0))," ")</f>
        <v xml:space="preserve"> </v>
      </c>
      <c r="R519" s="78" t="str">
        <f>IF(COUNTIF(MaGv!$C$21:$BB$21, L516)&gt;0, INDEX(MaGv!$C$3:$BB$21, 1, MATCH(L516, MaGv!$C$21:$BB$21,0))," ")</f>
        <v xml:space="preserve"> </v>
      </c>
      <c r="S519" s="78" t="str">
        <f>IF(COUNTIF(MaGv!$C$26:$BB$26, L516)&gt;0, INDEX(MaGv!$C$3:$BB$26, 1, MATCH(L516, MaGv!$C$26:$BB$26,0))," ")</f>
        <v>A9</v>
      </c>
      <c r="T519" s="78" t="str">
        <f>IF(COUNTIF(MaGv!$C$31:$BB$31, L516)&gt;0, INDEX(MaGv!$C$3:$BB$31, 1, MATCH(L516, MaGv!$C$31:$BB$31,0))," ")</f>
        <v xml:space="preserve"> </v>
      </c>
    </row>
    <row r="520" spans="1:22" ht="12.95" customHeight="1">
      <c r="A520" s="124"/>
      <c r="B520" s="580"/>
      <c r="C520" s="78">
        <v>4</v>
      </c>
      <c r="D520" s="79" t="s">
        <v>99</v>
      </c>
      <c r="E520" s="78" t="str">
        <f>IF(COUNTIF(MaGv!$C$7:$BB$7, B516)&gt;0, INDEX(MaGv!$C$3:$BB$7, 1, MATCH(B516, MaGv!$C$7:$BB$7,0))," ")</f>
        <v xml:space="preserve"> </v>
      </c>
      <c r="F520" s="78" t="str">
        <f>IF(COUNTIF(MaGv!$C$12:$BB$12, B516)&gt;0, INDEX(MaGv!$C$3:$BB$12, 1, MATCH(B516, MaGv!$C$12:$BB$12,0))," ")</f>
        <v xml:space="preserve"> </v>
      </c>
      <c r="G520" s="78" t="str">
        <f>IF(COUNTIF(MaGv!$C$17:$BB$17, B516)&gt;0, INDEX(MaGv!$C$3:$BB$17, 1, MATCH(B516, MaGv!$C$17:$BB$17,0))," ")</f>
        <v xml:space="preserve"> </v>
      </c>
      <c r="H520" s="78" t="str">
        <f>IF(COUNTIF(MaGv!$C$22:$BB$22, B516)&gt;0, INDEX(MaGv!$C$3:$BB$22, 1, MATCH(B516, MaGv!$C$22:$BB$22,0))," ")</f>
        <v xml:space="preserve"> </v>
      </c>
      <c r="I520" s="78" t="str">
        <f>IF(COUNTIF(MaGv!$C$27:$BB$27, B516)&gt;0, INDEX(MaGv!$C$3:$BB$27, 1, MATCH(B516, MaGv!$C$27:$BB$27,0))," ")</f>
        <v xml:space="preserve"> </v>
      </c>
      <c r="J520" s="78" t="str">
        <f>IF(COUNTIF(MaGv!$C$32:$BB$32, B516)&gt;0, INDEX(MaGv!$C$3:$BB$32, 1, MATCH(B516, MaGv!$C$32:$BB$32,0))," ")</f>
        <v xml:space="preserve"> </v>
      </c>
      <c r="K520" s="104"/>
      <c r="L520" s="580"/>
      <c r="M520" s="78">
        <v>4</v>
      </c>
      <c r="N520" s="79" t="s">
        <v>99</v>
      </c>
      <c r="O520" s="78" t="str">
        <f>IF(COUNTIF(MaGv!$C$7:$BB$7, L516)&gt;0, INDEX(MaGv!$C$3:$BB$7, 1, MATCH(L516, MaGv!$C$7:$BB$7,0))," ")</f>
        <v xml:space="preserve"> </v>
      </c>
      <c r="P520" s="78" t="str">
        <f>IF(COUNTIF(MaGv!$C$12:$BB$12, L516)&gt;0, INDEX(MaGv!$C$3:$BB$12, 1, MATCH(L516, MaGv!$C$12:$BB$12,0))," ")</f>
        <v xml:space="preserve"> </v>
      </c>
      <c r="Q520" s="78" t="str">
        <f>IF(COUNTIF(MaGv!$C$17:$BB$17, L516)&gt;0, INDEX(MaGv!$C$3:$BB$17, 1, MATCH(L516, MaGv!$C$17:$BB$17,0))," ")</f>
        <v xml:space="preserve"> </v>
      </c>
      <c r="R520" s="78" t="str">
        <f>IF(COUNTIF(MaGv!$C$22:$BB$22, L516)&gt;0, INDEX(MaGv!$C$3:$BB$22, 1, MATCH(L516, MaGv!$C$22:$BB$22,0))," ")</f>
        <v xml:space="preserve"> </v>
      </c>
      <c r="S520" s="78" t="str">
        <f>IF(COUNTIF(MaGv!$C$27:$BB$27, L516)&gt;0, INDEX(MaGv!$C$3:$BB$27, 1, MATCH(L516, MaGv!$C$27:$BB$27,0))," ")</f>
        <v xml:space="preserve"> </v>
      </c>
      <c r="T520" s="78" t="str">
        <f>IF(COUNTIF(MaGv!$C$32:$BB$32, L516)&gt;0, INDEX(MaGv!$C$3:$BB$32, 1, MATCH(L516, MaGv!$C$32:$BB$32,0))," ")</f>
        <v xml:space="preserve"> </v>
      </c>
    </row>
    <row r="521" spans="1:22" ht="12.95" customHeight="1" thickBot="1">
      <c r="A521" s="124"/>
      <c r="B521" s="580"/>
      <c r="C521" s="108">
        <v>5</v>
      </c>
      <c r="D521" s="110" t="s">
        <v>100</v>
      </c>
      <c r="E521" s="108" t="str">
        <f>IF(COUNTIF(MaGv!$C$8:$BB$8, B516)&gt;0, INDEX(MaGv!$C$3:$BB$8, 1, MATCH(B516, MaGv!$C$8:$BB$8,0))," ")</f>
        <v xml:space="preserve"> </v>
      </c>
      <c r="F521" s="108" t="str">
        <f>IF(COUNTIF(MaGv!$C$13:$BB$13, B516)&gt;0, INDEX(MaGv!$C$3:$BB$13, 1, MATCH(B516, MaGv!$C$13:$BB$13,0))," ")</f>
        <v xml:space="preserve"> </v>
      </c>
      <c r="G521" s="108" t="str">
        <f>IF(COUNTIF(MaGv!$C$18:$BB$18, B516)&gt;0, INDEX(MaGv!$C$3:$BB$18, 1, MATCH(B516, MaGv!$C$18:$BB$18,0))," ")</f>
        <v xml:space="preserve"> </v>
      </c>
      <c r="H521" s="108" t="str">
        <f>IF(COUNTIF(MaGv!$C$23:$BB$23, B516)&gt;0, INDEX(MaGv!$C$3:$BB$23, 1, MATCH(B516, MaGv!$C$23:$BB$23,0))," ")</f>
        <v xml:space="preserve"> </v>
      </c>
      <c r="I521" s="108" t="str">
        <f>IF(COUNTIF(MaGv!$C$28:$BB$28, B516)&gt;0, INDEX(MaGv!$C$3:$BB$28, 1, MATCH(B516, MaGv!$C$28:$BB$28,0))," ")</f>
        <v xml:space="preserve"> </v>
      </c>
      <c r="J521" s="108" t="str">
        <f>IF(COUNTIF(MaGv!$C$33:$BB$33, B516)&gt;0, INDEX(MaGv!$C$3:$BB$33, 1, MATCH(B516, MaGv!$C$33:$BB$33, 0))," ")</f>
        <v xml:space="preserve"> </v>
      </c>
      <c r="K521" s="104"/>
      <c r="L521" s="580"/>
      <c r="M521" s="108">
        <v>5</v>
      </c>
      <c r="N521" s="110" t="s">
        <v>100</v>
      </c>
      <c r="O521" s="108" t="str">
        <f>IF(COUNTIF(MaGv!$C$8:$BB$8, L516)&gt;0, INDEX(MaGv!$C$3:$BB$8, 1, MATCH(L516, MaGv!$C$8:$BB$8,0))," ")</f>
        <v xml:space="preserve"> </v>
      </c>
      <c r="P521" s="108" t="str">
        <f>IF(COUNTIF(MaGv!$C$13:$BB$13, L516)&gt;0, INDEX(MaGv!$C$3:$BB$13, 1, MATCH(L516, MaGv!$C$13:$BB$13,0))," ")</f>
        <v xml:space="preserve"> </v>
      </c>
      <c r="Q521" s="108" t="str">
        <f>IF(COUNTIF(MaGv!$C$18:$BB$18, L516)&gt;0, INDEX(MaGv!$C$3:$BB$18, 1, MATCH(L516, MaGv!$C$18:$BB$18,0))," ")</f>
        <v xml:space="preserve"> </v>
      </c>
      <c r="R521" s="108" t="str">
        <f>IF(COUNTIF(MaGv!$C$23:$BB$23, L516)&gt;0, INDEX(MaGv!$C$3:$BB$23, 1, MATCH(L516, MaGv!$C$23:$BB$23,0))," ")</f>
        <v xml:space="preserve"> </v>
      </c>
      <c r="S521" s="108" t="str">
        <f>IF(COUNTIF(MaGv!$C$28:$BB$28, L516)&gt;0, INDEX(MaGv!$C$3:$BB$28, 1, MATCH(L516, MaGv!$C$28:$BB$28,0))," ")</f>
        <v xml:space="preserve"> </v>
      </c>
      <c r="T521" s="108" t="str">
        <f>IF(COUNTIF(MaGv!$C$33:$BB$33, L516)&gt;0, INDEX(MaGv!$C$3:$BB$33, 1, MATCH(L516, MaGv!$C$33:$BB$33, 0))," ")</f>
        <v xml:space="preserve"> </v>
      </c>
    </row>
    <row r="522" spans="1:22" ht="12.95" customHeight="1" thickTop="1">
      <c r="A522" s="124"/>
      <c r="B522" s="579" t="s">
        <v>24</v>
      </c>
      <c r="C522" s="109">
        <v>1</v>
      </c>
      <c r="D522" s="111" t="s">
        <v>279</v>
      </c>
      <c r="E522" s="109" t="str">
        <f>IF(COUNTIF(MaGv!$C$39:$BB$39, B516)&gt;0, INDEX(MaGv!$C$38:$BB$39, 1, MATCH(B516, MaGv!$C$39:$BB$39,0))," ")</f>
        <v xml:space="preserve"> </v>
      </c>
      <c r="F522" s="109" t="str">
        <f>IF(COUNTIF(MaGv!$C$44:$BB$44, B516)&gt;0, INDEX(MaGv!$C$38:$BB$44, 1, MATCH(B516, MaGv!$C$44:$BB$44,0))," ")</f>
        <v xml:space="preserve"> </v>
      </c>
      <c r="G522" s="109" t="str">
        <f>IF(COUNTIF(MaGv!$C$49:$BB$49, B516)&gt;0, INDEX(MaGv!$C$38:$BB$49, 1, MATCH(B516, MaGv!$C$49:$BB$49,0))," ")</f>
        <v xml:space="preserve"> </v>
      </c>
      <c r="H522" s="109" t="str">
        <f>IF(COUNTIF(MaGv!$C$54:$BB$54, B516)&gt;0, INDEX(MaGv!$C$38:$BB$54, 1, MATCH(B516, MaGv!$C$54:$BB$54,0))," ")</f>
        <v xml:space="preserve"> </v>
      </c>
      <c r="I522" s="109" t="str">
        <f>IF(COUNTIF(MaGv!$C$59:$BB$59, B516)&gt;0, INDEX(MaGv!$C$38:$BB$59, 1, MATCH(B516, MaGv!$C$59:$BB$59,0))," ")</f>
        <v xml:space="preserve"> </v>
      </c>
      <c r="J522" s="109" t="str">
        <f>IF(COUNTIF(MaGv!$C$64:$BB$64, B516)&gt;0, INDEX(MaGv!$C$38:$BB$64, 1, MATCH(B516, MaGv!$C$64:$BB$64,0))," ")</f>
        <v xml:space="preserve"> </v>
      </c>
      <c r="K522" s="104"/>
      <c r="L522" s="579" t="s">
        <v>24</v>
      </c>
      <c r="M522" s="109">
        <v>1</v>
      </c>
      <c r="N522" s="111" t="s">
        <v>279</v>
      </c>
      <c r="O522" s="109" t="str">
        <f>IF(COUNTIF(MaGv!$C$39:$BB$39, L516)&gt;0, INDEX(MaGv!$C$38:$BB$39, 1, MATCH(L516, MaGv!$C$39:$BB$39,0))," ")</f>
        <v xml:space="preserve"> </v>
      </c>
      <c r="P522" s="109" t="str">
        <f>IF(COUNTIF(MaGv!$C$44:$BB$44, L516)&gt;0, INDEX(MaGv!$C$38:$BB$44, 1, MATCH(L516, MaGv!$C$44:$BB$44,0))," ")</f>
        <v xml:space="preserve"> </v>
      </c>
      <c r="Q522" s="109" t="str">
        <f>IF(COUNTIF(MaGv!$C$49:$BB$49, L516)&gt;0, INDEX(MaGv!$C$38:$BB$49, 1, MATCH(L516, MaGv!$C$49:$BB$49,0))," ")</f>
        <v xml:space="preserve"> </v>
      </c>
      <c r="R522" s="109" t="str">
        <f>IF(COUNTIF(MaGv!$C$54:$BB$54, L516)&gt;0, INDEX(MaGv!$C$38:$BB$54, 1, MATCH(L516, MaGv!$C$54:$BB$54,0))," ")</f>
        <v xml:space="preserve"> </v>
      </c>
      <c r="S522" s="109" t="str">
        <f>IF(COUNTIF(MaGv!$C$59:$BB$59, L516)&gt;0, INDEX(MaGv!$C$38:$BB$59, 1, MATCH(L516, MaGv!$C$59:$BB$59,0))," ")</f>
        <v xml:space="preserve"> </v>
      </c>
      <c r="T522" s="109" t="str">
        <f>IF(COUNTIF(MaGv!$C$64:$BB$64, L516)&gt;0, INDEX(MaGv!$C$38:$BB$64, 1, MATCH(L516, MaGv!$C$64:$BB$64,0))," ")</f>
        <v xml:space="preserve"> </v>
      </c>
    </row>
    <row r="523" spans="1:22" ht="12.95" customHeight="1">
      <c r="A523" s="124"/>
      <c r="B523" s="580"/>
      <c r="C523" s="78">
        <v>2</v>
      </c>
      <c r="D523" s="79" t="s">
        <v>531</v>
      </c>
      <c r="E523" s="78" t="str">
        <f>IF(COUNTIF(MaGv!$C$40:$BB$40, B516)&gt;0, INDEX(MaGv!$C$38:$BB$40, 1, MATCH(B516, MaGv!$C$40:$BB$40,0))," ")</f>
        <v xml:space="preserve"> </v>
      </c>
      <c r="F523" s="78" t="str">
        <f>IF(COUNTIF(MaGv!$C$45:$BB$45, B516)&gt;0, INDEX(MaGv!$C$38:$BB$45, 1, MATCH(B516, MaGv!$C$45:$BB$45,0))," ")</f>
        <v xml:space="preserve"> </v>
      </c>
      <c r="G523" s="78" t="str">
        <f>IF(COUNTIF(MaGv!$C$50:$BB$50, B516)&gt;0, INDEX(MaGv!$C$38:$BB$50, 1, MATCH(B516, MaGv!$C$50:$BB$50,0))," ")</f>
        <v xml:space="preserve"> </v>
      </c>
      <c r="H523" s="78" t="str">
        <f>IF(COUNTIF(MaGv!$C$55:$BB$55, B516)&gt;0, INDEX(MaGv!$C$38:$BB$55, 1, MATCH(B516, MaGv!$C$55:$BB$55,0))," ")</f>
        <v xml:space="preserve"> </v>
      </c>
      <c r="I523" s="78" t="str">
        <f>IF(COUNTIF(MaGv!$C$60:$BB$60, B516)&gt;0, INDEX(MaGv!$C$38:$BB$60, 1, MATCH(B516, MaGv!$C$60:$BB$60,0))," ")</f>
        <v xml:space="preserve"> </v>
      </c>
      <c r="J523" s="78" t="str">
        <f>IF(COUNTIF(MaGv!$C$65:$BB$65, B516)&gt;0, INDEX(MaGv!$C$38:$BB$65, 1, MATCH(B516, MaGv!$C$65:$BB$65,0))," ")</f>
        <v xml:space="preserve"> </v>
      </c>
      <c r="K523" s="104"/>
      <c r="L523" s="580"/>
      <c r="M523" s="78">
        <v>2</v>
      </c>
      <c r="N523" s="79" t="s">
        <v>531</v>
      </c>
      <c r="O523" s="78" t="str">
        <f>IF(COUNTIF(MaGv!$C$40:$BB$40, L516)&gt;0, INDEX(MaGv!$C$38:$BB$40, 1, MATCH(L516, MaGv!$C$40:$BB$40,0))," ")</f>
        <v xml:space="preserve"> </v>
      </c>
      <c r="P523" s="78" t="str">
        <f>IF(COUNTIF(MaGv!$C$45:$BB$45, L516)&gt;0, INDEX(MaGv!$C$38:$BB$45, 1, MATCH(L516, MaGv!$C$45:$BB$45,0))," ")</f>
        <v xml:space="preserve"> </v>
      </c>
      <c r="Q523" s="78" t="str">
        <f>IF(COUNTIF(MaGv!$C$50:$BB$50, L516)&gt;0, INDEX(MaGv!$C$38:$BB$50, 1, MATCH(L516, MaGv!$C$50:$BB$50,0))," ")</f>
        <v xml:space="preserve"> </v>
      </c>
      <c r="R523" s="78" t="str">
        <f>IF(COUNTIF(MaGv!$C$55:$BB$55, L516)&gt;0, INDEX(MaGv!$C$38:$BB$55, 1, MATCH(L516, MaGv!$C$55:$BB$55,0))," ")</f>
        <v xml:space="preserve"> </v>
      </c>
      <c r="S523" s="78" t="str">
        <f>IF(COUNTIF(MaGv!$C$60:$BB$60, L516)&gt;0, INDEX(MaGv!$C$38:$BB$60, 1, MATCH(L516, MaGv!$C$60:$BB$60,0))," ")</f>
        <v xml:space="preserve"> </v>
      </c>
      <c r="T523" s="78" t="str">
        <f>IF(COUNTIF(MaGv!$C$65:$BB$65, L516)&gt;0, INDEX(MaGv!$C$38:$BB$65, 1, MATCH(L516, MaGv!$C$65:$BB$65,0))," ")</f>
        <v xml:space="preserve"> </v>
      </c>
    </row>
    <row r="524" spans="1:22" ht="12.95" customHeight="1">
      <c r="A524" s="124"/>
      <c r="B524" s="580"/>
      <c r="C524" s="78">
        <v>3</v>
      </c>
      <c r="D524" s="79" t="s">
        <v>532</v>
      </c>
      <c r="E524" s="78" t="str">
        <f>IF(COUNTIF(MaGv!$C$41:$BB$41, B516)&gt;0, INDEX(MaGv!$C$38:$BB$41, 1, MATCH(B516, MaGv!$C$41:$BB$41,0))," ")</f>
        <v xml:space="preserve"> </v>
      </c>
      <c r="F524" s="78" t="str">
        <f>IF(COUNTIF(MaGv!$C$46:$BB$46, B516)&gt;0, INDEX(MaGv!$C$38:$BB$46, 1, MATCH(B516, MaGv!$C$46:$BB$46,0))," ")</f>
        <v xml:space="preserve"> </v>
      </c>
      <c r="G524" s="78" t="str">
        <f>IF(COUNTIF(MaGv!$C$51:$BB$51, B516)&gt;0, INDEX(MaGv!$C$38:$BB$51, 1, MATCH(B516, MaGv!$C$51:$BB$51,0))," ")</f>
        <v xml:space="preserve"> </v>
      </c>
      <c r="H524" s="78" t="str">
        <f>IF(COUNTIF(MaGv!$C$56:$BB$56, B516)&gt;0, INDEX(MaGv!$C$38:$BB$56, 1, MATCH(B516, MaGv!$C$56:$BB$56,0))," ")</f>
        <v xml:space="preserve"> </v>
      </c>
      <c r="I524" s="78" t="str">
        <f>IF(COUNTIF(MaGv!$C$61:$BB$61, B516)&gt;0, INDEX(MaGv!$C$38:$BB$61, 1, MATCH(B516, MaGv!$C$61:$BB$61,0))," ")</f>
        <v xml:space="preserve"> </v>
      </c>
      <c r="J524" s="78" t="str">
        <f>IF(COUNTIF(MaGv!$C$66:$BB$66, B516)&gt;0, INDEX(MaGv!$C$38:$BB$66, 1, MATCH(B516, MaGv!$C$66:$BB$66,0))," ")</f>
        <v xml:space="preserve"> </v>
      </c>
      <c r="K524" s="104"/>
      <c r="L524" s="580"/>
      <c r="M524" s="78">
        <v>3</v>
      </c>
      <c r="N524" s="79" t="s">
        <v>532</v>
      </c>
      <c r="O524" s="78" t="str">
        <f>IF(COUNTIF(MaGv!$C$41:$BB$41, L516)&gt;0, INDEX(MaGv!$C$38:$BB$41, 1, MATCH(L516, MaGv!$C$41:$BB$41,0))," ")</f>
        <v xml:space="preserve"> </v>
      </c>
      <c r="P524" s="78" t="str">
        <f>IF(COUNTIF(MaGv!$C$46:$BB$46, L516)&gt;0, INDEX(MaGv!$C$38:$BB$46, 1, MATCH(L516, MaGv!$C$46:$BB$46,0))," ")</f>
        <v xml:space="preserve"> </v>
      </c>
      <c r="Q524" s="78" t="str">
        <f>IF(COUNTIF(MaGv!$C$51:$BB$51, L516)&gt;0, INDEX(MaGv!$C$38:$BB$51, 1, MATCH(L516, MaGv!$C$51:$BB$51,0))," ")</f>
        <v xml:space="preserve"> </v>
      </c>
      <c r="R524" s="78" t="str">
        <f>IF(COUNTIF(MaGv!$C$56:$BB$56, L516)&gt;0, INDEX(MaGv!$C$38:$BB$56, 1, MATCH(L516, MaGv!$C$56:$BB$56,0))," ")</f>
        <v xml:space="preserve"> </v>
      </c>
      <c r="S524" s="78" t="str">
        <f>IF(COUNTIF(MaGv!$C$61:$BB$61, L516)&gt;0, INDEX(MaGv!$C$38:$BB$61, 1, MATCH(L516, MaGv!$C$61:$BB$61,0))," ")</f>
        <v xml:space="preserve"> </v>
      </c>
      <c r="T524" s="78" t="str">
        <f>IF(COUNTIF(MaGv!$C$66:$BB$66, L516)&gt;0, INDEX(MaGv!$C$38:$BB$66, 1, MATCH(L516, MaGv!$C$66:$BB$66,0))," ")</f>
        <v xml:space="preserve"> </v>
      </c>
    </row>
    <row r="525" spans="1:22" ht="12.95" customHeight="1">
      <c r="A525" s="124"/>
      <c r="B525" s="580"/>
      <c r="C525" s="78">
        <v>4</v>
      </c>
      <c r="D525" s="79" t="s">
        <v>533</v>
      </c>
      <c r="E525" s="78" t="str">
        <f>IF(COUNTIF(MaGv!$C$42:$BB$42, B516)&gt;0, INDEX(MaGv!$C$38:$BB$42, 1, MATCH(B516, MaGv!$C$42:$BB$42,0))," ")</f>
        <v xml:space="preserve"> </v>
      </c>
      <c r="F525" s="78" t="str">
        <f>IF(COUNTIF(MaGv!$C$47:$BB$47, B516)&gt;0, INDEX(MaGv!$C$38:$BB$47, 1, MATCH(B516, MaGv!$C$47:$BB$47,0))," ")</f>
        <v xml:space="preserve"> </v>
      </c>
      <c r="G525" s="78" t="str">
        <f>IF(COUNTIF(MaGv!$C$52:$BB$52, B516)&gt;0, INDEX(MaGv!$C$38:$BB$52, 1, MATCH(B516, MaGv!$C$52:$BB$52, 0))," ")</f>
        <v xml:space="preserve"> </v>
      </c>
      <c r="H525" s="78" t="str">
        <f>IF(COUNTIF(MaGv!$C$57:$BB$57, B516)&gt;0, INDEX(MaGv!$C$38:$BB$57, 1, MATCH(B516, MaGv!$C$57:$BB$57,0))," ")</f>
        <v xml:space="preserve"> </v>
      </c>
      <c r="I525" s="78" t="str">
        <f>IF(COUNTIF(MaGv!$C$62:$BB$62, B516)&gt;0, INDEX(MaGv!$C$38:$BB$62, 1, MATCH(B516, MaGv!$C$62:$BB$62,0))," ")</f>
        <v xml:space="preserve"> </v>
      </c>
      <c r="J525" s="78" t="str">
        <f>IF(COUNTIF(MaGv!$C$66:$BB$67, B516)&gt;0, INDEX(MaGv!$C$38:$BB$67, 1, MATCH(B516, MaGv!$C$67:$BB$67,0))," ")</f>
        <v xml:space="preserve"> </v>
      </c>
      <c r="K525" s="104"/>
      <c r="L525" s="580"/>
      <c r="M525" s="78">
        <v>4</v>
      </c>
      <c r="N525" s="79" t="s">
        <v>533</v>
      </c>
      <c r="O525" s="78" t="str">
        <f>IF(COUNTIF(MaGv!$C$42:$BB$42, L516)&gt;0, INDEX(MaGv!$C$38:$BB$42, 1, MATCH(L516, MaGv!$C$42:$BB$42,0))," ")</f>
        <v xml:space="preserve"> </v>
      </c>
      <c r="P525" s="78" t="str">
        <f>IF(COUNTIF(MaGv!$C$47:$BB$47, L516)&gt;0, INDEX(MaGv!$C$38:$BB$47, 1, MATCH(L516, MaGv!$C$47:$BB$47,0))," ")</f>
        <v xml:space="preserve"> </v>
      </c>
      <c r="Q525" s="78" t="str">
        <f>IF(COUNTIF(MaGv!$C$52:$BB$52, L516)&gt;0, INDEX(MaGv!$C$38:$BB$52, 1, MATCH(L516, MaGv!$C$52:$BB$52, 0))," ")</f>
        <v xml:space="preserve"> </v>
      </c>
      <c r="R525" s="78" t="str">
        <f>IF(COUNTIF(MaGv!$C$57:$BB$57, L516)&gt;0, INDEX(MaGv!$C$38:$BB$57, 1, MATCH(L516, MaGv!$C$57:$BB$57,0))," ")</f>
        <v xml:space="preserve"> </v>
      </c>
      <c r="S525" s="78" t="str">
        <f>IF(COUNTIF(MaGv!$C$62:$BB$62, L516)&gt;0, INDEX(MaGv!$C$38:$BB$62, 1, MATCH(L516, MaGv!$C$62:$BB$62,0))," ")</f>
        <v xml:space="preserve"> </v>
      </c>
      <c r="T525" s="78" t="str">
        <f>IF(COUNTIF(MaGv!$C$66:$BB$67, L516)&gt;0, INDEX(MaGv!$C$38:$BB$67, 1, MATCH(L516, MaGv!$C$67:$BB$67,0))," ")</f>
        <v xml:space="preserve"> </v>
      </c>
    </row>
    <row r="526" spans="1:22" ht="12.95" customHeight="1">
      <c r="A526" s="124"/>
      <c r="B526" s="581"/>
      <c r="C526" s="80">
        <v>5</v>
      </c>
      <c r="D526" s="81" t="s">
        <v>534</v>
      </c>
      <c r="E526" s="80" t="str">
        <f>IF(COUNTIF(MaGv!$C$43:$BB$43, B516)&gt;0, INDEX(MaGv!$C$38:$BB$43, 1, MATCH(B516, MaGv!$C$43:$BB$43,0))," ")</f>
        <v xml:space="preserve"> </v>
      </c>
      <c r="F526" s="80" t="str">
        <f>IF(COUNTIF(MaGv!$C$48:$BB$48, B516)&gt;0, INDEX(MaGv!$C$38:$BB$48, 1, MATCH(B516, MaGv!$C$48:$BB$48,0))," ")</f>
        <v xml:space="preserve"> </v>
      </c>
      <c r="G526" s="80" t="str">
        <f>IF(COUNTIF(MaGv!$C$53:$BB$53, B516)&gt;0, INDEX(MaGv!$C$38:$BB$53, 1, MATCH(B516, MaGv!$C$53:$BB$53,0))," ")</f>
        <v xml:space="preserve"> </v>
      </c>
      <c r="H526" s="80" t="str">
        <f>IF(COUNTIF(MaGv!$C$58:$BB$58, B516)&gt;0, INDEX(MaGv!$C$38:$BB$58, 1, MATCH(B516, MaGv!$C$58:$BB$58,0))," ")</f>
        <v xml:space="preserve"> </v>
      </c>
      <c r="I526" s="80" t="str">
        <f>IF(COUNTIF(MaGv!$C$63:$BB$63, B516)&gt;0, INDEX(MaGv!$C$38:$BB$63, 1, MATCH(B516, MaGv!$C$63:$BB$63,0))," ")</f>
        <v xml:space="preserve"> </v>
      </c>
      <c r="J526" s="80" t="str">
        <f>IF(COUNTIF(MaGv!$C$68:$BB$68, B516)&gt;0, INDEX(MaGv!$C$38:$BB$68, 1, MATCH(B516, MaGv!$C$68:$BB$68,0))," ")</f>
        <v xml:space="preserve"> </v>
      </c>
      <c r="K526" s="104"/>
      <c r="L526" s="581"/>
      <c r="M526" s="80">
        <v>5</v>
      </c>
      <c r="N526" s="81" t="s">
        <v>534</v>
      </c>
      <c r="O526" s="80" t="str">
        <f>IF(COUNTIF(MaGv!$C$43:$BB$43, L516)&gt;0, INDEX(MaGv!$C$38:$BB$43, 1, MATCH(L516, MaGv!$C$43:$BB$43,0))," ")</f>
        <v xml:space="preserve"> </v>
      </c>
      <c r="P526" s="80" t="str">
        <f>IF(COUNTIF(MaGv!$C$48:$BB$48, L516)&gt;0, INDEX(MaGv!$C$38:$BB$48, 1, MATCH(L516, MaGv!$C$48:$BB$48,0))," ")</f>
        <v xml:space="preserve"> </v>
      </c>
      <c r="Q526" s="80" t="str">
        <f>IF(COUNTIF(MaGv!$C$53:$BB$53, L516)&gt;0, INDEX(MaGv!$C$38:$BB$53, 1, MATCH(L516, MaGv!$C$53:$BB$53,0))," ")</f>
        <v xml:space="preserve"> </v>
      </c>
      <c r="R526" s="80" t="str">
        <f>IF(COUNTIF(MaGv!$C$58:$BB$58, L516)&gt;0, INDEX(MaGv!$C$38:$BB$58, 1, MATCH(L516, MaGv!$C$58:$BB$58,0))," ")</f>
        <v xml:space="preserve"> </v>
      </c>
      <c r="S526" s="80" t="str">
        <f>IF(COUNTIF(MaGv!$C$63:$BB$63, L516)&gt;0, INDEX(MaGv!$C$38:$BB$63, 1, MATCH(L516, MaGv!$C$63:$BB$63,0))," ")</f>
        <v xml:space="preserve"> </v>
      </c>
      <c r="T526" s="80" t="str">
        <f>IF(COUNTIF(MaGv!$C$68:$BB$68, L516)&gt;0, INDEX(MaGv!$C$38:$BB$68, 1, MATCH(L516, MaGv!$C$68:$BB$68,0))," ")</f>
        <v xml:space="preserve"> </v>
      </c>
    </row>
    <row r="527" spans="1:22" ht="12.95" customHeight="1">
      <c r="A527" s="124"/>
      <c r="B527" s="119"/>
      <c r="C527" s="75"/>
      <c r="D527" s="82"/>
      <c r="E527" s="75"/>
      <c r="F527" s="75"/>
      <c r="G527" s="75"/>
      <c r="H527" s="75"/>
      <c r="I527" s="75"/>
      <c r="J527" s="75"/>
      <c r="K527" s="104"/>
      <c r="L527" s="119"/>
      <c r="M527" s="75"/>
      <c r="N527" s="82"/>
      <c r="O527" s="75"/>
      <c r="P527" s="75"/>
      <c r="Q527" s="75"/>
      <c r="R527" s="75"/>
      <c r="S527" s="75"/>
      <c r="T527" s="75"/>
    </row>
    <row r="528" spans="1:22" ht="12.95" customHeight="1">
      <c r="A528" s="127"/>
      <c r="B528" s="120"/>
      <c r="C528" s="83"/>
      <c r="D528" s="83"/>
      <c r="E528" s="84"/>
      <c r="F528" s="84"/>
      <c r="G528" s="84"/>
      <c r="H528" s="84"/>
      <c r="I528" s="84"/>
      <c r="J528" s="84"/>
      <c r="K528" s="84"/>
      <c r="L528" s="120"/>
      <c r="M528" s="83"/>
      <c r="N528" s="83"/>
      <c r="O528" s="84"/>
      <c r="P528" s="84"/>
      <c r="Q528" s="84"/>
      <c r="R528" s="84"/>
      <c r="S528" s="84"/>
      <c r="T528" s="84"/>
    </row>
    <row r="529" spans="1:22" ht="12.95" customHeight="1">
      <c r="A529" s="124"/>
      <c r="B529" s="474" t="str">
        <f ca="1">MaGv!$N$1</f>
        <v>tkb_khoi12_hk2_ngay04-05-2020</v>
      </c>
      <c r="C529" s="474"/>
      <c r="D529" s="70"/>
      <c r="E529" s="70"/>
      <c r="F529" s="70"/>
      <c r="G529" s="70"/>
      <c r="H529" s="124"/>
      <c r="I529" s="70"/>
      <c r="J529" s="70"/>
      <c r="K529" s="71"/>
      <c r="L529" s="474" t="str">
        <f ca="1">MaGv!$N$1</f>
        <v>tkb_khoi12_hk2_ngay04-05-2020</v>
      </c>
      <c r="M529" s="70"/>
      <c r="N529" s="70"/>
      <c r="O529" s="70"/>
      <c r="P529" s="70"/>
      <c r="Q529" s="70"/>
      <c r="R529" s="124"/>
      <c r="S529" s="70"/>
      <c r="T529" s="70"/>
    </row>
    <row r="530" spans="1:22" ht="12.95" customHeight="1">
      <c r="B530" s="117" t="s">
        <v>71</v>
      </c>
      <c r="C530" s="582" t="str">
        <f>VLOOKUP(B532,dsma,3,0)&amp;"-"&amp;VLOOKUP(B532,dsma,5,0)</f>
        <v>Phạm Thị Phương-Sử</v>
      </c>
      <c r="D530" s="582"/>
      <c r="E530" s="582"/>
      <c r="F530" s="582"/>
      <c r="G530" s="71"/>
      <c r="H530" s="72"/>
      <c r="I530" s="73" t="s">
        <v>125</v>
      </c>
      <c r="J530" s="74">
        <f>60-COUNTIF(E533:J542, " ")</f>
        <v>4</v>
      </c>
      <c r="K530" s="71"/>
      <c r="L530" s="117" t="s">
        <v>71</v>
      </c>
      <c r="M530" s="582" t="str">
        <f>VLOOKUP(L532,dsma,3,0)&amp;"-"&amp;VLOOKUP(L532,dsma,5,0)</f>
        <v>Phạm Thị Thùy Ninh-Sử</v>
      </c>
      <c r="N530" s="582"/>
      <c r="O530" s="582"/>
      <c r="P530" s="582"/>
      <c r="Q530" s="105"/>
      <c r="R530" s="72"/>
      <c r="S530" s="73" t="s">
        <v>125</v>
      </c>
      <c r="T530" s="74">
        <f>60-COUNTIF(O533:T542, " ")</f>
        <v>4</v>
      </c>
    </row>
    <row r="531" spans="1:22" ht="3" customHeight="1">
      <c r="B531" s="116"/>
      <c r="C531" s="71"/>
      <c r="D531" s="71"/>
      <c r="E531" s="75"/>
      <c r="F531" s="71"/>
      <c r="G531" s="71"/>
      <c r="H531" s="71"/>
      <c r="I531" s="71"/>
      <c r="J531" s="71"/>
      <c r="K531" s="71"/>
      <c r="L531" s="116"/>
      <c r="M531" s="71"/>
      <c r="N531" s="71"/>
      <c r="O531" s="75"/>
      <c r="P531" s="71"/>
      <c r="Q531" s="71"/>
      <c r="R531" s="71"/>
      <c r="S531" s="71"/>
      <c r="T531" s="71"/>
    </row>
    <row r="532" spans="1:22" ht="12.95" customHeight="1">
      <c r="A532" s="126"/>
      <c r="B532" s="118" t="str">
        <f>X71</f>
        <v>BU03</v>
      </c>
      <c r="C532" s="76" t="s">
        <v>72</v>
      </c>
      <c r="D532" s="76" t="s">
        <v>73</v>
      </c>
      <c r="E532" s="76" t="s">
        <v>15</v>
      </c>
      <c r="F532" s="76" t="s">
        <v>16</v>
      </c>
      <c r="G532" s="76" t="s">
        <v>37</v>
      </c>
      <c r="H532" s="76" t="s">
        <v>38</v>
      </c>
      <c r="I532" s="76" t="s">
        <v>39</v>
      </c>
      <c r="J532" s="76" t="s">
        <v>40</v>
      </c>
      <c r="K532" s="103"/>
      <c r="L532" s="118" t="str">
        <f>X72</f>
        <v>BU04</v>
      </c>
      <c r="M532" s="76" t="s">
        <v>72</v>
      </c>
      <c r="N532" s="76" t="s">
        <v>73</v>
      </c>
      <c r="O532" s="76" t="s">
        <v>15</v>
      </c>
      <c r="P532" s="76" t="s">
        <v>16</v>
      </c>
      <c r="Q532" s="76" t="s">
        <v>37</v>
      </c>
      <c r="R532" s="76" t="s">
        <v>38</v>
      </c>
      <c r="S532" s="76" t="s">
        <v>39</v>
      </c>
      <c r="T532" s="76" t="s">
        <v>40</v>
      </c>
      <c r="V532" s="122">
        <v>68</v>
      </c>
    </row>
    <row r="533" spans="1:22" ht="12.95" customHeight="1">
      <c r="A533" s="124"/>
      <c r="B533" s="583" t="s">
        <v>25</v>
      </c>
      <c r="C533" s="68">
        <v>1</v>
      </c>
      <c r="D533" s="77" t="s">
        <v>74</v>
      </c>
      <c r="E533" s="68" t="str">
        <f>IF(COUNTIF(MaGv!$C$4:$BB$4, B532)&gt;0, INDEX(MaGv!$C$3:$BB$4, 1, MATCH(B532, MaGv!$C$4:$BB$4,0))," ")</f>
        <v xml:space="preserve"> </v>
      </c>
      <c r="F533" s="68" t="str">
        <f>IF(COUNTIF(MaGv!$C$9:$BB$9, B532)&gt;0, INDEX(MaGv!$C$3:$BB$9, 1, MATCH(B532, MaGv!$C$9:$BB$9,0))," ")</f>
        <v xml:space="preserve"> </v>
      </c>
      <c r="G533" s="68" t="str">
        <f>IF(COUNTIF(MaGv!$C$14:$BB$14, B532)&gt;0, INDEX(MaGv!$C$3:$BB$14, 1, MATCH(B532, MaGv!$C$14:$BB$14,0))," ")</f>
        <v xml:space="preserve"> </v>
      </c>
      <c r="H533" s="68" t="str">
        <f>IF(COUNTIF(MaGv!$C$19:$BB$19, B532)&gt;0, INDEX(MaGv!$C$3:$BB$19, 1, MATCH(B532, MaGv!$C$19:$BB$19,0))," ")</f>
        <v xml:space="preserve"> </v>
      </c>
      <c r="I533" s="68" t="str">
        <f>IF(COUNTIF(MaGv!$C$24:$BB$24, B532)&gt;0, INDEX(MaGv!$C$3:$BB$24, 1, MATCH(B532, MaGv!$C$24:$BB$24,0))," ")</f>
        <v xml:space="preserve"> </v>
      </c>
      <c r="J533" s="68" t="str">
        <f>IF(COUNTIF(MaGv!$C$29:$BB$29, B532)&gt;0, INDEX(MaGv!$C$3:$BB$29, 1, MATCH(B532, MaGv!$C$29:$BB$29,0))," ")</f>
        <v xml:space="preserve"> </v>
      </c>
      <c r="K533" s="104"/>
      <c r="L533" s="583" t="s">
        <v>25</v>
      </c>
      <c r="M533" s="68">
        <v>1</v>
      </c>
      <c r="N533" s="77" t="s">
        <v>74</v>
      </c>
      <c r="O533" s="68" t="str">
        <f>IF(COUNTIF(MaGv!$C$4:$BB$4, L532)&gt;0, INDEX(MaGv!$C$3:$BB$4, 1, MATCH(L532, MaGv!$C$4:$BB$4,0))," ")</f>
        <v xml:space="preserve"> </v>
      </c>
      <c r="P533" s="68" t="str">
        <f>IF(COUNTIF(MaGv!$C$9:$BB$9, L532)&gt;0, INDEX(MaGv!$C$3:$BB$9, 1, MATCH(L532, MaGv!$C$9:$BB$9,0))," ")</f>
        <v xml:space="preserve"> </v>
      </c>
      <c r="Q533" s="68" t="str">
        <f>IF(COUNTIF(MaGv!$C$14:$BB$14, L532)&gt;0, INDEX(MaGv!$C$3:$BB$14, 1, MATCH(L532, MaGv!$C$14:$BB$14,0))," ")</f>
        <v xml:space="preserve"> </v>
      </c>
      <c r="R533" s="68" t="str">
        <f>IF(COUNTIF(MaGv!$C$19:$BB$19, L532)&gt;0, INDEX(MaGv!$C$3:$BB$19, 1, MATCH(L532, MaGv!$C$19:$BB$19,0))," ")</f>
        <v xml:space="preserve"> </v>
      </c>
      <c r="S533" s="68" t="str">
        <f>IF(COUNTIF(MaGv!$C$24:$BB$24, L532)&gt;0, INDEX(MaGv!$C$3:$BB$24, 1, MATCH(L532, MaGv!$C$24:$BB$24,0))," ")</f>
        <v>A1</v>
      </c>
      <c r="T533" s="68" t="str">
        <f>IF(COUNTIF(MaGv!$C$29:$BB$29, L532)&gt;0, INDEX(MaGv!$C$3:$BB$29, 1, MATCH(L532, MaGv!$C$29:$BB$29,0))," ")</f>
        <v xml:space="preserve"> </v>
      </c>
    </row>
    <row r="534" spans="1:22" ht="12.95" customHeight="1">
      <c r="A534" s="124"/>
      <c r="B534" s="580"/>
      <c r="C534" s="78">
        <v>2</v>
      </c>
      <c r="D534" s="79" t="s">
        <v>98</v>
      </c>
      <c r="E534" s="78" t="str">
        <f>IF(COUNTIF(MaGv!$C$5:$BB$5, B532)&gt;0, INDEX(MaGv!$C$3:$BB$5, 1, MATCH(B532, MaGv!$C$5:$BB$5,0))," ")</f>
        <v xml:space="preserve"> </v>
      </c>
      <c r="F534" s="78" t="str">
        <f>IF(COUNTIF(MaGv!$C$10:$BB$10, B532)&gt;0, INDEX(MaGv!$C$3:$BB$10, 1, MATCH(B532, MaGv!$C$10:$BB$10,0))," ")</f>
        <v xml:space="preserve"> </v>
      </c>
      <c r="G534" s="78" t="str">
        <f>IF(COUNTIF(MaGv!$C$15:$BB$15, B532)&gt;0, INDEX(MaGv!$C$3:$BB$15, 1, MATCH(B532, MaGv!$C$15:$BB$15,0))," ")</f>
        <v xml:space="preserve"> </v>
      </c>
      <c r="H534" s="78" t="str">
        <f>IF(COUNTIF(MaGv!$C$20:$BB$20, B532)&gt;0, INDEX(MaGv!$C$3:$BB$20, 1, MATCH(B532, MaGv!$C$20:$BB$20,0))," ")</f>
        <v xml:space="preserve"> </v>
      </c>
      <c r="I534" s="78" t="str">
        <f>IF(COUNTIF(MaGv!$C$25:$BB$25, B532)&gt;0, INDEX(MaGv!$C$3:$BB$25, 1, MATCH(B532, MaGv!$C$25:$BB$25,0))," ")</f>
        <v xml:space="preserve"> </v>
      </c>
      <c r="J534" s="78" t="str">
        <f>IF(COUNTIF(MaGv!$C$30:$BB$30, B532)&gt;0, INDEX(MaGv!$C$3:$BB$30, 1, MATCH(B532, MaGv!$C$30:$BB$30,0))," ")</f>
        <v xml:space="preserve"> </v>
      </c>
      <c r="K534" s="104"/>
      <c r="L534" s="580"/>
      <c r="M534" s="78">
        <v>2</v>
      </c>
      <c r="N534" s="79" t="s">
        <v>98</v>
      </c>
      <c r="O534" s="78" t="str">
        <f>IF(COUNTIF(MaGv!$C$5:$BB$5, L532)&gt;0, INDEX(MaGv!$C$3:$BB$5, 1, MATCH(L532, MaGv!$C$5:$BB$5,0))," ")</f>
        <v xml:space="preserve"> </v>
      </c>
      <c r="P534" s="78" t="str">
        <f>IF(COUNTIF(MaGv!$C$10:$BB$10, L532)&gt;0, INDEX(MaGv!$C$3:$BB$10, 1, MATCH(L532, MaGv!$C$10:$BB$10,0))," ")</f>
        <v xml:space="preserve"> </v>
      </c>
      <c r="Q534" s="78" t="str">
        <f>IF(COUNTIF(MaGv!$C$15:$BB$15, L532)&gt;0, INDEX(MaGv!$C$3:$BB$15, 1, MATCH(L532, MaGv!$C$15:$BB$15,0))," ")</f>
        <v xml:space="preserve"> </v>
      </c>
      <c r="R534" s="78" t="str">
        <f>IF(COUNTIF(MaGv!$C$20:$BB$20, L532)&gt;0, INDEX(MaGv!$C$3:$BB$20, 1, MATCH(L532, MaGv!$C$20:$BB$20,0))," ")</f>
        <v xml:space="preserve"> </v>
      </c>
      <c r="S534" s="78" t="str">
        <f>IF(COUNTIF(MaGv!$C$25:$BB$25, L532)&gt;0, INDEX(MaGv!$C$3:$BB$25, 1, MATCH(L532, MaGv!$C$25:$BB$25,0))," ")</f>
        <v xml:space="preserve"> </v>
      </c>
      <c r="T534" s="78" t="str">
        <f>IF(COUNTIF(MaGv!$C$30:$BB$30, L532)&gt;0, INDEX(MaGv!$C$3:$BB$30, 1, MATCH(L532, MaGv!$C$30:$BB$30,0))," ")</f>
        <v xml:space="preserve"> </v>
      </c>
    </row>
    <row r="535" spans="1:22" ht="12.95" customHeight="1">
      <c r="A535" s="124"/>
      <c r="B535" s="580"/>
      <c r="C535" s="78">
        <v>3</v>
      </c>
      <c r="D535" s="79" t="s">
        <v>278</v>
      </c>
      <c r="E535" s="78" t="str">
        <f>IF(COUNTIF(MaGv!$C$6:$BB$6, B532)&gt;0, INDEX(MaGv!$C$3:$BB$6, 1, MATCH(B532, MaGv!$C$6:$BB$6,0))," ")</f>
        <v xml:space="preserve"> </v>
      </c>
      <c r="F535" s="78" t="str">
        <f>IF(COUNTIF(MaGv!$C$11:$BB$11, B532)&gt;0, INDEX(MaGv!$C$3:$BB$11, 1, MATCH(B532, MaGv!$C$11:$BB$11,0))," ")</f>
        <v xml:space="preserve"> </v>
      </c>
      <c r="G535" s="78" t="str">
        <f>IF(COUNTIF(MaGv!$C$16:$BB$16, B532)&gt;0, INDEX(MaGv!$C$3:$BB$16, 1, MATCH(B532, MaGv!$C$16:$BB$16,0))," ")</f>
        <v>A11</v>
      </c>
      <c r="H535" s="78" t="str">
        <f>IF(COUNTIF(MaGv!$C$21:$BB$21, B532)&gt;0, INDEX(MaGv!$C$3:$BB$21, 1, MATCH(B532, MaGv!$C$21:$BB$21,0))," ")</f>
        <v xml:space="preserve"> </v>
      </c>
      <c r="I535" s="78" t="str">
        <f>IF(COUNTIF(MaGv!$C$26:$BB$26, B532)&gt;0, INDEX(MaGv!$C$3:$BB$26, 1, MATCH(B532, MaGv!$C$26:$BB$26,0))," ")</f>
        <v xml:space="preserve"> </v>
      </c>
      <c r="J535" s="78" t="str">
        <f>IF(COUNTIF(MaGv!$C$31:$BB$31, B532)&gt;0, INDEX(MaGv!$C$3:$BB$31, 1, MATCH(B532, MaGv!$C$31:$BB$31,0))," ")</f>
        <v xml:space="preserve"> </v>
      </c>
      <c r="K535" s="104"/>
      <c r="L535" s="580"/>
      <c r="M535" s="78">
        <v>3</v>
      </c>
      <c r="N535" s="79" t="s">
        <v>278</v>
      </c>
      <c r="O535" s="78" t="str">
        <f>IF(COUNTIF(MaGv!$C$6:$BB$6, L532)&gt;0, INDEX(MaGv!$C$3:$BB$6, 1, MATCH(L532, MaGv!$C$6:$BB$6,0))," ")</f>
        <v xml:space="preserve"> </v>
      </c>
      <c r="P535" s="78" t="str">
        <f>IF(COUNTIF(MaGv!$C$11:$BB$11, L532)&gt;0, INDEX(MaGv!$C$3:$BB$11, 1, MATCH(L532, MaGv!$C$11:$BB$11,0))," ")</f>
        <v xml:space="preserve"> </v>
      </c>
      <c r="Q535" s="78" t="str">
        <f>IF(COUNTIF(MaGv!$C$16:$BB$16, L532)&gt;0, INDEX(MaGv!$C$3:$BB$16, 1, MATCH(L532, MaGv!$C$16:$BB$16,0))," ")</f>
        <v xml:space="preserve"> </v>
      </c>
      <c r="R535" s="78" t="str">
        <f>IF(COUNTIF(MaGv!$C$21:$BB$21, L532)&gt;0, INDEX(MaGv!$C$3:$BB$21, 1, MATCH(L532, MaGv!$C$21:$BB$21,0))," ")</f>
        <v xml:space="preserve"> </v>
      </c>
      <c r="S535" s="78" t="str">
        <f>IF(COUNTIF(MaGv!$C$26:$BB$26, L532)&gt;0, INDEX(MaGv!$C$3:$BB$26, 1, MATCH(L532, MaGv!$C$26:$BB$26,0))," ")</f>
        <v xml:space="preserve"> </v>
      </c>
      <c r="T535" s="78" t="str">
        <f>IF(COUNTIF(MaGv!$C$31:$BB$31, L532)&gt;0, INDEX(MaGv!$C$3:$BB$31, 1, MATCH(L532, MaGv!$C$31:$BB$31,0))," ")</f>
        <v xml:space="preserve"> </v>
      </c>
    </row>
    <row r="536" spans="1:22" ht="12.95" customHeight="1">
      <c r="A536" s="124"/>
      <c r="B536" s="580"/>
      <c r="C536" s="78">
        <v>4</v>
      </c>
      <c r="D536" s="79" t="s">
        <v>99</v>
      </c>
      <c r="E536" s="78" t="str">
        <f>IF(COUNTIF(MaGv!$C$7:$BB$7, B532)&gt;0, INDEX(MaGv!$C$3:$BB$7, 1, MATCH(B532, MaGv!$C$7:$BB$7,0))," ")</f>
        <v xml:space="preserve"> </v>
      </c>
      <c r="F536" s="78" t="str">
        <f>IF(COUNTIF(MaGv!$C$12:$BB$12, B532)&gt;0, INDEX(MaGv!$C$3:$BB$12, 1, MATCH(B532, MaGv!$C$12:$BB$12,0))," ")</f>
        <v xml:space="preserve"> </v>
      </c>
      <c r="G536" s="78" t="str">
        <f>IF(COUNTIF(MaGv!$C$17:$BB$17, B532)&gt;0, INDEX(MaGv!$C$3:$BB$17, 1, MATCH(B532, MaGv!$C$17:$BB$17,0))," ")</f>
        <v>A12</v>
      </c>
      <c r="H536" s="78" t="str">
        <f>IF(COUNTIF(MaGv!$C$22:$BB$22, B532)&gt;0, INDEX(MaGv!$C$3:$BB$22, 1, MATCH(B532, MaGv!$C$22:$BB$22,0))," ")</f>
        <v xml:space="preserve"> </v>
      </c>
      <c r="I536" s="78" t="str">
        <f>IF(COUNTIF(MaGv!$C$27:$BB$27, B532)&gt;0, INDEX(MaGv!$C$3:$BB$27, 1, MATCH(B532, MaGv!$C$27:$BB$27,0))," ")</f>
        <v xml:space="preserve"> </v>
      </c>
      <c r="J536" s="78" t="str">
        <f>IF(COUNTIF(MaGv!$C$32:$BB$32, B532)&gt;0, INDEX(MaGv!$C$3:$BB$32, 1, MATCH(B532, MaGv!$C$32:$BB$32,0))," ")</f>
        <v xml:space="preserve"> </v>
      </c>
      <c r="K536" s="104"/>
      <c r="L536" s="580"/>
      <c r="M536" s="78">
        <v>4</v>
      </c>
      <c r="N536" s="79" t="s">
        <v>99</v>
      </c>
      <c r="O536" s="78" t="str">
        <f>IF(COUNTIF(MaGv!$C$7:$BB$7, L532)&gt;0, INDEX(MaGv!$C$3:$BB$7, 1, MATCH(L532, MaGv!$C$7:$BB$7,0))," ")</f>
        <v xml:space="preserve"> </v>
      </c>
      <c r="P536" s="78" t="str">
        <f>IF(COUNTIF(MaGv!$C$12:$BB$12, L532)&gt;0, INDEX(MaGv!$C$3:$BB$12, 1, MATCH(L532, MaGv!$C$12:$BB$12,0))," ")</f>
        <v xml:space="preserve"> </v>
      </c>
      <c r="Q536" s="78" t="str">
        <f>IF(COUNTIF(MaGv!$C$17:$BB$17, L532)&gt;0, INDEX(MaGv!$C$3:$BB$17, 1, MATCH(L532, MaGv!$C$17:$BB$17,0))," ")</f>
        <v xml:space="preserve"> </v>
      </c>
      <c r="R536" s="78" t="str">
        <f>IF(COUNTIF(MaGv!$C$22:$BB$22, L532)&gt;0, INDEX(MaGv!$C$3:$BB$22, 1, MATCH(L532, MaGv!$C$22:$BB$22,0))," ")</f>
        <v xml:space="preserve"> </v>
      </c>
      <c r="S536" s="78" t="str">
        <f>IF(COUNTIF(MaGv!$C$27:$BB$27, L532)&gt;0, INDEX(MaGv!$C$3:$BB$27, 1, MATCH(L532, MaGv!$C$27:$BB$27,0))," ")</f>
        <v>A7</v>
      </c>
      <c r="T536" s="78" t="str">
        <f>IF(COUNTIF(MaGv!$C$32:$BB$32, L532)&gt;0, INDEX(MaGv!$C$3:$BB$32, 1, MATCH(L532, MaGv!$C$32:$BB$32,0))," ")</f>
        <v xml:space="preserve"> </v>
      </c>
    </row>
    <row r="537" spans="1:22" ht="12.95" customHeight="1" thickBot="1">
      <c r="A537" s="124"/>
      <c r="B537" s="580"/>
      <c r="C537" s="108">
        <v>5</v>
      </c>
      <c r="D537" s="110" t="s">
        <v>100</v>
      </c>
      <c r="E537" s="108" t="str">
        <f>IF(COUNTIF(MaGv!$C$8:$BB$8, B532)&gt;0, INDEX(MaGv!$C$3:$BB$8, 1, MATCH(B532, MaGv!$C$8:$BB$8,0))," ")</f>
        <v>A6</v>
      </c>
      <c r="F537" s="108" t="str">
        <f>IF(COUNTIF(MaGv!$C$13:$BB$13, B532)&gt;0, INDEX(MaGv!$C$3:$BB$13, 1, MATCH(B532, MaGv!$C$13:$BB$13,0))," ")</f>
        <v xml:space="preserve"> </v>
      </c>
      <c r="G537" s="108" t="str">
        <f>IF(COUNTIF(MaGv!$C$18:$BB$18, B532)&gt;0, INDEX(MaGv!$C$3:$BB$18, 1, MATCH(B532, MaGv!$C$18:$BB$18,0))," ")</f>
        <v>A5</v>
      </c>
      <c r="H537" s="108" t="str">
        <f>IF(COUNTIF(MaGv!$C$23:$BB$23, B532)&gt;0, INDEX(MaGv!$C$3:$BB$23, 1, MATCH(B532, MaGv!$C$23:$BB$23,0))," ")</f>
        <v xml:space="preserve"> </v>
      </c>
      <c r="I537" s="108" t="str">
        <f>IF(COUNTIF(MaGv!$C$28:$BB$28, B532)&gt;0, INDEX(MaGv!$C$3:$BB$28, 1, MATCH(B532, MaGv!$C$28:$BB$28,0))," ")</f>
        <v xml:space="preserve"> </v>
      </c>
      <c r="J537" s="108" t="str">
        <f>IF(COUNTIF(MaGv!$C$33:$BB$33, B532)&gt;0, INDEX(MaGv!$C$3:$BB$33, 1, MATCH(B532, MaGv!$C$33:$BB$33, 0))," ")</f>
        <v xml:space="preserve"> </v>
      </c>
      <c r="K537" s="104"/>
      <c r="L537" s="580"/>
      <c r="M537" s="108">
        <v>5</v>
      </c>
      <c r="N537" s="110" t="s">
        <v>100</v>
      </c>
      <c r="O537" s="108" t="str">
        <f>IF(COUNTIF(MaGv!$C$8:$BB$8, L532)&gt;0, INDEX(MaGv!$C$3:$BB$8, 1, MATCH(L532, MaGv!$C$8:$BB$8,0))," ")</f>
        <v>A2</v>
      </c>
      <c r="P537" s="108" t="str">
        <f>IF(COUNTIF(MaGv!$C$13:$BB$13, L532)&gt;0, INDEX(MaGv!$C$3:$BB$13, 1, MATCH(L532, MaGv!$C$13:$BB$13,0))," ")</f>
        <v xml:space="preserve"> </v>
      </c>
      <c r="Q537" s="108" t="str">
        <f>IF(COUNTIF(MaGv!$C$18:$BB$18, L532)&gt;0, INDEX(MaGv!$C$3:$BB$18, 1, MATCH(L532, MaGv!$C$18:$BB$18,0))," ")</f>
        <v xml:space="preserve"> </v>
      </c>
      <c r="R537" s="108" t="str">
        <f>IF(COUNTIF(MaGv!$C$23:$BB$23, L532)&gt;0, INDEX(MaGv!$C$3:$BB$23, 1, MATCH(L532, MaGv!$C$23:$BB$23,0))," ")</f>
        <v xml:space="preserve"> </v>
      </c>
      <c r="S537" s="108" t="str">
        <f>IF(COUNTIF(MaGv!$C$28:$BB$28, L532)&gt;0, INDEX(MaGv!$C$3:$BB$28, 1, MATCH(L532, MaGv!$C$28:$BB$28,0))," ")</f>
        <v>A8</v>
      </c>
      <c r="T537" s="108" t="str">
        <f>IF(COUNTIF(MaGv!$C$33:$BB$33, L532)&gt;0, INDEX(MaGv!$C$3:$BB$33, 1, MATCH(L532, MaGv!$C$33:$BB$33, 0))," ")</f>
        <v xml:space="preserve"> </v>
      </c>
    </row>
    <row r="538" spans="1:22" ht="12.95" customHeight="1" thickTop="1">
      <c r="A538" s="124"/>
      <c r="B538" s="579" t="s">
        <v>24</v>
      </c>
      <c r="C538" s="109">
        <v>1</v>
      </c>
      <c r="D538" s="111" t="s">
        <v>279</v>
      </c>
      <c r="E538" s="109" t="str">
        <f>IF(COUNTIF(MaGv!$C$39:$BB$39, B532)&gt;0, INDEX(MaGv!$C$38:$BB$39, 1, MATCH(B532, MaGv!$C$39:$BB$39,0))," ")</f>
        <v xml:space="preserve"> </v>
      </c>
      <c r="F538" s="109" t="str">
        <f>IF(COUNTIF(MaGv!$C$44:$BB$44, B532)&gt;0, INDEX(MaGv!$C$38:$BB$44, 1, MATCH(B532, MaGv!$C$44:$BB$44,0))," ")</f>
        <v xml:space="preserve"> </v>
      </c>
      <c r="G538" s="109" t="str">
        <f>IF(COUNTIF(MaGv!$C$49:$BB$49, B532)&gt;0, INDEX(MaGv!$C$38:$BB$49, 1, MATCH(B532, MaGv!$C$49:$BB$49,0))," ")</f>
        <v xml:space="preserve"> </v>
      </c>
      <c r="H538" s="109" t="str">
        <f>IF(COUNTIF(MaGv!$C$54:$BB$54, B532)&gt;0, INDEX(MaGv!$C$38:$BB$54, 1, MATCH(B532, MaGv!$C$54:$BB$54,0))," ")</f>
        <v xml:space="preserve"> </v>
      </c>
      <c r="I538" s="109" t="str">
        <f>IF(COUNTIF(MaGv!$C$59:$BB$59, B532)&gt;0, INDEX(MaGv!$C$38:$BB$59, 1, MATCH(B532, MaGv!$C$59:$BB$59,0))," ")</f>
        <v xml:space="preserve"> </v>
      </c>
      <c r="J538" s="109" t="str">
        <f>IF(COUNTIF(MaGv!$C$64:$BB$64, B532)&gt;0, INDEX(MaGv!$C$38:$BB$64, 1, MATCH(B532, MaGv!$C$64:$BB$64,0))," ")</f>
        <v xml:space="preserve"> </v>
      </c>
      <c r="K538" s="104"/>
      <c r="L538" s="579" t="s">
        <v>24</v>
      </c>
      <c r="M538" s="109">
        <v>1</v>
      </c>
      <c r="N538" s="111" t="s">
        <v>279</v>
      </c>
      <c r="O538" s="109" t="str">
        <f>IF(COUNTIF(MaGv!$C$39:$BB$39, L532)&gt;0, INDEX(MaGv!$C$38:$BB$39, 1, MATCH(L532, MaGv!$C$39:$BB$39,0))," ")</f>
        <v xml:space="preserve"> </v>
      </c>
      <c r="P538" s="109" t="str">
        <f>IF(COUNTIF(MaGv!$C$44:$BB$44, L532)&gt;0, INDEX(MaGv!$C$38:$BB$44, 1, MATCH(L532, MaGv!$C$44:$BB$44,0))," ")</f>
        <v xml:space="preserve"> </v>
      </c>
      <c r="Q538" s="109" t="str">
        <f>IF(COUNTIF(MaGv!$C$49:$BB$49, L532)&gt;0, INDEX(MaGv!$C$38:$BB$49, 1, MATCH(L532, MaGv!$C$49:$BB$49,0))," ")</f>
        <v xml:space="preserve"> </v>
      </c>
      <c r="R538" s="109" t="str">
        <f>IF(COUNTIF(MaGv!$C$54:$BB$54, L532)&gt;0, INDEX(MaGv!$C$38:$BB$54, 1, MATCH(L532, MaGv!$C$54:$BB$54,0))," ")</f>
        <v xml:space="preserve"> </v>
      </c>
      <c r="S538" s="109" t="str">
        <f>IF(COUNTIF(MaGv!$C$59:$BB$59, L532)&gt;0, INDEX(MaGv!$C$38:$BB$59, 1, MATCH(L532, MaGv!$C$59:$BB$59,0))," ")</f>
        <v xml:space="preserve"> </v>
      </c>
      <c r="T538" s="109" t="str">
        <f>IF(COUNTIF(MaGv!$C$64:$BB$64, L532)&gt;0, INDEX(MaGv!$C$38:$BB$64, 1, MATCH(L532, MaGv!$C$64:$BB$64,0))," ")</f>
        <v xml:space="preserve"> </v>
      </c>
    </row>
    <row r="539" spans="1:22" ht="12.95" customHeight="1">
      <c r="A539" s="124"/>
      <c r="B539" s="580"/>
      <c r="C539" s="78">
        <v>2</v>
      </c>
      <c r="D539" s="79" t="s">
        <v>531</v>
      </c>
      <c r="E539" s="78" t="str">
        <f>IF(COUNTIF(MaGv!$C$40:$BB$40, B532)&gt;0, INDEX(MaGv!$C$38:$BB$40, 1, MATCH(B532, MaGv!$C$40:$BB$40,0))," ")</f>
        <v xml:space="preserve"> </v>
      </c>
      <c r="F539" s="78" t="str">
        <f>IF(COUNTIF(MaGv!$C$45:$BB$45, B532)&gt;0, INDEX(MaGv!$C$38:$BB$45, 1, MATCH(B532, MaGv!$C$45:$BB$45,0))," ")</f>
        <v xml:space="preserve"> </v>
      </c>
      <c r="G539" s="78" t="str">
        <f>IF(COUNTIF(MaGv!$C$50:$BB$50, B532)&gt;0, INDEX(MaGv!$C$38:$BB$50, 1, MATCH(B532, MaGv!$C$50:$BB$50,0))," ")</f>
        <v xml:space="preserve"> </v>
      </c>
      <c r="H539" s="78" t="str">
        <f>IF(COUNTIF(MaGv!$C$55:$BB$55, B532)&gt;0, INDEX(MaGv!$C$38:$BB$55, 1, MATCH(B532, MaGv!$C$55:$BB$55,0))," ")</f>
        <v xml:space="preserve"> </v>
      </c>
      <c r="I539" s="78" t="str">
        <f>IF(COUNTIF(MaGv!$C$60:$BB$60, B532)&gt;0, INDEX(MaGv!$C$38:$BB$60, 1, MATCH(B532, MaGv!$C$60:$BB$60,0))," ")</f>
        <v xml:space="preserve"> </v>
      </c>
      <c r="J539" s="78" t="str">
        <f>IF(COUNTIF(MaGv!$C$65:$BB$65, B532)&gt;0, INDEX(MaGv!$C$38:$BB$65, 1, MATCH(B532, MaGv!$C$65:$BB$65,0))," ")</f>
        <v xml:space="preserve"> </v>
      </c>
      <c r="K539" s="104"/>
      <c r="L539" s="580"/>
      <c r="M539" s="78">
        <v>2</v>
      </c>
      <c r="N539" s="79" t="s">
        <v>531</v>
      </c>
      <c r="O539" s="78" t="str">
        <f>IF(COUNTIF(MaGv!$C$40:$BB$40, L532)&gt;0, INDEX(MaGv!$C$38:$BB$40, 1, MATCH(L532, MaGv!$C$40:$BB$40,0))," ")</f>
        <v xml:space="preserve"> </v>
      </c>
      <c r="P539" s="78" t="str">
        <f>IF(COUNTIF(MaGv!$C$45:$BB$45, L532)&gt;0, INDEX(MaGv!$C$38:$BB$45, 1, MATCH(L532, MaGv!$C$45:$BB$45,0))," ")</f>
        <v xml:space="preserve"> </v>
      </c>
      <c r="Q539" s="78" t="str">
        <f>IF(COUNTIF(MaGv!$C$50:$BB$50, L532)&gt;0, INDEX(MaGv!$C$38:$BB$50, 1, MATCH(L532, MaGv!$C$50:$BB$50,0))," ")</f>
        <v xml:space="preserve"> </v>
      </c>
      <c r="R539" s="78" t="str">
        <f>IF(COUNTIF(MaGv!$C$55:$BB$55, L532)&gt;0, INDEX(MaGv!$C$38:$BB$55, 1, MATCH(L532, MaGv!$C$55:$BB$55,0))," ")</f>
        <v xml:space="preserve"> </v>
      </c>
      <c r="S539" s="78" t="str">
        <f>IF(COUNTIF(MaGv!$C$60:$BB$60, L532)&gt;0, INDEX(MaGv!$C$38:$BB$60, 1, MATCH(L532, MaGv!$C$60:$BB$60,0))," ")</f>
        <v xml:space="preserve"> </v>
      </c>
      <c r="T539" s="78" t="str">
        <f>IF(COUNTIF(MaGv!$C$65:$BB$65, L532)&gt;0, INDEX(MaGv!$C$38:$BB$65, 1, MATCH(L532, MaGv!$C$65:$BB$65,0))," ")</f>
        <v xml:space="preserve"> </v>
      </c>
    </row>
    <row r="540" spans="1:22" ht="12.95" customHeight="1">
      <c r="A540" s="124"/>
      <c r="B540" s="580"/>
      <c r="C540" s="78">
        <v>3</v>
      </c>
      <c r="D540" s="79" t="s">
        <v>532</v>
      </c>
      <c r="E540" s="78" t="str">
        <f>IF(COUNTIF(MaGv!$C$41:$BB$41, B532)&gt;0, INDEX(MaGv!$C$38:$BB$41, 1, MATCH(B532, MaGv!$C$41:$BB$41,0))," ")</f>
        <v xml:space="preserve"> </v>
      </c>
      <c r="F540" s="78" t="str">
        <f>IF(COUNTIF(MaGv!$C$46:$BB$46, B532)&gt;0, INDEX(MaGv!$C$38:$BB$46, 1, MATCH(B532, MaGv!$C$46:$BB$46,0))," ")</f>
        <v xml:space="preserve"> </v>
      </c>
      <c r="G540" s="78" t="str">
        <f>IF(COUNTIF(MaGv!$C$51:$BB$51, B532)&gt;0, INDEX(MaGv!$C$38:$BB$51, 1, MATCH(B532, MaGv!$C$51:$BB$51,0))," ")</f>
        <v xml:space="preserve"> </v>
      </c>
      <c r="H540" s="78" t="str">
        <f>IF(COUNTIF(MaGv!$C$56:$BB$56, B532)&gt;0, INDEX(MaGv!$C$38:$BB$56, 1, MATCH(B532, MaGv!$C$56:$BB$56,0))," ")</f>
        <v xml:space="preserve"> </v>
      </c>
      <c r="I540" s="78" t="str">
        <f>IF(COUNTIF(MaGv!$C$61:$BB$61, B532)&gt;0, INDEX(MaGv!$C$38:$BB$61, 1, MATCH(B532, MaGv!$C$61:$BB$61,0))," ")</f>
        <v xml:space="preserve"> </v>
      </c>
      <c r="J540" s="78" t="str">
        <f>IF(COUNTIF(MaGv!$C$66:$BB$66, B532)&gt;0, INDEX(MaGv!$C$38:$BB$66, 1, MATCH(B532, MaGv!$C$66:$BB$66,0))," ")</f>
        <v xml:space="preserve"> </v>
      </c>
      <c r="K540" s="104"/>
      <c r="L540" s="580"/>
      <c r="M540" s="78">
        <v>3</v>
      </c>
      <c r="N540" s="79" t="s">
        <v>532</v>
      </c>
      <c r="O540" s="78" t="str">
        <f>IF(COUNTIF(MaGv!$C$41:$BB$41, L532)&gt;0, INDEX(MaGv!$C$38:$BB$41, 1, MATCH(L532, MaGv!$C$41:$BB$41,0))," ")</f>
        <v xml:space="preserve"> </v>
      </c>
      <c r="P540" s="78" t="str">
        <f>IF(COUNTIF(MaGv!$C$46:$BB$46, L532)&gt;0, INDEX(MaGv!$C$38:$BB$46, 1, MATCH(L532, MaGv!$C$46:$BB$46,0))," ")</f>
        <v xml:space="preserve"> </v>
      </c>
      <c r="Q540" s="78" t="str">
        <f>IF(COUNTIF(MaGv!$C$51:$BB$51, L532)&gt;0, INDEX(MaGv!$C$38:$BB$51, 1, MATCH(L532, MaGv!$C$51:$BB$51,0))," ")</f>
        <v xml:space="preserve"> </v>
      </c>
      <c r="R540" s="78" t="str">
        <f>IF(COUNTIF(MaGv!$C$56:$BB$56, L532)&gt;0, INDEX(MaGv!$C$38:$BB$56, 1, MATCH(L532, MaGv!$C$56:$BB$56,0))," ")</f>
        <v xml:space="preserve"> </v>
      </c>
      <c r="S540" s="78" t="str">
        <f>IF(COUNTIF(MaGv!$C$61:$BB$61, L532)&gt;0, INDEX(MaGv!$C$38:$BB$61, 1, MATCH(L532, MaGv!$C$61:$BB$61,0))," ")</f>
        <v xml:space="preserve"> </v>
      </c>
      <c r="T540" s="78" t="str">
        <f>IF(COUNTIF(MaGv!$C$66:$BB$66, L532)&gt;0, INDEX(MaGv!$C$38:$BB$66, 1, MATCH(L532, MaGv!$C$66:$BB$66,0))," ")</f>
        <v xml:space="preserve"> </v>
      </c>
    </row>
    <row r="541" spans="1:22" ht="12.95" customHeight="1">
      <c r="A541" s="124"/>
      <c r="B541" s="580"/>
      <c r="C541" s="78">
        <v>4</v>
      </c>
      <c r="D541" s="79" t="s">
        <v>533</v>
      </c>
      <c r="E541" s="78" t="str">
        <f>IF(COUNTIF(MaGv!$C$42:$BB$42, B532)&gt;0, INDEX(MaGv!$C$38:$BB$42, 1, MATCH(B532, MaGv!$C$42:$BB$42,0))," ")</f>
        <v xml:space="preserve"> </v>
      </c>
      <c r="F541" s="78" t="str">
        <f>IF(COUNTIF(MaGv!$C$47:$BB$47, B532)&gt;0, INDEX(MaGv!$C$38:$BB$47, 1, MATCH(B532, MaGv!$C$47:$BB$47,0))," ")</f>
        <v xml:space="preserve"> </v>
      </c>
      <c r="G541" s="78" t="str">
        <f>IF(COUNTIF(MaGv!$C$52:$BB$52, B532)&gt;0, INDEX(MaGv!$C$38:$BB$52, 1, MATCH(B532, MaGv!$C$52:$BB$52, 0))," ")</f>
        <v xml:space="preserve"> </v>
      </c>
      <c r="H541" s="78" t="str">
        <f>IF(COUNTIF(MaGv!$C$57:$BB$57, B532)&gt;0, INDEX(MaGv!$C$38:$BB$57, 1, MATCH(B532, MaGv!$C$57:$BB$57,0))," ")</f>
        <v xml:space="preserve"> </v>
      </c>
      <c r="I541" s="78" t="str">
        <f>IF(COUNTIF(MaGv!$C$62:$BB$62, B532)&gt;0, INDEX(MaGv!$C$38:$BB$62, 1, MATCH(B532, MaGv!$C$62:$BB$62,0))," ")</f>
        <v xml:space="preserve"> </v>
      </c>
      <c r="J541" s="78" t="str">
        <f>IF(COUNTIF(MaGv!$C$66:$BB$67, B532)&gt;0, INDEX(MaGv!$C$38:$BB$67, 1, MATCH(B532, MaGv!$C$67:$BB$67,0))," ")</f>
        <v xml:space="preserve"> </v>
      </c>
      <c r="K541" s="104"/>
      <c r="L541" s="580"/>
      <c r="M541" s="78">
        <v>4</v>
      </c>
      <c r="N541" s="79" t="s">
        <v>533</v>
      </c>
      <c r="O541" s="78" t="str">
        <f>IF(COUNTIF(MaGv!$C$42:$BB$42, L532)&gt;0, INDEX(MaGv!$C$38:$BB$42, 1, MATCH(L532, MaGv!$C$42:$BB$42,0))," ")</f>
        <v xml:space="preserve"> </v>
      </c>
      <c r="P541" s="78" t="str">
        <f>IF(COUNTIF(MaGv!$C$47:$BB$47, L532)&gt;0, INDEX(MaGv!$C$38:$BB$47, 1, MATCH(L532, MaGv!$C$47:$BB$47,0))," ")</f>
        <v xml:space="preserve"> </v>
      </c>
      <c r="Q541" s="78" t="str">
        <f>IF(COUNTIF(MaGv!$C$52:$BB$52, L532)&gt;0, INDEX(MaGv!$C$38:$BB$52, 1, MATCH(L532, MaGv!$C$52:$BB$52, 0))," ")</f>
        <v xml:space="preserve"> </v>
      </c>
      <c r="R541" s="78" t="str">
        <f>IF(COUNTIF(MaGv!$C$57:$BB$57, L532)&gt;0, INDEX(MaGv!$C$38:$BB$57, 1, MATCH(L532, MaGv!$C$57:$BB$57,0))," ")</f>
        <v xml:space="preserve"> </v>
      </c>
      <c r="S541" s="78" t="str">
        <f>IF(COUNTIF(MaGv!$C$62:$BB$62, L532)&gt;0, INDEX(MaGv!$C$38:$BB$62, 1, MATCH(L532, MaGv!$C$62:$BB$62,0))," ")</f>
        <v xml:space="preserve"> </v>
      </c>
      <c r="T541" s="78" t="str">
        <f>IF(COUNTIF(MaGv!$C$66:$BB$67, L532)&gt;0, INDEX(MaGv!$C$38:$BB$67, 1, MATCH(L532, MaGv!$C$67:$BB$67,0))," ")</f>
        <v xml:space="preserve"> </v>
      </c>
    </row>
    <row r="542" spans="1:22" ht="12.95" customHeight="1">
      <c r="A542" s="124"/>
      <c r="B542" s="581"/>
      <c r="C542" s="80">
        <v>5</v>
      </c>
      <c r="D542" s="81" t="s">
        <v>534</v>
      </c>
      <c r="E542" s="80" t="str">
        <f>IF(COUNTIF(MaGv!$C$43:$BB$43, B532)&gt;0, INDEX(MaGv!$C$38:$BB$43, 1, MATCH(B532, MaGv!$C$43:$BB$43,0))," ")</f>
        <v xml:space="preserve"> </v>
      </c>
      <c r="F542" s="80" t="str">
        <f>IF(COUNTIF(MaGv!$C$48:$BB$48, B532)&gt;0, INDEX(MaGv!$C$38:$BB$48, 1, MATCH(B532, MaGv!$C$48:$BB$48,0))," ")</f>
        <v xml:space="preserve"> </v>
      </c>
      <c r="G542" s="80" t="str">
        <f>IF(COUNTIF(MaGv!$C$53:$BB$53, B532)&gt;0, INDEX(MaGv!$C$38:$BB$53, 1, MATCH(B532, MaGv!$C$53:$BB$53,0))," ")</f>
        <v xml:space="preserve"> </v>
      </c>
      <c r="H542" s="80" t="str">
        <f>IF(COUNTIF(MaGv!$C$58:$BB$58, B532)&gt;0, INDEX(MaGv!$C$38:$BB$58, 1, MATCH(B532, MaGv!$C$58:$BB$58,0))," ")</f>
        <v xml:space="preserve"> </v>
      </c>
      <c r="I542" s="80" t="str">
        <f>IF(COUNTIF(MaGv!$C$63:$BB$63, B532)&gt;0, INDEX(MaGv!$C$38:$BB$63, 1, MATCH(B532, MaGv!$C$63:$BB$63,0))," ")</f>
        <v xml:space="preserve"> </v>
      </c>
      <c r="J542" s="80" t="str">
        <f>IF(COUNTIF(MaGv!$C$68:$BB$68, B532)&gt;0, INDEX(MaGv!$C$38:$BB$68, 1, MATCH(B532, MaGv!$C$68:$BB$68,0))," ")</f>
        <v xml:space="preserve"> </v>
      </c>
      <c r="K542" s="104"/>
      <c r="L542" s="581"/>
      <c r="M542" s="80">
        <v>5</v>
      </c>
      <c r="N542" s="81" t="s">
        <v>534</v>
      </c>
      <c r="O542" s="80" t="str">
        <f>IF(COUNTIF(MaGv!$C$43:$BB$43, L532)&gt;0, INDEX(MaGv!$C$38:$BB$43, 1, MATCH(L532, MaGv!$C$43:$BB$43,0))," ")</f>
        <v xml:space="preserve"> </v>
      </c>
      <c r="P542" s="80" t="str">
        <f>IF(COUNTIF(MaGv!$C$48:$BB$48, L532)&gt;0, INDEX(MaGv!$C$38:$BB$48, 1, MATCH(L532, MaGv!$C$48:$BB$48,0))," ")</f>
        <v xml:space="preserve"> </v>
      </c>
      <c r="Q542" s="80" t="str">
        <f>IF(COUNTIF(MaGv!$C$53:$BB$53, L532)&gt;0, INDEX(MaGv!$C$38:$BB$53, 1, MATCH(L532, MaGv!$C$53:$BB$53,0))," ")</f>
        <v xml:space="preserve"> </v>
      </c>
      <c r="R542" s="80" t="str">
        <f>IF(COUNTIF(MaGv!$C$58:$BB$58, L532)&gt;0, INDEX(MaGv!$C$38:$BB$58, 1, MATCH(L532, MaGv!$C$58:$BB$58,0))," ")</f>
        <v xml:space="preserve"> </v>
      </c>
      <c r="S542" s="80" t="str">
        <f>IF(COUNTIF(MaGv!$C$63:$BB$63, L532)&gt;0, INDEX(MaGv!$C$38:$BB$63, 1, MATCH(L532, MaGv!$C$63:$BB$63,0))," ")</f>
        <v xml:space="preserve"> </v>
      </c>
      <c r="T542" s="80" t="str">
        <f>IF(COUNTIF(MaGv!$C$68:$BB$68, L532)&gt;0, INDEX(MaGv!$C$38:$BB$68, 1, MATCH(L532, MaGv!$C$68:$BB$68,0))," ")</f>
        <v xml:space="preserve"> </v>
      </c>
    </row>
    <row r="543" spans="1:22" ht="12.95" customHeight="1">
      <c r="A543" s="124"/>
      <c r="B543" s="119"/>
      <c r="C543" s="75"/>
      <c r="D543" s="82"/>
      <c r="E543" s="75"/>
      <c r="F543" s="75"/>
      <c r="G543" s="75"/>
      <c r="H543" s="75"/>
      <c r="I543" s="75"/>
      <c r="J543" s="75"/>
      <c r="K543" s="104"/>
      <c r="L543" s="119"/>
      <c r="M543" s="75"/>
      <c r="N543" s="82"/>
      <c r="O543" s="75"/>
      <c r="P543" s="75"/>
      <c r="Q543" s="75"/>
      <c r="R543" s="75"/>
      <c r="S543" s="75"/>
      <c r="T543" s="75"/>
    </row>
    <row r="544" spans="1:22" ht="12.95" customHeight="1">
      <c r="A544" s="127"/>
      <c r="B544" s="120"/>
      <c r="C544" s="83"/>
      <c r="D544" s="83"/>
      <c r="E544" s="84"/>
      <c r="F544" s="84"/>
      <c r="G544" s="84"/>
      <c r="H544" s="84"/>
      <c r="I544" s="84"/>
      <c r="J544" s="84"/>
      <c r="K544" s="84"/>
      <c r="L544" s="120"/>
      <c r="M544" s="83"/>
      <c r="N544" s="83"/>
      <c r="O544" s="84"/>
      <c r="P544" s="84"/>
      <c r="Q544" s="84"/>
      <c r="R544" s="84"/>
      <c r="S544" s="84"/>
      <c r="T544" s="84"/>
    </row>
    <row r="545" spans="1:22" ht="12.95" customHeight="1">
      <c r="A545" s="124"/>
      <c r="B545" s="474" t="str">
        <f ca="1">MaGv!$N$1</f>
        <v>tkb_khoi12_hk2_ngay04-05-2020</v>
      </c>
      <c r="C545" s="474"/>
      <c r="D545" s="70"/>
      <c r="E545" s="70"/>
      <c r="F545" s="70"/>
      <c r="G545" s="70"/>
      <c r="H545" s="124"/>
      <c r="I545" s="70"/>
      <c r="J545" s="70"/>
      <c r="K545" s="71"/>
      <c r="L545" s="474" t="str">
        <f ca="1">MaGv!$N$1</f>
        <v>tkb_khoi12_hk2_ngay04-05-2020</v>
      </c>
      <c r="M545" s="70"/>
      <c r="N545" s="70"/>
      <c r="O545" s="70"/>
      <c r="P545" s="70"/>
      <c r="Q545" s="70"/>
      <c r="R545" s="124"/>
      <c r="S545" s="70"/>
      <c r="T545" s="70"/>
    </row>
    <row r="546" spans="1:22" ht="12.95" customHeight="1">
      <c r="B546" s="117" t="s">
        <v>71</v>
      </c>
      <c r="C546" s="582" t="str">
        <f>VLOOKUP(B548,dsma,3,0)&amp;"-"&amp;VLOOKUP(B548,dsma,5,0)</f>
        <v>Bùi Thị Thanh-Sử</v>
      </c>
      <c r="D546" s="582"/>
      <c r="E546" s="582"/>
      <c r="F546" s="582"/>
      <c r="G546" s="71"/>
      <c r="H546" s="72"/>
      <c r="I546" s="73" t="s">
        <v>125</v>
      </c>
      <c r="J546" s="74">
        <f>60-COUNTIF(E549:J558, " ")</f>
        <v>2</v>
      </c>
      <c r="K546" s="71"/>
      <c r="L546" s="117" t="s">
        <v>71</v>
      </c>
      <c r="M546" s="582" t="str">
        <f>VLOOKUP(L548,dsma,3,0)&amp;"-"&amp;VLOOKUP(L548,dsma,5,0)</f>
        <v>Nguyễn Thị Hòa-Sử</v>
      </c>
      <c r="N546" s="582"/>
      <c r="O546" s="582"/>
      <c r="P546" s="582"/>
      <c r="Q546" s="71"/>
      <c r="R546" s="72"/>
      <c r="S546" s="73" t="s">
        <v>125</v>
      </c>
      <c r="T546" s="74">
        <f>60-COUNTIF(O549:T558, " ")</f>
        <v>0</v>
      </c>
    </row>
    <row r="547" spans="1:22" ht="3" customHeight="1">
      <c r="B547" s="116"/>
      <c r="C547" s="71"/>
      <c r="D547" s="71"/>
      <c r="E547" s="75"/>
      <c r="F547" s="71"/>
      <c r="G547" s="71"/>
      <c r="H547" s="71"/>
      <c r="I547" s="71"/>
      <c r="J547" s="71"/>
      <c r="K547" s="71"/>
      <c r="L547" s="116"/>
      <c r="M547" s="71"/>
      <c r="N547" s="71"/>
      <c r="O547" s="75"/>
      <c r="P547" s="71"/>
      <c r="Q547" s="71"/>
      <c r="R547" s="71"/>
      <c r="S547" s="71"/>
      <c r="T547" s="71"/>
    </row>
    <row r="548" spans="1:22" ht="12.95" customHeight="1">
      <c r="A548" s="126"/>
      <c r="B548" s="118" t="str">
        <f>X73</f>
        <v>BU05</v>
      </c>
      <c r="C548" s="76" t="s">
        <v>72</v>
      </c>
      <c r="D548" s="76" t="s">
        <v>73</v>
      </c>
      <c r="E548" s="76" t="s">
        <v>15</v>
      </c>
      <c r="F548" s="76" t="s">
        <v>16</v>
      </c>
      <c r="G548" s="76" t="s">
        <v>37</v>
      </c>
      <c r="H548" s="76" t="s">
        <v>38</v>
      </c>
      <c r="I548" s="76" t="s">
        <v>39</v>
      </c>
      <c r="J548" s="76" t="s">
        <v>40</v>
      </c>
      <c r="K548" s="103"/>
      <c r="L548" s="118" t="str">
        <f>X74</f>
        <v>BU06</v>
      </c>
      <c r="M548" s="76" t="s">
        <v>72</v>
      </c>
      <c r="N548" s="76" t="s">
        <v>73</v>
      </c>
      <c r="O548" s="76" t="s">
        <v>15</v>
      </c>
      <c r="P548" s="76" t="s">
        <v>16</v>
      </c>
      <c r="Q548" s="76" t="s">
        <v>37</v>
      </c>
      <c r="R548" s="76" t="s">
        <v>38</v>
      </c>
      <c r="S548" s="76" t="s">
        <v>39</v>
      </c>
      <c r="T548" s="76" t="s">
        <v>40</v>
      </c>
      <c r="V548" s="122">
        <v>70</v>
      </c>
    </row>
    <row r="549" spans="1:22" ht="12.95" customHeight="1">
      <c r="A549" s="124"/>
      <c r="B549" s="583" t="s">
        <v>25</v>
      </c>
      <c r="C549" s="68">
        <v>1</v>
      </c>
      <c r="D549" s="77" t="s">
        <v>74</v>
      </c>
      <c r="E549" s="68" t="str">
        <f>IF(COUNTIF(MaGv!$C$4:$BB$4, B548)&gt;0, INDEX(MaGv!$C$3:$BB$4, 1, MATCH(B548, MaGv!$C$4:$BB$4,0))," ")</f>
        <v xml:space="preserve"> </v>
      </c>
      <c r="F549" s="68" t="str">
        <f>IF(COUNTIF(MaGv!$C$9:$BB$9, B548)&gt;0, INDEX(MaGv!$C$3:$BB$9, 1, MATCH(B548, MaGv!$C$9:$BB$9,0))," ")</f>
        <v xml:space="preserve"> </v>
      </c>
      <c r="G549" s="68" t="str">
        <f>IF(COUNTIF(MaGv!$C$14:$BB$14, B548)&gt;0, INDEX(MaGv!$C$3:$BB$14, 1, MATCH(B548, MaGv!$C$14:$BB$14,0))," ")</f>
        <v xml:space="preserve"> </v>
      </c>
      <c r="H549" s="68" t="str">
        <f>IF(COUNTIF(MaGv!$C$19:$BB$19, B548)&gt;0, INDEX(MaGv!$C$3:$BB$19, 1, MATCH(B548, MaGv!$C$19:$BB$19,0))," ")</f>
        <v xml:space="preserve"> </v>
      </c>
      <c r="I549" s="68" t="str">
        <f>IF(COUNTIF(MaGv!$C$24:$BB$24, B548)&gt;0, INDEX(MaGv!$C$3:$BB$24, 1, MATCH(B548, MaGv!$C$24:$BB$24,0))," ")</f>
        <v xml:space="preserve"> </v>
      </c>
      <c r="J549" s="68" t="str">
        <f>IF(COUNTIF(MaGv!$C$29:$BB$29, B548)&gt;0, INDEX(MaGv!$C$3:$BB$29, 1, MATCH(B548, MaGv!$C$29:$BB$29,0))," ")</f>
        <v xml:space="preserve"> </v>
      </c>
      <c r="K549" s="104"/>
      <c r="L549" s="583" t="s">
        <v>25</v>
      </c>
      <c r="M549" s="68">
        <v>1</v>
      </c>
      <c r="N549" s="77" t="s">
        <v>74</v>
      </c>
      <c r="O549" s="68" t="str">
        <f>IF(COUNTIF(MaGv!$C$4:$BB$4, L548)&gt;0, INDEX(MaGv!$C$3:$BB$4, 1, MATCH(L548, MaGv!$C$4:$BB$4,0))," ")</f>
        <v xml:space="preserve"> </v>
      </c>
      <c r="P549" s="68" t="str">
        <f>IF(COUNTIF(MaGv!$C$9:$BB$9, L548)&gt;0, INDEX(MaGv!$C$3:$BB$9, 1, MATCH(L548, MaGv!$C$9:$BB$9,0))," ")</f>
        <v xml:space="preserve"> </v>
      </c>
      <c r="Q549" s="68" t="str">
        <f>IF(COUNTIF(MaGv!$C$14:$BB$14, L548)&gt;0, INDEX(MaGv!$C$3:$BB$14, 1, MATCH(L548, MaGv!$C$14:$BB$14,0))," ")</f>
        <v xml:space="preserve"> </v>
      </c>
      <c r="R549" s="68" t="str">
        <f>IF(COUNTIF(MaGv!$C$19:$BB$19, L548)&gt;0, INDEX(MaGv!$C$3:$BB$19, 1, MATCH(L548, MaGv!$C$19:$BB$19,0))," ")</f>
        <v xml:space="preserve"> </v>
      </c>
      <c r="S549" s="68" t="str">
        <f>IF(COUNTIF(MaGv!$C$24:$BB$24, L548)&gt;0, INDEX(MaGv!$C$3:$BB$24, 1, MATCH(L548, MaGv!$C$24:$BB$24,0))," ")</f>
        <v xml:space="preserve"> </v>
      </c>
      <c r="T549" s="68" t="str">
        <f>IF(COUNTIF(MaGv!$C$29:$BB$29, L548)&gt;0, INDEX(MaGv!$C$3:$BB$29, 1, MATCH(L548, MaGv!$C$29:$BB$29,0))," ")</f>
        <v xml:space="preserve"> </v>
      </c>
    </row>
    <row r="550" spans="1:22" ht="12.95" customHeight="1">
      <c r="A550" s="124"/>
      <c r="B550" s="580"/>
      <c r="C550" s="78">
        <v>2</v>
      </c>
      <c r="D550" s="79" t="s">
        <v>98</v>
      </c>
      <c r="E550" s="78" t="str">
        <f>IF(COUNTIF(MaGv!$C$5:$BB$5, B548)&gt;0, INDEX(MaGv!$C$3:$BB$5, 1, MATCH(B548, MaGv!$C$5:$BB$5,0))," ")</f>
        <v xml:space="preserve"> </v>
      </c>
      <c r="F550" s="78" t="str">
        <f>IF(COUNTIF(MaGv!$C$10:$BB$10, B548)&gt;0, INDEX(MaGv!$C$3:$BB$10, 1, MATCH(B548, MaGv!$C$10:$BB$10,0))," ")</f>
        <v xml:space="preserve"> </v>
      </c>
      <c r="G550" s="78" t="str">
        <f>IF(COUNTIF(MaGv!$C$15:$BB$15, B548)&gt;0, INDEX(MaGv!$C$3:$BB$15, 1, MATCH(B548, MaGv!$C$15:$BB$15,0))," ")</f>
        <v xml:space="preserve"> </v>
      </c>
      <c r="H550" s="78" t="str">
        <f>IF(COUNTIF(MaGv!$C$20:$BB$20, B548)&gt;0, INDEX(MaGv!$C$3:$BB$20, 1, MATCH(B548, MaGv!$C$20:$BB$20,0))," ")</f>
        <v xml:space="preserve"> </v>
      </c>
      <c r="I550" s="78" t="str">
        <f>IF(COUNTIF(MaGv!$C$25:$BB$25, B548)&gt;0, INDEX(MaGv!$C$3:$BB$25, 1, MATCH(B548, MaGv!$C$25:$BB$25,0))," ")</f>
        <v xml:space="preserve"> </v>
      </c>
      <c r="J550" s="78" t="str">
        <f>IF(COUNTIF(MaGv!$C$30:$BB$30, B548)&gt;0, INDEX(MaGv!$C$3:$BB$30, 1, MATCH(B548, MaGv!$C$30:$BB$30,0))," ")</f>
        <v xml:space="preserve"> </v>
      </c>
      <c r="K550" s="104"/>
      <c r="L550" s="580"/>
      <c r="M550" s="78">
        <v>2</v>
      </c>
      <c r="N550" s="79" t="s">
        <v>98</v>
      </c>
      <c r="O550" s="78" t="str">
        <f>IF(COUNTIF(MaGv!$C$5:$BB$5, L548)&gt;0, INDEX(MaGv!$C$3:$BB$5, 1, MATCH(L548, MaGv!$C$5:$BB$5,0))," ")</f>
        <v xml:space="preserve"> </v>
      </c>
      <c r="P550" s="78" t="str">
        <f>IF(COUNTIF(MaGv!$C$10:$BB$10, L548)&gt;0, INDEX(MaGv!$C$3:$BB$10, 1, MATCH(L548, MaGv!$C$10:$BB$10,0))," ")</f>
        <v xml:space="preserve"> </v>
      </c>
      <c r="Q550" s="78" t="str">
        <f>IF(COUNTIF(MaGv!$C$15:$BB$15, L548)&gt;0, INDEX(MaGv!$C$3:$BB$15, 1, MATCH(L548, MaGv!$C$15:$BB$15,0))," ")</f>
        <v xml:space="preserve"> </v>
      </c>
      <c r="R550" s="78" t="str">
        <f>IF(COUNTIF(MaGv!$C$20:$BB$20, L548)&gt;0, INDEX(MaGv!$C$3:$BB$20, 1, MATCH(L548, MaGv!$C$20:$BB$20,0))," ")</f>
        <v xml:space="preserve"> </v>
      </c>
      <c r="S550" s="78" t="str">
        <f>IF(COUNTIF(MaGv!$C$25:$BB$25, L548)&gt;0, INDEX(MaGv!$C$3:$BB$25, 1, MATCH(L548, MaGv!$C$25:$BB$25,0))," ")</f>
        <v xml:space="preserve"> </v>
      </c>
      <c r="T550" s="78" t="str">
        <f>IF(COUNTIF(MaGv!$C$30:$BB$30, L548)&gt;0, INDEX(MaGv!$C$3:$BB$30, 1, MATCH(L548, MaGv!$C$30:$BB$30,0))," ")</f>
        <v xml:space="preserve"> </v>
      </c>
    </row>
    <row r="551" spans="1:22" ht="12.95" customHeight="1">
      <c r="A551" s="124"/>
      <c r="B551" s="580"/>
      <c r="C551" s="78">
        <v>3</v>
      </c>
      <c r="D551" s="79" t="s">
        <v>278</v>
      </c>
      <c r="E551" s="78" t="str">
        <f>IF(COUNTIF(MaGv!$C$6:$BB$6, B548)&gt;0, INDEX(MaGv!$C$3:$BB$6, 1, MATCH(B548, MaGv!$C$6:$BB$6,0))," ")</f>
        <v xml:space="preserve"> </v>
      </c>
      <c r="F551" s="78" t="str">
        <f>IF(COUNTIF(MaGv!$C$11:$BB$11, B548)&gt;0, INDEX(MaGv!$C$3:$BB$11, 1, MATCH(B548, MaGv!$C$11:$BB$11,0))," ")</f>
        <v xml:space="preserve"> </v>
      </c>
      <c r="G551" s="78" t="str">
        <f>IF(COUNTIF(MaGv!$C$16:$BB$16, B548)&gt;0, INDEX(MaGv!$C$3:$BB$16, 1, MATCH(B548, MaGv!$C$16:$BB$16,0))," ")</f>
        <v>A10</v>
      </c>
      <c r="H551" s="78" t="str">
        <f>IF(COUNTIF(MaGv!$C$21:$BB$21, B548)&gt;0, INDEX(MaGv!$C$3:$BB$21, 1, MATCH(B548, MaGv!$C$21:$BB$21,0))," ")</f>
        <v xml:space="preserve"> </v>
      </c>
      <c r="I551" s="78" t="str">
        <f>IF(COUNTIF(MaGv!$C$26:$BB$26, B548)&gt;0, INDEX(MaGv!$C$3:$BB$26, 1, MATCH(B548, MaGv!$C$26:$BB$26,0))," ")</f>
        <v xml:space="preserve"> </v>
      </c>
      <c r="J551" s="78" t="str">
        <f>IF(COUNTIF(MaGv!$C$31:$BB$31, B548)&gt;0, INDEX(MaGv!$C$3:$BB$31, 1, MATCH(B548, MaGv!$C$31:$BB$31,0))," ")</f>
        <v xml:space="preserve"> </v>
      </c>
      <c r="K551" s="104"/>
      <c r="L551" s="580"/>
      <c r="M551" s="78">
        <v>3</v>
      </c>
      <c r="N551" s="79" t="s">
        <v>278</v>
      </c>
      <c r="O551" s="78" t="str">
        <f>IF(COUNTIF(MaGv!$C$6:$BB$6, L548)&gt;0, INDEX(MaGv!$C$3:$BB$6, 1, MATCH(L548, MaGv!$C$6:$BB$6,0))," ")</f>
        <v xml:space="preserve"> </v>
      </c>
      <c r="P551" s="78" t="str">
        <f>IF(COUNTIF(MaGv!$C$11:$BB$11, L548)&gt;0, INDEX(MaGv!$C$3:$BB$11, 1, MATCH(L548, MaGv!$C$11:$BB$11,0))," ")</f>
        <v xml:space="preserve"> </v>
      </c>
      <c r="Q551" s="78" t="str">
        <f>IF(COUNTIF(MaGv!$C$16:$BB$16, L548)&gt;0, INDEX(MaGv!$C$3:$BB$16, 1, MATCH(L548, MaGv!$C$16:$BB$16,0))," ")</f>
        <v xml:space="preserve"> </v>
      </c>
      <c r="R551" s="78" t="str">
        <f>IF(COUNTIF(MaGv!$C$21:$BB$21, L548)&gt;0, INDEX(MaGv!$C$3:$BB$21, 1, MATCH(L548, MaGv!$C$21:$BB$21,0))," ")</f>
        <v xml:space="preserve"> </v>
      </c>
      <c r="S551" s="78" t="str">
        <f>IF(COUNTIF(MaGv!$C$26:$BB$26, L548)&gt;0, INDEX(MaGv!$C$3:$BB$26, 1, MATCH(L548, MaGv!$C$26:$BB$26,0))," ")</f>
        <v xml:space="preserve"> </v>
      </c>
      <c r="T551" s="78" t="str">
        <f>IF(COUNTIF(MaGv!$C$31:$BB$31, L548)&gt;0, INDEX(MaGv!$C$3:$BB$31, 1, MATCH(L548, MaGv!$C$31:$BB$31,0))," ")</f>
        <v xml:space="preserve"> </v>
      </c>
    </row>
    <row r="552" spans="1:22" ht="12.95" customHeight="1">
      <c r="A552" s="124"/>
      <c r="B552" s="580"/>
      <c r="C552" s="78">
        <v>4</v>
      </c>
      <c r="D552" s="79" t="s">
        <v>99</v>
      </c>
      <c r="E552" s="78" t="str">
        <f>IF(COUNTIF(MaGv!$C$7:$BB$7, B548)&gt;0, INDEX(MaGv!$C$3:$BB$7, 1, MATCH(B548, MaGv!$C$7:$BB$7,0))," ")</f>
        <v xml:space="preserve"> </v>
      </c>
      <c r="F552" s="78" t="str">
        <f>IF(COUNTIF(MaGv!$C$12:$BB$12, B548)&gt;0, INDEX(MaGv!$C$3:$BB$12, 1, MATCH(B548, MaGv!$C$12:$BB$12,0))," ")</f>
        <v xml:space="preserve"> </v>
      </c>
      <c r="G552" s="78" t="str">
        <f>IF(COUNTIF(MaGv!$C$17:$BB$17, B548)&gt;0, INDEX(MaGv!$C$3:$BB$17, 1, MATCH(B548, MaGv!$C$17:$BB$17,0))," ")</f>
        <v xml:space="preserve"> </v>
      </c>
      <c r="H552" s="78" t="str">
        <f>IF(COUNTIF(MaGv!$C$22:$BB$22, B548)&gt;0, INDEX(MaGv!$C$3:$BB$22, 1, MATCH(B548, MaGv!$C$22:$BB$22,0))," ")</f>
        <v xml:space="preserve"> </v>
      </c>
      <c r="I552" s="78" t="str">
        <f>IF(COUNTIF(MaGv!$C$27:$BB$27, B548)&gt;0, INDEX(MaGv!$C$3:$BB$27, 1, MATCH(B548, MaGv!$C$27:$BB$27,0))," ")</f>
        <v xml:space="preserve"> </v>
      </c>
      <c r="J552" s="78" t="str">
        <f>IF(COUNTIF(MaGv!$C$32:$BB$32, B548)&gt;0, INDEX(MaGv!$C$3:$BB$32, 1, MATCH(B548, MaGv!$C$32:$BB$32,0))," ")</f>
        <v xml:space="preserve"> </v>
      </c>
      <c r="K552" s="104"/>
      <c r="L552" s="580"/>
      <c r="M552" s="78">
        <v>4</v>
      </c>
      <c r="N552" s="79" t="s">
        <v>99</v>
      </c>
      <c r="O552" s="78" t="str">
        <f>IF(COUNTIF(MaGv!$C$7:$BB$7, L548)&gt;0, INDEX(MaGv!$C$3:$BB$7, 1, MATCH(L548, MaGv!$C$7:$BB$7,0))," ")</f>
        <v xml:space="preserve"> </v>
      </c>
      <c r="P552" s="78" t="str">
        <f>IF(COUNTIF(MaGv!$C$12:$BB$12, L548)&gt;0, INDEX(MaGv!$C$3:$BB$12, 1, MATCH(L548, MaGv!$C$12:$BB$12,0))," ")</f>
        <v xml:space="preserve"> </v>
      </c>
      <c r="Q552" s="78" t="str">
        <f>IF(COUNTIF(MaGv!$C$17:$BB$17, L548)&gt;0, INDEX(MaGv!$C$3:$BB$17, 1, MATCH(L548, MaGv!$C$17:$BB$17,0))," ")</f>
        <v xml:space="preserve"> </v>
      </c>
      <c r="R552" s="78" t="str">
        <f>IF(COUNTIF(MaGv!$C$22:$BB$22, L548)&gt;0, INDEX(MaGv!$C$3:$BB$22, 1, MATCH(L548, MaGv!$C$22:$BB$22,0))," ")</f>
        <v xml:space="preserve"> </v>
      </c>
      <c r="S552" s="78" t="str">
        <f>IF(COUNTIF(MaGv!$C$27:$BB$27, L548)&gt;0, INDEX(MaGv!$C$3:$BB$27, 1, MATCH(L548, MaGv!$C$27:$BB$27,0))," ")</f>
        <v xml:space="preserve"> </v>
      </c>
      <c r="T552" s="78" t="str">
        <f>IF(COUNTIF(MaGv!$C$32:$BB$32, L548)&gt;0, INDEX(MaGv!$C$3:$BB$32, 1, MATCH(L548, MaGv!$C$32:$BB$32,0))," ")</f>
        <v xml:space="preserve"> </v>
      </c>
    </row>
    <row r="553" spans="1:22" ht="12.95" customHeight="1" thickBot="1">
      <c r="A553" s="124"/>
      <c r="B553" s="580"/>
      <c r="C553" s="108">
        <v>5</v>
      </c>
      <c r="D553" s="110" t="s">
        <v>100</v>
      </c>
      <c r="E553" s="108" t="str">
        <f>IF(COUNTIF(MaGv!$C$8:$BB$8, B548)&gt;0, INDEX(MaGv!$C$3:$BB$8, 1, MATCH(B548, MaGv!$C$8:$BB$8,0))," ")</f>
        <v xml:space="preserve"> </v>
      </c>
      <c r="F553" s="108" t="str">
        <f>IF(COUNTIF(MaGv!$C$13:$BB$13, B548)&gt;0, INDEX(MaGv!$C$3:$BB$13, 1, MATCH(B548, MaGv!$C$13:$BB$13,0))," ")</f>
        <v xml:space="preserve"> </v>
      </c>
      <c r="G553" s="108" t="str">
        <f>IF(COUNTIF(MaGv!$C$18:$BB$18, B548)&gt;0, INDEX(MaGv!$C$3:$BB$18, 1, MATCH(B548, MaGv!$C$18:$BB$18,0))," ")</f>
        <v>A4</v>
      </c>
      <c r="H553" s="108" t="str">
        <f>IF(COUNTIF(MaGv!$C$23:$BB$23, B548)&gt;0, INDEX(MaGv!$C$3:$BB$23, 1, MATCH(B548, MaGv!$C$23:$BB$23,0))," ")</f>
        <v xml:space="preserve"> </v>
      </c>
      <c r="I553" s="108" t="str">
        <f>IF(COUNTIF(MaGv!$C$28:$BB$28, B548)&gt;0, INDEX(MaGv!$C$3:$BB$28, 1, MATCH(B548, MaGv!$C$28:$BB$28,0))," ")</f>
        <v xml:space="preserve"> </v>
      </c>
      <c r="J553" s="108" t="str">
        <f>IF(COUNTIF(MaGv!$C$33:$BB$33, B548)&gt;0, INDEX(MaGv!$C$3:$BB$33, 1, MATCH(B548, MaGv!$C$33:$BB$33, 0))," ")</f>
        <v xml:space="preserve"> </v>
      </c>
      <c r="K553" s="104"/>
      <c r="L553" s="580"/>
      <c r="M553" s="108">
        <v>5</v>
      </c>
      <c r="N553" s="110" t="s">
        <v>100</v>
      </c>
      <c r="O553" s="108" t="str">
        <f>IF(COUNTIF(MaGv!$C$8:$BB$8, L548)&gt;0, INDEX(MaGv!$C$3:$BB$8, 1, MATCH(L548, MaGv!$C$8:$BB$8,0))," ")</f>
        <v xml:space="preserve"> </v>
      </c>
      <c r="P553" s="108" t="str">
        <f>IF(COUNTIF(MaGv!$C$13:$BB$13, L548)&gt;0, INDEX(MaGv!$C$3:$BB$13, 1, MATCH(L548, MaGv!$C$13:$BB$13,0))," ")</f>
        <v xml:space="preserve"> </v>
      </c>
      <c r="Q553" s="108" t="str">
        <f>IF(COUNTIF(MaGv!$C$18:$BB$18, L548)&gt;0, INDEX(MaGv!$C$3:$BB$18, 1, MATCH(L548, MaGv!$C$18:$BB$18,0))," ")</f>
        <v xml:space="preserve"> </v>
      </c>
      <c r="R553" s="108" t="str">
        <f>IF(COUNTIF(MaGv!$C$23:$BB$23, L548)&gt;0, INDEX(MaGv!$C$3:$BB$23, 1, MATCH(L548, MaGv!$C$23:$BB$23,0))," ")</f>
        <v xml:space="preserve"> </v>
      </c>
      <c r="S553" s="108" t="str">
        <f>IF(COUNTIF(MaGv!$C$28:$BB$28, L548)&gt;0, INDEX(MaGv!$C$3:$BB$28, 1, MATCH(L548, MaGv!$C$28:$BB$28,0))," ")</f>
        <v xml:space="preserve"> </v>
      </c>
      <c r="T553" s="108" t="str">
        <f>IF(COUNTIF(MaGv!$C$33:$BB$33, L548)&gt;0, INDEX(MaGv!$C$3:$BB$33, 1, MATCH(L548, MaGv!$C$33:$BB$33, 0))," ")</f>
        <v xml:space="preserve"> </v>
      </c>
    </row>
    <row r="554" spans="1:22" ht="12.95" customHeight="1" thickTop="1">
      <c r="A554" s="124"/>
      <c r="B554" s="579" t="s">
        <v>24</v>
      </c>
      <c r="C554" s="109">
        <v>1</v>
      </c>
      <c r="D554" s="111" t="s">
        <v>279</v>
      </c>
      <c r="E554" s="109" t="str">
        <f>IF(COUNTIF(MaGv!$C$39:$BB$39, B548)&gt;0, INDEX(MaGv!$C$38:$BB$39, 1, MATCH(B548, MaGv!$C$39:$BB$39,0))," ")</f>
        <v xml:space="preserve"> </v>
      </c>
      <c r="F554" s="109" t="str">
        <f>IF(COUNTIF(MaGv!$C$44:$BB$44, B548)&gt;0, INDEX(MaGv!$C$38:$BB$44, 1, MATCH(B548, MaGv!$C$44:$BB$44,0))," ")</f>
        <v xml:space="preserve"> </v>
      </c>
      <c r="G554" s="109" t="str">
        <f>IF(COUNTIF(MaGv!$C$49:$BB$49, B548)&gt;0, INDEX(MaGv!$C$38:$BB$49, 1, MATCH(B548, MaGv!$C$49:$BB$49,0))," ")</f>
        <v xml:space="preserve"> </v>
      </c>
      <c r="H554" s="109" t="str">
        <f>IF(COUNTIF(MaGv!$C$54:$BB$54, B548)&gt;0, INDEX(MaGv!$C$38:$BB$54, 1, MATCH(B548, MaGv!$C$54:$BB$54,0))," ")</f>
        <v xml:space="preserve"> </v>
      </c>
      <c r="I554" s="109" t="str">
        <f>IF(COUNTIF(MaGv!$C$59:$BB$59, B548)&gt;0, INDEX(MaGv!$C$38:$BB$59, 1, MATCH(B548, MaGv!$C$59:$BB$59,0))," ")</f>
        <v xml:space="preserve"> </v>
      </c>
      <c r="J554" s="109" t="str">
        <f>IF(COUNTIF(MaGv!$C$64:$BB$64, B548)&gt;0, INDEX(MaGv!$C$38:$BB$64, 1, MATCH(B548, MaGv!$C$64:$BB$64,0))," ")</f>
        <v xml:space="preserve"> </v>
      </c>
      <c r="K554" s="104"/>
      <c r="L554" s="579" t="s">
        <v>24</v>
      </c>
      <c r="M554" s="109">
        <v>1</v>
      </c>
      <c r="N554" s="111" t="s">
        <v>279</v>
      </c>
      <c r="O554" s="109" t="str">
        <f>IF(COUNTIF(MaGv!$C$39:$BB$39, L548)&gt;0, INDEX(MaGv!$C$38:$BB$39, 1, MATCH(L548, MaGv!$C$39:$BB$39,0))," ")</f>
        <v xml:space="preserve"> </v>
      </c>
      <c r="P554" s="109" t="str">
        <f>IF(COUNTIF(MaGv!$C$44:$BB$44, L548)&gt;0, INDEX(MaGv!$C$38:$BB$44, 1, MATCH(L548, MaGv!$C$44:$BB$44,0))," ")</f>
        <v xml:space="preserve"> </v>
      </c>
      <c r="Q554" s="109" t="str">
        <f>IF(COUNTIF(MaGv!$C$49:$BB$49, L548)&gt;0, INDEX(MaGv!$C$38:$BB$49, 1, MATCH(L548, MaGv!$C$49:$BB$49,0))," ")</f>
        <v xml:space="preserve"> </v>
      </c>
      <c r="R554" s="109" t="str">
        <f>IF(COUNTIF(MaGv!$C$54:$BB$54, L548)&gt;0, INDEX(MaGv!$C$38:$BB$54, 1, MATCH(L548, MaGv!$C$54:$BB$54,0))," ")</f>
        <v xml:space="preserve"> </v>
      </c>
      <c r="S554" s="109" t="str">
        <f>IF(COUNTIF(MaGv!$C$59:$BB$59, L548)&gt;0, INDEX(MaGv!$C$38:$BB$59, 1, MATCH(L548, MaGv!$C$59:$BB$59,0))," ")</f>
        <v xml:space="preserve"> </v>
      </c>
      <c r="T554" s="109" t="str">
        <f>IF(COUNTIF(MaGv!$C$64:$BB$64, L548)&gt;0, INDEX(MaGv!$C$38:$BB$64, 1, MATCH(L548, MaGv!$C$64:$BB$64,0))," ")</f>
        <v xml:space="preserve"> </v>
      </c>
    </row>
    <row r="555" spans="1:22" ht="12.95" customHeight="1">
      <c r="A555" s="124"/>
      <c r="B555" s="580"/>
      <c r="C555" s="78">
        <v>2</v>
      </c>
      <c r="D555" s="79" t="s">
        <v>531</v>
      </c>
      <c r="E555" s="78" t="str">
        <f>IF(COUNTIF(MaGv!$C$40:$BB$40, B548)&gt;0, INDEX(MaGv!$C$38:$BB$40, 1, MATCH(B548, MaGv!$C$40:$BB$40,0))," ")</f>
        <v xml:space="preserve"> </v>
      </c>
      <c r="F555" s="78" t="str">
        <f>IF(COUNTIF(MaGv!$C$45:$BB$45, B548)&gt;0, INDEX(MaGv!$C$38:$BB$45, 1, MATCH(B548, MaGv!$C$45:$BB$45,0))," ")</f>
        <v xml:space="preserve"> </v>
      </c>
      <c r="G555" s="78" t="str">
        <f>IF(COUNTIF(MaGv!$C$50:$BB$50, B548)&gt;0, INDEX(MaGv!$C$38:$BB$50, 1, MATCH(B548, MaGv!$C$50:$BB$50,0))," ")</f>
        <v xml:space="preserve"> </v>
      </c>
      <c r="H555" s="78" t="str">
        <f>IF(COUNTIF(MaGv!$C$55:$BB$55, B548)&gt;0, INDEX(MaGv!$C$38:$BB$55, 1, MATCH(B548, MaGv!$C$55:$BB$55,0))," ")</f>
        <v xml:space="preserve"> </v>
      </c>
      <c r="I555" s="78" t="str">
        <f>IF(COUNTIF(MaGv!$C$60:$BB$60, B548)&gt;0, INDEX(MaGv!$C$38:$BB$60, 1, MATCH(B548, MaGv!$C$60:$BB$60,0))," ")</f>
        <v xml:space="preserve"> </v>
      </c>
      <c r="J555" s="78" t="str">
        <f>IF(COUNTIF(MaGv!$C$65:$BB$65, B548)&gt;0, INDEX(MaGv!$C$38:$BB$65, 1, MATCH(B548, MaGv!$C$65:$BB$65,0))," ")</f>
        <v xml:space="preserve"> </v>
      </c>
      <c r="K555" s="104"/>
      <c r="L555" s="580"/>
      <c r="M555" s="78">
        <v>2</v>
      </c>
      <c r="N555" s="79" t="s">
        <v>531</v>
      </c>
      <c r="O555" s="78" t="str">
        <f>IF(COUNTIF(MaGv!$C$40:$BB$40, L548)&gt;0, INDEX(MaGv!$C$38:$BB$40, 1, MATCH(L548, MaGv!$C$40:$BB$40,0))," ")</f>
        <v xml:space="preserve"> </v>
      </c>
      <c r="P555" s="78" t="str">
        <f>IF(COUNTIF(MaGv!$C$45:$BB$45, L548)&gt;0, INDEX(MaGv!$C$38:$BB$45, 1, MATCH(L548, MaGv!$C$45:$BB$45,0))," ")</f>
        <v xml:space="preserve"> </v>
      </c>
      <c r="Q555" s="78" t="str">
        <f>IF(COUNTIF(MaGv!$C$50:$BB$50, L548)&gt;0, INDEX(MaGv!$C$38:$BB$50, 1, MATCH(L548, MaGv!$C$50:$BB$50,0))," ")</f>
        <v xml:space="preserve"> </v>
      </c>
      <c r="R555" s="78" t="str">
        <f>IF(COUNTIF(MaGv!$C$55:$BB$55, L548)&gt;0, INDEX(MaGv!$C$38:$BB$55, 1, MATCH(L548, MaGv!$C$55:$BB$55,0))," ")</f>
        <v xml:space="preserve"> </v>
      </c>
      <c r="S555" s="78" t="str">
        <f>IF(COUNTIF(MaGv!$C$60:$BB$60, L548)&gt;0, INDEX(MaGv!$C$38:$BB$60, 1, MATCH(L548, MaGv!$C$60:$BB$60,0))," ")</f>
        <v xml:space="preserve"> </v>
      </c>
      <c r="T555" s="78" t="str">
        <f>IF(COUNTIF(MaGv!$C$65:$BB$65, L548)&gt;0, INDEX(MaGv!$C$38:$BB$65, 1, MATCH(L548, MaGv!$C$65:$BB$65,0))," ")</f>
        <v xml:space="preserve"> </v>
      </c>
    </row>
    <row r="556" spans="1:22" ht="12.95" customHeight="1">
      <c r="A556" s="124"/>
      <c r="B556" s="580"/>
      <c r="C556" s="78">
        <v>3</v>
      </c>
      <c r="D556" s="79" t="s">
        <v>532</v>
      </c>
      <c r="E556" s="78" t="str">
        <f>IF(COUNTIF(MaGv!$C$41:$BB$41, B548)&gt;0, INDEX(MaGv!$C$38:$BB$41, 1, MATCH(B548, MaGv!$C$41:$BB$41,0))," ")</f>
        <v xml:space="preserve"> </v>
      </c>
      <c r="F556" s="78" t="str">
        <f>IF(COUNTIF(MaGv!$C$46:$BB$46, B548)&gt;0, INDEX(MaGv!$C$38:$BB$46, 1, MATCH(B548, MaGv!$C$46:$BB$46,0))," ")</f>
        <v xml:space="preserve"> </v>
      </c>
      <c r="G556" s="78" t="str">
        <f>IF(COUNTIF(MaGv!$C$51:$BB$51, B548)&gt;0, INDEX(MaGv!$C$38:$BB$51, 1, MATCH(B548, MaGv!$C$51:$BB$51,0))," ")</f>
        <v xml:space="preserve"> </v>
      </c>
      <c r="H556" s="78" t="str">
        <f>IF(COUNTIF(MaGv!$C$56:$BB$56, B548)&gt;0, INDEX(MaGv!$C$38:$BB$56, 1, MATCH(B548, MaGv!$C$56:$BB$56,0))," ")</f>
        <v xml:space="preserve"> </v>
      </c>
      <c r="I556" s="78" t="str">
        <f>IF(COUNTIF(MaGv!$C$61:$BB$61, B548)&gt;0, INDEX(MaGv!$C$38:$BB$61, 1, MATCH(B548, MaGv!$C$61:$BB$61,0))," ")</f>
        <v xml:space="preserve"> </v>
      </c>
      <c r="J556" s="78" t="str">
        <f>IF(COUNTIF(MaGv!$C$66:$BB$66, B548)&gt;0, INDEX(MaGv!$C$38:$BB$66, 1, MATCH(B548, MaGv!$C$66:$BB$66,0))," ")</f>
        <v xml:space="preserve"> </v>
      </c>
      <c r="K556" s="104"/>
      <c r="L556" s="580"/>
      <c r="M556" s="78">
        <v>3</v>
      </c>
      <c r="N556" s="79" t="s">
        <v>532</v>
      </c>
      <c r="O556" s="78" t="str">
        <f>IF(COUNTIF(MaGv!$C$41:$BB$41, L548)&gt;0, INDEX(MaGv!$C$38:$BB$41, 1, MATCH(L548, MaGv!$C$41:$BB$41,0))," ")</f>
        <v xml:space="preserve"> </v>
      </c>
      <c r="P556" s="78" t="str">
        <f>IF(COUNTIF(MaGv!$C$46:$BB$46, L548)&gt;0, INDEX(MaGv!$C$38:$BB$46, 1, MATCH(L548, MaGv!$C$46:$BB$46,0))," ")</f>
        <v xml:space="preserve"> </v>
      </c>
      <c r="Q556" s="78" t="str">
        <f>IF(COUNTIF(MaGv!$C$51:$BB$51, L548)&gt;0, INDEX(MaGv!$C$38:$BB$51, 1, MATCH(L548, MaGv!$C$51:$BB$51,0))," ")</f>
        <v xml:space="preserve"> </v>
      </c>
      <c r="R556" s="78" t="str">
        <f>IF(COUNTIF(MaGv!$C$56:$BB$56, L548)&gt;0, INDEX(MaGv!$C$38:$BB$56, 1, MATCH(L548, MaGv!$C$56:$BB$56,0))," ")</f>
        <v xml:space="preserve"> </v>
      </c>
      <c r="S556" s="78" t="str">
        <f>IF(COUNTIF(MaGv!$C$61:$BB$61, L548)&gt;0, INDEX(MaGv!$C$38:$BB$61, 1, MATCH(L548, MaGv!$C$61:$BB$61,0))," ")</f>
        <v xml:space="preserve"> </v>
      </c>
      <c r="T556" s="78" t="str">
        <f>IF(COUNTIF(MaGv!$C$66:$BB$66, L548)&gt;0, INDEX(MaGv!$C$38:$BB$66, 1, MATCH(L548, MaGv!$C$66:$BB$66,0))," ")</f>
        <v xml:space="preserve"> </v>
      </c>
    </row>
    <row r="557" spans="1:22" ht="12.95" customHeight="1">
      <c r="A557" s="124"/>
      <c r="B557" s="580"/>
      <c r="C557" s="78">
        <v>4</v>
      </c>
      <c r="D557" s="79" t="s">
        <v>533</v>
      </c>
      <c r="E557" s="78" t="str">
        <f>IF(COUNTIF(MaGv!$C$42:$BB$42, B548)&gt;0, INDEX(MaGv!$C$38:$BB$42, 1, MATCH(B548, MaGv!$C$42:$BB$42,0))," ")</f>
        <v xml:space="preserve"> </v>
      </c>
      <c r="F557" s="78" t="str">
        <f>IF(COUNTIF(MaGv!$C$47:$BB$47, B548)&gt;0, INDEX(MaGv!$C$38:$BB$47, 1, MATCH(B548, MaGv!$C$47:$BB$47,0))," ")</f>
        <v xml:space="preserve"> </v>
      </c>
      <c r="G557" s="78" t="str">
        <f>IF(COUNTIF(MaGv!$C$52:$BB$52, B548)&gt;0, INDEX(MaGv!$C$38:$BB$52, 1, MATCH(B548, MaGv!$C$52:$BB$52, 0))," ")</f>
        <v xml:space="preserve"> </v>
      </c>
      <c r="H557" s="78" t="str">
        <f>IF(COUNTIF(MaGv!$C$57:$BB$57, B548)&gt;0, INDEX(MaGv!$C$38:$BB$57, 1, MATCH(B548, MaGv!$C$57:$BB$57,0))," ")</f>
        <v xml:space="preserve"> </v>
      </c>
      <c r="I557" s="78" t="str">
        <f>IF(COUNTIF(MaGv!$C$62:$BB$62, B548)&gt;0, INDEX(MaGv!$C$38:$BB$62, 1, MATCH(B548, MaGv!$C$62:$BB$62,0))," ")</f>
        <v xml:space="preserve"> </v>
      </c>
      <c r="J557" s="78" t="str">
        <f>IF(COUNTIF(MaGv!$C$66:$BB$67, B548)&gt;0, INDEX(MaGv!$C$38:$BB$67, 1, MATCH(B548, MaGv!$C$67:$BB$67,0))," ")</f>
        <v xml:space="preserve"> </v>
      </c>
      <c r="K557" s="104"/>
      <c r="L557" s="580"/>
      <c r="M557" s="78">
        <v>4</v>
      </c>
      <c r="N557" s="79" t="s">
        <v>533</v>
      </c>
      <c r="O557" s="78" t="str">
        <f>IF(COUNTIF(MaGv!$C$42:$BB$42, L548)&gt;0, INDEX(MaGv!$C$38:$BB$42, 1, MATCH(L548, MaGv!$C$42:$BB$42,0))," ")</f>
        <v xml:space="preserve"> </v>
      </c>
      <c r="P557" s="78" t="str">
        <f>IF(COUNTIF(MaGv!$C$47:$BB$47, L548)&gt;0, INDEX(MaGv!$C$38:$BB$47, 1, MATCH(L548, MaGv!$C$47:$BB$47,0))," ")</f>
        <v xml:space="preserve"> </v>
      </c>
      <c r="Q557" s="78" t="str">
        <f>IF(COUNTIF(MaGv!$C$52:$BB$52, L548)&gt;0, INDEX(MaGv!$C$38:$BB$52, 1, MATCH(L548, MaGv!$C$52:$BB$52, 0))," ")</f>
        <v xml:space="preserve"> </v>
      </c>
      <c r="R557" s="78" t="str">
        <f>IF(COUNTIF(MaGv!$C$57:$BB$57, L548)&gt;0, INDEX(MaGv!$C$38:$BB$57, 1, MATCH(L548, MaGv!$C$57:$BB$57,0))," ")</f>
        <v xml:space="preserve"> </v>
      </c>
      <c r="S557" s="78" t="str">
        <f>IF(COUNTIF(MaGv!$C$62:$BB$62, L548)&gt;0, INDEX(MaGv!$C$38:$BB$62, 1, MATCH(L548, MaGv!$C$62:$BB$62,0))," ")</f>
        <v xml:space="preserve"> </v>
      </c>
      <c r="T557" s="78" t="str">
        <f>IF(COUNTIF(MaGv!$C$66:$BB$67, L548)&gt;0, INDEX(MaGv!$C$38:$BB$67, 1, MATCH(L548, MaGv!$C$67:$BB$67,0))," ")</f>
        <v xml:space="preserve"> </v>
      </c>
    </row>
    <row r="558" spans="1:22" ht="12.95" customHeight="1">
      <c r="A558" s="124"/>
      <c r="B558" s="581"/>
      <c r="C558" s="80">
        <v>5</v>
      </c>
      <c r="D558" s="81" t="s">
        <v>534</v>
      </c>
      <c r="E558" s="80" t="str">
        <f>IF(COUNTIF(MaGv!$C$43:$BB$43, B548)&gt;0, INDEX(MaGv!$C$38:$BB$43, 1, MATCH(B548, MaGv!$C$43:$BB$43,0))," ")</f>
        <v xml:space="preserve"> </v>
      </c>
      <c r="F558" s="80" t="str">
        <f>IF(COUNTIF(MaGv!$C$48:$BB$48, B548)&gt;0, INDEX(MaGv!$C$38:$BB$48, 1, MATCH(B548, MaGv!$C$48:$BB$48,0))," ")</f>
        <v xml:space="preserve"> </v>
      </c>
      <c r="G558" s="80" t="str">
        <f>IF(COUNTIF(MaGv!$C$53:$BB$53, B548)&gt;0, INDEX(MaGv!$C$38:$BB$53, 1, MATCH(B548, MaGv!$C$53:$BB$53,0))," ")</f>
        <v xml:space="preserve"> </v>
      </c>
      <c r="H558" s="80" t="str">
        <f>IF(COUNTIF(MaGv!$C$58:$BB$58, B548)&gt;0, INDEX(MaGv!$C$38:$BB$58, 1, MATCH(B548, MaGv!$C$58:$BB$58,0))," ")</f>
        <v xml:space="preserve"> </v>
      </c>
      <c r="I558" s="80" t="str">
        <f>IF(COUNTIF(MaGv!$C$63:$BB$63, B548)&gt;0, INDEX(MaGv!$C$38:$BB$63, 1, MATCH(B548, MaGv!$C$63:$BB$63,0))," ")</f>
        <v xml:space="preserve"> </v>
      </c>
      <c r="J558" s="80" t="str">
        <f>IF(COUNTIF(MaGv!$C$68:$BB$68, B548)&gt;0, INDEX(MaGv!$C$38:$BB$68, 1, MATCH(B548, MaGv!$C$68:$BB$68,0))," ")</f>
        <v xml:space="preserve"> </v>
      </c>
      <c r="K558" s="104"/>
      <c r="L558" s="581"/>
      <c r="M558" s="80">
        <v>5</v>
      </c>
      <c r="N558" s="81" t="s">
        <v>534</v>
      </c>
      <c r="O558" s="80" t="str">
        <f>IF(COUNTIF(MaGv!$C$43:$BB$43, L548)&gt;0, INDEX(MaGv!$C$38:$BB$43, 1, MATCH(L548, MaGv!$C$43:$BB$43,0))," ")</f>
        <v xml:space="preserve"> </v>
      </c>
      <c r="P558" s="80" t="str">
        <f>IF(COUNTIF(MaGv!$C$48:$BB$48, L548)&gt;0, INDEX(MaGv!$C$38:$BB$48, 1, MATCH(L548, MaGv!$C$48:$BB$48,0))," ")</f>
        <v xml:space="preserve"> </v>
      </c>
      <c r="Q558" s="80" t="str">
        <f>IF(COUNTIF(MaGv!$C$53:$BB$53, L548)&gt;0, INDEX(MaGv!$C$38:$BB$53, 1, MATCH(L548, MaGv!$C$53:$BB$53,0))," ")</f>
        <v xml:space="preserve"> </v>
      </c>
      <c r="R558" s="80" t="str">
        <f>IF(COUNTIF(MaGv!$C$58:$BB$58, L548)&gt;0, INDEX(MaGv!$C$38:$BB$58, 1, MATCH(L548, MaGv!$C$58:$BB$58,0))," ")</f>
        <v xml:space="preserve"> </v>
      </c>
      <c r="S558" s="80" t="str">
        <f>IF(COUNTIF(MaGv!$C$63:$BB$63, L548)&gt;0, INDEX(MaGv!$C$38:$BB$63, 1, MATCH(L548, MaGv!$C$63:$BB$63,0))," ")</f>
        <v xml:space="preserve"> </v>
      </c>
      <c r="T558" s="80" t="str">
        <f>IF(COUNTIF(MaGv!$C$68:$BB$68, L548)&gt;0, INDEX(MaGv!$C$38:$BB$68, 1, MATCH(L548, MaGv!$C$68:$BB$68,0))," ")</f>
        <v xml:space="preserve"> </v>
      </c>
    </row>
    <row r="559" spans="1:22" ht="12.95" customHeight="1">
      <c r="A559" s="124"/>
      <c r="B559" s="119"/>
      <c r="C559" s="75"/>
      <c r="D559" s="82"/>
      <c r="E559" s="75"/>
      <c r="F559" s="75"/>
      <c r="G559" s="75"/>
      <c r="H559" s="75"/>
      <c r="I559" s="75"/>
      <c r="J559" s="75"/>
      <c r="K559" s="104"/>
      <c r="L559" s="119"/>
      <c r="M559" s="75"/>
      <c r="N559" s="82"/>
      <c r="O559" s="75"/>
      <c r="P559" s="75"/>
      <c r="Q559" s="75"/>
      <c r="R559" s="75"/>
      <c r="S559" s="75"/>
      <c r="T559" s="75"/>
    </row>
    <row r="560" spans="1:22" ht="12.95" customHeight="1">
      <c r="A560" s="127"/>
      <c r="B560" s="120"/>
      <c r="C560" s="83"/>
      <c r="D560" s="83"/>
      <c r="E560" s="84"/>
      <c r="F560" s="84"/>
      <c r="G560" s="84"/>
      <c r="H560" s="84"/>
      <c r="I560" s="84"/>
      <c r="J560" s="84"/>
      <c r="K560" s="84"/>
      <c r="L560" s="120"/>
      <c r="M560" s="83"/>
      <c r="N560" s="83"/>
      <c r="O560" s="84"/>
      <c r="P560" s="84"/>
      <c r="Q560" s="84"/>
      <c r="R560" s="84"/>
      <c r="S560" s="84"/>
      <c r="T560" s="84"/>
    </row>
    <row r="561" spans="1:22" ht="12.95" customHeight="1">
      <c r="A561" s="124"/>
      <c r="B561" s="474" t="str">
        <f ca="1">MaGv!$N$1</f>
        <v>tkb_khoi12_hk2_ngay04-05-2020</v>
      </c>
      <c r="C561" s="474"/>
      <c r="D561" s="70"/>
      <c r="E561" s="70"/>
      <c r="F561" s="70"/>
      <c r="G561" s="70"/>
      <c r="H561" s="124"/>
      <c r="I561" s="70"/>
      <c r="J561" s="70"/>
      <c r="K561" s="71"/>
      <c r="L561" s="474" t="str">
        <f ca="1">MaGv!$N$1</f>
        <v>tkb_khoi12_hk2_ngay04-05-2020</v>
      </c>
      <c r="M561" s="70"/>
      <c r="N561" s="70"/>
      <c r="O561" s="70"/>
      <c r="P561" s="70"/>
      <c r="Q561" s="70"/>
      <c r="R561" s="124"/>
      <c r="S561" s="70"/>
      <c r="T561" s="70"/>
    </row>
    <row r="562" spans="1:22" ht="12.95" customHeight="1">
      <c r="B562" s="117" t="s">
        <v>71</v>
      </c>
      <c r="C562" s="582" t="str">
        <f>VLOOKUP(B564,dsma,3,0)&amp;"-"&amp;VLOOKUP(B564,dsma,5,0)</f>
        <v>Nguyễn Thị Hường-Địa</v>
      </c>
      <c r="D562" s="582"/>
      <c r="E562" s="582"/>
      <c r="F562" s="582"/>
      <c r="G562" s="71"/>
      <c r="H562" s="72"/>
      <c r="I562" s="73" t="s">
        <v>125</v>
      </c>
      <c r="J562" s="74">
        <f>60-COUNTIF(E565:J574, " ")</f>
        <v>12</v>
      </c>
      <c r="K562" s="71"/>
      <c r="L562" s="117" t="s">
        <v>71</v>
      </c>
      <c r="M562" s="582" t="str">
        <f>VLOOKUP(L564,dsma,3,0)&amp;"-"&amp;VLOOKUP(L564,dsma,5,0)</f>
        <v>Vũ Thị Thủy-Địa</v>
      </c>
      <c r="N562" s="582"/>
      <c r="O562" s="582"/>
      <c r="P562" s="582"/>
      <c r="Q562" s="71"/>
      <c r="R562" s="72"/>
      <c r="S562" s="73" t="s">
        <v>125</v>
      </c>
      <c r="T562" s="74">
        <f>60-COUNTIF(O565:T574, " ")</f>
        <v>6</v>
      </c>
    </row>
    <row r="563" spans="1:22" ht="3" customHeight="1">
      <c r="B563" s="116"/>
      <c r="C563" s="71"/>
      <c r="D563" s="71"/>
      <c r="E563" s="75"/>
      <c r="F563" s="71"/>
      <c r="G563" s="71"/>
      <c r="H563" s="71"/>
      <c r="I563" s="71"/>
      <c r="J563" s="71"/>
      <c r="K563" s="71"/>
      <c r="L563" s="116"/>
      <c r="M563" s="71"/>
      <c r="N563" s="71"/>
      <c r="O563" s="75"/>
      <c r="P563" s="71"/>
      <c r="Q563" s="71"/>
      <c r="R563" s="71"/>
      <c r="S563" s="71"/>
      <c r="T563" s="71"/>
    </row>
    <row r="564" spans="1:22" ht="12.95" customHeight="1">
      <c r="A564" s="126"/>
      <c r="B564" s="118" t="str">
        <f>X75</f>
        <v>BD01</v>
      </c>
      <c r="C564" s="76" t="s">
        <v>72</v>
      </c>
      <c r="D564" s="76" t="s">
        <v>73</v>
      </c>
      <c r="E564" s="76" t="s">
        <v>15</v>
      </c>
      <c r="F564" s="76" t="s">
        <v>16</v>
      </c>
      <c r="G564" s="76" t="s">
        <v>37</v>
      </c>
      <c r="H564" s="76" t="s">
        <v>38</v>
      </c>
      <c r="I564" s="76" t="s">
        <v>39</v>
      </c>
      <c r="J564" s="76" t="s">
        <v>40</v>
      </c>
      <c r="K564" s="103"/>
      <c r="L564" s="118" t="str">
        <f>X76</f>
        <v>BD02</v>
      </c>
      <c r="M564" s="76" t="s">
        <v>72</v>
      </c>
      <c r="N564" s="76" t="s">
        <v>73</v>
      </c>
      <c r="O564" s="76" t="s">
        <v>15</v>
      </c>
      <c r="P564" s="76" t="s">
        <v>16</v>
      </c>
      <c r="Q564" s="76" t="s">
        <v>37</v>
      </c>
      <c r="R564" s="76" t="s">
        <v>38</v>
      </c>
      <c r="S564" s="76" t="s">
        <v>39</v>
      </c>
      <c r="T564" s="76" t="s">
        <v>40</v>
      </c>
      <c r="V564" s="122">
        <v>72</v>
      </c>
    </row>
    <row r="565" spans="1:22" ht="12.95" customHeight="1">
      <c r="A565" s="124"/>
      <c r="B565" s="583" t="s">
        <v>25</v>
      </c>
      <c r="C565" s="68">
        <v>1</v>
      </c>
      <c r="D565" s="77" t="s">
        <v>74</v>
      </c>
      <c r="E565" s="68" t="str">
        <f>IF(COUNTIF(MaGv!$C$4:$BB$4, B564)&gt;0, INDEX(MaGv!$C$3:$BB$4, 1, MATCH(B564, MaGv!$C$4:$BB$4,0))," ")</f>
        <v xml:space="preserve"> </v>
      </c>
      <c r="F565" s="68" t="str">
        <f>IF(COUNTIF(MaGv!$C$9:$BB$9, B564)&gt;0, INDEX(MaGv!$C$3:$BB$9, 1, MATCH(B564, MaGv!$C$9:$BB$9,0))," ")</f>
        <v xml:space="preserve"> </v>
      </c>
      <c r="G565" s="68" t="str">
        <f>IF(COUNTIF(MaGv!$C$14:$BB$14, B564)&gt;0, INDEX(MaGv!$C$3:$BB$14, 1, MATCH(B564, MaGv!$C$14:$BB$14,0))," ")</f>
        <v>A9</v>
      </c>
      <c r="H565" s="68" t="str">
        <f>IF(COUNTIF(MaGv!$C$19:$BB$19, B564)&gt;0, INDEX(MaGv!$C$3:$BB$19, 1, MATCH(B564, MaGv!$C$19:$BB$19,0))," ")</f>
        <v>A7</v>
      </c>
      <c r="I565" s="68" t="str">
        <f>IF(COUNTIF(MaGv!$C$24:$BB$24, B564)&gt;0, INDEX(MaGv!$C$3:$BB$24, 1, MATCH(B564, MaGv!$C$24:$BB$24,0))," ")</f>
        <v>A4</v>
      </c>
      <c r="J565" s="68" t="str">
        <f>IF(COUNTIF(MaGv!$C$29:$BB$29, B564)&gt;0, INDEX(MaGv!$C$3:$BB$29, 1, MATCH(B564, MaGv!$C$29:$BB$29,0))," ")</f>
        <v xml:space="preserve"> </v>
      </c>
      <c r="K565" s="104"/>
      <c r="L565" s="583" t="s">
        <v>25</v>
      </c>
      <c r="M565" s="68">
        <v>1</v>
      </c>
      <c r="N565" s="77" t="s">
        <v>74</v>
      </c>
      <c r="O565" s="68" t="str">
        <f>IF(COUNTIF(MaGv!$C$4:$BB$4, L564)&gt;0, INDEX(MaGv!$C$3:$BB$4, 1, MATCH(L564, MaGv!$C$4:$BB$4,0))," ")</f>
        <v xml:space="preserve"> </v>
      </c>
      <c r="P565" s="68" t="str">
        <f>IF(COUNTIF(MaGv!$C$9:$BB$9, L564)&gt;0, INDEX(MaGv!$C$3:$BB$9, 1, MATCH(L564, MaGv!$C$9:$BB$9,0))," ")</f>
        <v xml:space="preserve"> </v>
      </c>
      <c r="Q565" s="68" t="str">
        <f>IF(COUNTIF(MaGv!$C$14:$BB$14, L564)&gt;0, INDEX(MaGv!$C$3:$BB$14, 1, MATCH(L564, MaGv!$C$14:$BB$14,0))," ")</f>
        <v xml:space="preserve"> </v>
      </c>
      <c r="R565" s="68" t="str">
        <f>IF(COUNTIF(MaGv!$C$19:$BB$19, L564)&gt;0, INDEX(MaGv!$C$3:$BB$19, 1, MATCH(L564, MaGv!$C$19:$BB$19,0))," ")</f>
        <v xml:space="preserve"> </v>
      </c>
      <c r="S565" s="68" t="str">
        <f>IF(COUNTIF(MaGv!$C$24:$BB$24, L564)&gt;0, INDEX(MaGv!$C$3:$BB$24, 1, MATCH(L564, MaGv!$C$24:$BB$24,0))," ")</f>
        <v xml:space="preserve"> </v>
      </c>
      <c r="T565" s="68" t="str">
        <f>IF(COUNTIF(MaGv!$C$29:$BB$29, L564)&gt;0, INDEX(MaGv!$C$3:$BB$29, 1, MATCH(L564, MaGv!$C$29:$BB$29,0))," ")</f>
        <v xml:space="preserve"> </v>
      </c>
    </row>
    <row r="566" spans="1:22" ht="12.95" customHeight="1">
      <c r="A566" s="124"/>
      <c r="B566" s="580"/>
      <c r="C566" s="78">
        <v>2</v>
      </c>
      <c r="D566" s="79" t="s">
        <v>98</v>
      </c>
      <c r="E566" s="78" t="str">
        <f>IF(COUNTIF(MaGv!$C$5:$BB$5, B564)&gt;0, INDEX(MaGv!$C$3:$BB$5, 1, MATCH(B564, MaGv!$C$5:$BB$5,0))," ")</f>
        <v xml:space="preserve"> </v>
      </c>
      <c r="F566" s="78" t="str">
        <f>IF(COUNTIF(MaGv!$C$10:$BB$10, B564)&gt;0, INDEX(MaGv!$C$3:$BB$10, 1, MATCH(B564, MaGv!$C$10:$BB$10,0))," ")</f>
        <v xml:space="preserve"> </v>
      </c>
      <c r="G566" s="78" t="str">
        <f>IF(COUNTIF(MaGv!$C$15:$BB$15, B564)&gt;0, INDEX(MaGv!$C$3:$BB$15, 1, MATCH(B564, MaGv!$C$15:$BB$15,0))," ")</f>
        <v>A5</v>
      </c>
      <c r="H566" s="78" t="str">
        <f>IF(COUNTIF(MaGv!$C$20:$BB$20, B564)&gt;0, INDEX(MaGv!$C$3:$BB$20, 1, MATCH(B564, MaGv!$C$20:$BB$20,0))," ")</f>
        <v xml:space="preserve"> </v>
      </c>
      <c r="I566" s="78" t="str">
        <f>IF(COUNTIF(MaGv!$C$25:$BB$25, B564)&gt;0, INDEX(MaGv!$C$3:$BB$25, 1, MATCH(B564, MaGv!$C$25:$BB$25,0))," ")</f>
        <v xml:space="preserve"> </v>
      </c>
      <c r="J566" s="78" t="str">
        <f>IF(COUNTIF(MaGv!$C$30:$BB$30, B564)&gt;0, INDEX(MaGv!$C$3:$BB$30, 1, MATCH(B564, MaGv!$C$30:$BB$30,0))," ")</f>
        <v xml:space="preserve"> </v>
      </c>
      <c r="K566" s="104"/>
      <c r="L566" s="580"/>
      <c r="M566" s="78">
        <v>2</v>
      </c>
      <c r="N566" s="79" t="s">
        <v>98</v>
      </c>
      <c r="O566" s="78" t="str">
        <f>IF(COUNTIF(MaGv!$C$5:$BB$5, L564)&gt;0, INDEX(MaGv!$C$3:$BB$5, 1, MATCH(L564, MaGv!$C$5:$BB$5,0))," ")</f>
        <v xml:space="preserve"> </v>
      </c>
      <c r="P566" s="78" t="str">
        <f>IF(COUNTIF(MaGv!$C$10:$BB$10, L564)&gt;0, INDEX(MaGv!$C$3:$BB$10, 1, MATCH(L564, MaGv!$C$10:$BB$10,0))," ")</f>
        <v xml:space="preserve"> </v>
      </c>
      <c r="Q566" s="78" t="str">
        <f>IF(COUNTIF(MaGv!$C$15:$BB$15, L564)&gt;0, INDEX(MaGv!$C$3:$BB$15, 1, MATCH(L564, MaGv!$C$15:$BB$15,0))," ")</f>
        <v>A12</v>
      </c>
      <c r="R566" s="78" t="str">
        <f>IF(COUNTIF(MaGv!$C$20:$BB$20, L564)&gt;0, INDEX(MaGv!$C$3:$BB$20, 1, MATCH(L564, MaGv!$C$20:$BB$20,0))," ")</f>
        <v xml:space="preserve"> </v>
      </c>
      <c r="S566" s="78" t="str">
        <f>IF(COUNTIF(MaGv!$C$25:$BB$25, L564)&gt;0, INDEX(MaGv!$C$3:$BB$25, 1, MATCH(L564, MaGv!$C$25:$BB$25,0))," ")</f>
        <v xml:space="preserve"> </v>
      </c>
      <c r="T566" s="78" t="str">
        <f>IF(COUNTIF(MaGv!$C$30:$BB$30, L564)&gt;0, INDEX(MaGv!$C$3:$BB$30, 1, MATCH(L564, MaGv!$C$30:$BB$30,0))," ")</f>
        <v xml:space="preserve"> </v>
      </c>
    </row>
    <row r="567" spans="1:22" ht="12.95" customHeight="1">
      <c r="A567" s="124"/>
      <c r="B567" s="580"/>
      <c r="C567" s="78">
        <v>3</v>
      </c>
      <c r="D567" s="79" t="s">
        <v>278</v>
      </c>
      <c r="E567" s="78" t="str">
        <f>IF(COUNTIF(MaGv!$C$6:$BB$6, B564)&gt;0, INDEX(MaGv!$C$3:$BB$6, 1, MATCH(B564, MaGv!$C$6:$BB$6,0))," ")</f>
        <v>A5</v>
      </c>
      <c r="F567" s="78" t="str">
        <f>IF(COUNTIF(MaGv!$C$11:$BB$11, B564)&gt;0, INDEX(MaGv!$C$3:$BB$11, 1, MATCH(B564, MaGv!$C$11:$BB$11,0))," ")</f>
        <v xml:space="preserve"> </v>
      </c>
      <c r="G567" s="78" t="str">
        <f>IF(COUNTIF(MaGv!$C$16:$BB$16, B564)&gt;0, INDEX(MaGv!$C$3:$BB$16, 1, MATCH(B564, MaGv!$C$16:$BB$16,0))," ")</f>
        <v>A7</v>
      </c>
      <c r="H567" s="78" t="str">
        <f>IF(COUNTIF(MaGv!$C$21:$BB$21, B564)&gt;0, INDEX(MaGv!$C$3:$BB$21, 1, MATCH(B564, MaGv!$C$21:$BB$21,0))," ")</f>
        <v>A8</v>
      </c>
      <c r="I567" s="78" t="str">
        <f>IF(COUNTIF(MaGv!$C$26:$BB$26, B564)&gt;0, INDEX(MaGv!$C$3:$BB$26, 1, MATCH(B564, MaGv!$C$26:$BB$26,0))," ")</f>
        <v>A6</v>
      </c>
      <c r="J567" s="78" t="str">
        <f>IF(COUNTIF(MaGv!$C$31:$BB$31, B564)&gt;0, INDEX(MaGv!$C$3:$BB$31, 1, MATCH(B564, MaGv!$C$31:$BB$31,0))," ")</f>
        <v xml:space="preserve"> </v>
      </c>
      <c r="K567" s="104"/>
      <c r="L567" s="580"/>
      <c r="M567" s="78">
        <v>3</v>
      </c>
      <c r="N567" s="79" t="s">
        <v>278</v>
      </c>
      <c r="O567" s="78" t="str">
        <f>IF(COUNTIF(MaGv!$C$6:$BB$6, L564)&gt;0, INDEX(MaGv!$C$3:$BB$6, 1, MATCH(L564, MaGv!$C$6:$BB$6,0))," ")</f>
        <v>A11</v>
      </c>
      <c r="P567" s="78" t="str">
        <f>IF(COUNTIF(MaGv!$C$11:$BB$11, L564)&gt;0, INDEX(MaGv!$C$3:$BB$11, 1, MATCH(L564, MaGv!$C$11:$BB$11,0))," ")</f>
        <v xml:space="preserve"> </v>
      </c>
      <c r="Q567" s="78" t="str">
        <f>IF(COUNTIF(MaGv!$C$16:$BB$16, L564)&gt;0, INDEX(MaGv!$C$3:$BB$16, 1, MATCH(L564, MaGv!$C$16:$BB$16,0))," ")</f>
        <v xml:space="preserve"> </v>
      </c>
      <c r="R567" s="78" t="str">
        <f>IF(COUNTIF(MaGv!$C$21:$BB$21, L564)&gt;0, INDEX(MaGv!$C$3:$BB$21, 1, MATCH(L564, MaGv!$C$21:$BB$21,0))," ")</f>
        <v xml:space="preserve"> </v>
      </c>
      <c r="S567" s="78" t="str">
        <f>IF(COUNTIF(MaGv!$C$26:$BB$26, L564)&gt;0, INDEX(MaGv!$C$3:$BB$26, 1, MATCH(L564, MaGv!$C$26:$BB$26,0))," ")</f>
        <v xml:space="preserve"> </v>
      </c>
      <c r="T567" s="78" t="str">
        <f>IF(COUNTIF(MaGv!$C$31:$BB$31, L564)&gt;0, INDEX(MaGv!$C$3:$BB$31, 1, MATCH(L564, MaGv!$C$31:$BB$31,0))," ")</f>
        <v xml:space="preserve"> </v>
      </c>
    </row>
    <row r="568" spans="1:22" ht="12.95" customHeight="1">
      <c r="A568" s="124"/>
      <c r="B568" s="580"/>
      <c r="C568" s="78">
        <v>4</v>
      </c>
      <c r="D568" s="79" t="s">
        <v>99</v>
      </c>
      <c r="E568" s="78" t="str">
        <f>IF(COUNTIF(MaGv!$C$7:$BB$7, B564)&gt;0, INDEX(MaGv!$C$3:$BB$7, 1, MATCH(B564, MaGv!$C$7:$BB$7,0))," ")</f>
        <v>A8</v>
      </c>
      <c r="F568" s="78" t="str">
        <f>IF(COUNTIF(MaGv!$C$12:$BB$12, B564)&gt;0, INDEX(MaGv!$C$3:$BB$12, 1, MATCH(B564, MaGv!$C$12:$BB$12,0))," ")</f>
        <v xml:space="preserve"> </v>
      </c>
      <c r="G568" s="78" t="str">
        <f>IF(COUNTIF(MaGv!$C$17:$BB$17, B564)&gt;0, INDEX(MaGv!$C$3:$BB$17, 1, MATCH(B564, MaGv!$C$17:$BB$17,0))," ")</f>
        <v xml:space="preserve"> </v>
      </c>
      <c r="H568" s="78" t="str">
        <f>IF(COUNTIF(MaGv!$C$22:$BB$22, B564)&gt;0, INDEX(MaGv!$C$3:$BB$22, 1, MATCH(B564, MaGv!$C$22:$BB$22,0))," ")</f>
        <v xml:space="preserve"> </v>
      </c>
      <c r="I568" s="78" t="str">
        <f>IF(COUNTIF(MaGv!$C$27:$BB$27, B564)&gt;0, INDEX(MaGv!$C$3:$BB$27, 1, MATCH(B564, MaGv!$C$27:$BB$27,0))," ")</f>
        <v xml:space="preserve"> </v>
      </c>
      <c r="J568" s="78" t="str">
        <f>IF(COUNTIF(MaGv!$C$32:$BB$32, B564)&gt;0, INDEX(MaGv!$C$3:$BB$32, 1, MATCH(B564, MaGv!$C$32:$BB$32,0))," ")</f>
        <v xml:space="preserve"> </v>
      </c>
      <c r="K568" s="104"/>
      <c r="L568" s="580"/>
      <c r="M568" s="78">
        <v>4</v>
      </c>
      <c r="N568" s="79" t="s">
        <v>99</v>
      </c>
      <c r="O568" s="78" t="str">
        <f>IF(COUNTIF(MaGv!$C$7:$BB$7, L564)&gt;0, INDEX(MaGv!$C$3:$BB$7, 1, MATCH(L564, MaGv!$C$7:$BB$7,0))," ")</f>
        <v>A11</v>
      </c>
      <c r="P568" s="78" t="str">
        <f>IF(COUNTIF(MaGv!$C$12:$BB$12, L564)&gt;0, INDEX(MaGv!$C$3:$BB$12, 1, MATCH(L564, MaGv!$C$12:$BB$12,0))," ")</f>
        <v xml:space="preserve"> </v>
      </c>
      <c r="Q568" s="78" t="str">
        <f>IF(COUNTIF(MaGv!$C$17:$BB$17, L564)&gt;0, INDEX(MaGv!$C$3:$BB$17, 1, MATCH(L564, MaGv!$C$17:$BB$17,0))," ")</f>
        <v>A3</v>
      </c>
      <c r="R568" s="78" t="str">
        <f>IF(COUNTIF(MaGv!$C$22:$BB$22, L564)&gt;0, INDEX(MaGv!$C$3:$BB$22, 1, MATCH(L564, MaGv!$C$22:$BB$22,0))," ")</f>
        <v xml:space="preserve"> </v>
      </c>
      <c r="S568" s="78" t="str">
        <f>IF(COUNTIF(MaGv!$C$27:$BB$27, L564)&gt;0, INDEX(MaGv!$C$3:$BB$27, 1, MATCH(L564, MaGv!$C$27:$BB$27,0))," ")</f>
        <v xml:space="preserve"> </v>
      </c>
      <c r="T568" s="78" t="str">
        <f>IF(COUNTIF(MaGv!$C$32:$BB$32, L564)&gt;0, INDEX(MaGv!$C$3:$BB$32, 1, MATCH(L564, MaGv!$C$32:$BB$32,0))," ")</f>
        <v xml:space="preserve"> </v>
      </c>
    </row>
    <row r="569" spans="1:22" ht="12.95" customHeight="1" thickBot="1">
      <c r="A569" s="124"/>
      <c r="B569" s="580"/>
      <c r="C569" s="108">
        <v>5</v>
      </c>
      <c r="D569" s="110" t="s">
        <v>100</v>
      </c>
      <c r="E569" s="108" t="str">
        <f>IF(COUNTIF(MaGv!$C$8:$BB$8, B564)&gt;0, INDEX(MaGv!$C$3:$BB$8, 1, MATCH(B564, MaGv!$C$8:$BB$8,0))," ")</f>
        <v>A4</v>
      </c>
      <c r="F569" s="108" t="str">
        <f>IF(COUNTIF(MaGv!$C$13:$BB$13, B564)&gt;0, INDEX(MaGv!$C$3:$BB$13, 1, MATCH(B564, MaGv!$C$13:$BB$13,0))," ")</f>
        <v xml:space="preserve"> </v>
      </c>
      <c r="G569" s="108" t="str">
        <f>IF(COUNTIF(MaGv!$C$18:$BB$18, B564)&gt;0, INDEX(MaGv!$C$3:$BB$18, 1, MATCH(B564, MaGv!$C$18:$BB$18,0))," ")</f>
        <v>A6</v>
      </c>
      <c r="H569" s="108" t="str">
        <f>IF(COUNTIF(MaGv!$C$23:$BB$23, B564)&gt;0, INDEX(MaGv!$C$3:$BB$23, 1, MATCH(B564, MaGv!$C$23:$BB$23,0))," ")</f>
        <v>A9</v>
      </c>
      <c r="I569" s="108" t="str">
        <f>IF(COUNTIF(MaGv!$C$28:$BB$28, B564)&gt;0, INDEX(MaGv!$C$3:$BB$28, 1, MATCH(B564, MaGv!$C$28:$BB$28,0))," ")</f>
        <v xml:space="preserve"> </v>
      </c>
      <c r="J569" s="108" t="str">
        <f>IF(COUNTIF(MaGv!$C$33:$BB$33, B564)&gt;0, INDEX(MaGv!$C$3:$BB$33, 1, MATCH(B564, MaGv!$C$33:$BB$33, 0))," ")</f>
        <v xml:space="preserve"> </v>
      </c>
      <c r="K569" s="104"/>
      <c r="L569" s="580"/>
      <c r="M569" s="108">
        <v>5</v>
      </c>
      <c r="N569" s="110" t="s">
        <v>100</v>
      </c>
      <c r="O569" s="108" t="str">
        <f>IF(COUNTIF(MaGv!$C$8:$BB$8, L564)&gt;0, INDEX(MaGv!$C$3:$BB$8, 1, MATCH(L564, MaGv!$C$8:$BB$8,0))," ")</f>
        <v>A12</v>
      </c>
      <c r="P569" s="108" t="str">
        <f>IF(COUNTIF(MaGv!$C$13:$BB$13, L564)&gt;0, INDEX(MaGv!$C$3:$BB$13, 1, MATCH(L564, MaGv!$C$13:$BB$13,0))," ")</f>
        <v xml:space="preserve"> </v>
      </c>
      <c r="Q569" s="108" t="str">
        <f>IF(COUNTIF(MaGv!$C$18:$BB$18, L564)&gt;0, INDEX(MaGv!$C$3:$BB$18, 1, MATCH(L564, MaGv!$C$18:$BB$18,0))," ")</f>
        <v>A3</v>
      </c>
      <c r="R569" s="108" t="str">
        <f>IF(COUNTIF(MaGv!$C$23:$BB$23, L564)&gt;0, INDEX(MaGv!$C$3:$BB$23, 1, MATCH(L564, MaGv!$C$23:$BB$23,0))," ")</f>
        <v xml:space="preserve"> </v>
      </c>
      <c r="S569" s="108" t="str">
        <f>IF(COUNTIF(MaGv!$C$28:$BB$28, L564)&gt;0, INDEX(MaGv!$C$3:$BB$28, 1, MATCH(L564, MaGv!$C$28:$BB$28,0))," ")</f>
        <v xml:space="preserve"> </v>
      </c>
      <c r="T569" s="108" t="str">
        <f>IF(COUNTIF(MaGv!$C$33:$BB$33, L564)&gt;0, INDEX(MaGv!$C$3:$BB$33, 1, MATCH(L564, MaGv!$C$33:$BB$33, 0))," ")</f>
        <v xml:space="preserve"> </v>
      </c>
    </row>
    <row r="570" spans="1:22" ht="12.95" customHeight="1" thickTop="1">
      <c r="A570" s="124"/>
      <c r="B570" s="579" t="s">
        <v>24</v>
      </c>
      <c r="C570" s="109">
        <v>1</v>
      </c>
      <c r="D570" s="111" t="s">
        <v>279</v>
      </c>
      <c r="E570" s="109" t="str">
        <f>IF(COUNTIF(MaGv!$C$39:$BB$39, B564)&gt;0, INDEX(MaGv!$C$38:$BB$39, 1, MATCH(B564, MaGv!$C$39:$BB$39,0))," ")</f>
        <v xml:space="preserve"> </v>
      </c>
      <c r="F570" s="109" t="str">
        <f>IF(COUNTIF(MaGv!$C$44:$BB$44, B564)&gt;0, INDEX(MaGv!$C$38:$BB$44, 1, MATCH(B564, MaGv!$C$44:$BB$44,0))," ")</f>
        <v xml:space="preserve"> </v>
      </c>
      <c r="G570" s="109" t="str">
        <f>IF(COUNTIF(MaGv!$C$49:$BB$49, B564)&gt;0, INDEX(MaGv!$C$38:$BB$49, 1, MATCH(B564, MaGv!$C$49:$BB$49,0))," ")</f>
        <v xml:space="preserve"> </v>
      </c>
      <c r="H570" s="109" t="str">
        <f>IF(COUNTIF(MaGv!$C$54:$BB$54, B564)&gt;0, INDEX(MaGv!$C$38:$BB$54, 1, MATCH(B564, MaGv!$C$54:$BB$54,0))," ")</f>
        <v xml:space="preserve"> </v>
      </c>
      <c r="I570" s="109" t="str">
        <f>IF(COUNTIF(MaGv!$C$59:$BB$59, B564)&gt;0, INDEX(MaGv!$C$38:$BB$59, 1, MATCH(B564, MaGv!$C$59:$BB$59,0))," ")</f>
        <v xml:space="preserve"> </v>
      </c>
      <c r="J570" s="109" t="str">
        <f>IF(COUNTIF(MaGv!$C$64:$BB$64, B564)&gt;0, INDEX(MaGv!$C$38:$BB$64, 1, MATCH(B564, MaGv!$C$64:$BB$64,0))," ")</f>
        <v xml:space="preserve"> </v>
      </c>
      <c r="K570" s="104"/>
      <c r="L570" s="579" t="s">
        <v>24</v>
      </c>
      <c r="M570" s="109">
        <v>1</v>
      </c>
      <c r="N570" s="111" t="s">
        <v>279</v>
      </c>
      <c r="O570" s="109" t="str">
        <f>IF(COUNTIF(MaGv!$C$39:$BB$39, L564)&gt;0, INDEX(MaGv!$C$38:$BB$39, 1, MATCH(L564, MaGv!$C$39:$BB$39,0))," ")</f>
        <v xml:space="preserve"> </v>
      </c>
      <c r="P570" s="109" t="str">
        <f>IF(COUNTIF(MaGv!$C$44:$BB$44, L564)&gt;0, INDEX(MaGv!$C$38:$BB$44, 1, MATCH(L564, MaGv!$C$44:$BB$44,0))," ")</f>
        <v xml:space="preserve"> </v>
      </c>
      <c r="Q570" s="109" t="str">
        <f>IF(COUNTIF(MaGv!$C$49:$BB$49, L564)&gt;0, INDEX(MaGv!$C$38:$BB$49, 1, MATCH(L564, MaGv!$C$49:$BB$49,0))," ")</f>
        <v xml:space="preserve"> </v>
      </c>
      <c r="R570" s="109" t="str">
        <f>IF(COUNTIF(MaGv!$C$54:$BB$54, L564)&gt;0, INDEX(MaGv!$C$38:$BB$54, 1, MATCH(L564, MaGv!$C$54:$BB$54,0))," ")</f>
        <v xml:space="preserve"> </v>
      </c>
      <c r="S570" s="109" t="str">
        <f>IF(COUNTIF(MaGv!$C$59:$BB$59, L564)&gt;0, INDEX(MaGv!$C$38:$BB$59, 1, MATCH(L564, MaGv!$C$59:$BB$59,0))," ")</f>
        <v xml:space="preserve"> </v>
      </c>
      <c r="T570" s="109" t="str">
        <f>IF(COUNTIF(MaGv!$C$64:$BB$64, L564)&gt;0, INDEX(MaGv!$C$38:$BB$64, 1, MATCH(L564, MaGv!$C$64:$BB$64,0))," ")</f>
        <v xml:space="preserve"> </v>
      </c>
    </row>
    <row r="571" spans="1:22" ht="12.95" customHeight="1">
      <c r="A571" s="124"/>
      <c r="B571" s="580"/>
      <c r="C571" s="78">
        <v>2</v>
      </c>
      <c r="D571" s="79" t="s">
        <v>531</v>
      </c>
      <c r="E571" s="78" t="str">
        <f>IF(COUNTIF(MaGv!$C$40:$BB$40, B564)&gt;0, INDEX(MaGv!$C$38:$BB$40, 1, MATCH(B564, MaGv!$C$40:$BB$40,0))," ")</f>
        <v xml:space="preserve"> </v>
      </c>
      <c r="F571" s="78" t="str">
        <f>IF(COUNTIF(MaGv!$C$45:$BB$45, B564)&gt;0, INDEX(MaGv!$C$38:$BB$45, 1, MATCH(B564, MaGv!$C$45:$BB$45,0))," ")</f>
        <v xml:space="preserve"> </v>
      </c>
      <c r="G571" s="78" t="str">
        <f>IF(COUNTIF(MaGv!$C$50:$BB$50, B564)&gt;0, INDEX(MaGv!$C$38:$BB$50, 1, MATCH(B564, MaGv!$C$50:$BB$50,0))," ")</f>
        <v xml:space="preserve"> </v>
      </c>
      <c r="H571" s="78" t="str">
        <f>IF(COUNTIF(MaGv!$C$55:$BB$55, B564)&gt;0, INDEX(MaGv!$C$38:$BB$55, 1, MATCH(B564, MaGv!$C$55:$BB$55,0))," ")</f>
        <v xml:space="preserve"> </v>
      </c>
      <c r="I571" s="78" t="str">
        <f>IF(COUNTIF(MaGv!$C$60:$BB$60, B564)&gt;0, INDEX(MaGv!$C$38:$BB$60, 1, MATCH(B564, MaGv!$C$60:$BB$60,0))," ")</f>
        <v xml:space="preserve"> </v>
      </c>
      <c r="J571" s="78" t="str">
        <f>IF(COUNTIF(MaGv!$C$65:$BB$65, B564)&gt;0, INDEX(MaGv!$C$38:$BB$65, 1, MATCH(B564, MaGv!$C$65:$BB$65,0))," ")</f>
        <v xml:space="preserve"> </v>
      </c>
      <c r="K571" s="104"/>
      <c r="L571" s="580"/>
      <c r="M571" s="78">
        <v>2</v>
      </c>
      <c r="N571" s="79" t="s">
        <v>531</v>
      </c>
      <c r="O571" s="78" t="str">
        <f>IF(COUNTIF(MaGv!$C$40:$BB$40, L564)&gt;0, INDEX(MaGv!$C$38:$BB$40, 1, MATCH(L564, MaGv!$C$40:$BB$40,0))," ")</f>
        <v xml:space="preserve"> </v>
      </c>
      <c r="P571" s="78" t="str">
        <f>IF(COUNTIF(MaGv!$C$45:$BB$45, L564)&gt;0, INDEX(MaGv!$C$38:$BB$45, 1, MATCH(L564, MaGv!$C$45:$BB$45,0))," ")</f>
        <v xml:space="preserve"> </v>
      </c>
      <c r="Q571" s="78" t="str">
        <f>IF(COUNTIF(MaGv!$C$50:$BB$50, L564)&gt;0, INDEX(MaGv!$C$38:$BB$50, 1, MATCH(L564, MaGv!$C$50:$BB$50,0))," ")</f>
        <v xml:space="preserve"> </v>
      </c>
      <c r="R571" s="78" t="str">
        <f>IF(COUNTIF(MaGv!$C$55:$BB$55, L564)&gt;0, INDEX(MaGv!$C$38:$BB$55, 1, MATCH(L564, MaGv!$C$55:$BB$55,0))," ")</f>
        <v xml:space="preserve"> </v>
      </c>
      <c r="S571" s="78" t="str">
        <f>IF(COUNTIF(MaGv!$C$60:$BB$60, L564)&gt;0, INDEX(MaGv!$C$38:$BB$60, 1, MATCH(L564, MaGv!$C$60:$BB$60,0))," ")</f>
        <v xml:space="preserve"> </v>
      </c>
      <c r="T571" s="78" t="str">
        <f>IF(COUNTIF(MaGv!$C$65:$BB$65, L564)&gt;0, INDEX(MaGv!$C$38:$BB$65, 1, MATCH(L564, MaGv!$C$65:$BB$65,0))," ")</f>
        <v xml:space="preserve"> </v>
      </c>
    </row>
    <row r="572" spans="1:22" ht="12.95" customHeight="1">
      <c r="A572" s="124"/>
      <c r="B572" s="580"/>
      <c r="C572" s="78">
        <v>3</v>
      </c>
      <c r="D572" s="79" t="s">
        <v>532</v>
      </c>
      <c r="E572" s="78" t="str">
        <f>IF(COUNTIF(MaGv!$C$41:$BB$41, B564)&gt;0, INDEX(MaGv!$C$38:$BB$41, 1, MATCH(B564, MaGv!$C$41:$BB$41,0))," ")</f>
        <v xml:space="preserve"> </v>
      </c>
      <c r="F572" s="78" t="str">
        <f>IF(COUNTIF(MaGv!$C$46:$BB$46, B564)&gt;0, INDEX(MaGv!$C$38:$BB$46, 1, MATCH(B564, MaGv!$C$46:$BB$46,0))," ")</f>
        <v xml:space="preserve"> </v>
      </c>
      <c r="G572" s="78" t="str">
        <f>IF(COUNTIF(MaGv!$C$51:$BB$51, B564)&gt;0, INDEX(MaGv!$C$38:$BB$51, 1, MATCH(B564, MaGv!$C$51:$BB$51,0))," ")</f>
        <v xml:space="preserve"> </v>
      </c>
      <c r="H572" s="78" t="str">
        <f>IF(COUNTIF(MaGv!$C$56:$BB$56, B564)&gt;0, INDEX(MaGv!$C$38:$BB$56, 1, MATCH(B564, MaGv!$C$56:$BB$56,0))," ")</f>
        <v xml:space="preserve"> </v>
      </c>
      <c r="I572" s="78" t="str">
        <f>IF(COUNTIF(MaGv!$C$61:$BB$61, B564)&gt;0, INDEX(MaGv!$C$38:$BB$61, 1, MATCH(B564, MaGv!$C$61:$BB$61,0))," ")</f>
        <v xml:space="preserve"> </v>
      </c>
      <c r="J572" s="78" t="str">
        <f>IF(COUNTIF(MaGv!$C$66:$BB$66, B564)&gt;0, INDEX(MaGv!$C$38:$BB$66, 1, MATCH(B564, MaGv!$C$66:$BB$66,0))," ")</f>
        <v xml:space="preserve"> </v>
      </c>
      <c r="K572" s="104"/>
      <c r="L572" s="580"/>
      <c r="M572" s="78">
        <v>3</v>
      </c>
      <c r="N572" s="79" t="s">
        <v>532</v>
      </c>
      <c r="O572" s="78" t="str">
        <f>IF(COUNTIF(MaGv!$C$41:$BB$41, L564)&gt;0, INDEX(MaGv!$C$38:$BB$41, 1, MATCH(L564, MaGv!$C$41:$BB$41,0))," ")</f>
        <v xml:space="preserve"> </v>
      </c>
      <c r="P572" s="78" t="str">
        <f>IF(COUNTIF(MaGv!$C$46:$BB$46, L564)&gt;0, INDEX(MaGv!$C$38:$BB$46, 1, MATCH(L564, MaGv!$C$46:$BB$46,0))," ")</f>
        <v xml:space="preserve"> </v>
      </c>
      <c r="Q572" s="78" t="str">
        <f>IF(COUNTIF(MaGv!$C$51:$BB$51, L564)&gt;0, INDEX(MaGv!$C$38:$BB$51, 1, MATCH(L564, MaGv!$C$51:$BB$51,0))," ")</f>
        <v xml:space="preserve"> </v>
      </c>
      <c r="R572" s="78" t="str">
        <f>IF(COUNTIF(MaGv!$C$56:$BB$56, L564)&gt;0, INDEX(MaGv!$C$38:$BB$56, 1, MATCH(L564, MaGv!$C$56:$BB$56,0))," ")</f>
        <v xml:space="preserve"> </v>
      </c>
      <c r="S572" s="78" t="str">
        <f>IF(COUNTIF(MaGv!$C$61:$BB$61, L564)&gt;0, INDEX(MaGv!$C$38:$BB$61, 1, MATCH(L564, MaGv!$C$61:$BB$61,0))," ")</f>
        <v xml:space="preserve"> </v>
      </c>
      <c r="T572" s="78" t="str">
        <f>IF(COUNTIF(MaGv!$C$66:$BB$66, L564)&gt;0, INDEX(MaGv!$C$38:$BB$66, 1, MATCH(L564, MaGv!$C$66:$BB$66,0))," ")</f>
        <v xml:space="preserve"> </v>
      </c>
    </row>
    <row r="573" spans="1:22" ht="12.95" customHeight="1">
      <c r="A573" s="124"/>
      <c r="B573" s="580"/>
      <c r="C573" s="78">
        <v>4</v>
      </c>
      <c r="D573" s="79" t="s">
        <v>533</v>
      </c>
      <c r="E573" s="78" t="str">
        <f>IF(COUNTIF(MaGv!$C$42:$BB$42, B564)&gt;0, INDEX(MaGv!$C$38:$BB$42, 1, MATCH(B564, MaGv!$C$42:$BB$42,0))," ")</f>
        <v xml:space="preserve"> </v>
      </c>
      <c r="F573" s="78" t="str">
        <f>IF(COUNTIF(MaGv!$C$47:$BB$47, B564)&gt;0, INDEX(MaGv!$C$38:$BB$47, 1, MATCH(B564, MaGv!$C$47:$BB$47,0))," ")</f>
        <v xml:space="preserve"> </v>
      </c>
      <c r="G573" s="78" t="str">
        <f>IF(COUNTIF(MaGv!$C$52:$BB$52, B564)&gt;0, INDEX(MaGv!$C$38:$BB$52, 1, MATCH(B564, MaGv!$C$52:$BB$52, 0))," ")</f>
        <v xml:space="preserve"> </v>
      </c>
      <c r="H573" s="78" t="str">
        <f>IF(COUNTIF(MaGv!$C$57:$BB$57, B564)&gt;0, INDEX(MaGv!$C$38:$BB$57, 1, MATCH(B564, MaGv!$C$57:$BB$57,0))," ")</f>
        <v xml:space="preserve"> </v>
      </c>
      <c r="I573" s="78" t="str">
        <f>IF(COUNTIF(MaGv!$C$62:$BB$62, B564)&gt;0, INDEX(MaGv!$C$38:$BB$62, 1, MATCH(B564, MaGv!$C$62:$BB$62,0))," ")</f>
        <v xml:space="preserve"> </v>
      </c>
      <c r="J573" s="78" t="str">
        <f>IF(COUNTIF(MaGv!$C$66:$BB$67, B564)&gt;0, INDEX(MaGv!$C$38:$BB$67, 1, MATCH(B564, MaGv!$C$67:$BB$67,0))," ")</f>
        <v xml:space="preserve"> </v>
      </c>
      <c r="K573" s="104"/>
      <c r="L573" s="580"/>
      <c r="M573" s="78">
        <v>4</v>
      </c>
      <c r="N573" s="79" t="s">
        <v>533</v>
      </c>
      <c r="O573" s="78" t="str">
        <f>IF(COUNTIF(MaGv!$C$42:$BB$42, L564)&gt;0, INDEX(MaGv!$C$38:$BB$42, 1, MATCH(L564, MaGv!$C$42:$BB$42,0))," ")</f>
        <v xml:space="preserve"> </v>
      </c>
      <c r="P573" s="78" t="str">
        <f>IF(COUNTIF(MaGv!$C$47:$BB$47, L564)&gt;0, INDEX(MaGv!$C$38:$BB$47, 1, MATCH(L564, MaGv!$C$47:$BB$47,0))," ")</f>
        <v xml:space="preserve"> </v>
      </c>
      <c r="Q573" s="78" t="str">
        <f>IF(COUNTIF(MaGv!$C$52:$BB$52, L564)&gt;0, INDEX(MaGv!$C$38:$BB$52, 1, MATCH(L564, MaGv!$C$52:$BB$52, 0))," ")</f>
        <v xml:space="preserve"> </v>
      </c>
      <c r="R573" s="78" t="str">
        <f>IF(COUNTIF(MaGv!$C$57:$BB$57, L564)&gt;0, INDEX(MaGv!$C$38:$BB$57, 1, MATCH(L564, MaGv!$C$57:$BB$57,0))," ")</f>
        <v xml:space="preserve"> </v>
      </c>
      <c r="S573" s="78" t="str">
        <f>IF(COUNTIF(MaGv!$C$62:$BB$62, L564)&gt;0, INDEX(MaGv!$C$38:$BB$62, 1, MATCH(L564, MaGv!$C$62:$BB$62,0))," ")</f>
        <v xml:space="preserve"> </v>
      </c>
      <c r="T573" s="78" t="str">
        <f>IF(COUNTIF(MaGv!$C$66:$BB$67, L564)&gt;0, INDEX(MaGv!$C$38:$BB$67, 1, MATCH(L564, MaGv!$C$67:$BB$67,0))," ")</f>
        <v xml:space="preserve"> </v>
      </c>
    </row>
    <row r="574" spans="1:22" ht="12.95" customHeight="1">
      <c r="A574" s="124"/>
      <c r="B574" s="581"/>
      <c r="C574" s="80">
        <v>5</v>
      </c>
      <c r="D574" s="81" t="s">
        <v>534</v>
      </c>
      <c r="E574" s="80" t="str">
        <f>IF(COUNTIF(MaGv!$C$43:$BB$43, B564)&gt;0, INDEX(MaGv!$C$38:$BB$43, 1, MATCH(B564, MaGv!$C$43:$BB$43,0))," ")</f>
        <v xml:space="preserve"> </v>
      </c>
      <c r="F574" s="80" t="str">
        <f>IF(COUNTIF(MaGv!$C$48:$BB$48, B564)&gt;0, INDEX(MaGv!$C$38:$BB$48, 1, MATCH(B564, MaGv!$C$48:$BB$48,0))," ")</f>
        <v xml:space="preserve"> </v>
      </c>
      <c r="G574" s="80" t="str">
        <f>IF(COUNTIF(MaGv!$C$53:$BB$53, B564)&gt;0, INDEX(MaGv!$C$38:$BB$53, 1, MATCH(B564, MaGv!$C$53:$BB$53,0))," ")</f>
        <v xml:space="preserve"> </v>
      </c>
      <c r="H574" s="80" t="str">
        <f>IF(COUNTIF(MaGv!$C$58:$BB$58, B564)&gt;0, INDEX(MaGv!$C$38:$BB$58, 1, MATCH(B564, MaGv!$C$58:$BB$58,0))," ")</f>
        <v xml:space="preserve"> </v>
      </c>
      <c r="I574" s="80" t="str">
        <f>IF(COUNTIF(MaGv!$C$63:$BB$63, B564)&gt;0, INDEX(MaGv!$C$38:$BB$63, 1, MATCH(B564, MaGv!$C$63:$BB$63,0))," ")</f>
        <v xml:space="preserve"> </v>
      </c>
      <c r="J574" s="80" t="str">
        <f>IF(COUNTIF(MaGv!$C$68:$BB$68, B564)&gt;0, INDEX(MaGv!$C$38:$BB$68, 1, MATCH(B564, MaGv!$C$68:$BB$68,0))," ")</f>
        <v xml:space="preserve"> </v>
      </c>
      <c r="K574" s="104"/>
      <c r="L574" s="581"/>
      <c r="M574" s="80">
        <v>5</v>
      </c>
      <c r="N574" s="81" t="s">
        <v>534</v>
      </c>
      <c r="O574" s="80" t="str">
        <f>IF(COUNTIF(MaGv!$C$43:$BB$43, L564)&gt;0, INDEX(MaGv!$C$38:$BB$43, 1, MATCH(L564, MaGv!$C$43:$BB$43,0))," ")</f>
        <v xml:space="preserve"> </v>
      </c>
      <c r="P574" s="80" t="str">
        <f>IF(COUNTIF(MaGv!$C$48:$BB$48, L564)&gt;0, INDEX(MaGv!$C$38:$BB$48, 1, MATCH(L564, MaGv!$C$48:$BB$48,0))," ")</f>
        <v xml:space="preserve"> </v>
      </c>
      <c r="Q574" s="80" t="str">
        <f>IF(COUNTIF(MaGv!$C$53:$BB$53, L564)&gt;0, INDEX(MaGv!$C$38:$BB$53, 1, MATCH(L564, MaGv!$C$53:$BB$53,0))," ")</f>
        <v xml:space="preserve"> </v>
      </c>
      <c r="R574" s="80" t="str">
        <f>IF(COUNTIF(MaGv!$C$58:$BB$58, L564)&gt;0, INDEX(MaGv!$C$38:$BB$58, 1, MATCH(L564, MaGv!$C$58:$BB$58,0))," ")</f>
        <v xml:space="preserve"> </v>
      </c>
      <c r="S574" s="80" t="str">
        <f>IF(COUNTIF(MaGv!$C$63:$BB$63, L564)&gt;0, INDEX(MaGv!$C$38:$BB$63, 1, MATCH(L564, MaGv!$C$63:$BB$63,0))," ")</f>
        <v xml:space="preserve"> </v>
      </c>
      <c r="T574" s="80" t="str">
        <f>IF(COUNTIF(MaGv!$C$68:$BB$68, L564)&gt;0, INDEX(MaGv!$C$38:$BB$68, 1, MATCH(L564, MaGv!$C$68:$BB$68,0))," ")</f>
        <v xml:space="preserve"> </v>
      </c>
    </row>
    <row r="577" spans="1:22" ht="12.95" customHeight="1">
      <c r="A577" s="124"/>
      <c r="B577" s="474" t="str">
        <f ca="1">MaGv!$N$1</f>
        <v>tkb_khoi12_hk2_ngay04-05-2020</v>
      </c>
      <c r="C577" s="474"/>
      <c r="D577" s="70"/>
      <c r="E577" s="70"/>
      <c r="F577" s="70"/>
      <c r="G577" s="70"/>
      <c r="H577" s="124"/>
      <c r="I577" s="70"/>
      <c r="J577" s="70"/>
      <c r="K577" s="71"/>
      <c r="L577" s="474" t="str">
        <f ca="1">MaGv!$N$1</f>
        <v>tkb_khoi12_hk2_ngay04-05-2020</v>
      </c>
      <c r="M577" s="70"/>
      <c r="N577" s="70"/>
      <c r="O577" s="70"/>
      <c r="P577" s="70"/>
      <c r="Q577" s="70"/>
      <c r="R577" s="124"/>
      <c r="S577" s="70"/>
      <c r="T577" s="70"/>
    </row>
    <row r="578" spans="1:22" ht="12.95" customHeight="1">
      <c r="B578" s="117" t="s">
        <v>71</v>
      </c>
      <c r="C578" s="582" t="str">
        <f>VLOOKUP(B580,dsma,3,0)&amp;"-"&amp;VLOOKUP(B580,dsma,5,0)</f>
        <v>Đặng Thị Hồng Nhung-Địa</v>
      </c>
      <c r="D578" s="582"/>
      <c r="E578" s="582"/>
      <c r="F578" s="582"/>
      <c r="G578" s="71"/>
      <c r="H578" s="72"/>
      <c r="I578" s="73" t="s">
        <v>125</v>
      </c>
      <c r="J578" s="74">
        <f>60-COUNTIF(E581:J590, " ")</f>
        <v>0</v>
      </c>
      <c r="K578" s="71"/>
      <c r="L578" s="117" t="s">
        <v>71</v>
      </c>
      <c r="M578" s="582" t="str">
        <f>VLOOKUP(L580,dsma,3,0)&amp;"-"&amp;VLOOKUP(L580,dsma,5,0)</f>
        <v>Lê Thị Hường-Địa</v>
      </c>
      <c r="N578" s="582"/>
      <c r="O578" s="582"/>
      <c r="P578" s="582"/>
      <c r="Q578" s="71"/>
      <c r="R578" s="72"/>
      <c r="S578" s="73" t="s">
        <v>125</v>
      </c>
      <c r="T578" s="74">
        <f>60-COUNTIF(O581:T590, " ")</f>
        <v>6</v>
      </c>
    </row>
    <row r="579" spans="1:22" ht="3" customHeight="1">
      <c r="B579" s="116"/>
      <c r="C579" s="71"/>
      <c r="D579" s="71"/>
      <c r="E579" s="75"/>
      <c r="F579" s="71"/>
      <c r="G579" s="71"/>
      <c r="H579" s="71"/>
      <c r="I579" s="71"/>
      <c r="J579" s="71"/>
      <c r="K579" s="71"/>
      <c r="L579" s="116"/>
      <c r="M579" s="71"/>
      <c r="N579" s="71"/>
      <c r="O579" s="75"/>
      <c r="P579" s="71"/>
      <c r="Q579" s="71"/>
      <c r="R579" s="71"/>
      <c r="S579" s="71"/>
      <c r="T579" s="71"/>
    </row>
    <row r="580" spans="1:22" ht="12.95" customHeight="1">
      <c r="A580" s="126"/>
      <c r="B580" s="118" t="str">
        <f>X77</f>
        <v>BD03</v>
      </c>
      <c r="C580" s="76" t="s">
        <v>72</v>
      </c>
      <c r="D580" s="76" t="s">
        <v>73</v>
      </c>
      <c r="E580" s="76" t="s">
        <v>15</v>
      </c>
      <c r="F580" s="76" t="s">
        <v>16</v>
      </c>
      <c r="G580" s="76" t="s">
        <v>37</v>
      </c>
      <c r="H580" s="76" t="s">
        <v>38</v>
      </c>
      <c r="I580" s="76" t="s">
        <v>39</v>
      </c>
      <c r="J580" s="76" t="s">
        <v>40</v>
      </c>
      <c r="K580" s="103"/>
      <c r="L580" s="118" t="str">
        <f>X78</f>
        <v>BD04</v>
      </c>
      <c r="M580" s="76" t="s">
        <v>72</v>
      </c>
      <c r="N580" s="76" t="s">
        <v>73</v>
      </c>
      <c r="O580" s="76" t="s">
        <v>15</v>
      </c>
      <c r="P580" s="76" t="s">
        <v>16</v>
      </c>
      <c r="Q580" s="76" t="s">
        <v>37</v>
      </c>
      <c r="R580" s="76" t="s">
        <v>38</v>
      </c>
      <c r="S580" s="76" t="s">
        <v>39</v>
      </c>
      <c r="T580" s="76" t="s">
        <v>40</v>
      </c>
      <c r="V580" s="122">
        <v>74</v>
      </c>
    </row>
    <row r="581" spans="1:22" ht="12.95" customHeight="1">
      <c r="A581" s="124"/>
      <c r="B581" s="583" t="s">
        <v>25</v>
      </c>
      <c r="C581" s="68">
        <v>1</v>
      </c>
      <c r="D581" s="77" t="s">
        <v>74</v>
      </c>
      <c r="E581" s="68" t="str">
        <f>IF(COUNTIF(MaGv!$C$4:$BB$4, B580)&gt;0, INDEX(MaGv!$C$3:$BB$4, 1, MATCH(B580, MaGv!$C$4:$BB$4,0))," ")</f>
        <v xml:space="preserve"> </v>
      </c>
      <c r="F581" s="68" t="str">
        <f>IF(COUNTIF(MaGv!$C$9:$BB$9, B580)&gt;0, INDEX(MaGv!$C$3:$BB$9, 1, MATCH(B580, MaGv!$C$9:$BB$9,0))," ")</f>
        <v xml:space="preserve"> </v>
      </c>
      <c r="G581" s="68" t="str">
        <f>IF(COUNTIF(MaGv!$C$14:$BB$14, B580)&gt;0, INDEX(MaGv!$C$3:$BB$14, 1, MATCH(B580, MaGv!$C$14:$BB$14,0))," ")</f>
        <v xml:space="preserve"> </v>
      </c>
      <c r="H581" s="68" t="str">
        <f>IF(COUNTIF(MaGv!$C$19:$BB$19, B580)&gt;0, INDEX(MaGv!$C$3:$BB$19, 1, MATCH(B580, MaGv!$C$19:$BB$19,0))," ")</f>
        <v xml:space="preserve"> </v>
      </c>
      <c r="I581" s="68" t="str">
        <f>IF(COUNTIF(MaGv!$C$24:$BB$24, B580)&gt;0, INDEX(MaGv!$C$3:$BB$24, 1, MATCH(B580, MaGv!$C$24:$BB$24,0))," ")</f>
        <v xml:space="preserve"> </v>
      </c>
      <c r="J581" s="68" t="str">
        <f>IF(COUNTIF(MaGv!$C$29:$BB$29, B580)&gt;0, INDEX(MaGv!$C$3:$BB$29, 1, MATCH(B580, MaGv!$C$29:$BB$29,0))," ")</f>
        <v xml:space="preserve"> </v>
      </c>
      <c r="K581" s="104"/>
      <c r="L581" s="583" t="s">
        <v>25</v>
      </c>
      <c r="M581" s="68">
        <v>1</v>
      </c>
      <c r="N581" s="77" t="s">
        <v>74</v>
      </c>
      <c r="O581" s="68" t="str">
        <f>IF(COUNTIF(MaGv!$C$4:$BB$4, L580)&gt;0, INDEX(MaGv!$C$3:$BB$4, 1, MATCH(L580, MaGv!$C$4:$BB$4,0))," ")</f>
        <v xml:space="preserve"> </v>
      </c>
      <c r="P581" s="68" t="str">
        <f>IF(COUNTIF(MaGv!$C$9:$BB$9, L580)&gt;0, INDEX(MaGv!$C$3:$BB$9, 1, MATCH(L580, MaGv!$C$9:$BB$9,0))," ")</f>
        <v xml:space="preserve"> </v>
      </c>
      <c r="Q581" s="68" t="str">
        <f>IF(COUNTIF(MaGv!$C$14:$BB$14, L580)&gt;0, INDEX(MaGv!$C$3:$BB$14, 1, MATCH(L580, MaGv!$C$14:$BB$14,0))," ")</f>
        <v xml:space="preserve"> </v>
      </c>
      <c r="R581" s="68" t="str">
        <f>IF(COUNTIF(MaGv!$C$19:$BB$19, L580)&gt;0, INDEX(MaGv!$C$3:$BB$19, 1, MATCH(L580, MaGv!$C$19:$BB$19,0))," ")</f>
        <v>A10</v>
      </c>
      <c r="S581" s="68" t="str">
        <f>IF(COUNTIF(MaGv!$C$24:$BB$24, L580)&gt;0, INDEX(MaGv!$C$3:$BB$24, 1, MATCH(L580, MaGv!$C$24:$BB$24,0))," ")</f>
        <v xml:space="preserve"> </v>
      </c>
      <c r="T581" s="68" t="str">
        <f>IF(COUNTIF(MaGv!$C$29:$BB$29, L580)&gt;0, INDEX(MaGv!$C$3:$BB$29, 1, MATCH(L580, MaGv!$C$29:$BB$29,0))," ")</f>
        <v xml:space="preserve"> </v>
      </c>
    </row>
    <row r="582" spans="1:22" ht="12.95" customHeight="1">
      <c r="A582" s="124"/>
      <c r="B582" s="580"/>
      <c r="C582" s="78">
        <v>2</v>
      </c>
      <c r="D582" s="79" t="s">
        <v>98</v>
      </c>
      <c r="E582" s="78" t="str">
        <f>IF(COUNTIF(MaGv!$C$5:$BB$5, B580)&gt;0, INDEX(MaGv!$C$3:$BB$5, 1, MATCH(B580, MaGv!$C$5:$BB$5,0))," ")</f>
        <v xml:space="preserve"> </v>
      </c>
      <c r="F582" s="78" t="str">
        <f>IF(COUNTIF(MaGv!$C$10:$BB$10, B580)&gt;0, INDEX(MaGv!$C$3:$BB$10, 1, MATCH(B580, MaGv!$C$10:$BB$10,0))," ")</f>
        <v xml:space="preserve"> </v>
      </c>
      <c r="G582" s="78" t="str">
        <f>IF(COUNTIF(MaGv!$C$15:$BB$15, B580)&gt;0, INDEX(MaGv!$C$3:$BB$15, 1, MATCH(B580, MaGv!$C$15:$BB$15,0))," ")</f>
        <v xml:space="preserve"> </v>
      </c>
      <c r="H582" s="78" t="str">
        <f>IF(COUNTIF(MaGv!$C$20:$BB$20, B580)&gt;0, INDEX(MaGv!$C$3:$BB$20, 1, MATCH(B580, MaGv!$C$20:$BB$20,0))," ")</f>
        <v xml:space="preserve"> </v>
      </c>
      <c r="I582" s="78" t="str">
        <f>IF(COUNTIF(MaGv!$C$25:$BB$25, B580)&gt;0, INDEX(MaGv!$C$3:$BB$25, 1, MATCH(B580, MaGv!$C$25:$BB$25,0))," ")</f>
        <v xml:space="preserve"> </v>
      </c>
      <c r="J582" s="78" t="str">
        <f>IF(COUNTIF(MaGv!$C$30:$BB$30, B580)&gt;0, INDEX(MaGv!$C$3:$BB$30, 1, MATCH(B580, MaGv!$C$30:$BB$30,0))," ")</f>
        <v xml:space="preserve"> </v>
      </c>
      <c r="K582" s="104"/>
      <c r="L582" s="580"/>
      <c r="M582" s="78">
        <v>2</v>
      </c>
      <c r="N582" s="79" t="s">
        <v>98</v>
      </c>
      <c r="O582" s="78" t="str">
        <f>IF(COUNTIF(MaGv!$C$5:$BB$5, L580)&gt;0, INDEX(MaGv!$C$3:$BB$5, 1, MATCH(L580, MaGv!$C$5:$BB$5,0))," ")</f>
        <v xml:space="preserve"> </v>
      </c>
      <c r="P582" s="78" t="str">
        <f>IF(COUNTIF(MaGv!$C$10:$BB$10, L580)&gt;0, INDEX(MaGv!$C$3:$BB$10, 1, MATCH(L580, MaGv!$C$10:$BB$10,0))," ")</f>
        <v xml:space="preserve"> </v>
      </c>
      <c r="Q582" s="78" t="str">
        <f>IF(COUNTIF(MaGv!$C$15:$BB$15, L580)&gt;0, INDEX(MaGv!$C$3:$BB$15, 1, MATCH(L580, MaGv!$C$15:$BB$15,0))," ")</f>
        <v xml:space="preserve"> </v>
      </c>
      <c r="R582" s="78" t="str">
        <f>IF(COUNTIF(MaGv!$C$20:$BB$20, L580)&gt;0, INDEX(MaGv!$C$3:$BB$20, 1, MATCH(L580, MaGv!$C$20:$BB$20,0))," ")</f>
        <v xml:space="preserve"> </v>
      </c>
      <c r="S582" s="78" t="str">
        <f>IF(COUNTIF(MaGv!$C$25:$BB$25, L580)&gt;0, INDEX(MaGv!$C$3:$BB$25, 1, MATCH(L580, MaGv!$C$25:$BB$25,0))," ")</f>
        <v xml:space="preserve"> </v>
      </c>
      <c r="T582" s="78" t="str">
        <f>IF(COUNTIF(MaGv!$C$30:$BB$30, L580)&gt;0, INDEX(MaGv!$C$3:$BB$30, 1, MATCH(L580, MaGv!$C$30:$BB$30,0))," ")</f>
        <v xml:space="preserve"> </v>
      </c>
    </row>
    <row r="583" spans="1:22" ht="12.95" customHeight="1">
      <c r="A583" s="124"/>
      <c r="B583" s="580"/>
      <c r="C583" s="78">
        <v>3</v>
      </c>
      <c r="D583" s="79" t="s">
        <v>278</v>
      </c>
      <c r="E583" s="78" t="str">
        <f>IF(COUNTIF(MaGv!$C$6:$BB$6, B580)&gt;0, INDEX(MaGv!$C$3:$BB$6, 1, MATCH(B580, MaGv!$C$6:$BB$6,0))," ")</f>
        <v xml:space="preserve"> </v>
      </c>
      <c r="F583" s="78" t="str">
        <f>IF(COUNTIF(MaGv!$C$11:$BB$11, B580)&gt;0, INDEX(MaGv!$C$3:$BB$11, 1, MATCH(B580, MaGv!$C$11:$BB$11,0))," ")</f>
        <v xml:space="preserve"> </v>
      </c>
      <c r="G583" s="78" t="str">
        <f>IF(COUNTIF(MaGv!$C$16:$BB$16, B580)&gt;0, INDEX(MaGv!$C$3:$BB$16, 1, MATCH(B580, MaGv!$C$16:$BB$16,0))," ")</f>
        <v xml:space="preserve"> </v>
      </c>
      <c r="H583" s="78" t="str">
        <f>IF(COUNTIF(MaGv!$C$21:$BB$21, B580)&gt;0, INDEX(MaGv!$C$3:$BB$21, 1, MATCH(B580, MaGv!$C$21:$BB$21,0))," ")</f>
        <v xml:space="preserve"> </v>
      </c>
      <c r="I583" s="78" t="str">
        <f>IF(COUNTIF(MaGv!$C$26:$BB$26, B580)&gt;0, INDEX(MaGv!$C$3:$BB$26, 1, MATCH(B580, MaGv!$C$26:$BB$26,0))," ")</f>
        <v xml:space="preserve"> </v>
      </c>
      <c r="J583" s="78" t="str">
        <f>IF(COUNTIF(MaGv!$C$31:$BB$31, B580)&gt;0, INDEX(MaGv!$C$3:$BB$31, 1, MATCH(B580, MaGv!$C$31:$BB$31,0))," ")</f>
        <v xml:space="preserve"> </v>
      </c>
      <c r="K583" s="104"/>
      <c r="L583" s="580"/>
      <c r="M583" s="78">
        <v>3</v>
      </c>
      <c r="N583" s="79" t="s">
        <v>278</v>
      </c>
      <c r="O583" s="78" t="str">
        <f>IF(COUNTIF(MaGv!$C$6:$BB$6, L580)&gt;0, INDEX(MaGv!$C$3:$BB$6, 1, MATCH(L580, MaGv!$C$6:$BB$6,0))," ")</f>
        <v xml:space="preserve"> </v>
      </c>
      <c r="P583" s="78" t="str">
        <f>IF(COUNTIF(MaGv!$C$11:$BB$11, L580)&gt;0, INDEX(MaGv!$C$3:$BB$11, 1, MATCH(L580, MaGv!$C$11:$BB$11,0))," ")</f>
        <v xml:space="preserve"> </v>
      </c>
      <c r="Q583" s="78" t="str">
        <f>IF(COUNTIF(MaGv!$C$16:$BB$16, L580)&gt;0, INDEX(MaGv!$C$3:$BB$16, 1, MATCH(L580, MaGv!$C$16:$BB$16,0))," ")</f>
        <v xml:space="preserve"> </v>
      </c>
      <c r="R583" s="78" t="str">
        <f>IF(COUNTIF(MaGv!$C$21:$BB$21, L580)&gt;0, INDEX(MaGv!$C$3:$BB$21, 1, MATCH(L580, MaGv!$C$21:$BB$21,0))," ")</f>
        <v>A1</v>
      </c>
      <c r="S583" s="78" t="str">
        <f>IF(COUNTIF(MaGv!$C$26:$BB$26, L580)&gt;0, INDEX(MaGv!$C$3:$BB$26, 1, MATCH(L580, MaGv!$C$26:$BB$26,0))," ")</f>
        <v xml:space="preserve"> </v>
      </c>
      <c r="T583" s="78" t="str">
        <f>IF(COUNTIF(MaGv!$C$31:$BB$31, L580)&gt;0, INDEX(MaGv!$C$3:$BB$31, 1, MATCH(L580, MaGv!$C$31:$BB$31,0))," ")</f>
        <v xml:space="preserve"> </v>
      </c>
    </row>
    <row r="584" spans="1:22" ht="12.95" customHeight="1">
      <c r="A584" s="124"/>
      <c r="B584" s="580"/>
      <c r="C584" s="78">
        <v>4</v>
      </c>
      <c r="D584" s="79" t="s">
        <v>99</v>
      </c>
      <c r="E584" s="78" t="str">
        <f>IF(COUNTIF(MaGv!$C$7:$BB$7, B580)&gt;0, INDEX(MaGv!$C$3:$BB$7, 1, MATCH(B580, MaGv!$C$7:$BB$7,0))," ")</f>
        <v xml:space="preserve"> </v>
      </c>
      <c r="F584" s="78" t="str">
        <f>IF(COUNTIF(MaGv!$C$12:$BB$12, B580)&gt;0, INDEX(MaGv!$C$3:$BB$12, 1, MATCH(B580, MaGv!$C$12:$BB$12,0))," ")</f>
        <v xml:space="preserve"> </v>
      </c>
      <c r="G584" s="78" t="str">
        <f>IF(COUNTIF(MaGv!$C$17:$BB$17, B580)&gt;0, INDEX(MaGv!$C$3:$BB$17, 1, MATCH(B580, MaGv!$C$17:$BB$17,0))," ")</f>
        <v xml:space="preserve"> </v>
      </c>
      <c r="H584" s="78" t="str">
        <f>IF(COUNTIF(MaGv!$C$22:$BB$22, B580)&gt;0, INDEX(MaGv!$C$3:$BB$22, 1, MATCH(B580, MaGv!$C$22:$BB$22,0))," ")</f>
        <v xml:space="preserve"> </v>
      </c>
      <c r="I584" s="78" t="str">
        <f>IF(COUNTIF(MaGv!$C$27:$BB$27, B580)&gt;0, INDEX(MaGv!$C$3:$BB$27, 1, MATCH(B580, MaGv!$C$27:$BB$27,0))," ")</f>
        <v xml:space="preserve"> </v>
      </c>
      <c r="J584" s="78" t="str">
        <f>IF(COUNTIF(MaGv!$C$32:$BB$32, B580)&gt;0, INDEX(MaGv!$C$3:$BB$32, 1, MATCH(B580, MaGv!$C$32:$BB$32,0))," ")</f>
        <v xml:space="preserve"> </v>
      </c>
      <c r="K584" s="104"/>
      <c r="L584" s="580"/>
      <c r="M584" s="78">
        <v>4</v>
      </c>
      <c r="N584" s="79" t="s">
        <v>99</v>
      </c>
      <c r="O584" s="78" t="str">
        <f>IF(COUNTIF(MaGv!$C$7:$BB$7, L580)&gt;0, INDEX(MaGv!$C$3:$BB$7, 1, MATCH(L580, MaGv!$C$7:$BB$7,0))," ")</f>
        <v xml:space="preserve"> </v>
      </c>
      <c r="P584" s="78" t="str">
        <f>IF(COUNTIF(MaGv!$C$12:$BB$12, L580)&gt;0, INDEX(MaGv!$C$3:$BB$12, 1, MATCH(L580, MaGv!$C$12:$BB$12,0))," ")</f>
        <v xml:space="preserve"> </v>
      </c>
      <c r="Q584" s="78" t="str">
        <f>IF(COUNTIF(MaGv!$C$17:$BB$17, L580)&gt;0, INDEX(MaGv!$C$3:$BB$17, 1, MATCH(L580, MaGv!$C$17:$BB$17,0))," ")</f>
        <v>A10</v>
      </c>
      <c r="R584" s="78" t="str">
        <f>IF(COUNTIF(MaGv!$C$22:$BB$22, L580)&gt;0, INDEX(MaGv!$C$3:$BB$22, 1, MATCH(L580, MaGv!$C$22:$BB$22,0))," ")</f>
        <v>A2</v>
      </c>
      <c r="S584" s="78" t="str">
        <f>IF(COUNTIF(MaGv!$C$27:$BB$27, L580)&gt;0, INDEX(MaGv!$C$3:$BB$27, 1, MATCH(L580, MaGv!$C$27:$BB$27,0))," ")</f>
        <v xml:space="preserve"> </v>
      </c>
      <c r="T584" s="78" t="str">
        <f>IF(COUNTIF(MaGv!$C$32:$BB$32, L580)&gt;0, INDEX(MaGv!$C$3:$BB$32, 1, MATCH(L580, MaGv!$C$32:$BB$32,0))," ")</f>
        <v xml:space="preserve"> </v>
      </c>
    </row>
    <row r="585" spans="1:22" ht="12.95" customHeight="1" thickBot="1">
      <c r="A585" s="124"/>
      <c r="B585" s="580"/>
      <c r="C585" s="108">
        <v>5</v>
      </c>
      <c r="D585" s="110" t="s">
        <v>100</v>
      </c>
      <c r="E585" s="108" t="str">
        <f>IF(COUNTIF(MaGv!$C$8:$BB$8, B580)&gt;0, INDEX(MaGv!$C$3:$BB$8, 1, MATCH(B580, MaGv!$C$8:$BB$8,0))," ")</f>
        <v xml:space="preserve"> </v>
      </c>
      <c r="F585" s="108" t="str">
        <f>IF(COUNTIF(MaGv!$C$13:$BB$13, B580)&gt;0, INDEX(MaGv!$C$3:$BB$13, 1, MATCH(B580, MaGv!$C$13:$BB$13,0))," ")</f>
        <v xml:space="preserve"> </v>
      </c>
      <c r="G585" s="108" t="str">
        <f>IF(COUNTIF(MaGv!$C$18:$BB$18, B580)&gt;0, INDEX(MaGv!$C$3:$BB$18, 1, MATCH(B580, MaGv!$C$18:$BB$18,0))," ")</f>
        <v xml:space="preserve"> </v>
      </c>
      <c r="H585" s="108" t="str">
        <f>IF(COUNTIF(MaGv!$C$23:$BB$23, B580)&gt;0, INDEX(MaGv!$C$3:$BB$23, 1, MATCH(B580, MaGv!$C$23:$BB$23,0))," ")</f>
        <v xml:space="preserve"> </v>
      </c>
      <c r="I585" s="108" t="str">
        <f>IF(COUNTIF(MaGv!$C$28:$BB$28, B580)&gt;0, INDEX(MaGv!$C$3:$BB$28, 1, MATCH(B580, MaGv!$C$28:$BB$28,0))," ")</f>
        <v xml:space="preserve"> </v>
      </c>
      <c r="J585" s="108" t="str">
        <f>IF(COUNTIF(MaGv!$C$33:$BB$33, B580)&gt;0, INDEX(MaGv!$C$3:$BB$33, 1, MATCH(B580, MaGv!$C$33:$BB$33, 0))," ")</f>
        <v xml:space="preserve"> </v>
      </c>
      <c r="K585" s="104"/>
      <c r="L585" s="580"/>
      <c r="M585" s="108">
        <v>5</v>
      </c>
      <c r="N585" s="110" t="s">
        <v>100</v>
      </c>
      <c r="O585" s="108" t="str">
        <f>IF(COUNTIF(MaGv!$C$8:$BB$8, L580)&gt;0, INDEX(MaGv!$C$3:$BB$8, 1, MATCH(L580, MaGv!$C$8:$BB$8,0))," ")</f>
        <v xml:space="preserve"> </v>
      </c>
      <c r="P585" s="108" t="str">
        <f>IF(COUNTIF(MaGv!$C$13:$BB$13, L580)&gt;0, INDEX(MaGv!$C$3:$BB$13, 1, MATCH(L580, MaGv!$C$13:$BB$13,0))," ")</f>
        <v xml:space="preserve"> </v>
      </c>
      <c r="Q585" s="108" t="str">
        <f>IF(COUNTIF(MaGv!$C$18:$BB$18, L580)&gt;0, INDEX(MaGv!$C$3:$BB$18, 1, MATCH(L580, MaGv!$C$18:$BB$18,0))," ")</f>
        <v>A1</v>
      </c>
      <c r="R585" s="108" t="str">
        <f>IF(COUNTIF(MaGv!$C$23:$BB$23, L580)&gt;0, INDEX(MaGv!$C$3:$BB$23, 1, MATCH(L580, MaGv!$C$23:$BB$23,0))," ")</f>
        <v>A2</v>
      </c>
      <c r="S585" s="108" t="str">
        <f>IF(COUNTIF(MaGv!$C$28:$BB$28, L580)&gt;0, INDEX(MaGv!$C$3:$BB$28, 1, MATCH(L580, MaGv!$C$28:$BB$28,0))," ")</f>
        <v xml:space="preserve"> </v>
      </c>
      <c r="T585" s="108" t="str">
        <f>IF(COUNTIF(MaGv!$C$33:$BB$33, L580)&gt;0, INDEX(MaGv!$C$3:$BB$33, 1, MATCH(L580, MaGv!$C$33:$BB$33, 0))," ")</f>
        <v xml:space="preserve"> </v>
      </c>
    </row>
    <row r="586" spans="1:22" ht="12.95" customHeight="1" thickTop="1">
      <c r="A586" s="124"/>
      <c r="B586" s="579" t="s">
        <v>24</v>
      </c>
      <c r="C586" s="109">
        <v>1</v>
      </c>
      <c r="D586" s="111" t="s">
        <v>279</v>
      </c>
      <c r="E586" s="109" t="str">
        <f>IF(COUNTIF(MaGv!$C$39:$BB$39, B580)&gt;0, INDEX(MaGv!$C$38:$BB$39, 1, MATCH(B580, MaGv!$C$39:$BB$39,0))," ")</f>
        <v xml:space="preserve"> </v>
      </c>
      <c r="F586" s="109" t="str">
        <f>IF(COUNTIF(MaGv!$C$44:$BB$44, B580)&gt;0, INDEX(MaGv!$C$38:$BB$44, 1, MATCH(B580, MaGv!$C$44:$BB$44,0))," ")</f>
        <v xml:space="preserve"> </v>
      </c>
      <c r="G586" s="109" t="str">
        <f>IF(COUNTIF(MaGv!$C$49:$BB$49, B580)&gt;0, INDEX(MaGv!$C$38:$BB$49, 1, MATCH(B580, MaGv!$C$49:$BB$49,0))," ")</f>
        <v xml:space="preserve"> </v>
      </c>
      <c r="H586" s="109" t="str">
        <f>IF(COUNTIF(MaGv!$C$54:$BB$54, B580)&gt;0, INDEX(MaGv!$C$38:$BB$54, 1, MATCH(B580, MaGv!$C$54:$BB$54,0))," ")</f>
        <v xml:space="preserve"> </v>
      </c>
      <c r="I586" s="109" t="str">
        <f>IF(COUNTIF(MaGv!$C$59:$BB$59, B580)&gt;0, INDEX(MaGv!$C$38:$BB$59, 1, MATCH(B580, MaGv!$C$59:$BB$59,0))," ")</f>
        <v xml:space="preserve"> </v>
      </c>
      <c r="J586" s="109" t="str">
        <f>IF(COUNTIF(MaGv!$C$64:$BB$64, B580)&gt;0, INDEX(MaGv!$C$38:$BB$64, 1, MATCH(B580, MaGv!$C$64:$BB$64,0))," ")</f>
        <v xml:space="preserve"> </v>
      </c>
      <c r="K586" s="104"/>
      <c r="L586" s="579" t="s">
        <v>24</v>
      </c>
      <c r="M586" s="109">
        <v>1</v>
      </c>
      <c r="N586" s="111" t="s">
        <v>279</v>
      </c>
      <c r="O586" s="109" t="str">
        <f>IF(COUNTIF(MaGv!$C$39:$BB$39, L580)&gt;0, INDEX(MaGv!$C$38:$BB$39, 1, MATCH(L580, MaGv!$C$39:$BB$39,0))," ")</f>
        <v xml:space="preserve"> </v>
      </c>
      <c r="P586" s="109" t="str">
        <f>IF(COUNTIF(MaGv!$C$44:$BB$44, L580)&gt;0, INDEX(MaGv!$C$38:$BB$44, 1, MATCH(L580, MaGv!$C$44:$BB$44,0))," ")</f>
        <v xml:space="preserve"> </v>
      </c>
      <c r="Q586" s="109" t="str">
        <f>IF(COUNTIF(MaGv!$C$49:$BB$49, L580)&gt;0, INDEX(MaGv!$C$38:$BB$49, 1, MATCH(L580, MaGv!$C$49:$BB$49,0))," ")</f>
        <v xml:space="preserve"> </v>
      </c>
      <c r="R586" s="109" t="str">
        <f>IF(COUNTIF(MaGv!$C$54:$BB$54, L580)&gt;0, INDEX(MaGv!$C$38:$BB$54, 1, MATCH(L580, MaGv!$C$54:$BB$54,0))," ")</f>
        <v xml:space="preserve"> </v>
      </c>
      <c r="S586" s="109" t="str">
        <f>IF(COUNTIF(MaGv!$C$59:$BB$59, L580)&gt;0, INDEX(MaGv!$C$38:$BB$59, 1, MATCH(L580, MaGv!$C$59:$BB$59,0))," ")</f>
        <v xml:space="preserve"> </v>
      </c>
      <c r="T586" s="109" t="str">
        <f>IF(COUNTIF(MaGv!$C$64:$BB$64, L580)&gt;0, INDEX(MaGv!$C$38:$BB$64, 1, MATCH(L580, MaGv!$C$64:$BB$64,0))," ")</f>
        <v xml:space="preserve"> </v>
      </c>
    </row>
    <row r="587" spans="1:22" ht="12.95" customHeight="1">
      <c r="A587" s="124"/>
      <c r="B587" s="580"/>
      <c r="C587" s="78">
        <v>2</v>
      </c>
      <c r="D587" s="79" t="s">
        <v>531</v>
      </c>
      <c r="E587" s="78" t="str">
        <f>IF(COUNTIF(MaGv!$C$40:$BB$40, B580)&gt;0, INDEX(MaGv!$C$38:$BB$40, 1, MATCH(B580, MaGv!$C$40:$BB$40,0))," ")</f>
        <v xml:space="preserve"> </v>
      </c>
      <c r="F587" s="78" t="str">
        <f>IF(COUNTIF(MaGv!$C$45:$BB$45, B580)&gt;0, INDEX(MaGv!$C$38:$BB$45, 1, MATCH(B580, MaGv!$C$45:$BB$45,0))," ")</f>
        <v xml:space="preserve"> </v>
      </c>
      <c r="G587" s="78" t="str">
        <f>IF(COUNTIF(MaGv!$C$50:$BB$50, B580)&gt;0, INDEX(MaGv!$C$38:$BB$50, 1, MATCH(B580, MaGv!$C$50:$BB$50,0))," ")</f>
        <v xml:space="preserve"> </v>
      </c>
      <c r="H587" s="78" t="str">
        <f>IF(COUNTIF(MaGv!$C$55:$BB$55, B580)&gt;0, INDEX(MaGv!$C$38:$BB$55, 1, MATCH(B580, MaGv!$C$55:$BB$55,0))," ")</f>
        <v xml:space="preserve"> </v>
      </c>
      <c r="I587" s="78" t="str">
        <f>IF(COUNTIF(MaGv!$C$60:$BB$60, B580)&gt;0, INDEX(MaGv!$C$38:$BB$60, 1, MATCH(B580, MaGv!$C$60:$BB$60,0))," ")</f>
        <v xml:space="preserve"> </v>
      </c>
      <c r="J587" s="78" t="str">
        <f>IF(COUNTIF(MaGv!$C$65:$BB$65, B580)&gt;0, INDEX(MaGv!$C$38:$BB$65, 1, MATCH(B580, MaGv!$C$65:$BB$65,0))," ")</f>
        <v xml:space="preserve"> </v>
      </c>
      <c r="K587" s="104"/>
      <c r="L587" s="580"/>
      <c r="M587" s="78">
        <v>2</v>
      </c>
      <c r="N587" s="79" t="s">
        <v>531</v>
      </c>
      <c r="O587" s="78" t="str">
        <f>IF(COUNTIF(MaGv!$C$40:$BB$40, L580)&gt;0, INDEX(MaGv!$C$38:$BB$40, 1, MATCH(L580, MaGv!$C$40:$BB$40,0))," ")</f>
        <v xml:space="preserve"> </v>
      </c>
      <c r="P587" s="78" t="str">
        <f>IF(COUNTIF(MaGv!$C$45:$BB$45, L580)&gt;0, INDEX(MaGv!$C$38:$BB$45, 1, MATCH(L580, MaGv!$C$45:$BB$45,0))," ")</f>
        <v xml:space="preserve"> </v>
      </c>
      <c r="Q587" s="78" t="str">
        <f>IF(COUNTIF(MaGv!$C$50:$BB$50, L580)&gt;0, INDEX(MaGv!$C$38:$BB$50, 1, MATCH(L580, MaGv!$C$50:$BB$50,0))," ")</f>
        <v xml:space="preserve"> </v>
      </c>
      <c r="R587" s="78" t="str">
        <f>IF(COUNTIF(MaGv!$C$55:$BB$55, L580)&gt;0, INDEX(MaGv!$C$38:$BB$55, 1, MATCH(L580, MaGv!$C$55:$BB$55,0))," ")</f>
        <v xml:space="preserve"> </v>
      </c>
      <c r="S587" s="78" t="str">
        <f>IF(COUNTIF(MaGv!$C$60:$BB$60, L580)&gt;0, INDEX(MaGv!$C$38:$BB$60, 1, MATCH(L580, MaGv!$C$60:$BB$60,0))," ")</f>
        <v xml:space="preserve"> </v>
      </c>
      <c r="T587" s="78" t="str">
        <f>IF(COUNTIF(MaGv!$C$65:$BB$65, L580)&gt;0, INDEX(MaGv!$C$38:$BB$65, 1, MATCH(L580, MaGv!$C$65:$BB$65,0))," ")</f>
        <v xml:space="preserve"> </v>
      </c>
    </row>
    <row r="588" spans="1:22" ht="12.95" customHeight="1">
      <c r="A588" s="124"/>
      <c r="B588" s="580"/>
      <c r="C588" s="78">
        <v>3</v>
      </c>
      <c r="D588" s="79" t="s">
        <v>532</v>
      </c>
      <c r="E588" s="78" t="str">
        <f>IF(COUNTIF(MaGv!$C$41:$BB$41, B580)&gt;0, INDEX(MaGv!$C$38:$BB$41, 1, MATCH(B580, MaGv!$C$41:$BB$41,0))," ")</f>
        <v xml:space="preserve"> </v>
      </c>
      <c r="F588" s="78" t="str">
        <f>IF(COUNTIF(MaGv!$C$46:$BB$46, B580)&gt;0, INDEX(MaGv!$C$38:$BB$46, 1, MATCH(B580, MaGv!$C$46:$BB$46,0))," ")</f>
        <v xml:space="preserve"> </v>
      </c>
      <c r="G588" s="78" t="str">
        <f>IF(COUNTIF(MaGv!$C$51:$BB$51, B580)&gt;0, INDEX(MaGv!$C$38:$BB$51, 1, MATCH(B580, MaGv!$C$51:$BB$51,0))," ")</f>
        <v xml:space="preserve"> </v>
      </c>
      <c r="H588" s="78" t="str">
        <f>IF(COUNTIF(MaGv!$C$56:$BB$56, B580)&gt;0, INDEX(MaGv!$C$38:$BB$56, 1, MATCH(B580, MaGv!$C$56:$BB$56,0))," ")</f>
        <v xml:space="preserve"> </v>
      </c>
      <c r="I588" s="78" t="str">
        <f>IF(COUNTIF(MaGv!$C$61:$BB$61, B580)&gt;0, INDEX(MaGv!$C$38:$BB$61, 1, MATCH(B580, MaGv!$C$61:$BB$61,0))," ")</f>
        <v xml:space="preserve"> </v>
      </c>
      <c r="J588" s="78" t="str">
        <f>IF(COUNTIF(MaGv!$C$66:$BB$66, B580)&gt;0, INDEX(MaGv!$C$38:$BB$66, 1, MATCH(B580, MaGv!$C$66:$BB$66,0))," ")</f>
        <v xml:space="preserve"> </v>
      </c>
      <c r="K588" s="104"/>
      <c r="L588" s="580"/>
      <c r="M588" s="78">
        <v>3</v>
      </c>
      <c r="N588" s="79" t="s">
        <v>532</v>
      </c>
      <c r="O588" s="78" t="str">
        <f>IF(COUNTIF(MaGv!$C$41:$BB$41, L580)&gt;0, INDEX(MaGv!$C$38:$BB$41, 1, MATCH(L580, MaGv!$C$41:$BB$41,0))," ")</f>
        <v xml:space="preserve"> </v>
      </c>
      <c r="P588" s="78" t="str">
        <f>IF(COUNTIF(MaGv!$C$46:$BB$46, L580)&gt;0, INDEX(MaGv!$C$38:$BB$46, 1, MATCH(L580, MaGv!$C$46:$BB$46,0))," ")</f>
        <v xml:space="preserve"> </v>
      </c>
      <c r="Q588" s="78" t="str">
        <f>IF(COUNTIF(MaGv!$C$51:$BB$51, L580)&gt;0, INDEX(MaGv!$C$38:$BB$51, 1, MATCH(L580, MaGv!$C$51:$BB$51,0))," ")</f>
        <v xml:space="preserve"> </v>
      </c>
      <c r="R588" s="78" t="str">
        <f>IF(COUNTIF(MaGv!$C$56:$BB$56, L580)&gt;0, INDEX(MaGv!$C$38:$BB$56, 1, MATCH(L580, MaGv!$C$56:$BB$56,0))," ")</f>
        <v xml:space="preserve"> </v>
      </c>
      <c r="S588" s="78" t="str">
        <f>IF(COUNTIF(MaGv!$C$61:$BB$61, L580)&gt;0, INDEX(MaGv!$C$38:$BB$61, 1, MATCH(L580, MaGv!$C$61:$BB$61,0))," ")</f>
        <v xml:space="preserve"> </v>
      </c>
      <c r="T588" s="78" t="str">
        <f>IF(COUNTIF(MaGv!$C$66:$BB$66, L580)&gt;0, INDEX(MaGv!$C$38:$BB$66, 1, MATCH(L580, MaGv!$C$66:$BB$66,0))," ")</f>
        <v xml:space="preserve"> </v>
      </c>
    </row>
    <row r="589" spans="1:22" ht="12.95" customHeight="1">
      <c r="A589" s="124"/>
      <c r="B589" s="580"/>
      <c r="C589" s="78">
        <v>4</v>
      </c>
      <c r="D589" s="79" t="s">
        <v>533</v>
      </c>
      <c r="E589" s="78" t="str">
        <f>IF(COUNTIF(MaGv!$C$42:$BB$42, B580)&gt;0, INDEX(MaGv!$C$38:$BB$42, 1, MATCH(B580, MaGv!$C$42:$BB$42,0))," ")</f>
        <v xml:space="preserve"> </v>
      </c>
      <c r="F589" s="78" t="str">
        <f>IF(COUNTIF(MaGv!$C$47:$BB$47, B580)&gt;0, INDEX(MaGv!$C$38:$BB$47, 1, MATCH(B580, MaGv!$C$47:$BB$47,0))," ")</f>
        <v xml:space="preserve"> </v>
      </c>
      <c r="G589" s="78" t="str">
        <f>IF(COUNTIF(MaGv!$C$52:$BB$52, B580)&gt;0, INDEX(MaGv!$C$38:$BB$52, 1, MATCH(B580, MaGv!$C$52:$BB$52, 0))," ")</f>
        <v xml:space="preserve"> </v>
      </c>
      <c r="H589" s="78" t="str">
        <f>IF(COUNTIF(MaGv!$C$57:$BB$57, B580)&gt;0, INDEX(MaGv!$C$38:$BB$57, 1, MATCH(B580, MaGv!$C$57:$BB$57,0))," ")</f>
        <v xml:space="preserve"> </v>
      </c>
      <c r="I589" s="78" t="str">
        <f>IF(COUNTIF(MaGv!$C$62:$BB$62, B580)&gt;0, INDEX(MaGv!$C$38:$BB$62, 1, MATCH(B580, MaGv!$C$62:$BB$62,0))," ")</f>
        <v xml:space="preserve"> </v>
      </c>
      <c r="J589" s="78" t="str">
        <f>IF(COUNTIF(MaGv!$C$66:$BB$67, B580)&gt;0, INDEX(MaGv!$C$38:$BB$67, 1, MATCH(B580, MaGv!$C$67:$BB$67,0))," ")</f>
        <v xml:space="preserve"> </v>
      </c>
      <c r="K589" s="104"/>
      <c r="L589" s="580"/>
      <c r="M589" s="78">
        <v>4</v>
      </c>
      <c r="N589" s="79" t="s">
        <v>533</v>
      </c>
      <c r="O589" s="78" t="str">
        <f>IF(COUNTIF(MaGv!$C$42:$BB$42, L580)&gt;0, INDEX(MaGv!$C$38:$BB$42, 1, MATCH(L580, MaGv!$C$42:$BB$42,0))," ")</f>
        <v xml:space="preserve"> </v>
      </c>
      <c r="P589" s="78" t="str">
        <f>IF(COUNTIF(MaGv!$C$47:$BB$47, L580)&gt;0, INDEX(MaGv!$C$38:$BB$47, 1, MATCH(L580, MaGv!$C$47:$BB$47,0))," ")</f>
        <v xml:space="preserve"> </v>
      </c>
      <c r="Q589" s="78" t="str">
        <f>IF(COUNTIF(MaGv!$C$52:$BB$52, L580)&gt;0, INDEX(MaGv!$C$38:$BB$52, 1, MATCH(L580, MaGv!$C$52:$BB$52, 0))," ")</f>
        <v xml:space="preserve"> </v>
      </c>
      <c r="R589" s="78" t="str">
        <f>IF(COUNTIF(MaGv!$C$57:$BB$57, L580)&gt;0, INDEX(MaGv!$C$38:$BB$57, 1, MATCH(L580, MaGv!$C$57:$BB$57,0))," ")</f>
        <v xml:space="preserve"> </v>
      </c>
      <c r="S589" s="78" t="str">
        <f>IF(COUNTIF(MaGv!$C$62:$BB$62, L580)&gt;0, INDEX(MaGv!$C$38:$BB$62, 1, MATCH(L580, MaGv!$C$62:$BB$62,0))," ")</f>
        <v xml:space="preserve"> </v>
      </c>
      <c r="T589" s="78" t="str">
        <f>IF(COUNTIF(MaGv!$C$66:$BB$67, L580)&gt;0, INDEX(MaGv!$C$38:$BB$67, 1, MATCH(L580, MaGv!$C$67:$BB$67,0))," ")</f>
        <v xml:space="preserve"> </v>
      </c>
    </row>
    <row r="590" spans="1:22" ht="12.95" customHeight="1">
      <c r="A590" s="124"/>
      <c r="B590" s="581"/>
      <c r="C590" s="80">
        <v>5</v>
      </c>
      <c r="D590" s="81" t="s">
        <v>534</v>
      </c>
      <c r="E590" s="80" t="str">
        <f>IF(COUNTIF(MaGv!$C$43:$BB$43, B580)&gt;0, INDEX(MaGv!$C$38:$BB$43, 1, MATCH(B580, MaGv!$C$43:$BB$43,0))," ")</f>
        <v xml:space="preserve"> </v>
      </c>
      <c r="F590" s="80" t="str">
        <f>IF(COUNTIF(MaGv!$C$48:$BB$48, B580)&gt;0, INDEX(MaGv!$C$38:$BB$48, 1, MATCH(B580, MaGv!$C$48:$BB$48,0))," ")</f>
        <v xml:space="preserve"> </v>
      </c>
      <c r="G590" s="80" t="str">
        <f>IF(COUNTIF(MaGv!$C$53:$BB$53, B580)&gt;0, INDEX(MaGv!$C$38:$BB$53, 1, MATCH(B580, MaGv!$C$53:$BB$53,0))," ")</f>
        <v xml:space="preserve"> </v>
      </c>
      <c r="H590" s="80" t="str">
        <f>IF(COUNTIF(MaGv!$C$58:$BB$58, B580)&gt;0, INDEX(MaGv!$C$38:$BB$58, 1, MATCH(B580, MaGv!$C$58:$BB$58,0))," ")</f>
        <v xml:space="preserve"> </v>
      </c>
      <c r="I590" s="80" t="str">
        <f>IF(COUNTIF(MaGv!$C$63:$BB$63, B580)&gt;0, INDEX(MaGv!$C$38:$BB$63, 1, MATCH(B580, MaGv!$C$63:$BB$63,0))," ")</f>
        <v xml:space="preserve"> </v>
      </c>
      <c r="J590" s="80" t="str">
        <f>IF(COUNTIF(MaGv!$C$68:$BB$68, B580)&gt;0, INDEX(MaGv!$C$38:$BB$68, 1, MATCH(B580, MaGv!$C$68:$BB$68,0))," ")</f>
        <v xml:space="preserve"> </v>
      </c>
      <c r="K590" s="104"/>
      <c r="L590" s="581"/>
      <c r="M590" s="80">
        <v>5</v>
      </c>
      <c r="N590" s="81" t="s">
        <v>534</v>
      </c>
      <c r="O590" s="80" t="str">
        <f>IF(COUNTIF(MaGv!$C$43:$BB$43, L580)&gt;0, INDEX(MaGv!$C$38:$BB$43, 1, MATCH(L580, MaGv!$C$43:$BB$43,0))," ")</f>
        <v xml:space="preserve"> </v>
      </c>
      <c r="P590" s="80" t="str">
        <f>IF(COUNTIF(MaGv!$C$48:$BB$48, L580)&gt;0, INDEX(MaGv!$C$38:$BB$48, 1, MATCH(L580, MaGv!$C$48:$BB$48,0))," ")</f>
        <v xml:space="preserve"> </v>
      </c>
      <c r="Q590" s="80" t="str">
        <f>IF(COUNTIF(MaGv!$C$53:$BB$53, L580)&gt;0, INDEX(MaGv!$C$38:$BB$53, 1, MATCH(L580, MaGv!$C$53:$BB$53,0))," ")</f>
        <v xml:space="preserve"> </v>
      </c>
      <c r="R590" s="80" t="str">
        <f>IF(COUNTIF(MaGv!$C$58:$BB$58, L580)&gt;0, INDEX(MaGv!$C$38:$BB$58, 1, MATCH(L580, MaGv!$C$58:$BB$58,0))," ")</f>
        <v xml:space="preserve"> </v>
      </c>
      <c r="S590" s="80" t="str">
        <f>IF(COUNTIF(MaGv!$C$63:$BB$63, L580)&gt;0, INDEX(MaGv!$C$38:$BB$63, 1, MATCH(L580, MaGv!$C$63:$BB$63,0))," ")</f>
        <v xml:space="preserve"> </v>
      </c>
      <c r="T590" s="80" t="str">
        <f>IF(COUNTIF(MaGv!$C$68:$BB$68, L580)&gt;0, INDEX(MaGv!$C$38:$BB$68, 1, MATCH(L580, MaGv!$C$68:$BB$68,0))," ")</f>
        <v xml:space="preserve"> </v>
      </c>
    </row>
    <row r="591" spans="1:22" ht="12.95" customHeight="1">
      <c r="A591" s="124"/>
      <c r="B591" s="119"/>
      <c r="C591" s="75"/>
      <c r="D591" s="82"/>
      <c r="E591" s="75"/>
      <c r="F591" s="75"/>
      <c r="G591" s="75"/>
      <c r="H591" s="75"/>
      <c r="I591" s="75"/>
      <c r="J591" s="75"/>
      <c r="K591" s="104"/>
      <c r="L591" s="119"/>
      <c r="M591" s="75"/>
      <c r="N591" s="82"/>
      <c r="O591" s="75"/>
      <c r="P591" s="75"/>
      <c r="Q591" s="75"/>
      <c r="R591" s="75"/>
      <c r="S591" s="75"/>
      <c r="T591" s="75"/>
    </row>
    <row r="592" spans="1:22" ht="12.95" customHeight="1">
      <c r="A592" s="127"/>
      <c r="B592" s="120"/>
      <c r="C592" s="83"/>
      <c r="D592" s="83"/>
      <c r="E592" s="84"/>
      <c r="F592" s="84"/>
      <c r="G592" s="84"/>
      <c r="H592" s="84"/>
      <c r="I592" s="84"/>
      <c r="J592" s="84"/>
      <c r="K592" s="84"/>
      <c r="L592" s="120"/>
      <c r="M592" s="83"/>
      <c r="N592" s="83"/>
      <c r="O592" s="84"/>
      <c r="P592" s="84"/>
      <c r="Q592" s="84"/>
      <c r="R592" s="84"/>
      <c r="S592" s="84"/>
      <c r="T592" s="84"/>
    </row>
    <row r="593" spans="1:22" ht="12.95" customHeight="1">
      <c r="A593" s="124"/>
      <c r="B593" s="474" t="str">
        <f ca="1">MaGv!$N$1</f>
        <v>tkb_khoi12_hk2_ngay04-05-2020</v>
      </c>
      <c r="C593" s="474"/>
      <c r="D593" s="70"/>
      <c r="E593" s="70"/>
      <c r="F593" s="70"/>
      <c r="G593" s="70"/>
      <c r="H593" s="124"/>
      <c r="I593" s="70"/>
      <c r="J593" s="70"/>
      <c r="K593" s="71"/>
      <c r="L593" s="474" t="str">
        <f ca="1">MaGv!$N$1</f>
        <v>tkb_khoi12_hk2_ngay04-05-2020</v>
      </c>
      <c r="M593" s="70"/>
      <c r="N593" s="70"/>
      <c r="O593" s="70"/>
      <c r="P593" s="70"/>
      <c r="Q593" s="70"/>
      <c r="R593" s="124"/>
      <c r="S593" s="70"/>
      <c r="T593" s="70"/>
    </row>
    <row r="594" spans="1:22" ht="12.95" customHeight="1">
      <c r="B594" s="117" t="s">
        <v>71</v>
      </c>
      <c r="C594" s="582" t="str">
        <f>VLOOKUP(B596,dsma,3,0)&amp;"-"&amp;VLOOKUP(B596,dsma,5,0)</f>
        <v>Phan Thị Hơn -Địa</v>
      </c>
      <c r="D594" s="582"/>
      <c r="E594" s="582"/>
      <c r="F594" s="582"/>
      <c r="G594" s="71"/>
      <c r="H594" s="72"/>
      <c r="I594" s="73" t="s">
        <v>125</v>
      </c>
      <c r="J594" s="74">
        <f>60-COUNTIF(E597:J606, " ")</f>
        <v>0</v>
      </c>
      <c r="K594" s="71"/>
      <c r="L594" s="117" t="s">
        <v>71</v>
      </c>
      <c r="M594" s="582" t="str">
        <f>VLOOKUP(L596,dsma,3,0)&amp;"-"&amp;VLOOKUP(L596,dsma,5,0)</f>
        <v>Bùi Thị Ngọc Minh-AVăn</v>
      </c>
      <c r="N594" s="582"/>
      <c r="O594" s="582"/>
      <c r="P594" s="582"/>
      <c r="Q594" s="105"/>
      <c r="R594" s="72"/>
      <c r="S594" s="73" t="s">
        <v>125</v>
      </c>
      <c r="T594" s="74">
        <f>60-COUNTIF(O597:T606, " ")</f>
        <v>12</v>
      </c>
    </row>
    <row r="595" spans="1:22" ht="3" customHeight="1">
      <c r="B595" s="116"/>
      <c r="C595" s="71"/>
      <c r="D595" s="71"/>
      <c r="E595" s="75"/>
      <c r="F595" s="71"/>
      <c r="G595" s="71"/>
      <c r="H595" s="71"/>
      <c r="I595" s="71"/>
      <c r="J595" s="71"/>
      <c r="K595" s="71"/>
      <c r="L595" s="116"/>
      <c r="M595" s="71"/>
      <c r="N595" s="71"/>
      <c r="O595" s="75"/>
      <c r="P595" s="71"/>
      <c r="Q595" s="71"/>
      <c r="R595" s="71"/>
      <c r="S595" s="71"/>
      <c r="T595" s="71"/>
    </row>
    <row r="596" spans="1:22" ht="12.95" customHeight="1">
      <c r="A596" s="126"/>
      <c r="B596" s="118" t="str">
        <f>X79</f>
        <v>BD05</v>
      </c>
      <c r="C596" s="76" t="s">
        <v>72</v>
      </c>
      <c r="D596" s="76" t="s">
        <v>73</v>
      </c>
      <c r="E596" s="76" t="s">
        <v>15</v>
      </c>
      <c r="F596" s="76" t="s">
        <v>16</v>
      </c>
      <c r="G596" s="76" t="s">
        <v>37</v>
      </c>
      <c r="H596" s="76" t="s">
        <v>38</v>
      </c>
      <c r="I596" s="76" t="s">
        <v>39</v>
      </c>
      <c r="J596" s="76" t="s">
        <v>40</v>
      </c>
      <c r="K596" s="103"/>
      <c r="L596" s="118" t="str">
        <f>X80</f>
        <v>BA01</v>
      </c>
      <c r="M596" s="76" t="s">
        <v>72</v>
      </c>
      <c r="N596" s="76" t="s">
        <v>73</v>
      </c>
      <c r="O596" s="76" t="s">
        <v>15</v>
      </c>
      <c r="P596" s="76" t="s">
        <v>16</v>
      </c>
      <c r="Q596" s="76" t="s">
        <v>37</v>
      </c>
      <c r="R596" s="76" t="s">
        <v>38</v>
      </c>
      <c r="S596" s="76" t="s">
        <v>39</v>
      </c>
      <c r="T596" s="76" t="s">
        <v>40</v>
      </c>
      <c r="V596" s="122">
        <v>76</v>
      </c>
    </row>
    <row r="597" spans="1:22" ht="12.95" customHeight="1">
      <c r="A597" s="124"/>
      <c r="B597" s="583" t="s">
        <v>25</v>
      </c>
      <c r="C597" s="68">
        <v>1</v>
      </c>
      <c r="D597" s="77" t="s">
        <v>74</v>
      </c>
      <c r="E597" s="68" t="str">
        <f>IF(COUNTIF(MaGv!$C$4:$BB$4, B596)&gt;0, INDEX(MaGv!$C$3:$BB$4, 1, MATCH(B596, MaGv!$C$4:$BB$4,0))," ")</f>
        <v xml:space="preserve"> </v>
      </c>
      <c r="F597" s="68" t="str">
        <f>IF(COUNTIF(MaGv!$C$9:$BB$9, B596)&gt;0, INDEX(MaGv!$C$3:$BB$9, 1, MATCH(B596, MaGv!$C$9:$BB$9,0))," ")</f>
        <v xml:space="preserve"> </v>
      </c>
      <c r="G597" s="68" t="str">
        <f>IF(COUNTIF(MaGv!$C$14:$BB$14, B596)&gt;0, INDEX(MaGv!$C$3:$BB$14, 1, MATCH(B596, MaGv!$C$14:$BB$14,0))," ")</f>
        <v xml:space="preserve"> </v>
      </c>
      <c r="H597" s="68" t="str">
        <f>IF(COUNTIF(MaGv!$C$19:$BB$19, B596)&gt;0, INDEX(MaGv!$C$3:$BB$19, 1, MATCH(B596, MaGv!$C$19:$BB$19,0))," ")</f>
        <v xml:space="preserve"> </v>
      </c>
      <c r="I597" s="68" t="str">
        <f>IF(COUNTIF(MaGv!$C$24:$BB$24, B596)&gt;0, INDEX(MaGv!$C$3:$BB$24, 1, MATCH(B596, MaGv!$C$24:$BB$24,0))," ")</f>
        <v xml:space="preserve"> </v>
      </c>
      <c r="J597" s="68" t="str">
        <f>IF(COUNTIF(MaGv!$C$29:$BB$29, B596)&gt;0, INDEX(MaGv!$C$3:$BB$29, 1, MATCH(B596, MaGv!$C$29:$BB$29,0))," ")</f>
        <v xml:space="preserve"> </v>
      </c>
      <c r="K597" s="104"/>
      <c r="L597" s="583" t="s">
        <v>25</v>
      </c>
      <c r="M597" s="68">
        <v>1</v>
      </c>
      <c r="N597" s="77" t="s">
        <v>74</v>
      </c>
      <c r="O597" s="68" t="str">
        <f>IF(COUNTIF(MaGv!$C$4:$BB$4, L596)&gt;0, INDEX(MaGv!$C$3:$BB$4, 1, MATCH(L596, MaGv!$C$4:$BB$4,0))," ")</f>
        <v xml:space="preserve"> </v>
      </c>
      <c r="P597" s="68" t="str">
        <f>IF(COUNTIF(MaGv!$C$9:$BB$9, L596)&gt;0, INDEX(MaGv!$C$3:$BB$9, 1, MATCH(L596, MaGv!$C$9:$BB$9,0))," ")</f>
        <v>A12</v>
      </c>
      <c r="Q597" s="68" t="str">
        <f>IF(COUNTIF(MaGv!$C$14:$BB$14, L596)&gt;0, INDEX(MaGv!$C$3:$BB$14, 1, MATCH(L596, MaGv!$C$14:$BB$14,0))," ")</f>
        <v>A3</v>
      </c>
      <c r="R597" s="68" t="str">
        <f>IF(COUNTIF(MaGv!$C$19:$BB$19, L596)&gt;0, INDEX(MaGv!$C$3:$BB$19, 1, MATCH(L596, MaGv!$C$19:$BB$19,0))," ")</f>
        <v>A12</v>
      </c>
      <c r="S597" s="68" t="str">
        <f>IF(COUNTIF(MaGv!$C$24:$BB$24, L596)&gt;0, INDEX(MaGv!$C$3:$BB$24, 1, MATCH(L596, MaGv!$C$24:$BB$24,0))," ")</f>
        <v xml:space="preserve"> </v>
      </c>
      <c r="T597" s="68" t="str">
        <f>IF(COUNTIF(MaGv!$C$29:$BB$29, L596)&gt;0, INDEX(MaGv!$C$3:$BB$29, 1, MATCH(L596, MaGv!$C$29:$BB$29,0))," ")</f>
        <v xml:space="preserve"> </v>
      </c>
    </row>
    <row r="598" spans="1:22" ht="12.95" customHeight="1">
      <c r="A598" s="124"/>
      <c r="B598" s="580"/>
      <c r="C598" s="78">
        <v>2</v>
      </c>
      <c r="D598" s="79" t="s">
        <v>98</v>
      </c>
      <c r="E598" s="78" t="str">
        <f>IF(COUNTIF(MaGv!$C$5:$BB$5, B596)&gt;0, INDEX(MaGv!$C$3:$BB$5, 1, MATCH(B596, MaGv!$C$5:$BB$5,0))," ")</f>
        <v xml:space="preserve"> </v>
      </c>
      <c r="F598" s="78" t="str">
        <f>IF(COUNTIF(MaGv!$C$10:$BB$10, B596)&gt;0, INDEX(MaGv!$C$3:$BB$10, 1, MATCH(B596, MaGv!$C$10:$BB$10,0))," ")</f>
        <v xml:space="preserve"> </v>
      </c>
      <c r="G598" s="78" t="str">
        <f>IF(COUNTIF(MaGv!$C$15:$BB$15, B596)&gt;0, INDEX(MaGv!$C$3:$BB$15, 1, MATCH(B596, MaGv!$C$15:$BB$15,0))," ")</f>
        <v xml:space="preserve"> </v>
      </c>
      <c r="H598" s="78" t="str">
        <f>IF(COUNTIF(MaGv!$C$20:$BB$20, B596)&gt;0, INDEX(MaGv!$C$3:$BB$20, 1, MATCH(B596, MaGv!$C$20:$BB$20,0))," ")</f>
        <v xml:space="preserve"> </v>
      </c>
      <c r="I598" s="78" t="str">
        <f>IF(COUNTIF(MaGv!$C$25:$BB$25, B596)&gt;0, INDEX(MaGv!$C$3:$BB$25, 1, MATCH(B596, MaGv!$C$25:$BB$25,0))," ")</f>
        <v xml:space="preserve"> </v>
      </c>
      <c r="J598" s="78" t="str">
        <f>IF(COUNTIF(MaGv!$C$30:$BB$30, B596)&gt;0, INDEX(MaGv!$C$3:$BB$30, 1, MATCH(B596, MaGv!$C$30:$BB$30,0))," ")</f>
        <v xml:space="preserve"> </v>
      </c>
      <c r="K598" s="104"/>
      <c r="L598" s="580"/>
      <c r="M598" s="78">
        <v>2</v>
      </c>
      <c r="N598" s="79" t="s">
        <v>98</v>
      </c>
      <c r="O598" s="78" t="str">
        <f>IF(COUNTIF(MaGv!$C$5:$BB$5, L596)&gt;0, INDEX(MaGv!$C$3:$BB$5, 1, MATCH(L596, MaGv!$C$5:$BB$5,0))," ")</f>
        <v xml:space="preserve"> </v>
      </c>
      <c r="P598" s="78" t="str">
        <f>IF(COUNTIF(MaGv!$C$10:$BB$10, L596)&gt;0, INDEX(MaGv!$C$3:$BB$10, 1, MATCH(L596, MaGv!$C$10:$BB$10,0))," ")</f>
        <v>A12</v>
      </c>
      <c r="Q598" s="78" t="str">
        <f>IF(COUNTIF(MaGv!$C$15:$BB$15, L596)&gt;0, INDEX(MaGv!$C$3:$BB$15, 1, MATCH(L596, MaGv!$C$15:$BB$15,0))," ")</f>
        <v>A3</v>
      </c>
      <c r="R598" s="78" t="str">
        <f>IF(COUNTIF(MaGv!$C$20:$BB$20, L596)&gt;0, INDEX(MaGv!$C$3:$BB$20, 1, MATCH(L596, MaGv!$C$20:$BB$20,0))," ")</f>
        <v>A12</v>
      </c>
      <c r="S598" s="78" t="str">
        <f>IF(COUNTIF(MaGv!$C$25:$BB$25, L596)&gt;0, INDEX(MaGv!$C$3:$BB$25, 1, MATCH(L596, MaGv!$C$25:$BB$25,0))," ")</f>
        <v xml:space="preserve"> </v>
      </c>
      <c r="T598" s="78" t="str">
        <f>IF(COUNTIF(MaGv!$C$30:$BB$30, L596)&gt;0, INDEX(MaGv!$C$3:$BB$30, 1, MATCH(L596, MaGv!$C$30:$BB$30,0))," ")</f>
        <v xml:space="preserve"> </v>
      </c>
    </row>
    <row r="599" spans="1:22" ht="12.95" customHeight="1">
      <c r="A599" s="124"/>
      <c r="B599" s="580"/>
      <c r="C599" s="78">
        <v>3</v>
      </c>
      <c r="D599" s="79" t="s">
        <v>278</v>
      </c>
      <c r="E599" s="78" t="str">
        <f>IF(COUNTIF(MaGv!$C$6:$BB$6, B596)&gt;0, INDEX(MaGv!$C$3:$BB$6, 1, MATCH(B596, MaGv!$C$6:$BB$6,0))," ")</f>
        <v xml:space="preserve"> </v>
      </c>
      <c r="F599" s="78" t="str">
        <f>IF(COUNTIF(MaGv!$C$11:$BB$11, B596)&gt;0, INDEX(MaGv!$C$3:$BB$11, 1, MATCH(B596, MaGv!$C$11:$BB$11,0))," ")</f>
        <v xml:space="preserve"> </v>
      </c>
      <c r="G599" s="78" t="str">
        <f>IF(COUNTIF(MaGv!$C$16:$BB$16, B596)&gt;0, INDEX(MaGv!$C$3:$BB$16, 1, MATCH(B596, MaGv!$C$16:$BB$16,0))," ")</f>
        <v xml:space="preserve"> </v>
      </c>
      <c r="H599" s="78" t="str">
        <f>IF(COUNTIF(MaGv!$C$21:$BB$21, B596)&gt;0, INDEX(MaGv!$C$3:$BB$21, 1, MATCH(B596, MaGv!$C$21:$BB$21,0))," ")</f>
        <v xml:space="preserve"> </v>
      </c>
      <c r="I599" s="78" t="str">
        <f>IF(COUNTIF(MaGv!$C$26:$BB$26, B596)&gt;0, INDEX(MaGv!$C$3:$BB$26, 1, MATCH(B596, MaGv!$C$26:$BB$26,0))," ")</f>
        <v xml:space="preserve"> </v>
      </c>
      <c r="J599" s="78" t="str">
        <f>IF(COUNTIF(MaGv!$C$31:$BB$31, B596)&gt;0, INDEX(MaGv!$C$3:$BB$31, 1, MATCH(B596, MaGv!$C$31:$BB$31,0))," ")</f>
        <v xml:space="preserve"> </v>
      </c>
      <c r="K599" s="104"/>
      <c r="L599" s="580"/>
      <c r="M599" s="78">
        <v>3</v>
      </c>
      <c r="N599" s="79" t="s">
        <v>278</v>
      </c>
      <c r="O599" s="78" t="str">
        <f>IF(COUNTIF(MaGv!$C$6:$BB$6, L596)&gt;0, INDEX(MaGv!$C$3:$BB$6, 1, MATCH(L596, MaGv!$C$6:$BB$6,0))," ")</f>
        <v xml:space="preserve"> </v>
      </c>
      <c r="P599" s="78" t="str">
        <f>IF(COUNTIF(MaGv!$C$11:$BB$11, L596)&gt;0, INDEX(MaGv!$C$3:$BB$11, 1, MATCH(L596, MaGv!$C$11:$BB$11,0))," ")</f>
        <v>A1</v>
      </c>
      <c r="Q599" s="78" t="str">
        <f>IF(COUNTIF(MaGv!$C$16:$BB$16, L596)&gt;0, INDEX(MaGv!$C$3:$BB$16, 1, MATCH(L596, MaGv!$C$16:$BB$16,0))," ")</f>
        <v>A1</v>
      </c>
      <c r="R599" s="78" t="str">
        <f>IF(COUNTIF(MaGv!$C$21:$BB$21, L596)&gt;0, INDEX(MaGv!$C$3:$BB$21, 1, MATCH(L596, MaGv!$C$21:$BB$21,0))," ")</f>
        <v xml:space="preserve"> </v>
      </c>
      <c r="S599" s="78" t="str">
        <f>IF(COUNTIF(MaGv!$C$26:$BB$26, L596)&gt;0, INDEX(MaGv!$C$3:$BB$26, 1, MATCH(L596, MaGv!$C$26:$BB$26,0))," ")</f>
        <v xml:space="preserve"> </v>
      </c>
      <c r="T599" s="78" t="str">
        <f>IF(COUNTIF(MaGv!$C$31:$BB$31, L596)&gt;0, INDEX(MaGv!$C$3:$BB$31, 1, MATCH(L596, MaGv!$C$31:$BB$31,0))," ")</f>
        <v xml:space="preserve"> </v>
      </c>
    </row>
    <row r="600" spans="1:22" ht="12.95" customHeight="1">
      <c r="A600" s="124"/>
      <c r="B600" s="580"/>
      <c r="C600" s="78">
        <v>4</v>
      </c>
      <c r="D600" s="79" t="s">
        <v>99</v>
      </c>
      <c r="E600" s="78" t="str">
        <f>IF(COUNTIF(MaGv!$C$7:$BB$7, B596)&gt;0, INDEX(MaGv!$C$3:$BB$7, 1, MATCH(B596, MaGv!$C$7:$BB$7,0))," ")</f>
        <v xml:space="preserve"> </v>
      </c>
      <c r="F600" s="78" t="str">
        <f>IF(COUNTIF(MaGv!$C$12:$BB$12, B596)&gt;0, INDEX(MaGv!$C$3:$BB$12, 1, MATCH(B596, MaGv!$C$12:$BB$12,0))," ")</f>
        <v xml:space="preserve"> </v>
      </c>
      <c r="G600" s="78" t="str">
        <f>IF(COUNTIF(MaGv!$C$17:$BB$17, B596)&gt;0, INDEX(MaGv!$C$3:$BB$17, 1, MATCH(B596, MaGv!$C$17:$BB$17,0))," ")</f>
        <v xml:space="preserve"> </v>
      </c>
      <c r="H600" s="78" t="str">
        <f>IF(COUNTIF(MaGv!$C$22:$BB$22, B596)&gt;0, INDEX(MaGv!$C$3:$BB$22, 1, MATCH(B596, MaGv!$C$22:$BB$22,0))," ")</f>
        <v xml:space="preserve"> </v>
      </c>
      <c r="I600" s="78" t="str">
        <f>IF(COUNTIF(MaGv!$C$27:$BB$27, B596)&gt;0, INDEX(MaGv!$C$3:$BB$27, 1, MATCH(B596, MaGv!$C$27:$BB$27,0))," ")</f>
        <v xml:space="preserve"> </v>
      </c>
      <c r="J600" s="78" t="str">
        <f>IF(COUNTIF(MaGv!$C$32:$BB$32, B596)&gt;0, INDEX(MaGv!$C$3:$BB$32, 1, MATCH(B596, MaGv!$C$32:$BB$32,0))," ")</f>
        <v xml:space="preserve"> </v>
      </c>
      <c r="K600" s="104"/>
      <c r="L600" s="580"/>
      <c r="M600" s="78">
        <v>4</v>
      </c>
      <c r="N600" s="79" t="s">
        <v>99</v>
      </c>
      <c r="O600" s="78" t="str">
        <f>IF(COUNTIF(MaGv!$C$7:$BB$7, L596)&gt;0, INDEX(MaGv!$C$3:$BB$7, 1, MATCH(L596, MaGv!$C$7:$BB$7,0))," ")</f>
        <v xml:space="preserve"> </v>
      </c>
      <c r="P600" s="78" t="str">
        <f>IF(COUNTIF(MaGv!$C$12:$BB$12, L596)&gt;0, INDEX(MaGv!$C$3:$BB$12, 1, MATCH(L596, MaGv!$C$12:$BB$12,0))," ")</f>
        <v>A3</v>
      </c>
      <c r="Q600" s="78" t="str">
        <f>IF(COUNTIF(MaGv!$C$17:$BB$17, L596)&gt;0, INDEX(MaGv!$C$3:$BB$17, 1, MATCH(L596, MaGv!$C$17:$BB$17,0))," ")</f>
        <v>A1</v>
      </c>
      <c r="R600" s="78" t="str">
        <f>IF(COUNTIF(MaGv!$C$22:$BB$22, L596)&gt;0, INDEX(MaGv!$C$3:$BB$22, 1, MATCH(L596, MaGv!$C$22:$BB$22,0))," ")</f>
        <v xml:space="preserve"> </v>
      </c>
      <c r="S600" s="78" t="str">
        <f>IF(COUNTIF(MaGv!$C$27:$BB$27, L596)&gt;0, INDEX(MaGv!$C$3:$BB$27, 1, MATCH(L596, MaGv!$C$27:$BB$27,0))," ")</f>
        <v xml:space="preserve"> </v>
      </c>
      <c r="T600" s="78" t="str">
        <f>IF(COUNTIF(MaGv!$C$32:$BB$32, L596)&gt;0, INDEX(MaGv!$C$3:$BB$32, 1, MATCH(L596, MaGv!$C$32:$BB$32,0))," ")</f>
        <v xml:space="preserve"> </v>
      </c>
    </row>
    <row r="601" spans="1:22" ht="12.95" customHeight="1" thickBot="1">
      <c r="A601" s="124"/>
      <c r="B601" s="580"/>
      <c r="C601" s="108">
        <v>5</v>
      </c>
      <c r="D601" s="110" t="s">
        <v>100</v>
      </c>
      <c r="E601" s="108" t="str">
        <f>IF(COUNTIF(MaGv!$C$8:$BB$8, B596)&gt;0, INDEX(MaGv!$C$3:$BB$8, 1, MATCH(B596, MaGv!$C$8:$BB$8,0))," ")</f>
        <v xml:space="preserve"> </v>
      </c>
      <c r="F601" s="108" t="str">
        <f>IF(COUNTIF(MaGv!$C$13:$BB$13, B596)&gt;0, INDEX(MaGv!$C$3:$BB$13, 1, MATCH(B596, MaGv!$C$13:$BB$13,0))," ")</f>
        <v xml:space="preserve"> </v>
      </c>
      <c r="G601" s="108" t="str">
        <f>IF(COUNTIF(MaGv!$C$18:$BB$18, B596)&gt;0, INDEX(MaGv!$C$3:$BB$18, 1, MATCH(B596, MaGv!$C$18:$BB$18,0))," ")</f>
        <v xml:space="preserve"> </v>
      </c>
      <c r="H601" s="108" t="str">
        <f>IF(COUNTIF(MaGv!$C$23:$BB$23, B596)&gt;0, INDEX(MaGv!$C$3:$BB$23, 1, MATCH(B596, MaGv!$C$23:$BB$23,0))," ")</f>
        <v xml:space="preserve"> </v>
      </c>
      <c r="I601" s="108" t="str">
        <f>IF(COUNTIF(MaGv!$C$28:$BB$28, B596)&gt;0, INDEX(MaGv!$C$3:$BB$28, 1, MATCH(B596, MaGv!$C$28:$BB$28,0))," ")</f>
        <v xml:space="preserve"> </v>
      </c>
      <c r="J601" s="108" t="str">
        <f>IF(COUNTIF(MaGv!$C$33:$BB$33, B596)&gt;0, INDEX(MaGv!$C$3:$BB$33, 1, MATCH(B596, MaGv!$C$33:$BB$33, 0))," ")</f>
        <v xml:space="preserve"> </v>
      </c>
      <c r="K601" s="104"/>
      <c r="L601" s="580"/>
      <c r="M601" s="108">
        <v>5</v>
      </c>
      <c r="N601" s="110" t="s">
        <v>100</v>
      </c>
      <c r="O601" s="108" t="str">
        <f>IF(COUNTIF(MaGv!$C$8:$BB$8, L596)&gt;0, INDEX(MaGv!$C$3:$BB$8, 1, MATCH(L596, MaGv!$C$8:$BB$8,0))," ")</f>
        <v xml:space="preserve"> </v>
      </c>
      <c r="P601" s="108" t="str">
        <f>IF(COUNTIF(MaGv!$C$13:$BB$13, L596)&gt;0, INDEX(MaGv!$C$3:$BB$13, 1, MATCH(L596, MaGv!$C$13:$BB$13,0))," ")</f>
        <v>A3</v>
      </c>
      <c r="Q601" s="108" t="str">
        <f>IF(COUNTIF(MaGv!$C$18:$BB$18, L596)&gt;0, INDEX(MaGv!$C$3:$BB$18, 1, MATCH(L596, MaGv!$C$18:$BB$18,0))," ")</f>
        <v xml:space="preserve"> </v>
      </c>
      <c r="R601" s="108" t="str">
        <f>IF(COUNTIF(MaGv!$C$23:$BB$23, L596)&gt;0, INDEX(MaGv!$C$3:$BB$23, 1, MATCH(L596, MaGv!$C$23:$BB$23,0))," ")</f>
        <v>A1</v>
      </c>
      <c r="S601" s="108" t="str">
        <f>IF(COUNTIF(MaGv!$C$28:$BB$28, L596)&gt;0, INDEX(MaGv!$C$3:$BB$28, 1, MATCH(L596, MaGv!$C$28:$BB$28,0))," ")</f>
        <v xml:space="preserve"> </v>
      </c>
      <c r="T601" s="108" t="str">
        <f>IF(COUNTIF(MaGv!$C$33:$BB$33, L596)&gt;0, INDEX(MaGv!$C$3:$BB$33, 1, MATCH(L596, MaGv!$C$33:$BB$33, 0))," ")</f>
        <v xml:space="preserve"> </v>
      </c>
    </row>
    <row r="602" spans="1:22" ht="12.95" customHeight="1" thickTop="1">
      <c r="A602" s="124"/>
      <c r="B602" s="579" t="s">
        <v>24</v>
      </c>
      <c r="C602" s="109">
        <v>1</v>
      </c>
      <c r="D602" s="111" t="s">
        <v>279</v>
      </c>
      <c r="E602" s="109" t="str">
        <f>IF(COUNTIF(MaGv!$C$39:$BB$39, B596)&gt;0, INDEX(MaGv!$C$38:$BB$39, 1, MATCH(B596, MaGv!$C$39:$BB$39,0))," ")</f>
        <v xml:space="preserve"> </v>
      </c>
      <c r="F602" s="109" t="str">
        <f>IF(COUNTIF(MaGv!$C$44:$BB$44, B596)&gt;0, INDEX(MaGv!$C$38:$BB$44, 1, MATCH(B596, MaGv!$C$44:$BB$44,0))," ")</f>
        <v xml:space="preserve"> </v>
      </c>
      <c r="G602" s="109" t="str">
        <f>IF(COUNTIF(MaGv!$C$49:$BB$49, B596)&gt;0, INDEX(MaGv!$C$38:$BB$49, 1, MATCH(B596, MaGv!$C$49:$BB$49,0))," ")</f>
        <v xml:space="preserve"> </v>
      </c>
      <c r="H602" s="109" t="str">
        <f>IF(COUNTIF(MaGv!$C$54:$BB$54, B596)&gt;0, INDEX(MaGv!$C$38:$BB$54, 1, MATCH(B596, MaGv!$C$54:$BB$54,0))," ")</f>
        <v xml:space="preserve"> </v>
      </c>
      <c r="I602" s="109" t="str">
        <f>IF(COUNTIF(MaGv!$C$59:$BB$59, B596)&gt;0, INDEX(MaGv!$C$38:$BB$59, 1, MATCH(B596, MaGv!$C$59:$BB$59,0))," ")</f>
        <v xml:space="preserve"> </v>
      </c>
      <c r="J602" s="109" t="str">
        <f>IF(COUNTIF(MaGv!$C$64:$BB$64, B596)&gt;0, INDEX(MaGv!$C$38:$BB$64, 1, MATCH(B596, MaGv!$C$64:$BB$64,0))," ")</f>
        <v xml:space="preserve"> </v>
      </c>
      <c r="K602" s="104"/>
      <c r="L602" s="579" t="s">
        <v>24</v>
      </c>
      <c r="M602" s="109">
        <v>1</v>
      </c>
      <c r="N602" s="111" t="s">
        <v>279</v>
      </c>
      <c r="O602" s="109" t="str">
        <f>IF(COUNTIF(MaGv!$C$39:$BB$39, L596)&gt;0, INDEX(MaGv!$C$38:$BB$39, 1, MATCH(L596, MaGv!$C$39:$BB$39,0))," ")</f>
        <v xml:space="preserve"> </v>
      </c>
      <c r="P602" s="109" t="str">
        <f>IF(COUNTIF(MaGv!$C$44:$BB$44, L596)&gt;0, INDEX(MaGv!$C$38:$BB$44, 1, MATCH(L596, MaGv!$C$44:$BB$44,0))," ")</f>
        <v xml:space="preserve"> </v>
      </c>
      <c r="Q602" s="109" t="str">
        <f>IF(COUNTIF(MaGv!$C$49:$BB$49, L596)&gt;0, INDEX(MaGv!$C$38:$BB$49, 1, MATCH(L596, MaGv!$C$49:$BB$49,0))," ")</f>
        <v xml:space="preserve"> </v>
      </c>
      <c r="R602" s="109" t="str">
        <f>IF(COUNTIF(MaGv!$C$54:$BB$54, L596)&gt;0, INDEX(MaGv!$C$38:$BB$54, 1, MATCH(L596, MaGv!$C$54:$BB$54,0))," ")</f>
        <v xml:space="preserve"> </v>
      </c>
      <c r="S602" s="109" t="str">
        <f>IF(COUNTIF(MaGv!$C$59:$BB$59, L596)&gt;0, INDEX(MaGv!$C$38:$BB$59, 1, MATCH(L596, MaGv!$C$59:$BB$59,0))," ")</f>
        <v xml:space="preserve"> </v>
      </c>
      <c r="T602" s="109" t="str">
        <f>IF(COUNTIF(MaGv!$C$64:$BB$64, L596)&gt;0, INDEX(MaGv!$C$38:$BB$64, 1, MATCH(L596, MaGv!$C$64:$BB$64,0))," ")</f>
        <v xml:space="preserve"> </v>
      </c>
    </row>
    <row r="603" spans="1:22" ht="12.95" customHeight="1">
      <c r="A603" s="124"/>
      <c r="B603" s="580"/>
      <c r="C603" s="78">
        <v>2</v>
      </c>
      <c r="D603" s="79" t="s">
        <v>531</v>
      </c>
      <c r="E603" s="78" t="str">
        <f>IF(COUNTIF(MaGv!$C$40:$BB$40, B596)&gt;0, INDEX(MaGv!$C$38:$BB$40, 1, MATCH(B596, MaGv!$C$40:$BB$40,0))," ")</f>
        <v xml:space="preserve"> </v>
      </c>
      <c r="F603" s="78" t="str">
        <f>IF(COUNTIF(MaGv!$C$45:$BB$45, B596)&gt;0, INDEX(MaGv!$C$38:$BB$45, 1, MATCH(B596, MaGv!$C$45:$BB$45,0))," ")</f>
        <v xml:space="preserve"> </v>
      </c>
      <c r="G603" s="78" t="str">
        <f>IF(COUNTIF(MaGv!$C$50:$BB$50, B596)&gt;0, INDEX(MaGv!$C$38:$BB$50, 1, MATCH(B596, MaGv!$C$50:$BB$50,0))," ")</f>
        <v xml:space="preserve"> </v>
      </c>
      <c r="H603" s="78" t="str">
        <f>IF(COUNTIF(MaGv!$C$55:$BB$55, B596)&gt;0, INDEX(MaGv!$C$38:$BB$55, 1, MATCH(B596, MaGv!$C$55:$BB$55,0))," ")</f>
        <v xml:space="preserve"> </v>
      </c>
      <c r="I603" s="78" t="str">
        <f>IF(COUNTIF(MaGv!$C$60:$BB$60, B596)&gt;0, INDEX(MaGv!$C$38:$BB$60, 1, MATCH(B596, MaGv!$C$60:$BB$60,0))," ")</f>
        <v xml:space="preserve"> </v>
      </c>
      <c r="J603" s="78" t="str">
        <f>IF(COUNTIF(MaGv!$C$65:$BB$65, B596)&gt;0, INDEX(MaGv!$C$38:$BB$65, 1, MATCH(B596, MaGv!$C$65:$BB$65,0))," ")</f>
        <v xml:space="preserve"> </v>
      </c>
      <c r="K603" s="104"/>
      <c r="L603" s="580"/>
      <c r="M603" s="78">
        <v>2</v>
      </c>
      <c r="N603" s="79" t="s">
        <v>531</v>
      </c>
      <c r="O603" s="78" t="str">
        <f>IF(COUNTIF(MaGv!$C$40:$BB$40, L596)&gt;0, INDEX(MaGv!$C$38:$BB$40, 1, MATCH(L596, MaGv!$C$40:$BB$40,0))," ")</f>
        <v xml:space="preserve"> </v>
      </c>
      <c r="P603" s="78" t="str">
        <f>IF(COUNTIF(MaGv!$C$45:$BB$45, L596)&gt;0, INDEX(MaGv!$C$38:$BB$45, 1, MATCH(L596, MaGv!$C$45:$BB$45,0))," ")</f>
        <v xml:space="preserve"> </v>
      </c>
      <c r="Q603" s="78" t="str">
        <f>IF(COUNTIF(MaGv!$C$50:$BB$50, L596)&gt;0, INDEX(MaGv!$C$38:$BB$50, 1, MATCH(L596, MaGv!$C$50:$BB$50,0))," ")</f>
        <v xml:space="preserve"> </v>
      </c>
      <c r="R603" s="78" t="str">
        <f>IF(COUNTIF(MaGv!$C$55:$BB$55, L596)&gt;0, INDEX(MaGv!$C$38:$BB$55, 1, MATCH(L596, MaGv!$C$55:$BB$55,0))," ")</f>
        <v xml:space="preserve"> </v>
      </c>
      <c r="S603" s="78" t="str">
        <f>IF(COUNTIF(MaGv!$C$60:$BB$60, L596)&gt;0, INDEX(MaGv!$C$38:$BB$60, 1, MATCH(L596, MaGv!$C$60:$BB$60,0))," ")</f>
        <v xml:space="preserve"> </v>
      </c>
      <c r="T603" s="78" t="str">
        <f>IF(COUNTIF(MaGv!$C$65:$BB$65, L596)&gt;0, INDEX(MaGv!$C$38:$BB$65, 1, MATCH(L596, MaGv!$C$65:$BB$65,0))," ")</f>
        <v xml:space="preserve"> </v>
      </c>
    </row>
    <row r="604" spans="1:22" ht="12.95" customHeight="1">
      <c r="A604" s="124"/>
      <c r="B604" s="580"/>
      <c r="C604" s="78">
        <v>3</v>
      </c>
      <c r="D604" s="79" t="s">
        <v>532</v>
      </c>
      <c r="E604" s="78" t="str">
        <f>IF(COUNTIF(MaGv!$C$41:$BB$41, B596)&gt;0, INDEX(MaGv!$C$38:$BB$41, 1, MATCH(B596, MaGv!$C$41:$BB$41,0))," ")</f>
        <v xml:space="preserve"> </v>
      </c>
      <c r="F604" s="78" t="str">
        <f>IF(COUNTIF(MaGv!$C$46:$BB$46, B596)&gt;0, INDEX(MaGv!$C$38:$BB$46, 1, MATCH(B596, MaGv!$C$46:$BB$46,0))," ")</f>
        <v xml:space="preserve"> </v>
      </c>
      <c r="G604" s="78" t="str">
        <f>IF(COUNTIF(MaGv!$C$51:$BB$51, B596)&gt;0, INDEX(MaGv!$C$38:$BB$51, 1, MATCH(B596, MaGv!$C$51:$BB$51,0))," ")</f>
        <v xml:space="preserve"> </v>
      </c>
      <c r="H604" s="78" t="str">
        <f>IF(COUNTIF(MaGv!$C$56:$BB$56, B596)&gt;0, INDEX(MaGv!$C$38:$BB$56, 1, MATCH(B596, MaGv!$C$56:$BB$56,0))," ")</f>
        <v xml:space="preserve"> </v>
      </c>
      <c r="I604" s="78" t="str">
        <f>IF(COUNTIF(MaGv!$C$61:$BB$61, B596)&gt;0, INDEX(MaGv!$C$38:$BB$61, 1, MATCH(B596, MaGv!$C$61:$BB$61,0))," ")</f>
        <v xml:space="preserve"> </v>
      </c>
      <c r="J604" s="78" t="str">
        <f>IF(COUNTIF(MaGv!$C$66:$BB$66, B596)&gt;0, INDEX(MaGv!$C$38:$BB$66, 1, MATCH(B596, MaGv!$C$66:$BB$66,0))," ")</f>
        <v xml:space="preserve"> </v>
      </c>
      <c r="K604" s="104"/>
      <c r="L604" s="580"/>
      <c r="M604" s="78">
        <v>3</v>
      </c>
      <c r="N604" s="79" t="s">
        <v>532</v>
      </c>
      <c r="O604" s="78" t="str">
        <f>IF(COUNTIF(MaGv!$C$41:$BB$41, L596)&gt;0, INDEX(MaGv!$C$38:$BB$41, 1, MATCH(L596, MaGv!$C$41:$BB$41,0))," ")</f>
        <v xml:space="preserve"> </v>
      </c>
      <c r="P604" s="78" t="str">
        <f>IF(COUNTIF(MaGv!$C$46:$BB$46, L596)&gt;0, INDEX(MaGv!$C$38:$BB$46, 1, MATCH(L596, MaGv!$C$46:$BB$46,0))," ")</f>
        <v xml:space="preserve"> </v>
      </c>
      <c r="Q604" s="78" t="str">
        <f>IF(COUNTIF(MaGv!$C$51:$BB$51, L596)&gt;0, INDEX(MaGv!$C$38:$BB$51, 1, MATCH(L596, MaGv!$C$51:$BB$51,0))," ")</f>
        <v xml:space="preserve"> </v>
      </c>
      <c r="R604" s="78" t="str">
        <f>IF(COUNTIF(MaGv!$C$56:$BB$56, L596)&gt;0, INDEX(MaGv!$C$38:$BB$56, 1, MATCH(L596, MaGv!$C$56:$BB$56,0))," ")</f>
        <v xml:space="preserve"> </v>
      </c>
      <c r="S604" s="78" t="str">
        <f>IF(COUNTIF(MaGv!$C$61:$BB$61, L596)&gt;0, INDEX(MaGv!$C$38:$BB$61, 1, MATCH(L596, MaGv!$C$61:$BB$61,0))," ")</f>
        <v xml:space="preserve"> </v>
      </c>
      <c r="T604" s="78" t="str">
        <f>IF(COUNTIF(MaGv!$C$66:$BB$66, L596)&gt;0, INDEX(MaGv!$C$38:$BB$66, 1, MATCH(L596, MaGv!$C$66:$BB$66,0))," ")</f>
        <v xml:space="preserve"> </v>
      </c>
    </row>
    <row r="605" spans="1:22" ht="12.95" customHeight="1">
      <c r="A605" s="124"/>
      <c r="B605" s="580"/>
      <c r="C605" s="78">
        <v>4</v>
      </c>
      <c r="D605" s="79" t="s">
        <v>533</v>
      </c>
      <c r="E605" s="78" t="str">
        <f>IF(COUNTIF(MaGv!$C$42:$BB$42, B596)&gt;0, INDEX(MaGv!$C$38:$BB$42, 1, MATCH(B596, MaGv!$C$42:$BB$42,0))," ")</f>
        <v xml:space="preserve"> </v>
      </c>
      <c r="F605" s="78" t="str">
        <f>IF(COUNTIF(MaGv!$C$47:$BB$47, B596)&gt;0, INDEX(MaGv!$C$38:$BB$47, 1, MATCH(B596, MaGv!$C$47:$BB$47,0))," ")</f>
        <v xml:space="preserve"> </v>
      </c>
      <c r="G605" s="78" t="str">
        <f>IF(COUNTIF(MaGv!$C$52:$BB$52, B596)&gt;0, INDEX(MaGv!$C$38:$BB$52, 1, MATCH(B596, MaGv!$C$52:$BB$52, 0))," ")</f>
        <v xml:space="preserve"> </v>
      </c>
      <c r="H605" s="78" t="str">
        <f>IF(COUNTIF(MaGv!$C$57:$BB$57, B596)&gt;0, INDEX(MaGv!$C$38:$BB$57, 1, MATCH(B596, MaGv!$C$57:$BB$57,0))," ")</f>
        <v xml:space="preserve"> </v>
      </c>
      <c r="I605" s="78" t="str">
        <f>IF(COUNTIF(MaGv!$C$62:$BB$62, B596)&gt;0, INDEX(MaGv!$C$38:$BB$62, 1, MATCH(B596, MaGv!$C$62:$BB$62,0))," ")</f>
        <v xml:space="preserve"> </v>
      </c>
      <c r="J605" s="78" t="str">
        <f>IF(COUNTIF(MaGv!$C$66:$BB$67, B596)&gt;0, INDEX(MaGv!$C$38:$BB$67, 1, MATCH(B596, MaGv!$C$67:$BB$67,0))," ")</f>
        <v xml:space="preserve"> </v>
      </c>
      <c r="K605" s="104"/>
      <c r="L605" s="580"/>
      <c r="M605" s="78">
        <v>4</v>
      </c>
      <c r="N605" s="79" t="s">
        <v>533</v>
      </c>
      <c r="O605" s="78" t="str">
        <f>IF(COUNTIF(MaGv!$C$42:$BB$42, L596)&gt;0, INDEX(MaGv!$C$38:$BB$42, 1, MATCH(L596, MaGv!$C$42:$BB$42,0))," ")</f>
        <v xml:space="preserve"> </v>
      </c>
      <c r="P605" s="78" t="str">
        <f>IF(COUNTIF(MaGv!$C$47:$BB$47, L596)&gt;0, INDEX(MaGv!$C$38:$BB$47, 1, MATCH(L596, MaGv!$C$47:$BB$47,0))," ")</f>
        <v xml:space="preserve"> </v>
      </c>
      <c r="Q605" s="78" t="str">
        <f>IF(COUNTIF(MaGv!$C$52:$BB$52, L596)&gt;0, INDEX(MaGv!$C$38:$BB$52, 1, MATCH(L596, MaGv!$C$52:$BB$52, 0))," ")</f>
        <v xml:space="preserve"> </v>
      </c>
      <c r="R605" s="78" t="str">
        <f>IF(COUNTIF(MaGv!$C$57:$BB$57, L596)&gt;0, INDEX(MaGv!$C$38:$BB$57, 1, MATCH(L596, MaGv!$C$57:$BB$57,0))," ")</f>
        <v xml:space="preserve"> </v>
      </c>
      <c r="S605" s="78" t="str">
        <f>IF(COUNTIF(MaGv!$C$62:$BB$62, L596)&gt;0, INDEX(MaGv!$C$38:$BB$62, 1, MATCH(L596, MaGv!$C$62:$BB$62,0))," ")</f>
        <v xml:space="preserve"> </v>
      </c>
      <c r="T605" s="78" t="str">
        <f>IF(COUNTIF(MaGv!$C$66:$BB$67, L596)&gt;0, INDEX(MaGv!$C$38:$BB$67, 1, MATCH(L596, MaGv!$C$67:$BB$67,0))," ")</f>
        <v xml:space="preserve"> </v>
      </c>
    </row>
    <row r="606" spans="1:22" ht="12.95" customHeight="1">
      <c r="A606" s="124"/>
      <c r="B606" s="581"/>
      <c r="C606" s="80">
        <v>5</v>
      </c>
      <c r="D606" s="81" t="s">
        <v>534</v>
      </c>
      <c r="E606" s="80" t="str">
        <f>IF(COUNTIF(MaGv!$C$43:$BB$43, B596)&gt;0, INDEX(MaGv!$C$38:$BB$43, 1, MATCH(B596, MaGv!$C$43:$BB$43,0))," ")</f>
        <v xml:space="preserve"> </v>
      </c>
      <c r="F606" s="80" t="str">
        <f>IF(COUNTIF(MaGv!$C$48:$BB$48, B596)&gt;0, INDEX(MaGv!$C$38:$BB$48, 1, MATCH(B596, MaGv!$C$48:$BB$48,0))," ")</f>
        <v xml:space="preserve"> </v>
      </c>
      <c r="G606" s="80" t="str">
        <f>IF(COUNTIF(MaGv!$C$53:$BB$53, B596)&gt;0, INDEX(MaGv!$C$38:$BB$53, 1, MATCH(B596, MaGv!$C$53:$BB$53,0))," ")</f>
        <v xml:space="preserve"> </v>
      </c>
      <c r="H606" s="80" t="str">
        <f>IF(COUNTIF(MaGv!$C$58:$BB$58, B596)&gt;0, INDEX(MaGv!$C$38:$BB$58, 1, MATCH(B596, MaGv!$C$58:$BB$58,0))," ")</f>
        <v xml:space="preserve"> </v>
      </c>
      <c r="I606" s="80" t="str">
        <f>IF(COUNTIF(MaGv!$C$63:$BB$63, B596)&gt;0, INDEX(MaGv!$C$38:$BB$63, 1, MATCH(B596, MaGv!$C$63:$BB$63,0))," ")</f>
        <v xml:space="preserve"> </v>
      </c>
      <c r="J606" s="80" t="str">
        <f>IF(COUNTIF(MaGv!$C$68:$BB$68, B596)&gt;0, INDEX(MaGv!$C$38:$BB$68, 1, MATCH(B596, MaGv!$C$68:$BB$68,0))," ")</f>
        <v xml:space="preserve"> </v>
      </c>
      <c r="K606" s="104"/>
      <c r="L606" s="581"/>
      <c r="M606" s="80">
        <v>5</v>
      </c>
      <c r="N606" s="81" t="s">
        <v>534</v>
      </c>
      <c r="O606" s="80" t="str">
        <f>IF(COUNTIF(MaGv!$C$43:$BB$43, L596)&gt;0, INDEX(MaGv!$C$38:$BB$43, 1, MATCH(L596, MaGv!$C$43:$BB$43,0))," ")</f>
        <v xml:space="preserve"> </v>
      </c>
      <c r="P606" s="80" t="str">
        <f>IF(COUNTIF(MaGv!$C$48:$BB$48, L596)&gt;0, INDEX(MaGv!$C$38:$BB$48, 1, MATCH(L596, MaGv!$C$48:$BB$48,0))," ")</f>
        <v xml:space="preserve"> </v>
      </c>
      <c r="Q606" s="80" t="str">
        <f>IF(COUNTIF(MaGv!$C$53:$BB$53, L596)&gt;0, INDEX(MaGv!$C$38:$BB$53, 1, MATCH(L596, MaGv!$C$53:$BB$53,0))," ")</f>
        <v xml:space="preserve"> </v>
      </c>
      <c r="R606" s="80" t="str">
        <f>IF(COUNTIF(MaGv!$C$58:$BB$58, L596)&gt;0, INDEX(MaGv!$C$38:$BB$58, 1, MATCH(L596, MaGv!$C$58:$BB$58,0))," ")</f>
        <v xml:space="preserve"> </v>
      </c>
      <c r="S606" s="80" t="str">
        <f>IF(COUNTIF(MaGv!$C$63:$BB$63, L596)&gt;0, INDEX(MaGv!$C$38:$BB$63, 1, MATCH(L596, MaGv!$C$63:$BB$63,0))," ")</f>
        <v xml:space="preserve"> </v>
      </c>
      <c r="T606" s="80" t="str">
        <f>IF(COUNTIF(MaGv!$C$68:$BB$68, L596)&gt;0, INDEX(MaGv!$C$38:$BB$68, 1, MATCH(L596, MaGv!$C$68:$BB$68,0))," ")</f>
        <v xml:space="preserve"> </v>
      </c>
    </row>
    <row r="607" spans="1:22" ht="12.95" customHeight="1">
      <c r="A607" s="124"/>
      <c r="B607" s="119"/>
      <c r="C607" s="75"/>
      <c r="D607" s="82"/>
      <c r="E607" s="75"/>
      <c r="F607" s="75"/>
      <c r="G607" s="75"/>
      <c r="H607" s="75"/>
      <c r="I607" s="75"/>
      <c r="J607" s="75"/>
      <c r="K607" s="104"/>
      <c r="L607" s="119"/>
      <c r="M607" s="75"/>
      <c r="N607" s="82"/>
      <c r="O607" s="75"/>
      <c r="P607" s="75"/>
      <c r="Q607" s="75"/>
      <c r="R607" s="75"/>
      <c r="S607" s="75"/>
      <c r="T607" s="75"/>
    </row>
    <row r="608" spans="1:22" ht="12.95" customHeight="1">
      <c r="A608" s="127"/>
      <c r="B608" s="120"/>
      <c r="C608" s="83"/>
      <c r="D608" s="83"/>
      <c r="E608" s="84"/>
      <c r="F608" s="84"/>
      <c r="G608" s="84"/>
      <c r="H608" s="84"/>
      <c r="I608" s="84"/>
      <c r="J608" s="84"/>
      <c r="K608" s="84"/>
      <c r="L608" s="120"/>
      <c r="M608" s="83"/>
      <c r="N608" s="83"/>
      <c r="O608" s="84"/>
      <c r="P608" s="84"/>
      <c r="Q608" s="84"/>
      <c r="R608" s="84"/>
      <c r="S608" s="84"/>
      <c r="T608" s="84"/>
    </row>
    <row r="609" spans="1:22" ht="12.95" customHeight="1">
      <c r="A609" s="124"/>
      <c r="B609" s="474" t="str">
        <f ca="1">MaGv!$N$1</f>
        <v>tkb_khoi12_hk2_ngay04-05-2020</v>
      </c>
      <c r="C609" s="474"/>
      <c r="D609" s="70"/>
      <c r="E609" s="70"/>
      <c r="F609" s="70"/>
      <c r="G609" s="70"/>
      <c r="H609" s="124"/>
      <c r="I609" s="70"/>
      <c r="J609" s="70"/>
      <c r="K609" s="71"/>
      <c r="L609" s="474" t="str">
        <f ca="1">MaGv!$N$1</f>
        <v>tkb_khoi12_hk2_ngay04-05-2020</v>
      </c>
      <c r="M609" s="70"/>
      <c r="N609" s="70"/>
      <c r="O609" s="70"/>
      <c r="P609" s="70"/>
      <c r="Q609" s="70"/>
      <c r="R609" s="124"/>
      <c r="S609" s="70"/>
      <c r="T609" s="70"/>
    </row>
    <row r="610" spans="1:22" ht="12.95" customHeight="1">
      <c r="B610" s="117" t="s">
        <v>71</v>
      </c>
      <c r="C610" s="582" t="str">
        <f>VLOOKUP(B612,dsma,3,0)&amp;"-"&amp;VLOOKUP(B612,dsma,5,0)</f>
        <v>Bùi Thị Hạnh-AVăn</v>
      </c>
      <c r="D610" s="582"/>
      <c r="E610" s="582"/>
      <c r="F610" s="582"/>
      <c r="G610" s="71"/>
      <c r="H610" s="72"/>
      <c r="I610" s="73" t="s">
        <v>125</v>
      </c>
      <c r="J610" s="74">
        <f>60-COUNTIF(E613:J622, " ")</f>
        <v>14</v>
      </c>
      <c r="K610" s="71"/>
      <c r="L610" s="117" t="s">
        <v>71</v>
      </c>
      <c r="M610" s="582" t="str">
        <f>VLOOKUP(L612,dsma,3,0)&amp;"-"&amp;VLOOKUP(L612,dsma,5,0)</f>
        <v>Nguyễn Thị Màng-AVăn</v>
      </c>
      <c r="N610" s="582"/>
      <c r="O610" s="582"/>
      <c r="P610" s="582"/>
      <c r="Q610" s="71"/>
      <c r="R610" s="72"/>
      <c r="S610" s="73" t="s">
        <v>125</v>
      </c>
      <c r="T610" s="74">
        <f>60-COUNTIF(O613:T622, " ")</f>
        <v>0</v>
      </c>
    </row>
    <row r="611" spans="1:22" ht="3" customHeight="1">
      <c r="B611" s="116"/>
      <c r="C611" s="71"/>
      <c r="D611" s="71"/>
      <c r="E611" s="75"/>
      <c r="F611" s="71"/>
      <c r="G611" s="71"/>
      <c r="H611" s="71"/>
      <c r="I611" s="71"/>
      <c r="J611" s="71"/>
      <c r="K611" s="71"/>
      <c r="L611" s="116"/>
      <c r="M611" s="71"/>
      <c r="N611" s="71"/>
      <c r="O611" s="75"/>
      <c r="P611" s="71"/>
      <c r="Q611" s="71"/>
      <c r="R611" s="71"/>
      <c r="S611" s="71"/>
      <c r="T611" s="71"/>
    </row>
    <row r="612" spans="1:22" ht="12.95" customHeight="1">
      <c r="A612" s="126"/>
      <c r="B612" s="118" t="str">
        <f>X81</f>
        <v>BA02</v>
      </c>
      <c r="C612" s="76" t="s">
        <v>72</v>
      </c>
      <c r="D612" s="76" t="s">
        <v>73</v>
      </c>
      <c r="E612" s="76" t="s">
        <v>15</v>
      </c>
      <c r="F612" s="76" t="s">
        <v>16</v>
      </c>
      <c r="G612" s="76" t="s">
        <v>37</v>
      </c>
      <c r="H612" s="76" t="s">
        <v>38</v>
      </c>
      <c r="I612" s="76" t="s">
        <v>39</v>
      </c>
      <c r="J612" s="76" t="s">
        <v>40</v>
      </c>
      <c r="K612" s="103"/>
      <c r="L612" s="118" t="str">
        <f>X82</f>
        <v>BA03</v>
      </c>
      <c r="M612" s="76" t="s">
        <v>72</v>
      </c>
      <c r="N612" s="76" t="s">
        <v>73</v>
      </c>
      <c r="O612" s="76" t="s">
        <v>15</v>
      </c>
      <c r="P612" s="76" t="s">
        <v>16</v>
      </c>
      <c r="Q612" s="76" t="s">
        <v>37</v>
      </c>
      <c r="R612" s="76" t="s">
        <v>38</v>
      </c>
      <c r="S612" s="76" t="s">
        <v>39</v>
      </c>
      <c r="T612" s="76" t="s">
        <v>40</v>
      </c>
      <c r="V612" s="122">
        <v>78</v>
      </c>
    </row>
    <row r="613" spans="1:22" ht="12.95" customHeight="1">
      <c r="A613" s="124"/>
      <c r="B613" s="583" t="s">
        <v>25</v>
      </c>
      <c r="C613" s="68">
        <v>1</v>
      </c>
      <c r="D613" s="77" t="s">
        <v>74</v>
      </c>
      <c r="E613" s="68" t="str">
        <f>IF(COUNTIF(MaGv!$C$4:$BB$4, B612)&gt;0, INDEX(MaGv!$C$3:$BB$4, 1, MATCH(B612, MaGv!$C$4:$BB$4,0))," ")</f>
        <v>A8</v>
      </c>
      <c r="F613" s="68" t="str">
        <f>IF(COUNTIF(MaGv!$C$9:$BB$9, B612)&gt;0, INDEX(MaGv!$C$3:$BB$9, 1, MATCH(B612, MaGv!$C$9:$BB$9,0))," ")</f>
        <v xml:space="preserve"> </v>
      </c>
      <c r="G613" s="68" t="str">
        <f>IF(COUNTIF(MaGv!$C$14:$BB$14, B612)&gt;0, INDEX(MaGv!$C$3:$BB$14, 1, MATCH(B612, MaGv!$C$14:$BB$14,0))," ")</f>
        <v xml:space="preserve"> </v>
      </c>
      <c r="H613" s="68" t="str">
        <f>IF(COUNTIF(MaGv!$C$19:$BB$19, B612)&gt;0, INDEX(MaGv!$C$3:$BB$19, 1, MATCH(B612, MaGv!$C$19:$BB$19,0))," ")</f>
        <v>A2</v>
      </c>
      <c r="I613" s="68" t="str">
        <f>IF(COUNTIF(MaGv!$C$24:$BB$24, B612)&gt;0, INDEX(MaGv!$C$3:$BB$24, 1, MATCH(B612, MaGv!$C$24:$BB$24,0))," ")</f>
        <v xml:space="preserve"> </v>
      </c>
      <c r="J613" s="68" t="str">
        <f>IF(COUNTIF(MaGv!$C$29:$BB$29, B612)&gt;0, INDEX(MaGv!$C$3:$BB$29, 1, MATCH(B612, MaGv!$C$29:$BB$29,0))," ")</f>
        <v xml:space="preserve"> </v>
      </c>
      <c r="K613" s="104"/>
      <c r="L613" s="583" t="s">
        <v>25</v>
      </c>
      <c r="M613" s="68">
        <v>1</v>
      </c>
      <c r="N613" s="77" t="s">
        <v>74</v>
      </c>
      <c r="O613" s="68" t="str">
        <f>IF(COUNTIF(MaGv!$C$4:$BB$4, L612)&gt;0, INDEX(MaGv!$C$3:$BB$4, 1, MATCH(L612, MaGv!$C$4:$BB$4,0))," ")</f>
        <v xml:space="preserve"> </v>
      </c>
      <c r="P613" s="68" t="str">
        <f>IF(COUNTIF(MaGv!$C$9:$BB$9, L612)&gt;0, INDEX(MaGv!$C$3:$BB$9, 1, MATCH(L612, MaGv!$C$9:$BB$9,0))," ")</f>
        <v xml:space="preserve"> </v>
      </c>
      <c r="Q613" s="68" t="str">
        <f>IF(COUNTIF(MaGv!$C$14:$BB$14, L612)&gt;0, INDEX(MaGv!$C$3:$BB$14, 1, MATCH(L612, MaGv!$C$14:$BB$14,0))," ")</f>
        <v xml:space="preserve"> </v>
      </c>
      <c r="R613" s="68" t="str">
        <f>IF(COUNTIF(MaGv!$C$19:$BB$19, L612)&gt;0, INDEX(MaGv!$C$3:$BB$19, 1, MATCH(L612, MaGv!$C$19:$BB$19,0))," ")</f>
        <v xml:space="preserve"> </v>
      </c>
      <c r="S613" s="68" t="str">
        <f>IF(COUNTIF(MaGv!$C$24:$BB$24, L612)&gt;0, INDEX(MaGv!$C$3:$BB$24, 1, MATCH(L612, MaGv!$C$24:$BB$24,0))," ")</f>
        <v xml:space="preserve"> </v>
      </c>
      <c r="T613" s="68" t="str">
        <f>IF(COUNTIF(MaGv!$C$29:$BB$29, L612)&gt;0, INDEX(MaGv!$C$3:$BB$29, 1, MATCH(L612, MaGv!$C$29:$BB$29,0))," ")</f>
        <v xml:space="preserve"> </v>
      </c>
    </row>
    <row r="614" spans="1:22" ht="12.95" customHeight="1">
      <c r="A614" s="124"/>
      <c r="B614" s="580"/>
      <c r="C614" s="78">
        <v>2</v>
      </c>
      <c r="D614" s="79" t="s">
        <v>98</v>
      </c>
      <c r="E614" s="78" t="str">
        <f>IF(COUNTIF(MaGv!$C$5:$BB$5, B612)&gt;0, INDEX(MaGv!$C$3:$BB$5, 1, MATCH(B612, MaGv!$C$5:$BB$5,0))," ")</f>
        <v>A8</v>
      </c>
      <c r="F614" s="78" t="str">
        <f>IF(COUNTIF(MaGv!$C$10:$BB$10, B612)&gt;0, INDEX(MaGv!$C$3:$BB$10, 1, MATCH(B612, MaGv!$C$10:$BB$10,0))," ")</f>
        <v xml:space="preserve"> </v>
      </c>
      <c r="G614" s="78" t="str">
        <f>IF(COUNTIF(MaGv!$C$15:$BB$15, B612)&gt;0, INDEX(MaGv!$C$3:$BB$15, 1, MATCH(B612, MaGv!$C$15:$BB$15,0))," ")</f>
        <v xml:space="preserve"> </v>
      </c>
      <c r="H614" s="78" t="str">
        <f>IF(COUNTIF(MaGv!$C$20:$BB$20, B612)&gt;0, INDEX(MaGv!$C$3:$BB$20, 1, MATCH(B612, MaGv!$C$20:$BB$20,0))," ")</f>
        <v>A2</v>
      </c>
      <c r="I614" s="78" t="str">
        <f>IF(COUNTIF(MaGv!$C$25:$BB$25, B612)&gt;0, INDEX(MaGv!$C$3:$BB$25, 1, MATCH(B612, MaGv!$C$25:$BB$25,0))," ")</f>
        <v xml:space="preserve"> </v>
      </c>
      <c r="J614" s="78" t="str">
        <f>IF(COUNTIF(MaGv!$C$30:$BB$30, B612)&gt;0, INDEX(MaGv!$C$3:$BB$30, 1, MATCH(B612, MaGv!$C$30:$BB$30,0))," ")</f>
        <v xml:space="preserve"> </v>
      </c>
      <c r="K614" s="104"/>
      <c r="L614" s="580"/>
      <c r="M614" s="78">
        <v>2</v>
      </c>
      <c r="N614" s="79" t="s">
        <v>98</v>
      </c>
      <c r="O614" s="78" t="str">
        <f>IF(COUNTIF(MaGv!$C$5:$BB$5, L612)&gt;0, INDEX(MaGv!$C$3:$BB$5, 1, MATCH(L612, MaGv!$C$5:$BB$5,0))," ")</f>
        <v xml:space="preserve"> </v>
      </c>
      <c r="P614" s="78" t="str">
        <f>IF(COUNTIF(MaGv!$C$10:$BB$10, L612)&gt;0, INDEX(MaGv!$C$3:$BB$10, 1, MATCH(L612, MaGv!$C$10:$BB$10,0))," ")</f>
        <v xml:space="preserve"> </v>
      </c>
      <c r="Q614" s="78" t="str">
        <f>IF(COUNTIF(MaGv!$C$15:$BB$15, L612)&gt;0, INDEX(MaGv!$C$3:$BB$15, 1, MATCH(L612, MaGv!$C$15:$BB$15,0))," ")</f>
        <v xml:space="preserve"> </v>
      </c>
      <c r="R614" s="78" t="str">
        <f>IF(COUNTIF(MaGv!$C$20:$BB$20, L612)&gt;0, INDEX(MaGv!$C$3:$BB$20, 1, MATCH(L612, MaGv!$C$20:$BB$20,0))," ")</f>
        <v xml:space="preserve"> </v>
      </c>
      <c r="S614" s="78" t="str">
        <f>IF(COUNTIF(MaGv!$C$25:$BB$25, L612)&gt;0, INDEX(MaGv!$C$3:$BB$25, 1, MATCH(L612, MaGv!$C$25:$BB$25,0))," ")</f>
        <v xml:space="preserve"> </v>
      </c>
      <c r="T614" s="78" t="str">
        <f>IF(COUNTIF(MaGv!$C$30:$BB$30, L612)&gt;0, INDEX(MaGv!$C$3:$BB$30, 1, MATCH(L612, MaGv!$C$30:$BB$30,0))," ")</f>
        <v xml:space="preserve"> </v>
      </c>
    </row>
    <row r="615" spans="1:22" ht="12.95" customHeight="1">
      <c r="A615" s="124"/>
      <c r="B615" s="580"/>
      <c r="C615" s="78">
        <v>3</v>
      </c>
      <c r="D615" s="79" t="s">
        <v>278</v>
      </c>
      <c r="E615" s="78" t="str">
        <f>IF(COUNTIF(MaGv!$C$6:$BB$6, B612)&gt;0, INDEX(MaGv!$C$3:$BB$6, 1, MATCH(B612, MaGv!$C$6:$BB$6,0))," ")</f>
        <v>A8</v>
      </c>
      <c r="F615" s="78" t="str">
        <f>IF(COUNTIF(MaGv!$C$11:$BB$11, B612)&gt;0, INDEX(MaGv!$C$3:$BB$11, 1, MATCH(B612, MaGv!$C$11:$BB$11,0))," ")</f>
        <v>A8</v>
      </c>
      <c r="G615" s="78" t="str">
        <f>IF(COUNTIF(MaGv!$C$16:$BB$16, B612)&gt;0, INDEX(MaGv!$C$3:$BB$16, 1, MATCH(B612, MaGv!$C$16:$BB$16,0))," ")</f>
        <v>A2</v>
      </c>
      <c r="H615" s="78" t="str">
        <f>IF(COUNTIF(MaGv!$C$21:$BB$21, B612)&gt;0, INDEX(MaGv!$C$3:$BB$21, 1, MATCH(B612, MaGv!$C$21:$BB$21,0))," ")</f>
        <v>A6</v>
      </c>
      <c r="I615" s="78" t="str">
        <f>IF(COUNTIF(MaGv!$C$26:$BB$26, B612)&gt;0, INDEX(MaGv!$C$3:$BB$26, 1, MATCH(B612, MaGv!$C$26:$BB$26,0))," ")</f>
        <v xml:space="preserve"> </v>
      </c>
      <c r="J615" s="78" t="str">
        <f>IF(COUNTIF(MaGv!$C$31:$BB$31, B612)&gt;0, INDEX(MaGv!$C$3:$BB$31, 1, MATCH(B612, MaGv!$C$31:$BB$31,0))," ")</f>
        <v xml:space="preserve"> </v>
      </c>
      <c r="K615" s="104"/>
      <c r="L615" s="580"/>
      <c r="M615" s="78">
        <v>3</v>
      </c>
      <c r="N615" s="79" t="s">
        <v>278</v>
      </c>
      <c r="O615" s="78" t="str">
        <f>IF(COUNTIF(MaGv!$C$6:$BB$6, L612)&gt;0, INDEX(MaGv!$C$3:$BB$6, 1, MATCH(L612, MaGv!$C$6:$BB$6,0))," ")</f>
        <v xml:space="preserve"> </v>
      </c>
      <c r="P615" s="78" t="str">
        <f>IF(COUNTIF(MaGv!$C$11:$BB$11, L612)&gt;0, INDEX(MaGv!$C$3:$BB$11, 1, MATCH(L612, MaGv!$C$11:$BB$11,0))," ")</f>
        <v xml:space="preserve"> </v>
      </c>
      <c r="Q615" s="78" t="str">
        <f>IF(COUNTIF(MaGv!$C$16:$BB$16, L612)&gt;0, INDEX(MaGv!$C$3:$BB$16, 1, MATCH(L612, MaGv!$C$16:$BB$16,0))," ")</f>
        <v xml:space="preserve"> </v>
      </c>
      <c r="R615" s="78" t="str">
        <f>IF(COUNTIF(MaGv!$C$21:$BB$21, L612)&gt;0, INDEX(MaGv!$C$3:$BB$21, 1, MATCH(L612, MaGv!$C$21:$BB$21,0))," ")</f>
        <v xml:space="preserve"> </v>
      </c>
      <c r="S615" s="78" t="str">
        <f>IF(COUNTIF(MaGv!$C$26:$BB$26, L612)&gt;0, INDEX(MaGv!$C$3:$BB$26, 1, MATCH(L612, MaGv!$C$26:$BB$26,0))," ")</f>
        <v xml:space="preserve"> </v>
      </c>
      <c r="T615" s="78" t="str">
        <f>IF(COUNTIF(MaGv!$C$31:$BB$31, L612)&gt;0, INDEX(MaGv!$C$3:$BB$31, 1, MATCH(L612, MaGv!$C$31:$BB$31,0))," ")</f>
        <v xml:space="preserve"> </v>
      </c>
    </row>
    <row r="616" spans="1:22" ht="12.95" customHeight="1">
      <c r="A616" s="124"/>
      <c r="B616" s="580"/>
      <c r="C616" s="78">
        <v>4</v>
      </c>
      <c r="D616" s="79" t="s">
        <v>99</v>
      </c>
      <c r="E616" s="78" t="str">
        <f>IF(COUNTIF(MaGv!$C$7:$BB$7, B612)&gt;0, INDEX(MaGv!$C$3:$BB$7, 1, MATCH(B612, MaGv!$C$7:$BB$7,0))," ")</f>
        <v>A6</v>
      </c>
      <c r="F616" s="78" t="str">
        <f>IF(COUNTIF(MaGv!$C$12:$BB$12, B612)&gt;0, INDEX(MaGv!$C$3:$BB$12, 1, MATCH(B612, MaGv!$C$12:$BB$12,0))," ")</f>
        <v>A6</v>
      </c>
      <c r="G616" s="78" t="str">
        <f>IF(COUNTIF(MaGv!$C$17:$BB$17, B612)&gt;0, INDEX(MaGv!$C$3:$BB$17, 1, MATCH(B612, MaGv!$C$17:$BB$17,0))," ")</f>
        <v>A8</v>
      </c>
      <c r="H616" s="78" t="str">
        <f>IF(COUNTIF(MaGv!$C$22:$BB$22, B612)&gt;0, INDEX(MaGv!$C$3:$BB$22, 1, MATCH(B612, MaGv!$C$22:$BB$22,0))," ")</f>
        <v>A6</v>
      </c>
      <c r="I616" s="78" t="str">
        <f>IF(COUNTIF(MaGv!$C$27:$BB$27, B612)&gt;0, INDEX(MaGv!$C$3:$BB$27, 1, MATCH(B612, MaGv!$C$27:$BB$27,0))," ")</f>
        <v xml:space="preserve"> </v>
      </c>
      <c r="J616" s="78" t="str">
        <f>IF(COUNTIF(MaGv!$C$32:$BB$32, B612)&gt;0, INDEX(MaGv!$C$3:$BB$32, 1, MATCH(B612, MaGv!$C$32:$BB$32,0))," ")</f>
        <v xml:space="preserve"> </v>
      </c>
      <c r="K616" s="104"/>
      <c r="L616" s="580"/>
      <c r="M616" s="78">
        <v>4</v>
      </c>
      <c r="N616" s="79" t="s">
        <v>99</v>
      </c>
      <c r="O616" s="78" t="str">
        <f>IF(COUNTIF(MaGv!$C$7:$BB$7, L612)&gt;0, INDEX(MaGv!$C$3:$BB$7, 1, MATCH(L612, MaGv!$C$7:$BB$7,0))," ")</f>
        <v xml:space="preserve"> </v>
      </c>
      <c r="P616" s="78" t="str">
        <f>IF(COUNTIF(MaGv!$C$12:$BB$12, L612)&gt;0, INDEX(MaGv!$C$3:$BB$12, 1, MATCH(L612, MaGv!$C$12:$BB$12,0))," ")</f>
        <v xml:space="preserve"> </v>
      </c>
      <c r="Q616" s="78" t="str">
        <f>IF(COUNTIF(MaGv!$C$17:$BB$17, L612)&gt;0, INDEX(MaGv!$C$3:$BB$17, 1, MATCH(L612, MaGv!$C$17:$BB$17,0))," ")</f>
        <v xml:space="preserve"> </v>
      </c>
      <c r="R616" s="78" t="str">
        <f>IF(COUNTIF(MaGv!$C$22:$BB$22, L612)&gt;0, INDEX(MaGv!$C$3:$BB$22, 1, MATCH(L612, MaGv!$C$22:$BB$22,0))," ")</f>
        <v xml:space="preserve"> </v>
      </c>
      <c r="S616" s="78" t="str">
        <f>IF(COUNTIF(MaGv!$C$27:$BB$27, L612)&gt;0, INDEX(MaGv!$C$3:$BB$27, 1, MATCH(L612, MaGv!$C$27:$BB$27,0))," ")</f>
        <v xml:space="preserve"> </v>
      </c>
      <c r="T616" s="78" t="str">
        <f>IF(COUNTIF(MaGv!$C$32:$BB$32, L612)&gt;0, INDEX(MaGv!$C$3:$BB$32, 1, MATCH(L612, MaGv!$C$32:$BB$32,0))," ")</f>
        <v xml:space="preserve"> </v>
      </c>
    </row>
    <row r="617" spans="1:22" ht="12.95" customHeight="1" thickBot="1">
      <c r="A617" s="124"/>
      <c r="B617" s="580"/>
      <c r="C617" s="108">
        <v>5</v>
      </c>
      <c r="D617" s="110" t="s">
        <v>100</v>
      </c>
      <c r="E617" s="108" t="str">
        <f>IF(COUNTIF(MaGv!$C$8:$BB$8, B612)&gt;0, INDEX(MaGv!$C$3:$BB$8, 1, MATCH(B612, MaGv!$C$8:$BB$8,0))," ")</f>
        <v xml:space="preserve"> </v>
      </c>
      <c r="F617" s="108" t="str">
        <f>IF(COUNTIF(MaGv!$C$13:$BB$13, B612)&gt;0, INDEX(MaGv!$C$3:$BB$13, 1, MATCH(B612, MaGv!$C$13:$BB$13,0))," ")</f>
        <v>A2</v>
      </c>
      <c r="G617" s="108" t="str">
        <f>IF(COUNTIF(MaGv!$C$18:$BB$18, B612)&gt;0, INDEX(MaGv!$C$3:$BB$18, 1, MATCH(B612, MaGv!$C$18:$BB$18,0))," ")</f>
        <v>A8</v>
      </c>
      <c r="H617" s="108" t="str">
        <f>IF(COUNTIF(MaGv!$C$23:$BB$23, B612)&gt;0, INDEX(MaGv!$C$3:$BB$23, 1, MATCH(B612, MaGv!$C$23:$BB$23,0))," ")</f>
        <v xml:space="preserve"> </v>
      </c>
      <c r="I617" s="108" t="str">
        <f>IF(COUNTIF(MaGv!$C$28:$BB$28, B612)&gt;0, INDEX(MaGv!$C$3:$BB$28, 1, MATCH(B612, MaGv!$C$28:$BB$28,0))," ")</f>
        <v xml:space="preserve"> </v>
      </c>
      <c r="J617" s="108" t="str">
        <f>IF(COUNTIF(MaGv!$C$33:$BB$33, B612)&gt;0, INDEX(MaGv!$C$3:$BB$33, 1, MATCH(B612, MaGv!$C$33:$BB$33, 0))," ")</f>
        <v xml:space="preserve"> </v>
      </c>
      <c r="K617" s="104"/>
      <c r="L617" s="580"/>
      <c r="M617" s="108">
        <v>5</v>
      </c>
      <c r="N617" s="110" t="s">
        <v>100</v>
      </c>
      <c r="O617" s="108" t="str">
        <f>IF(COUNTIF(MaGv!$C$8:$BB$8, L612)&gt;0, INDEX(MaGv!$C$3:$BB$8, 1, MATCH(L612, MaGv!$C$8:$BB$8,0))," ")</f>
        <v xml:space="preserve"> </v>
      </c>
      <c r="P617" s="108" t="str">
        <f>IF(COUNTIF(MaGv!$C$13:$BB$13, L612)&gt;0, INDEX(MaGv!$C$3:$BB$13, 1, MATCH(L612, MaGv!$C$13:$BB$13,0))," ")</f>
        <v xml:space="preserve"> </v>
      </c>
      <c r="Q617" s="108" t="str">
        <f>IF(COUNTIF(MaGv!$C$18:$BB$18, L612)&gt;0, INDEX(MaGv!$C$3:$BB$18, 1, MATCH(L612, MaGv!$C$18:$BB$18,0))," ")</f>
        <v xml:space="preserve"> </v>
      </c>
      <c r="R617" s="108" t="str">
        <f>IF(COUNTIF(MaGv!$C$23:$BB$23, L612)&gt;0, INDEX(MaGv!$C$3:$BB$23, 1, MATCH(L612, MaGv!$C$23:$BB$23,0))," ")</f>
        <v xml:space="preserve"> </v>
      </c>
      <c r="S617" s="108" t="str">
        <f>IF(COUNTIF(MaGv!$C$28:$BB$28, L612)&gt;0, INDEX(MaGv!$C$3:$BB$28, 1, MATCH(L612, MaGv!$C$28:$BB$28,0))," ")</f>
        <v xml:space="preserve"> </v>
      </c>
      <c r="T617" s="108" t="str">
        <f>IF(COUNTIF(MaGv!$C$33:$BB$33, L612)&gt;0, INDEX(MaGv!$C$3:$BB$33, 1, MATCH(L612, MaGv!$C$33:$BB$33, 0))," ")</f>
        <v xml:space="preserve"> </v>
      </c>
    </row>
    <row r="618" spans="1:22" ht="12.95" customHeight="1" thickTop="1">
      <c r="A618" s="124"/>
      <c r="B618" s="579" t="s">
        <v>24</v>
      </c>
      <c r="C618" s="109">
        <v>1</v>
      </c>
      <c r="D618" s="111" t="s">
        <v>279</v>
      </c>
      <c r="E618" s="109" t="str">
        <f>IF(COUNTIF(MaGv!$C$39:$BB$39, B612)&gt;0, INDEX(MaGv!$C$38:$BB$39, 1, MATCH(B612, MaGv!$C$39:$BB$39,0))," ")</f>
        <v xml:space="preserve"> </v>
      </c>
      <c r="F618" s="109" t="str">
        <f>IF(COUNTIF(MaGv!$C$44:$BB$44, B612)&gt;0, INDEX(MaGv!$C$38:$BB$44, 1, MATCH(B612, MaGv!$C$44:$BB$44,0))," ")</f>
        <v xml:space="preserve"> </v>
      </c>
      <c r="G618" s="109" t="str">
        <f>IF(COUNTIF(MaGv!$C$49:$BB$49, B612)&gt;0, INDEX(MaGv!$C$38:$BB$49, 1, MATCH(B612, MaGv!$C$49:$BB$49,0))," ")</f>
        <v xml:space="preserve"> </v>
      </c>
      <c r="H618" s="109" t="str">
        <f>IF(COUNTIF(MaGv!$C$54:$BB$54, B612)&gt;0, INDEX(MaGv!$C$38:$BB$54, 1, MATCH(B612, MaGv!$C$54:$BB$54,0))," ")</f>
        <v xml:space="preserve"> </v>
      </c>
      <c r="I618" s="109" t="str">
        <f>IF(COUNTIF(MaGv!$C$59:$BB$59, B612)&gt;0, INDEX(MaGv!$C$38:$BB$59, 1, MATCH(B612, MaGv!$C$59:$BB$59,0))," ")</f>
        <v xml:space="preserve"> </v>
      </c>
      <c r="J618" s="109" t="str">
        <f>IF(COUNTIF(MaGv!$C$64:$BB$64, B612)&gt;0, INDEX(MaGv!$C$38:$BB$64, 1, MATCH(B612, MaGv!$C$64:$BB$64,0))," ")</f>
        <v xml:space="preserve"> </v>
      </c>
      <c r="K618" s="104"/>
      <c r="L618" s="579" t="s">
        <v>24</v>
      </c>
      <c r="M618" s="109">
        <v>1</v>
      </c>
      <c r="N618" s="111" t="s">
        <v>279</v>
      </c>
      <c r="O618" s="109" t="str">
        <f>IF(COUNTIF(MaGv!$C$39:$BB$39, L612)&gt;0, INDEX(MaGv!$C$38:$BB$39, 1, MATCH(L612, MaGv!$C$39:$BB$39,0))," ")</f>
        <v xml:space="preserve"> </v>
      </c>
      <c r="P618" s="109" t="str">
        <f>IF(COUNTIF(MaGv!$C$44:$BB$44, L612)&gt;0, INDEX(MaGv!$C$38:$BB$44, 1, MATCH(L612, MaGv!$C$44:$BB$44,0))," ")</f>
        <v xml:space="preserve"> </v>
      </c>
      <c r="Q618" s="109" t="str">
        <f>IF(COUNTIF(MaGv!$C$49:$BB$49, L612)&gt;0, INDEX(MaGv!$C$38:$BB$49, 1, MATCH(L612, MaGv!$C$49:$BB$49,0))," ")</f>
        <v xml:space="preserve"> </v>
      </c>
      <c r="R618" s="109" t="str">
        <f>IF(COUNTIF(MaGv!$C$54:$BB$54, L612)&gt;0, INDEX(MaGv!$C$38:$BB$54, 1, MATCH(L612, MaGv!$C$54:$BB$54,0))," ")</f>
        <v xml:space="preserve"> </v>
      </c>
      <c r="S618" s="109" t="str">
        <f>IF(COUNTIF(MaGv!$C$59:$BB$59, L612)&gt;0, INDEX(MaGv!$C$38:$BB$59, 1, MATCH(L612, MaGv!$C$59:$BB$59,0))," ")</f>
        <v xml:space="preserve"> </v>
      </c>
      <c r="T618" s="109" t="str">
        <f>IF(COUNTIF(MaGv!$C$64:$BB$64, L612)&gt;0, INDEX(MaGv!$C$38:$BB$64, 1, MATCH(L612, MaGv!$C$64:$BB$64,0))," ")</f>
        <v xml:space="preserve"> </v>
      </c>
    </row>
    <row r="619" spans="1:22" ht="12.95" customHeight="1">
      <c r="A619" s="124"/>
      <c r="B619" s="580"/>
      <c r="C619" s="78">
        <v>2</v>
      </c>
      <c r="D619" s="79" t="s">
        <v>531</v>
      </c>
      <c r="E619" s="78" t="str">
        <f>IF(COUNTIF(MaGv!$C$40:$BB$40, B612)&gt;0, INDEX(MaGv!$C$38:$BB$40, 1, MATCH(B612, MaGv!$C$40:$BB$40,0))," ")</f>
        <v xml:space="preserve"> </v>
      </c>
      <c r="F619" s="78" t="str">
        <f>IF(COUNTIF(MaGv!$C$45:$BB$45, B612)&gt;0, INDEX(MaGv!$C$38:$BB$45, 1, MATCH(B612, MaGv!$C$45:$BB$45,0))," ")</f>
        <v xml:space="preserve"> </v>
      </c>
      <c r="G619" s="78" t="str">
        <f>IF(COUNTIF(MaGv!$C$50:$BB$50, B612)&gt;0, INDEX(MaGv!$C$38:$BB$50, 1, MATCH(B612, MaGv!$C$50:$BB$50,0))," ")</f>
        <v xml:space="preserve"> </v>
      </c>
      <c r="H619" s="78" t="str">
        <f>IF(COUNTIF(MaGv!$C$55:$BB$55, B612)&gt;0, INDEX(MaGv!$C$38:$BB$55, 1, MATCH(B612, MaGv!$C$55:$BB$55,0))," ")</f>
        <v xml:space="preserve"> </v>
      </c>
      <c r="I619" s="78" t="str">
        <f>IF(COUNTIF(MaGv!$C$60:$BB$60, B612)&gt;0, INDEX(MaGv!$C$38:$BB$60, 1, MATCH(B612, MaGv!$C$60:$BB$60,0))," ")</f>
        <v xml:space="preserve"> </v>
      </c>
      <c r="J619" s="78" t="str">
        <f>IF(COUNTIF(MaGv!$C$65:$BB$65, B612)&gt;0, INDEX(MaGv!$C$38:$BB$65, 1, MATCH(B612, MaGv!$C$65:$BB$65,0))," ")</f>
        <v xml:space="preserve"> </v>
      </c>
      <c r="K619" s="104"/>
      <c r="L619" s="580"/>
      <c r="M619" s="78">
        <v>2</v>
      </c>
      <c r="N619" s="79" t="s">
        <v>531</v>
      </c>
      <c r="O619" s="78" t="str">
        <f>IF(COUNTIF(MaGv!$C$40:$BB$40, L612)&gt;0, INDEX(MaGv!$C$38:$BB$40, 1, MATCH(L612, MaGv!$C$40:$BB$40,0))," ")</f>
        <v xml:space="preserve"> </v>
      </c>
      <c r="P619" s="78" t="str">
        <f>IF(COUNTIF(MaGv!$C$45:$BB$45, L612)&gt;0, INDEX(MaGv!$C$38:$BB$45, 1, MATCH(L612, MaGv!$C$45:$BB$45,0))," ")</f>
        <v xml:space="preserve"> </v>
      </c>
      <c r="Q619" s="78" t="str">
        <f>IF(COUNTIF(MaGv!$C$50:$BB$50, L612)&gt;0, INDEX(MaGv!$C$38:$BB$50, 1, MATCH(L612, MaGv!$C$50:$BB$50,0))," ")</f>
        <v xml:space="preserve"> </v>
      </c>
      <c r="R619" s="78" t="str">
        <f>IF(COUNTIF(MaGv!$C$55:$BB$55, L612)&gt;0, INDEX(MaGv!$C$38:$BB$55, 1, MATCH(L612, MaGv!$C$55:$BB$55,0))," ")</f>
        <v xml:space="preserve"> </v>
      </c>
      <c r="S619" s="78" t="str">
        <f>IF(COUNTIF(MaGv!$C$60:$BB$60, L612)&gt;0, INDEX(MaGv!$C$38:$BB$60, 1, MATCH(L612, MaGv!$C$60:$BB$60,0))," ")</f>
        <v xml:space="preserve"> </v>
      </c>
      <c r="T619" s="78" t="str">
        <f>IF(COUNTIF(MaGv!$C$65:$BB$65, L612)&gt;0, INDEX(MaGv!$C$38:$BB$65, 1, MATCH(L612, MaGv!$C$65:$BB$65,0))," ")</f>
        <v xml:space="preserve"> </v>
      </c>
    </row>
    <row r="620" spans="1:22" ht="12.95" customHeight="1">
      <c r="A620" s="124"/>
      <c r="B620" s="580"/>
      <c r="C620" s="78">
        <v>3</v>
      </c>
      <c r="D620" s="79" t="s">
        <v>532</v>
      </c>
      <c r="E620" s="78" t="str">
        <f>IF(COUNTIF(MaGv!$C$41:$BB$41, B612)&gt;0, INDEX(MaGv!$C$38:$BB$41, 1, MATCH(B612, MaGv!$C$41:$BB$41,0))," ")</f>
        <v xml:space="preserve"> </v>
      </c>
      <c r="F620" s="78" t="str">
        <f>IF(COUNTIF(MaGv!$C$46:$BB$46, B612)&gt;0, INDEX(MaGv!$C$38:$BB$46, 1, MATCH(B612, MaGv!$C$46:$BB$46,0))," ")</f>
        <v xml:space="preserve"> </v>
      </c>
      <c r="G620" s="78" t="str">
        <f>IF(COUNTIF(MaGv!$C$51:$BB$51, B612)&gt;0, INDEX(MaGv!$C$38:$BB$51, 1, MATCH(B612, MaGv!$C$51:$BB$51,0))," ")</f>
        <v xml:space="preserve"> </v>
      </c>
      <c r="H620" s="78" t="str">
        <f>IF(COUNTIF(MaGv!$C$56:$BB$56, B612)&gt;0, INDEX(MaGv!$C$38:$BB$56, 1, MATCH(B612, MaGv!$C$56:$BB$56,0))," ")</f>
        <v xml:space="preserve"> </v>
      </c>
      <c r="I620" s="78" t="str">
        <f>IF(COUNTIF(MaGv!$C$61:$BB$61, B612)&gt;0, INDEX(MaGv!$C$38:$BB$61, 1, MATCH(B612, MaGv!$C$61:$BB$61,0))," ")</f>
        <v xml:space="preserve"> </v>
      </c>
      <c r="J620" s="78" t="str">
        <f>IF(COUNTIF(MaGv!$C$66:$BB$66, B612)&gt;0, INDEX(MaGv!$C$38:$BB$66, 1, MATCH(B612, MaGv!$C$66:$BB$66,0))," ")</f>
        <v xml:space="preserve"> </v>
      </c>
      <c r="K620" s="104"/>
      <c r="L620" s="580"/>
      <c r="M620" s="78">
        <v>3</v>
      </c>
      <c r="N620" s="79" t="s">
        <v>532</v>
      </c>
      <c r="O620" s="78" t="str">
        <f>IF(COUNTIF(MaGv!$C$41:$BB$41, L612)&gt;0, INDEX(MaGv!$C$38:$BB$41, 1, MATCH(L612, MaGv!$C$41:$BB$41,0))," ")</f>
        <v xml:space="preserve"> </v>
      </c>
      <c r="P620" s="78" t="str">
        <f>IF(COUNTIF(MaGv!$C$46:$BB$46, L612)&gt;0, INDEX(MaGv!$C$38:$BB$46, 1, MATCH(L612, MaGv!$C$46:$BB$46,0))," ")</f>
        <v xml:space="preserve"> </v>
      </c>
      <c r="Q620" s="78" t="str">
        <f>IF(COUNTIF(MaGv!$C$51:$BB$51, L612)&gt;0, INDEX(MaGv!$C$38:$BB$51, 1, MATCH(L612, MaGv!$C$51:$BB$51,0))," ")</f>
        <v xml:space="preserve"> </v>
      </c>
      <c r="R620" s="78" t="str">
        <f>IF(COUNTIF(MaGv!$C$56:$BB$56, L612)&gt;0, INDEX(MaGv!$C$38:$BB$56, 1, MATCH(L612, MaGv!$C$56:$BB$56,0))," ")</f>
        <v xml:space="preserve"> </v>
      </c>
      <c r="S620" s="78" t="str">
        <f>IF(COUNTIF(MaGv!$C$61:$BB$61, L612)&gt;0, INDEX(MaGv!$C$38:$BB$61, 1, MATCH(L612, MaGv!$C$61:$BB$61,0))," ")</f>
        <v xml:space="preserve"> </v>
      </c>
      <c r="T620" s="78" t="str">
        <f>IF(COUNTIF(MaGv!$C$66:$BB$66, L612)&gt;0, INDEX(MaGv!$C$38:$BB$66, 1, MATCH(L612, MaGv!$C$66:$BB$66,0))," ")</f>
        <v xml:space="preserve"> </v>
      </c>
    </row>
    <row r="621" spans="1:22" ht="12.95" customHeight="1">
      <c r="A621" s="124"/>
      <c r="B621" s="580"/>
      <c r="C621" s="78">
        <v>4</v>
      </c>
      <c r="D621" s="79" t="s">
        <v>533</v>
      </c>
      <c r="E621" s="78" t="str">
        <f>IF(COUNTIF(MaGv!$C$42:$BB$42, B612)&gt;0, INDEX(MaGv!$C$38:$BB$42, 1, MATCH(B612, MaGv!$C$42:$BB$42,0))," ")</f>
        <v xml:space="preserve"> </v>
      </c>
      <c r="F621" s="78" t="str">
        <f>IF(COUNTIF(MaGv!$C$47:$BB$47, B612)&gt;0, INDEX(MaGv!$C$38:$BB$47, 1, MATCH(B612, MaGv!$C$47:$BB$47,0))," ")</f>
        <v xml:space="preserve"> </v>
      </c>
      <c r="G621" s="78" t="str">
        <f>IF(COUNTIF(MaGv!$C$52:$BB$52, B612)&gt;0, INDEX(MaGv!$C$38:$BB$52, 1, MATCH(B612, MaGv!$C$52:$BB$52, 0))," ")</f>
        <v xml:space="preserve"> </v>
      </c>
      <c r="H621" s="78" t="str">
        <f>IF(COUNTIF(MaGv!$C$57:$BB$57, B612)&gt;0, INDEX(MaGv!$C$38:$BB$57, 1, MATCH(B612, MaGv!$C$57:$BB$57,0))," ")</f>
        <v xml:space="preserve"> </v>
      </c>
      <c r="I621" s="78" t="str">
        <f>IF(COUNTIF(MaGv!$C$62:$BB$62, B612)&gt;0, INDEX(MaGv!$C$38:$BB$62, 1, MATCH(B612, MaGv!$C$62:$BB$62,0))," ")</f>
        <v xml:space="preserve"> </v>
      </c>
      <c r="J621" s="78" t="str">
        <f>IF(COUNTIF(MaGv!$C$66:$BB$67, B612)&gt;0, INDEX(MaGv!$C$38:$BB$67, 1, MATCH(B612, MaGv!$C$67:$BB$67,0))," ")</f>
        <v xml:space="preserve"> </v>
      </c>
      <c r="K621" s="104"/>
      <c r="L621" s="580"/>
      <c r="M621" s="78">
        <v>4</v>
      </c>
      <c r="N621" s="79" t="s">
        <v>533</v>
      </c>
      <c r="O621" s="78" t="str">
        <f>IF(COUNTIF(MaGv!$C$42:$BB$42, L612)&gt;0, INDEX(MaGv!$C$38:$BB$42, 1, MATCH(L612, MaGv!$C$42:$BB$42,0))," ")</f>
        <v xml:space="preserve"> </v>
      </c>
      <c r="P621" s="78" t="str">
        <f>IF(COUNTIF(MaGv!$C$47:$BB$47, L612)&gt;0, INDEX(MaGv!$C$38:$BB$47, 1, MATCH(L612, MaGv!$C$47:$BB$47,0))," ")</f>
        <v xml:space="preserve"> </v>
      </c>
      <c r="Q621" s="78" t="str">
        <f>IF(COUNTIF(MaGv!$C$52:$BB$52, L612)&gt;0, INDEX(MaGv!$C$38:$BB$52, 1, MATCH(L612, MaGv!$C$52:$BB$52, 0))," ")</f>
        <v xml:space="preserve"> </v>
      </c>
      <c r="R621" s="78" t="str">
        <f>IF(COUNTIF(MaGv!$C$57:$BB$57, L612)&gt;0, INDEX(MaGv!$C$38:$BB$57, 1, MATCH(L612, MaGv!$C$57:$BB$57,0))," ")</f>
        <v xml:space="preserve"> </v>
      </c>
      <c r="S621" s="78" t="str">
        <f>IF(COUNTIF(MaGv!$C$62:$BB$62, L612)&gt;0, INDEX(MaGv!$C$38:$BB$62, 1, MATCH(L612, MaGv!$C$62:$BB$62,0))," ")</f>
        <v xml:space="preserve"> </v>
      </c>
      <c r="T621" s="78" t="str">
        <f>IF(COUNTIF(MaGv!$C$66:$BB$66, L613)&gt;0, INDEX(MaGv!$C$38:$BB$66, 1, MATCH(L613, MaGv!$C$66:$BB$66,0))," ")</f>
        <v xml:space="preserve"> </v>
      </c>
    </row>
    <row r="622" spans="1:22" ht="12.95" customHeight="1">
      <c r="A622" s="124"/>
      <c r="B622" s="581"/>
      <c r="C622" s="80">
        <v>5</v>
      </c>
      <c r="D622" s="81" t="s">
        <v>534</v>
      </c>
      <c r="E622" s="80" t="str">
        <f>IF(COUNTIF(MaGv!$C$43:$BB$43, B612)&gt;0, INDEX(MaGv!$C$38:$BB$43, 1, MATCH(B612, MaGv!$C$43:$BB$43,0))," ")</f>
        <v xml:space="preserve"> </v>
      </c>
      <c r="F622" s="80" t="str">
        <f>IF(COUNTIF(MaGv!$C$48:$BB$48, B612)&gt;0, INDEX(MaGv!$C$38:$BB$48, 1, MATCH(B612, MaGv!$C$48:$BB$48,0))," ")</f>
        <v xml:space="preserve"> </v>
      </c>
      <c r="G622" s="80" t="str">
        <f>IF(COUNTIF(MaGv!$C$53:$BB$53, B612)&gt;0, INDEX(MaGv!$C$38:$BB$53, 1, MATCH(B612, MaGv!$C$53:$BB$53,0))," ")</f>
        <v xml:space="preserve"> </v>
      </c>
      <c r="H622" s="80" t="str">
        <f>IF(COUNTIF(MaGv!$C$58:$BB$58, B612)&gt;0, INDEX(MaGv!$C$38:$BB$58, 1, MATCH(B612, MaGv!$C$58:$BB$58,0))," ")</f>
        <v xml:space="preserve"> </v>
      </c>
      <c r="I622" s="80" t="str">
        <f>IF(COUNTIF(MaGv!$C$63:$BB$63, B612)&gt;0, INDEX(MaGv!$C$38:$BB$63, 1, MATCH(B612, MaGv!$C$63:$BB$63,0))," ")</f>
        <v xml:space="preserve"> </v>
      </c>
      <c r="J622" s="80" t="str">
        <f>IF(COUNTIF(MaGv!$C$68:$BB$68, B612)&gt;0, INDEX(MaGv!$C$38:$BB$68, 1, MATCH(B612, MaGv!$C$68:$BB$68,0))," ")</f>
        <v xml:space="preserve"> </v>
      </c>
      <c r="K622" s="104"/>
      <c r="L622" s="581"/>
      <c r="M622" s="80">
        <v>5</v>
      </c>
      <c r="N622" s="81" t="s">
        <v>534</v>
      </c>
      <c r="O622" s="80" t="str">
        <f>IF(COUNTIF(MaGv!$C$43:$BB$43, L612)&gt;0, INDEX(MaGv!$C$38:$BB$43, 1, MATCH(L612, MaGv!$C$43:$BB$43,0))," ")</f>
        <v xml:space="preserve"> </v>
      </c>
      <c r="P622" s="80" t="str">
        <f>IF(COUNTIF(MaGv!$C$48:$BB$48, L612)&gt;0, INDEX(MaGv!$C$38:$BB$48, 1, MATCH(L612, MaGv!$C$48:$BB$48,0))," ")</f>
        <v xml:space="preserve"> </v>
      </c>
      <c r="Q622" s="80" t="str">
        <f>IF(COUNTIF(MaGv!$C$53:$BB$53, L612)&gt;0, INDEX(MaGv!$C$38:$BB$53, 1, MATCH(L612, MaGv!$C$53:$BB$53,0))," ")</f>
        <v xml:space="preserve"> </v>
      </c>
      <c r="R622" s="80" t="str">
        <f>IF(COUNTIF(MaGv!$C$58:$BB$58, L612)&gt;0, INDEX(MaGv!$C$38:$BB$58, 1, MATCH(L612, MaGv!$C$58:$BB$58,0))," ")</f>
        <v xml:space="preserve"> </v>
      </c>
      <c r="S622" s="80" t="str">
        <f>IF(COUNTIF(MaGv!$C$63:$BB$63, L612)&gt;0, INDEX(MaGv!$C$38:$BB$63, 1, MATCH(L612, MaGv!$C$63:$BB$63,0))," ")</f>
        <v xml:space="preserve"> </v>
      </c>
      <c r="T622" s="80" t="str">
        <f>IF(COUNTIF(MaGv!$C$68:$BB$68, L612)&gt;0, INDEX(MaGv!$C$38:$BB$68, 1, MATCH(L612, MaGv!$C$68:$BB$68,0))," ")</f>
        <v xml:space="preserve"> </v>
      </c>
    </row>
    <row r="623" spans="1:22" ht="12.95" customHeight="1">
      <c r="A623" s="124"/>
      <c r="B623" s="119"/>
      <c r="C623" s="75"/>
      <c r="D623" s="82"/>
      <c r="E623" s="75"/>
      <c r="F623" s="75"/>
      <c r="G623" s="75"/>
      <c r="H623" s="75"/>
      <c r="I623" s="75"/>
      <c r="J623" s="75"/>
      <c r="K623" s="104"/>
      <c r="L623" s="119"/>
      <c r="M623" s="75"/>
      <c r="N623" s="82"/>
      <c r="O623" s="75"/>
      <c r="P623" s="75"/>
      <c r="Q623" s="75"/>
      <c r="R623" s="75"/>
      <c r="S623" s="75"/>
      <c r="T623" s="75"/>
    </row>
    <row r="624" spans="1:22" ht="12.95" customHeight="1">
      <c r="A624" s="127"/>
      <c r="B624" s="120"/>
      <c r="C624" s="83"/>
      <c r="D624" s="83"/>
      <c r="E624" s="84"/>
      <c r="F624" s="84"/>
      <c r="G624" s="84"/>
      <c r="H624" s="84"/>
      <c r="I624" s="84"/>
      <c r="J624" s="84"/>
      <c r="K624" s="84"/>
      <c r="L624" s="120"/>
      <c r="M624" s="83"/>
      <c r="N624" s="83"/>
      <c r="O624" s="84"/>
      <c r="P624" s="84"/>
      <c r="Q624" s="84"/>
      <c r="R624" s="84"/>
      <c r="S624" s="84"/>
      <c r="T624" s="84"/>
    </row>
    <row r="625" spans="1:22" ht="12.95" customHeight="1">
      <c r="A625" s="124"/>
      <c r="B625" s="474" t="str">
        <f ca="1">MaGv!$N$1</f>
        <v>tkb_khoi12_hk2_ngay04-05-2020</v>
      </c>
      <c r="C625" s="474"/>
      <c r="D625" s="70"/>
      <c r="E625" s="70"/>
      <c r="F625" s="70"/>
      <c r="G625" s="70"/>
      <c r="H625" s="124"/>
      <c r="I625" s="70"/>
      <c r="J625" s="70"/>
      <c r="K625" s="71"/>
      <c r="L625" s="474" t="str">
        <f ca="1">MaGv!$N$1</f>
        <v>tkb_khoi12_hk2_ngay04-05-2020</v>
      </c>
      <c r="M625" s="70"/>
      <c r="N625" s="70"/>
      <c r="O625" s="70"/>
      <c r="P625" s="70"/>
      <c r="Q625" s="70"/>
      <c r="R625" s="124"/>
      <c r="S625" s="70"/>
      <c r="T625" s="70"/>
    </row>
    <row r="626" spans="1:22" ht="12.95" customHeight="1">
      <c r="B626" s="117" t="s">
        <v>71</v>
      </c>
      <c r="C626" s="582" t="str">
        <f>VLOOKUP(B628,dsma,3,0)&amp;"-"&amp;VLOOKUP(B628,dsma,5,0)</f>
        <v>Mai Thị Tuyết Nga-AVăn</v>
      </c>
      <c r="D626" s="582"/>
      <c r="E626" s="582"/>
      <c r="F626" s="582"/>
      <c r="G626" s="71"/>
      <c r="H626" s="72"/>
      <c r="I626" s="73" t="s">
        <v>125</v>
      </c>
      <c r="J626" s="74">
        <f>60-COUNTIF(E629:J638, " ")</f>
        <v>10</v>
      </c>
      <c r="K626" s="71"/>
      <c r="L626" s="117" t="s">
        <v>71</v>
      </c>
      <c r="M626" s="582" t="str">
        <f>VLOOKUP(L628,dsma,3,0)&amp;"-"&amp;VLOOKUP(L628,dsma,5,0)</f>
        <v>Trần Thị Ngọc-AVăn</v>
      </c>
      <c r="N626" s="582"/>
      <c r="O626" s="582"/>
      <c r="P626" s="582"/>
      <c r="Q626" s="71"/>
      <c r="R626" s="72"/>
      <c r="S626" s="73" t="s">
        <v>125</v>
      </c>
      <c r="T626" s="74">
        <f>60-COUNTIF(O629:T638, " ")</f>
        <v>0</v>
      </c>
    </row>
    <row r="627" spans="1:22" ht="3" customHeight="1">
      <c r="B627" s="116"/>
      <c r="C627" s="71"/>
      <c r="D627" s="71"/>
      <c r="E627" s="75"/>
      <c r="F627" s="71"/>
      <c r="G627" s="71"/>
      <c r="H627" s="71"/>
      <c r="I627" s="71"/>
      <c r="J627" s="71"/>
      <c r="K627" s="71"/>
      <c r="L627" s="116"/>
      <c r="M627" s="71"/>
      <c r="N627" s="71"/>
      <c r="O627" s="75"/>
      <c r="P627" s="71"/>
      <c r="Q627" s="71"/>
      <c r="R627" s="71"/>
      <c r="S627" s="71"/>
      <c r="T627" s="71"/>
    </row>
    <row r="628" spans="1:22" ht="12.95" customHeight="1">
      <c r="A628" s="126"/>
      <c r="B628" s="118" t="str">
        <f>X83</f>
        <v>BA04</v>
      </c>
      <c r="C628" s="76" t="s">
        <v>72</v>
      </c>
      <c r="D628" s="76" t="s">
        <v>73</v>
      </c>
      <c r="E628" s="76" t="s">
        <v>15</v>
      </c>
      <c r="F628" s="76" t="s">
        <v>16</v>
      </c>
      <c r="G628" s="76" t="s">
        <v>37</v>
      </c>
      <c r="H628" s="76" t="s">
        <v>38</v>
      </c>
      <c r="I628" s="76" t="s">
        <v>39</v>
      </c>
      <c r="J628" s="76" t="s">
        <v>40</v>
      </c>
      <c r="K628" s="103"/>
      <c r="L628" s="118" t="str">
        <f>X84</f>
        <v>BA05</v>
      </c>
      <c r="M628" s="76" t="s">
        <v>72</v>
      </c>
      <c r="N628" s="76" t="s">
        <v>73</v>
      </c>
      <c r="O628" s="76" t="s">
        <v>15</v>
      </c>
      <c r="P628" s="76" t="s">
        <v>16</v>
      </c>
      <c r="Q628" s="76" t="s">
        <v>37</v>
      </c>
      <c r="R628" s="76" t="s">
        <v>38</v>
      </c>
      <c r="S628" s="76" t="s">
        <v>39</v>
      </c>
      <c r="T628" s="76" t="s">
        <v>40</v>
      </c>
      <c r="V628" s="122">
        <v>80</v>
      </c>
    </row>
    <row r="629" spans="1:22" ht="12.95" customHeight="1">
      <c r="A629" s="124"/>
      <c r="B629" s="583" t="s">
        <v>25</v>
      </c>
      <c r="C629" s="68">
        <v>1</v>
      </c>
      <c r="D629" s="77" t="s">
        <v>74</v>
      </c>
      <c r="E629" s="68" t="str">
        <f>IF(COUNTIF(MaGv!$C$4:$BB$4, B628)&gt;0, INDEX(MaGv!$C$3:$BB$4, 1, MATCH(B628, MaGv!$C$4:$BB$4,0))," ")</f>
        <v>A4</v>
      </c>
      <c r="F629" s="68" t="str">
        <f>IF(COUNTIF(MaGv!$C$9:$BB$9, B628)&gt;0, INDEX(MaGv!$C$3:$BB$9, 1, MATCH(B628, MaGv!$C$9:$BB$9,0))," ")</f>
        <v xml:space="preserve"> </v>
      </c>
      <c r="G629" s="68" t="str">
        <f>IF(COUNTIF(MaGv!$C$14:$BB$14, B628)&gt;0, INDEX(MaGv!$C$3:$BB$14, 1, MATCH(B628, MaGv!$C$14:$BB$14,0))," ")</f>
        <v xml:space="preserve"> </v>
      </c>
      <c r="H629" s="68" t="str">
        <f>IF(COUNTIF(MaGv!$C$19:$BB$19, B628)&gt;0, INDEX(MaGv!$C$3:$BB$19, 1, MATCH(B628, MaGv!$C$19:$BB$19,0))," ")</f>
        <v xml:space="preserve"> </v>
      </c>
      <c r="I629" s="68" t="str">
        <f>IF(COUNTIF(MaGv!$C$24:$BB$24, B628)&gt;0, INDEX(MaGv!$C$3:$BB$24, 1, MATCH(B628, MaGv!$C$24:$BB$24,0))," ")</f>
        <v xml:space="preserve"> </v>
      </c>
      <c r="J629" s="68" t="str">
        <f>IF(COUNTIF(MaGv!$C$29:$BB$29, B628)&gt;0, INDEX(MaGv!$C$3:$BB$29, 1, MATCH(B628, MaGv!$C$29:$BB$29,0))," ")</f>
        <v xml:space="preserve"> </v>
      </c>
      <c r="K629" s="104"/>
      <c r="L629" s="583" t="s">
        <v>25</v>
      </c>
      <c r="M629" s="68">
        <v>1</v>
      </c>
      <c r="N629" s="77" t="s">
        <v>74</v>
      </c>
      <c r="O629" s="68" t="str">
        <f>IF(COUNTIF(MaGv!$C$4:$BB$4, L628)&gt;0, INDEX(MaGv!$C$3:$BB$4, 1, MATCH(L628, MaGv!$C$4:$BB$4,0))," ")</f>
        <v xml:space="preserve"> </v>
      </c>
      <c r="P629" s="68" t="str">
        <f>IF(COUNTIF(MaGv!$C$9:$BB$9, L628)&gt;0, INDEX(MaGv!$C$3:$BB$9, 1, MATCH(L628, MaGv!$C$9:$BB$9,0))," ")</f>
        <v xml:space="preserve"> </v>
      </c>
      <c r="Q629" s="68" t="str">
        <f>IF(COUNTIF(MaGv!$C$14:$BB$14, L628)&gt;0, INDEX(MaGv!$C$3:$BB$14, 1, MATCH(L628, MaGv!$C$14:$BB$14,0))," ")</f>
        <v xml:space="preserve"> </v>
      </c>
      <c r="R629" s="68" t="str">
        <f>IF(COUNTIF(MaGv!$C$19:$BB$19, L628)&gt;0, INDEX(MaGv!$C$3:$BB$19, 1, MATCH(L628, MaGv!$C$19:$BB$19,0))," ")</f>
        <v xml:space="preserve"> </v>
      </c>
      <c r="S629" s="68" t="str">
        <f>IF(COUNTIF(MaGv!$C$24:$BB$24, L628)&gt;0, INDEX(MaGv!$C$3:$BB$24, 1, MATCH(L628, MaGv!$C$24:$BB$24,0))," ")</f>
        <v xml:space="preserve"> </v>
      </c>
      <c r="T629" s="68" t="str">
        <f>IF(COUNTIF(MaGv!$C$29:$BB$29, L628)&gt;0, INDEX(MaGv!$C$3:$BB$29, 1, MATCH(L628, MaGv!$C$29:$BB$29,0))," ")</f>
        <v xml:space="preserve"> </v>
      </c>
    </row>
    <row r="630" spans="1:22" ht="12.95" customHeight="1">
      <c r="A630" s="124"/>
      <c r="B630" s="580"/>
      <c r="C630" s="78">
        <v>2</v>
      </c>
      <c r="D630" s="79" t="s">
        <v>98</v>
      </c>
      <c r="E630" s="78" t="str">
        <f>IF(COUNTIF(MaGv!$C$5:$BB$5, B628)&gt;0, INDEX(MaGv!$C$3:$BB$5, 1, MATCH(B628, MaGv!$C$5:$BB$5,0))," ")</f>
        <v>A4</v>
      </c>
      <c r="F630" s="78" t="str">
        <f>IF(COUNTIF(MaGv!$C$10:$BB$10, B628)&gt;0, INDEX(MaGv!$C$3:$BB$10, 1, MATCH(B628, MaGv!$C$10:$BB$10,0))," ")</f>
        <v>A4</v>
      </c>
      <c r="G630" s="78" t="str">
        <f>IF(COUNTIF(MaGv!$C$15:$BB$15, B628)&gt;0, INDEX(MaGv!$C$3:$BB$15, 1, MATCH(B628, MaGv!$C$15:$BB$15,0))," ")</f>
        <v xml:space="preserve"> </v>
      </c>
      <c r="H630" s="78" t="str">
        <f>IF(COUNTIF(MaGv!$C$20:$BB$20, B628)&gt;0, INDEX(MaGv!$C$3:$BB$20, 1, MATCH(B628, MaGv!$C$20:$BB$20,0))," ")</f>
        <v xml:space="preserve"> </v>
      </c>
      <c r="I630" s="78" t="str">
        <f>IF(COUNTIF(MaGv!$C$25:$BB$25, B628)&gt;0, INDEX(MaGv!$C$3:$BB$25, 1, MATCH(B628, MaGv!$C$25:$BB$25,0))," ")</f>
        <v xml:space="preserve"> </v>
      </c>
      <c r="J630" s="78" t="str">
        <f>IF(COUNTIF(MaGv!$C$30:$BB$30, B628)&gt;0, INDEX(MaGv!$C$3:$BB$30, 1, MATCH(B628, MaGv!$C$30:$BB$30,0))," ")</f>
        <v xml:space="preserve"> </v>
      </c>
      <c r="K630" s="104"/>
      <c r="L630" s="580"/>
      <c r="M630" s="78">
        <v>2</v>
      </c>
      <c r="N630" s="79" t="s">
        <v>98</v>
      </c>
      <c r="O630" s="78" t="str">
        <f>IF(COUNTIF(MaGv!$C$5:$BB$5, L628)&gt;0, INDEX(MaGv!$C$3:$BB$5, 1, MATCH(L628, MaGv!$C$5:$BB$5,0))," ")</f>
        <v xml:space="preserve"> </v>
      </c>
      <c r="P630" s="78" t="str">
        <f>IF(COUNTIF(MaGv!$C$10:$BB$10, L628)&gt;0, INDEX(MaGv!$C$3:$BB$10, 1, MATCH(L628, MaGv!$C$10:$BB$10,0))," ")</f>
        <v xml:space="preserve"> </v>
      </c>
      <c r="Q630" s="78" t="str">
        <f>IF(COUNTIF(MaGv!$C$15:$BB$15, L628)&gt;0, INDEX(MaGv!$C$3:$BB$15, 1, MATCH(L628, MaGv!$C$15:$BB$15,0))," ")</f>
        <v xml:space="preserve"> </v>
      </c>
      <c r="R630" s="78" t="str">
        <f>IF(COUNTIF(MaGv!$C$20:$BB$20, L628)&gt;0, INDEX(MaGv!$C$3:$BB$20, 1, MATCH(L628, MaGv!$C$20:$BB$20,0))," ")</f>
        <v xml:space="preserve"> </v>
      </c>
      <c r="S630" s="78" t="str">
        <f>IF(COUNTIF(MaGv!$C$25:$BB$25, L628)&gt;0, INDEX(MaGv!$C$3:$BB$25, 1, MATCH(L628, MaGv!$C$25:$BB$25,0))," ")</f>
        <v xml:space="preserve"> </v>
      </c>
      <c r="T630" s="78" t="str">
        <f>IF(COUNTIF(MaGv!$C$30:$BB$30, L628)&gt;0, INDEX(MaGv!$C$3:$BB$30, 1, MATCH(L628, MaGv!$C$30:$BB$30,0))," ")</f>
        <v xml:space="preserve"> </v>
      </c>
    </row>
    <row r="631" spans="1:22" ht="12.95" customHeight="1">
      <c r="A631" s="124"/>
      <c r="B631" s="580"/>
      <c r="C631" s="78">
        <v>3</v>
      </c>
      <c r="D631" s="79" t="s">
        <v>278</v>
      </c>
      <c r="E631" s="78" t="str">
        <f>IF(COUNTIF(MaGv!$C$6:$BB$6, B628)&gt;0, INDEX(MaGv!$C$3:$BB$6, 1, MATCH(B628, MaGv!$C$6:$BB$6,0))," ")</f>
        <v>A4</v>
      </c>
      <c r="F631" s="78" t="str">
        <f>IF(COUNTIF(MaGv!$C$11:$BB$11, B628)&gt;0, INDEX(MaGv!$C$3:$BB$11, 1, MATCH(B628, MaGv!$C$11:$BB$11,0))," ")</f>
        <v xml:space="preserve"> </v>
      </c>
      <c r="G631" s="78" t="str">
        <f>IF(COUNTIF(MaGv!$C$16:$BB$16, B628)&gt;0, INDEX(MaGv!$C$3:$BB$16, 1, MATCH(B628, MaGv!$C$16:$BB$16,0))," ")</f>
        <v xml:space="preserve"> </v>
      </c>
      <c r="H631" s="78" t="str">
        <f>IF(COUNTIF(MaGv!$C$21:$BB$21, B628)&gt;0, INDEX(MaGv!$C$3:$BB$21, 1, MATCH(B628, MaGv!$C$21:$BB$21,0))," ")</f>
        <v>A10</v>
      </c>
      <c r="I631" s="78" t="str">
        <f>IF(COUNTIF(MaGv!$C$26:$BB$26, B628)&gt;0, INDEX(MaGv!$C$3:$BB$26, 1, MATCH(B628, MaGv!$C$26:$BB$26,0))," ")</f>
        <v xml:space="preserve"> </v>
      </c>
      <c r="J631" s="78" t="str">
        <f>IF(COUNTIF(MaGv!$C$31:$BB$31, B628)&gt;0, INDEX(MaGv!$C$3:$BB$31, 1, MATCH(B628, MaGv!$C$31:$BB$31,0))," ")</f>
        <v xml:space="preserve"> </v>
      </c>
      <c r="K631" s="104"/>
      <c r="L631" s="580"/>
      <c r="M631" s="78">
        <v>3</v>
      </c>
      <c r="N631" s="79" t="s">
        <v>278</v>
      </c>
      <c r="O631" s="78" t="str">
        <f>IF(COUNTIF(MaGv!$C$6:$BB$6, L628)&gt;0, INDEX(MaGv!$C$3:$BB$6, 1, MATCH(L628, MaGv!$C$6:$BB$6,0))," ")</f>
        <v xml:space="preserve"> </v>
      </c>
      <c r="P631" s="78" t="str">
        <f>IF(COUNTIF(MaGv!$C$11:$BB$11, L628)&gt;0, INDEX(MaGv!$C$3:$BB$11, 1, MATCH(L628, MaGv!$C$11:$BB$11,0))," ")</f>
        <v xml:space="preserve"> </v>
      </c>
      <c r="Q631" s="78" t="str">
        <f>IF(COUNTIF(MaGv!$C$16:$BB$16, L628)&gt;0, INDEX(MaGv!$C$3:$BB$16, 1, MATCH(L628, MaGv!$C$16:$BB$16,0))," ")</f>
        <v xml:space="preserve"> </v>
      </c>
      <c r="R631" s="78" t="str">
        <f>IF(COUNTIF(MaGv!$C$21:$BB$21, L628)&gt;0, INDEX(MaGv!$C$3:$BB$21, 1, MATCH(L628, MaGv!$C$21:$BB$21,0))," ")</f>
        <v xml:space="preserve"> </v>
      </c>
      <c r="S631" s="78" t="str">
        <f>IF(COUNTIF(MaGv!$C$26:$BB$26, L628)&gt;0, INDEX(MaGv!$C$3:$BB$26, 1, MATCH(L628, MaGv!$C$26:$BB$26,0))," ")</f>
        <v xml:space="preserve"> </v>
      </c>
      <c r="T631" s="78" t="str">
        <f>IF(COUNTIF(MaGv!$C$31:$BB$31, L628)&gt;0, INDEX(MaGv!$C$3:$BB$31, 1, MATCH(L628, MaGv!$C$31:$BB$31,0))," ")</f>
        <v xml:space="preserve"> </v>
      </c>
    </row>
    <row r="632" spans="1:22" ht="12.95" customHeight="1">
      <c r="A632" s="124"/>
      <c r="B632" s="580"/>
      <c r="C632" s="78">
        <v>4</v>
      </c>
      <c r="D632" s="79" t="s">
        <v>99</v>
      </c>
      <c r="E632" s="78" t="str">
        <f>IF(COUNTIF(MaGv!$C$7:$BB$7, B628)&gt;0, INDEX(MaGv!$C$3:$BB$7, 1, MATCH(B628, MaGv!$C$7:$BB$7,0))," ")</f>
        <v>A4</v>
      </c>
      <c r="F632" s="78" t="str">
        <f>IF(COUNTIF(MaGv!$C$12:$BB$12, B628)&gt;0, INDEX(MaGv!$C$3:$BB$12, 1, MATCH(B628, MaGv!$C$12:$BB$12,0))," ")</f>
        <v>A10</v>
      </c>
      <c r="G632" s="78" t="str">
        <f>IF(COUNTIF(MaGv!$C$17:$BB$17, B628)&gt;0, INDEX(MaGv!$C$3:$BB$17, 1, MATCH(B628, MaGv!$C$17:$BB$17,0))," ")</f>
        <v xml:space="preserve"> </v>
      </c>
      <c r="H632" s="78" t="str">
        <f>IF(COUNTIF(MaGv!$C$22:$BB$22, B628)&gt;0, INDEX(MaGv!$C$3:$BB$22, 1, MATCH(B628, MaGv!$C$22:$BB$22,0))," ")</f>
        <v xml:space="preserve"> </v>
      </c>
      <c r="I632" s="78" t="str">
        <f>IF(COUNTIF(MaGv!$C$27:$BB$27, B628)&gt;0, INDEX(MaGv!$C$3:$BB$27, 1, MATCH(B628, MaGv!$C$27:$BB$27,0))," ")</f>
        <v xml:space="preserve"> </v>
      </c>
      <c r="J632" s="78" t="str">
        <f>IF(COUNTIF(MaGv!$C$32:$BB$32, B628)&gt;0, INDEX(MaGv!$C$3:$BB$32, 1, MATCH(B628, MaGv!$C$32:$BB$32,0))," ")</f>
        <v xml:space="preserve"> </v>
      </c>
      <c r="K632" s="104"/>
      <c r="L632" s="580"/>
      <c r="M632" s="78">
        <v>4</v>
      </c>
      <c r="N632" s="79" t="s">
        <v>99</v>
      </c>
      <c r="O632" s="78" t="str">
        <f>IF(COUNTIF(MaGv!$C$7:$BB$7, L628)&gt;0, INDEX(MaGv!$C$3:$BB$7, 1, MATCH(L628, MaGv!$C$7:$BB$7,0))," ")</f>
        <v xml:space="preserve"> </v>
      </c>
      <c r="P632" s="78" t="str">
        <f>IF(COUNTIF(MaGv!$C$12:$BB$12, L628)&gt;0, INDEX(MaGv!$C$3:$BB$12, 1, MATCH(L628, MaGv!$C$12:$BB$12,0))," ")</f>
        <v xml:space="preserve"> </v>
      </c>
      <c r="Q632" s="78" t="str">
        <f>IF(COUNTIF(MaGv!$C$17:$BB$17, L628)&gt;0, INDEX(MaGv!$C$3:$BB$17, 1, MATCH(L628, MaGv!$C$17:$BB$17,0))," ")</f>
        <v xml:space="preserve"> </v>
      </c>
      <c r="R632" s="78" t="str">
        <f>IF(COUNTIF(MaGv!$C$22:$BB$22, L628)&gt;0, INDEX(MaGv!$C$3:$BB$22, 1, MATCH(L628, MaGv!$C$22:$BB$22,0))," ")</f>
        <v xml:space="preserve"> </v>
      </c>
      <c r="S632" s="78" t="str">
        <f>IF(COUNTIF(MaGv!$C$27:$BB$27, L628)&gt;0, INDEX(MaGv!$C$3:$BB$27, 1, MATCH(L628, MaGv!$C$27:$BB$27,0))," ")</f>
        <v xml:space="preserve"> </v>
      </c>
      <c r="T632" s="78" t="str">
        <f>IF(COUNTIF(MaGv!$C$32:$BB$32, L628)&gt;0, INDEX(MaGv!$C$3:$BB$32, 1, MATCH(L628, MaGv!$C$32:$BB$32,0))," ")</f>
        <v xml:space="preserve"> </v>
      </c>
    </row>
    <row r="633" spans="1:22" ht="12.95" customHeight="1" thickBot="1">
      <c r="A633" s="124"/>
      <c r="B633" s="580"/>
      <c r="C633" s="108">
        <v>5</v>
      </c>
      <c r="D633" s="110" t="s">
        <v>100</v>
      </c>
      <c r="E633" s="108" t="str">
        <f>IF(COUNTIF(MaGv!$C$8:$BB$8, B628)&gt;0, INDEX(MaGv!$C$3:$BB$8, 1, MATCH(B628, MaGv!$C$8:$BB$8,0))," ")</f>
        <v>A10</v>
      </c>
      <c r="F633" s="108" t="str">
        <f>IF(COUNTIF(MaGv!$C$13:$BB$13, B628)&gt;0, INDEX(MaGv!$C$3:$BB$13, 1, MATCH(B628, MaGv!$C$13:$BB$13,0))," ")</f>
        <v>A10</v>
      </c>
      <c r="G633" s="108" t="str">
        <f>IF(COUNTIF(MaGv!$C$18:$BB$18, B628)&gt;0, INDEX(MaGv!$C$3:$BB$18, 1, MATCH(B628, MaGv!$C$18:$BB$18,0))," ")</f>
        <v xml:space="preserve"> </v>
      </c>
      <c r="H633" s="108" t="str">
        <f>IF(COUNTIF(MaGv!$C$23:$BB$23, B628)&gt;0, INDEX(MaGv!$C$3:$BB$23, 1, MATCH(B628, MaGv!$C$23:$BB$23,0))," ")</f>
        <v>A4</v>
      </c>
      <c r="I633" s="108" t="str">
        <f>IF(COUNTIF(MaGv!$C$28:$BB$28, B628)&gt;0, INDEX(MaGv!$C$3:$BB$28, 1, MATCH(B628, MaGv!$C$28:$BB$28,0))," ")</f>
        <v xml:space="preserve"> </v>
      </c>
      <c r="J633" s="108" t="str">
        <f>IF(COUNTIF(MaGv!$C$33:$BB$33, B628)&gt;0, INDEX(MaGv!$C$3:$BB$33, 1, MATCH(B628, MaGv!$C$33:$BB$33, 0))," ")</f>
        <v xml:space="preserve"> </v>
      </c>
      <c r="K633" s="104"/>
      <c r="L633" s="580"/>
      <c r="M633" s="108">
        <v>5</v>
      </c>
      <c r="N633" s="110" t="s">
        <v>100</v>
      </c>
      <c r="O633" s="108" t="str">
        <f>IF(COUNTIF(MaGv!$C$8:$BB$8, L628)&gt;0, INDEX(MaGv!$C$3:$BB$8, 1, MATCH(L628, MaGv!$C$8:$BB$8,0))," ")</f>
        <v xml:space="preserve"> </v>
      </c>
      <c r="P633" s="108" t="str">
        <f>IF(COUNTIF(MaGv!$C$13:$BB$13, L628)&gt;0, INDEX(MaGv!$C$3:$BB$13, 1, MATCH(L628, MaGv!$C$13:$BB$13,0))," ")</f>
        <v xml:space="preserve"> </v>
      </c>
      <c r="Q633" s="108" t="str">
        <f>IF(COUNTIF(MaGv!$C$18:$BB$18, L628)&gt;0, INDEX(MaGv!$C$3:$BB$18, 1, MATCH(L628, MaGv!$C$18:$BB$18,0))," ")</f>
        <v xml:space="preserve"> </v>
      </c>
      <c r="R633" s="108" t="str">
        <f>IF(COUNTIF(MaGv!$C$23:$BB$23, L628)&gt;0, INDEX(MaGv!$C$3:$BB$23, 1, MATCH(L628, MaGv!$C$23:$BB$23,0))," ")</f>
        <v xml:space="preserve"> </v>
      </c>
      <c r="S633" s="108" t="str">
        <f>IF(COUNTIF(MaGv!$C$28:$BB$28, L628)&gt;0, INDEX(MaGv!$C$3:$BB$28, 1, MATCH(L628, MaGv!$C$28:$BB$28,0))," ")</f>
        <v xml:space="preserve"> </v>
      </c>
      <c r="T633" s="108" t="str">
        <f>IF(COUNTIF(MaGv!$C$33:$BB$33, L628)&gt;0, INDEX(MaGv!$C$3:$BB$33, 1, MATCH(L628, MaGv!$C$33:$BB$33, 0))," ")</f>
        <v xml:space="preserve"> </v>
      </c>
    </row>
    <row r="634" spans="1:22" ht="12.95" customHeight="1" thickTop="1">
      <c r="A634" s="124"/>
      <c r="B634" s="579" t="s">
        <v>24</v>
      </c>
      <c r="C634" s="109">
        <v>1</v>
      </c>
      <c r="D634" s="111" t="s">
        <v>279</v>
      </c>
      <c r="E634" s="109" t="str">
        <f>IF(COUNTIF(MaGv!$C$39:$BB$39, B628)&gt;0, INDEX(MaGv!$C$38:$BB$39, 1, MATCH(B628, MaGv!$C$39:$BB$39,0))," ")</f>
        <v xml:space="preserve"> </v>
      </c>
      <c r="F634" s="109" t="str">
        <f>IF(COUNTIF(MaGv!$C$44:$BB$44, B628)&gt;0, INDEX(MaGv!$C$38:$BB$44, 1, MATCH(B628, MaGv!$C$44:$BB$44,0))," ")</f>
        <v xml:space="preserve"> </v>
      </c>
      <c r="G634" s="109" t="str">
        <f>IF(COUNTIF(MaGv!$C$49:$BB$49, B628)&gt;0, INDEX(MaGv!$C$38:$BB$49, 1, MATCH(B628, MaGv!$C$49:$BB$49,0))," ")</f>
        <v xml:space="preserve"> </v>
      </c>
      <c r="H634" s="109" t="str">
        <f>IF(COUNTIF(MaGv!$C$54:$BB$54, B628)&gt;0, INDEX(MaGv!$C$38:$BB$54, 1, MATCH(B628, MaGv!$C$54:$BB$54,0))," ")</f>
        <v xml:space="preserve"> </v>
      </c>
      <c r="I634" s="109" t="str">
        <f>IF(COUNTIF(MaGv!$C$59:$BB$59, B628)&gt;0, INDEX(MaGv!$C$38:$BB$59, 1, MATCH(B628, MaGv!$C$59:$BB$59,0))," ")</f>
        <v xml:space="preserve"> </v>
      </c>
      <c r="J634" s="109" t="str">
        <f>IF(COUNTIF(MaGv!$C$64:$BB$64, B628)&gt;0, INDEX(MaGv!$C$38:$BB$64, 1, MATCH(B628, MaGv!$C$64:$BB$64,0))," ")</f>
        <v xml:space="preserve"> </v>
      </c>
      <c r="K634" s="104"/>
      <c r="L634" s="579" t="s">
        <v>24</v>
      </c>
      <c r="M634" s="109">
        <v>1</v>
      </c>
      <c r="N634" s="111" t="s">
        <v>279</v>
      </c>
      <c r="O634" s="109" t="str">
        <f>IF(COUNTIF(MaGv!$C$39:$BB$39, L628)&gt;0, INDEX(MaGv!$C$38:$BB$39, 1, MATCH(L628, MaGv!$C$39:$BB$39,0))," ")</f>
        <v xml:space="preserve"> </v>
      </c>
      <c r="P634" s="109" t="str">
        <f>IF(COUNTIF(MaGv!$C$44:$BB$44, L628)&gt;0, INDEX(MaGv!$C$38:$BB$44, 1, MATCH(L628, MaGv!$C$44:$BB$44,0))," ")</f>
        <v xml:space="preserve"> </v>
      </c>
      <c r="Q634" s="109" t="str">
        <f>IF(COUNTIF(MaGv!$C$49:$BB$49, L628)&gt;0, INDEX(MaGv!$C$38:$BB$49, 1, MATCH(L628, MaGv!$C$49:$BB$49,0))," ")</f>
        <v xml:space="preserve"> </v>
      </c>
      <c r="R634" s="109" t="str">
        <f>IF(COUNTIF(MaGv!$C$54:$BB$54, L628)&gt;0, INDEX(MaGv!$C$38:$BB$54, 1, MATCH(L628, MaGv!$C$54:$BB$54,0))," ")</f>
        <v xml:space="preserve"> </v>
      </c>
      <c r="S634" s="109" t="str">
        <f>IF(COUNTIF(MaGv!$C$59:$BB$59, L628)&gt;0, INDEX(MaGv!$C$38:$BB$59, 1, MATCH(L628, MaGv!$C$59:$BB$59,0))," ")</f>
        <v xml:space="preserve"> </v>
      </c>
      <c r="T634" s="109" t="str">
        <f>IF(COUNTIF(MaGv!$C$64:$BB$64, L628)&gt;0, INDEX(MaGv!$C$38:$BB$64, 1, MATCH(L628, MaGv!$C$64:$BB$64,0))," ")</f>
        <v xml:space="preserve"> </v>
      </c>
    </row>
    <row r="635" spans="1:22" ht="12.95" customHeight="1">
      <c r="A635" s="124"/>
      <c r="B635" s="580"/>
      <c r="C635" s="78">
        <v>2</v>
      </c>
      <c r="D635" s="79" t="s">
        <v>531</v>
      </c>
      <c r="E635" s="78" t="str">
        <f>IF(COUNTIF(MaGv!$C$40:$BB$40, B628)&gt;0, INDEX(MaGv!$C$38:$BB$40, 1, MATCH(B628, MaGv!$C$40:$BB$40,0))," ")</f>
        <v xml:space="preserve"> </v>
      </c>
      <c r="F635" s="78" t="str">
        <f>IF(COUNTIF(MaGv!$C$45:$BB$45, B628)&gt;0, INDEX(MaGv!$C$38:$BB$45, 1, MATCH(B628, MaGv!$C$45:$BB$45,0))," ")</f>
        <v xml:space="preserve"> </v>
      </c>
      <c r="G635" s="78" t="str">
        <f>IF(COUNTIF(MaGv!$C$50:$BB$50, B628)&gt;0, INDEX(MaGv!$C$38:$BB$50, 1, MATCH(B628, MaGv!$C$50:$BB$50,0))," ")</f>
        <v xml:space="preserve"> </v>
      </c>
      <c r="H635" s="78" t="str">
        <f>IF(COUNTIF(MaGv!$C$55:$BB$55, B628)&gt;0, INDEX(MaGv!$C$38:$BB$55, 1, MATCH(B628, MaGv!$C$55:$BB$55,0))," ")</f>
        <v xml:space="preserve"> </v>
      </c>
      <c r="I635" s="78" t="str">
        <f>IF(COUNTIF(MaGv!$C$60:$BB$60, B628)&gt;0, INDEX(MaGv!$C$38:$BB$60, 1, MATCH(B628, MaGv!$C$60:$BB$60,0))," ")</f>
        <v xml:space="preserve"> </v>
      </c>
      <c r="J635" s="78" t="str">
        <f>IF(COUNTIF(MaGv!$C$65:$BB$65, B628)&gt;0, INDEX(MaGv!$C$38:$BB$65, 1, MATCH(B628, MaGv!$C$65:$BB$65,0))," ")</f>
        <v xml:space="preserve"> </v>
      </c>
      <c r="K635" s="104"/>
      <c r="L635" s="580"/>
      <c r="M635" s="78">
        <v>2</v>
      </c>
      <c r="N635" s="79" t="s">
        <v>531</v>
      </c>
      <c r="O635" s="78" t="str">
        <f>IF(COUNTIF(MaGv!$C$40:$BB$40, L628)&gt;0, INDEX(MaGv!$C$38:$BB$40, 1, MATCH(L628, MaGv!$C$40:$BB$40,0))," ")</f>
        <v xml:space="preserve"> </v>
      </c>
      <c r="P635" s="78" t="str">
        <f>IF(COUNTIF(MaGv!$C$45:$BB$45, L628)&gt;0, INDEX(MaGv!$C$38:$BB$45, 1, MATCH(L628, MaGv!$C$45:$BB$45,0))," ")</f>
        <v xml:space="preserve"> </v>
      </c>
      <c r="Q635" s="78" t="str">
        <f>IF(COUNTIF(MaGv!$C$50:$BB$50, L628)&gt;0, INDEX(MaGv!$C$38:$BB$50, 1, MATCH(L628, MaGv!$C$50:$BB$50,0))," ")</f>
        <v xml:space="preserve"> </v>
      </c>
      <c r="R635" s="78" t="str">
        <f>IF(COUNTIF(MaGv!$C$55:$BB$55, L628)&gt;0, INDEX(MaGv!$C$38:$BB$55, 1, MATCH(L628, MaGv!$C$55:$BB$55,0))," ")</f>
        <v xml:space="preserve"> </v>
      </c>
      <c r="S635" s="78" t="str">
        <f>IF(COUNTIF(MaGv!$C$60:$BB$60, L628)&gt;0, INDEX(MaGv!$C$38:$BB$60, 1, MATCH(L628, MaGv!$C$60:$BB$60,0))," ")</f>
        <v xml:space="preserve"> </v>
      </c>
      <c r="T635" s="78" t="str">
        <f>IF(COUNTIF(MaGv!$C$65:$BB$65, L628)&gt;0, INDEX(MaGv!$C$38:$BB$65, 1, MATCH(L628, MaGv!$C$65:$BB$65,0))," ")</f>
        <v xml:space="preserve"> </v>
      </c>
    </row>
    <row r="636" spans="1:22" ht="12.95" customHeight="1">
      <c r="A636" s="124"/>
      <c r="B636" s="580"/>
      <c r="C636" s="78">
        <v>3</v>
      </c>
      <c r="D636" s="79" t="s">
        <v>532</v>
      </c>
      <c r="E636" s="78" t="str">
        <f>IF(COUNTIF(MaGv!$C$41:$BB$41, B628)&gt;0, INDEX(MaGv!$C$38:$BB$41, 1, MATCH(B628, MaGv!$C$41:$BB$41,0))," ")</f>
        <v xml:space="preserve"> </v>
      </c>
      <c r="F636" s="78" t="str">
        <f>IF(COUNTIF(MaGv!$C$46:$BB$46, B628)&gt;0, INDEX(MaGv!$C$38:$BB$46, 1, MATCH(B628, MaGv!$C$46:$BB$46,0))," ")</f>
        <v xml:space="preserve"> </v>
      </c>
      <c r="G636" s="78" t="str">
        <f>IF(COUNTIF(MaGv!$C$51:$BB$51, B628)&gt;0, INDEX(MaGv!$C$38:$BB$51, 1, MATCH(B628, MaGv!$C$51:$BB$51,0))," ")</f>
        <v xml:space="preserve"> </v>
      </c>
      <c r="H636" s="78" t="str">
        <f>IF(COUNTIF(MaGv!$C$56:$BB$56, B628)&gt;0, INDEX(MaGv!$C$38:$BB$56, 1, MATCH(B628, MaGv!$C$56:$BB$56,0))," ")</f>
        <v xml:space="preserve"> </v>
      </c>
      <c r="I636" s="78" t="str">
        <f>IF(COUNTIF(MaGv!$C$61:$BB$61, B628)&gt;0, INDEX(MaGv!$C$38:$BB$61, 1, MATCH(B628, MaGv!$C$61:$BB$61,0))," ")</f>
        <v xml:space="preserve"> </v>
      </c>
      <c r="J636" s="78" t="str">
        <f>IF(COUNTIF(MaGv!$C$66:$BB$66, B628)&gt;0, INDEX(MaGv!$C$38:$BB$66, 1, MATCH(B628, MaGv!$C$66:$BB$66,0))," ")</f>
        <v xml:space="preserve"> </v>
      </c>
      <c r="K636" s="104"/>
      <c r="L636" s="580"/>
      <c r="M636" s="78">
        <v>3</v>
      </c>
      <c r="N636" s="79" t="s">
        <v>532</v>
      </c>
      <c r="O636" s="78" t="str">
        <f>IF(COUNTIF(MaGv!$C$41:$BB$41, L628)&gt;0, INDEX(MaGv!$C$38:$BB$41, 1, MATCH(L628, MaGv!$C$41:$BB$41,0))," ")</f>
        <v xml:space="preserve"> </v>
      </c>
      <c r="P636" s="78" t="str">
        <f>IF(COUNTIF(MaGv!$C$46:$BB$46, L628)&gt;0, INDEX(MaGv!$C$38:$BB$46, 1, MATCH(L628, MaGv!$C$46:$BB$46,0))," ")</f>
        <v xml:space="preserve"> </v>
      </c>
      <c r="Q636" s="78" t="str">
        <f>IF(COUNTIF(MaGv!$C$51:$BB$51, L628)&gt;0, INDEX(MaGv!$C$38:$BB$51, 1, MATCH(L628, MaGv!$C$51:$BB$51,0))," ")</f>
        <v xml:space="preserve"> </v>
      </c>
      <c r="R636" s="78" t="str">
        <f>IF(COUNTIF(MaGv!$C$56:$BB$56, L628)&gt;0, INDEX(MaGv!$C$38:$BB$56, 1, MATCH(L628, MaGv!$C$56:$BB$56,0))," ")</f>
        <v xml:space="preserve"> </v>
      </c>
      <c r="S636" s="78" t="str">
        <f>IF(COUNTIF(MaGv!$C$61:$BB$61, L628)&gt;0, INDEX(MaGv!$C$38:$BB$61, 1, MATCH(L628, MaGv!$C$61:$BB$61,0))," ")</f>
        <v xml:space="preserve"> </v>
      </c>
      <c r="T636" s="78" t="str">
        <f>IF(COUNTIF(MaGv!$C$66:$BB$66, L628)&gt;0, INDEX(MaGv!$C$38:$BB$66, 1, MATCH(L628, MaGv!$C$66:$BB$66,0))," ")</f>
        <v xml:space="preserve"> </v>
      </c>
    </row>
    <row r="637" spans="1:22" ht="12.95" customHeight="1">
      <c r="A637" s="124"/>
      <c r="B637" s="580"/>
      <c r="C637" s="78">
        <v>4</v>
      </c>
      <c r="D637" s="79" t="s">
        <v>533</v>
      </c>
      <c r="E637" s="78" t="str">
        <f>IF(COUNTIF(MaGv!$C$42:$BB$42, B628)&gt;0, INDEX(MaGv!$C$38:$BB$42, 1, MATCH(B628, MaGv!$C$42:$BB$42,0))," ")</f>
        <v xml:space="preserve"> </v>
      </c>
      <c r="F637" s="78" t="str">
        <f>IF(COUNTIF(MaGv!$C$47:$BB$47, B628)&gt;0, INDEX(MaGv!$C$38:$BB$47, 1, MATCH(B628, MaGv!$C$47:$BB$47,0))," ")</f>
        <v xml:space="preserve"> </v>
      </c>
      <c r="G637" s="78" t="str">
        <f>IF(COUNTIF(MaGv!$C$52:$BB$52, B628)&gt;0, INDEX(MaGv!$C$38:$BB$52, 1, MATCH(B628, MaGv!$C$52:$BB$52, 0))," ")</f>
        <v xml:space="preserve"> </v>
      </c>
      <c r="H637" s="78" t="str">
        <f>IF(COUNTIF(MaGv!$C$57:$BB$57, B628)&gt;0, INDEX(MaGv!$C$38:$BB$57, 1, MATCH(B628, MaGv!$C$57:$BB$57,0))," ")</f>
        <v xml:space="preserve"> </v>
      </c>
      <c r="I637" s="78" t="str">
        <f>IF(COUNTIF(MaGv!$C$62:$BB$62, B628)&gt;0, INDEX(MaGv!$C$38:$BB$62, 1, MATCH(B628, MaGv!$C$62:$BB$62,0))," ")</f>
        <v xml:space="preserve"> </v>
      </c>
      <c r="J637" s="78" t="str">
        <f>IF(COUNTIF(MaGv!$C$66:$BB$67, B628)&gt;0, INDEX(MaGv!$C$38:$BB$67, 1, MATCH(B628, MaGv!$C$67:$BB$67,0))," ")</f>
        <v xml:space="preserve"> </v>
      </c>
      <c r="K637" s="104"/>
      <c r="L637" s="580"/>
      <c r="M637" s="78">
        <v>4</v>
      </c>
      <c r="N637" s="79" t="s">
        <v>533</v>
      </c>
      <c r="O637" s="78" t="str">
        <f>IF(COUNTIF(MaGv!$C$42:$BB$42, L628)&gt;0, INDEX(MaGv!$C$38:$BB$42, 1, MATCH(L628, MaGv!$C$42:$BB$42,0))," ")</f>
        <v xml:space="preserve"> </v>
      </c>
      <c r="P637" s="78" t="str">
        <f>IF(COUNTIF(MaGv!$C$47:$BB$47, L628)&gt;0, INDEX(MaGv!$C$38:$BB$47, 1, MATCH(L628, MaGv!$C$47:$BB$47,0))," ")</f>
        <v xml:space="preserve"> </v>
      </c>
      <c r="Q637" s="78" t="str">
        <f>IF(COUNTIF(MaGv!$C$52:$BB$52, L628)&gt;0, INDEX(MaGv!$C$38:$BB$52, 1, MATCH(L628, MaGv!$C$52:$BB$52, 0))," ")</f>
        <v xml:space="preserve"> </v>
      </c>
      <c r="R637" s="78" t="str">
        <f>IF(COUNTIF(MaGv!$C$57:$BB$57, L628)&gt;0, INDEX(MaGv!$C$38:$BB$57, 1, MATCH(L628, MaGv!$C$57:$BB$57,0))," ")</f>
        <v xml:space="preserve"> </v>
      </c>
      <c r="S637" s="78" t="str">
        <f>IF(COUNTIF(MaGv!$C$62:$BB$62, L628)&gt;0, INDEX(MaGv!$C$38:$BB$62, 1, MATCH(L628, MaGv!$C$62:$BB$62,0))," ")</f>
        <v xml:space="preserve"> </v>
      </c>
      <c r="T637" s="78" t="str">
        <f>IF(COUNTIF(MaGv!$C$66:$BB$67, L628)&gt;0, INDEX(MaGv!$C$38:$BB$67, 1, MATCH(L628, MaGv!$C$67:$BB$67,0))," ")</f>
        <v xml:space="preserve"> </v>
      </c>
    </row>
    <row r="638" spans="1:22" ht="12.95" customHeight="1">
      <c r="A638" s="124"/>
      <c r="B638" s="581"/>
      <c r="C638" s="80">
        <v>5</v>
      </c>
      <c r="D638" s="81" t="s">
        <v>534</v>
      </c>
      <c r="E638" s="80" t="str">
        <f>IF(COUNTIF(MaGv!$C$43:$BB$43, B628)&gt;0, INDEX(MaGv!$C$38:$BB$43, 1, MATCH(B628, MaGv!$C$43:$BB$43,0))," ")</f>
        <v xml:space="preserve"> </v>
      </c>
      <c r="F638" s="80" t="str">
        <f>IF(COUNTIF(MaGv!$C$48:$BB$48, B628)&gt;0, INDEX(MaGv!$C$38:$BB$48, 1, MATCH(B628, MaGv!$C$48:$BB$48,0))," ")</f>
        <v xml:space="preserve"> </v>
      </c>
      <c r="G638" s="80" t="str">
        <f>IF(COUNTIF(MaGv!$C$53:$BB$53, B628)&gt;0, INDEX(MaGv!$C$38:$BB$53, 1, MATCH(B628, MaGv!$C$53:$BB$53,0))," ")</f>
        <v xml:space="preserve"> </v>
      </c>
      <c r="H638" s="80" t="str">
        <f>IF(COUNTIF(MaGv!$C$58:$BB$58, B628)&gt;0, INDEX(MaGv!$C$38:$BB$58, 1, MATCH(B628, MaGv!$C$58:$BB$58,0))," ")</f>
        <v xml:space="preserve"> </v>
      </c>
      <c r="I638" s="80" t="str">
        <f>IF(COUNTIF(MaGv!$C$63:$BB$63, B628)&gt;0, INDEX(MaGv!$C$38:$BB$63, 1, MATCH(B628, MaGv!$C$63:$BB$63,0))," ")</f>
        <v xml:space="preserve"> </v>
      </c>
      <c r="J638" s="80" t="str">
        <f>IF(COUNTIF(MaGv!$C$68:$BB$68, B628)&gt;0, INDEX(MaGv!$C$38:$BB$68, 1, MATCH(B628, MaGv!$C$68:$BB$68,0))," ")</f>
        <v xml:space="preserve"> </v>
      </c>
      <c r="K638" s="104"/>
      <c r="L638" s="581"/>
      <c r="M638" s="80">
        <v>5</v>
      </c>
      <c r="N638" s="81" t="s">
        <v>534</v>
      </c>
      <c r="O638" s="80" t="str">
        <f>IF(COUNTIF(MaGv!$C$43:$BB$43, L628)&gt;0, INDEX(MaGv!$C$38:$BB$43, 1, MATCH(L628, MaGv!$C$43:$BB$43,0))," ")</f>
        <v xml:space="preserve"> </v>
      </c>
      <c r="P638" s="80" t="str">
        <f>IF(COUNTIF(MaGv!$C$48:$BB$48, L628)&gt;0, INDEX(MaGv!$C$38:$BB$48, 1, MATCH(L628, MaGv!$C$48:$BB$48,0))," ")</f>
        <v xml:space="preserve"> </v>
      </c>
      <c r="Q638" s="80" t="str">
        <f>IF(COUNTIF(MaGv!$C$53:$BB$53, L628)&gt;0, INDEX(MaGv!$C$38:$BB$53, 1, MATCH(L628, MaGv!$C$53:$BB$53,0))," ")</f>
        <v xml:space="preserve"> </v>
      </c>
      <c r="R638" s="80" t="str">
        <f>IF(COUNTIF(MaGv!$C$58:$BB$58, L628)&gt;0, INDEX(MaGv!$C$38:$BB$58, 1, MATCH(L628, MaGv!$C$58:$BB$58,0))," ")</f>
        <v xml:space="preserve"> </v>
      </c>
      <c r="S638" s="80" t="str">
        <f>IF(COUNTIF(MaGv!$C$63:$BB$63, L628)&gt;0, INDEX(MaGv!$C$38:$BB$63, 1, MATCH(L628, MaGv!$C$63:$BB$63,0))," ")</f>
        <v xml:space="preserve"> </v>
      </c>
      <c r="T638" s="80" t="str">
        <f>IF(COUNTIF(MaGv!$C$68:$BB$68, L628)&gt;0, INDEX(MaGv!$C$38:$BB$68, 1, MATCH(L628, MaGv!$C$68:$BB$68,0))," ")</f>
        <v xml:space="preserve"> </v>
      </c>
    </row>
    <row r="641" spans="1:22" ht="12.95" customHeight="1">
      <c r="A641" s="124"/>
      <c r="B641" s="474" t="str">
        <f ca="1">MaGv!$N$1</f>
        <v>tkb_khoi12_hk2_ngay04-05-2020</v>
      </c>
      <c r="C641" s="474"/>
      <c r="D641" s="70"/>
      <c r="E641" s="70"/>
      <c r="F641" s="70"/>
      <c r="G641" s="70"/>
      <c r="H641" s="124"/>
      <c r="I641" s="70"/>
      <c r="J641" s="70"/>
      <c r="K641" s="71"/>
      <c r="L641" s="474" t="str">
        <f ca="1">MaGv!$N$1</f>
        <v>tkb_khoi12_hk2_ngay04-05-2020</v>
      </c>
      <c r="M641" s="70"/>
      <c r="N641" s="70"/>
      <c r="O641" s="70"/>
      <c r="P641" s="70"/>
      <c r="Q641" s="70"/>
      <c r="R641" s="124"/>
      <c r="S641" s="70"/>
      <c r="T641" s="70"/>
    </row>
    <row r="642" spans="1:22" ht="12.95" customHeight="1">
      <c r="B642" s="117" t="s">
        <v>71</v>
      </c>
      <c r="C642" s="582" t="str">
        <f>VLOOKUP(B644,dsma,3,0)&amp;"-"&amp;VLOOKUP(B644,dsma,5,0)</f>
        <v>Đỗ Thị Phương-AVăn</v>
      </c>
      <c r="D642" s="582"/>
      <c r="E642" s="582"/>
      <c r="F642" s="582"/>
      <c r="G642" s="71"/>
      <c r="H642" s="72"/>
      <c r="I642" s="73" t="s">
        <v>125</v>
      </c>
      <c r="J642" s="74">
        <f>60-COUNTIF(E645:J654, " ")</f>
        <v>8</v>
      </c>
      <c r="K642" s="71"/>
      <c r="L642" s="117" t="s">
        <v>71</v>
      </c>
      <c r="M642" s="582" t="str">
        <f>VLOOKUP(L644,dsma,3,0)&amp;"-"&amp;VLOOKUP(L644,dsma,5,0)</f>
        <v>Nguyễn Thanh Thủy-AVăn</v>
      </c>
      <c r="N642" s="582"/>
      <c r="O642" s="582"/>
      <c r="P642" s="582"/>
      <c r="Q642" s="71"/>
      <c r="R642" s="72"/>
      <c r="S642" s="73" t="s">
        <v>125</v>
      </c>
      <c r="T642" s="74">
        <f>60-COUNTIF(O645:T654, " ")</f>
        <v>0</v>
      </c>
    </row>
    <row r="643" spans="1:22" ht="3" customHeight="1">
      <c r="B643" s="116"/>
      <c r="C643" s="71"/>
      <c r="D643" s="71"/>
      <c r="E643" s="75"/>
      <c r="F643" s="71"/>
      <c r="G643" s="71"/>
      <c r="H643" s="71"/>
      <c r="I643" s="71"/>
      <c r="J643" s="71"/>
      <c r="K643" s="71"/>
      <c r="L643" s="116"/>
      <c r="M643" s="71"/>
      <c r="N643" s="71"/>
      <c r="O643" s="75"/>
      <c r="P643" s="71"/>
      <c r="Q643" s="71"/>
      <c r="R643" s="71"/>
      <c r="S643" s="71"/>
      <c r="T643" s="71"/>
    </row>
    <row r="644" spans="1:22" ht="12.95" customHeight="1">
      <c r="A644" s="126"/>
      <c r="B644" s="118" t="str">
        <f>X85</f>
        <v>BA06</v>
      </c>
      <c r="C644" s="76" t="s">
        <v>72</v>
      </c>
      <c r="D644" s="76" t="s">
        <v>73</v>
      </c>
      <c r="E644" s="76" t="s">
        <v>15</v>
      </c>
      <c r="F644" s="76" t="s">
        <v>16</v>
      </c>
      <c r="G644" s="76" t="s">
        <v>37</v>
      </c>
      <c r="H644" s="76" t="s">
        <v>38</v>
      </c>
      <c r="I644" s="76" t="s">
        <v>39</v>
      </c>
      <c r="J644" s="76" t="s">
        <v>40</v>
      </c>
      <c r="K644" s="103"/>
      <c r="L644" s="118" t="str">
        <f>X86</f>
        <v>BA07</v>
      </c>
      <c r="M644" s="76" t="s">
        <v>72</v>
      </c>
      <c r="N644" s="76" t="s">
        <v>73</v>
      </c>
      <c r="O644" s="76" t="s">
        <v>15</v>
      </c>
      <c r="P644" s="76" t="s">
        <v>16</v>
      </c>
      <c r="Q644" s="76" t="s">
        <v>37</v>
      </c>
      <c r="R644" s="76" t="s">
        <v>38</v>
      </c>
      <c r="S644" s="76" t="s">
        <v>39</v>
      </c>
      <c r="T644" s="76" t="s">
        <v>40</v>
      </c>
      <c r="V644" s="122">
        <v>82</v>
      </c>
    </row>
    <row r="645" spans="1:22" ht="12.95" customHeight="1">
      <c r="A645" s="124"/>
      <c r="B645" s="583" t="s">
        <v>25</v>
      </c>
      <c r="C645" s="68">
        <v>1</v>
      </c>
      <c r="D645" s="77" t="s">
        <v>74</v>
      </c>
      <c r="E645" s="68" t="str">
        <f>IF(COUNTIF(MaGv!$C$4:$BB$4, B644)&gt;0, INDEX(MaGv!$C$3:$BB$4, 1, MATCH(B644, MaGv!$C$4:$BB$4,0))," ")</f>
        <v xml:space="preserve"> </v>
      </c>
      <c r="F645" s="68" t="str">
        <f>IF(COUNTIF(MaGv!$C$9:$BB$9, B644)&gt;0, INDEX(MaGv!$C$3:$BB$9, 1, MATCH(B644, MaGv!$C$9:$BB$9,0))," ")</f>
        <v>A5</v>
      </c>
      <c r="G645" s="68" t="str">
        <f>IF(COUNTIF(MaGv!$C$14:$BB$14, B644)&gt;0, INDEX(MaGv!$C$3:$BB$14, 1, MATCH(B644, MaGv!$C$14:$BB$14,0))," ")</f>
        <v xml:space="preserve"> </v>
      </c>
      <c r="H645" s="68" t="str">
        <f>IF(COUNTIF(MaGv!$C$19:$BB$19, B644)&gt;0, INDEX(MaGv!$C$3:$BB$19, 1, MATCH(B644, MaGv!$C$19:$BB$19,0))," ")</f>
        <v>A11</v>
      </c>
      <c r="I645" s="68" t="str">
        <f>IF(COUNTIF(MaGv!$C$24:$BB$24, B644)&gt;0, INDEX(MaGv!$C$3:$BB$24, 1, MATCH(B644, MaGv!$C$24:$BB$24,0))," ")</f>
        <v xml:space="preserve"> </v>
      </c>
      <c r="J645" s="68" t="str">
        <f>IF(COUNTIF(MaGv!$C$29:$BB$29, B644)&gt;0, INDEX(MaGv!$C$3:$BB$29, 1, MATCH(B644, MaGv!$C$29:$BB$29,0))," ")</f>
        <v xml:space="preserve"> </v>
      </c>
      <c r="K645" s="104"/>
      <c r="L645" s="583" t="s">
        <v>25</v>
      </c>
      <c r="M645" s="68">
        <v>1</v>
      </c>
      <c r="N645" s="77" t="s">
        <v>74</v>
      </c>
      <c r="O645" s="68" t="str">
        <f>IF(COUNTIF(MaGv!$C$4:$BB$4, L644)&gt;0, INDEX(MaGv!$C$3:$BB$4, 1, MATCH(L644, MaGv!$C$4:$BB$4,0))," ")</f>
        <v xml:space="preserve"> </v>
      </c>
      <c r="P645" s="68" t="str">
        <f>IF(COUNTIF(MaGv!$C$9:$BB$9, L644)&gt;0, INDEX(MaGv!$C$3:$BB$9, 1, MATCH(L644, MaGv!$C$9:$BB$9,0))," ")</f>
        <v xml:space="preserve"> </v>
      </c>
      <c r="Q645" s="68" t="str">
        <f>IF(COUNTIF(MaGv!$C$14:$BB$14, L644)&gt;0, INDEX(MaGv!$C$3:$BB$14, 1, MATCH(L644, MaGv!$C$14:$BB$14,0))," ")</f>
        <v xml:space="preserve"> </v>
      </c>
      <c r="R645" s="68" t="str">
        <f>IF(COUNTIF(MaGv!$C$19:$BB$19, L644)&gt;0, INDEX(MaGv!$C$3:$BB$19, 1, MATCH(L644, MaGv!$C$19:$BB$19,0))," ")</f>
        <v xml:space="preserve"> </v>
      </c>
      <c r="S645" s="68" t="str">
        <f>IF(COUNTIF(MaGv!$C$24:$BB$24, L644)&gt;0, INDEX(MaGv!$C$3:$BB$24, 1, MATCH(L644, MaGv!$C$24:$BB$24,0))," ")</f>
        <v xml:space="preserve"> </v>
      </c>
      <c r="T645" s="68" t="str">
        <f>IF(COUNTIF(MaGv!$C$29:$BB$29, L644)&gt;0, INDEX(MaGv!$C$3:$BB$29, 1, MATCH(L644, MaGv!$C$29:$BB$29,0))," ")</f>
        <v xml:space="preserve"> </v>
      </c>
    </row>
    <row r="646" spans="1:22" ht="12.95" customHeight="1">
      <c r="A646" s="124"/>
      <c r="B646" s="580"/>
      <c r="C646" s="78">
        <v>2</v>
      </c>
      <c r="D646" s="79" t="s">
        <v>98</v>
      </c>
      <c r="E646" s="78" t="str">
        <f>IF(COUNTIF(MaGv!$C$5:$BB$5, B644)&gt;0, INDEX(MaGv!$C$3:$BB$5, 1, MATCH(B644, MaGv!$C$5:$BB$5,0))," ")</f>
        <v xml:space="preserve"> </v>
      </c>
      <c r="F646" s="78" t="str">
        <f>IF(COUNTIF(MaGv!$C$10:$BB$10, B644)&gt;0, INDEX(MaGv!$C$3:$BB$10, 1, MATCH(B644, MaGv!$C$10:$BB$10,0))," ")</f>
        <v>A5</v>
      </c>
      <c r="G646" s="78" t="str">
        <f>IF(COUNTIF(MaGv!$C$15:$BB$15, B644)&gt;0, INDEX(MaGv!$C$3:$BB$15, 1, MATCH(B644, MaGv!$C$15:$BB$15,0))," ")</f>
        <v xml:space="preserve"> </v>
      </c>
      <c r="H646" s="78" t="str">
        <f>IF(COUNTIF(MaGv!$C$20:$BB$20, B644)&gt;0, INDEX(MaGv!$C$3:$BB$20, 1, MATCH(B644, MaGv!$C$20:$BB$20,0))," ")</f>
        <v>A11</v>
      </c>
      <c r="I646" s="78" t="str">
        <f>IF(COUNTIF(MaGv!$C$25:$BB$25, B644)&gt;0, INDEX(MaGv!$C$3:$BB$25, 1, MATCH(B644, MaGv!$C$25:$BB$25,0))," ")</f>
        <v xml:space="preserve"> </v>
      </c>
      <c r="J646" s="78" t="str">
        <f>IF(COUNTIF(MaGv!$C$30:$BB$30, B644)&gt;0, INDEX(MaGv!$C$3:$BB$30, 1, MATCH(B644, MaGv!$C$30:$BB$30,0))," ")</f>
        <v xml:space="preserve"> </v>
      </c>
      <c r="K646" s="104"/>
      <c r="L646" s="580"/>
      <c r="M646" s="78">
        <v>2</v>
      </c>
      <c r="N646" s="79" t="s">
        <v>98</v>
      </c>
      <c r="O646" s="78" t="str">
        <f>IF(COUNTIF(MaGv!$C$5:$BB$5, L644)&gt;0, INDEX(MaGv!$C$3:$BB$5, 1, MATCH(L644, MaGv!$C$5:$BB$5,0))," ")</f>
        <v xml:space="preserve"> </v>
      </c>
      <c r="P646" s="78" t="str">
        <f>IF(COUNTIF(MaGv!$C$10:$BB$10, L644)&gt;0, INDEX(MaGv!$C$3:$BB$10, 1, MATCH(L644, MaGv!$C$10:$BB$10,0))," ")</f>
        <v xml:space="preserve"> </v>
      </c>
      <c r="Q646" s="78" t="str">
        <f>IF(COUNTIF(MaGv!$C$15:$BB$15, L644)&gt;0, INDEX(MaGv!$C$3:$BB$15, 1, MATCH(L644, MaGv!$C$15:$BB$15,0))," ")</f>
        <v xml:space="preserve"> </v>
      </c>
      <c r="R646" s="78" t="str">
        <f>IF(COUNTIF(MaGv!$C$20:$BB$20, L644)&gt;0, INDEX(MaGv!$C$3:$BB$20, 1, MATCH(L644, MaGv!$C$20:$BB$20,0))," ")</f>
        <v xml:space="preserve"> </v>
      </c>
      <c r="S646" s="78" t="str">
        <f>IF(COUNTIF(MaGv!$C$25:$BB$25, L644)&gt;0, INDEX(MaGv!$C$3:$BB$25, 1, MATCH(L644, MaGv!$C$25:$BB$25,0))," ")</f>
        <v xml:space="preserve"> </v>
      </c>
      <c r="T646" s="78" t="str">
        <f>IF(COUNTIF(MaGv!$C$30:$BB$30, L644)&gt;0, INDEX(MaGv!$C$3:$BB$30, 1, MATCH(L644, MaGv!$C$30:$BB$30,0))," ")</f>
        <v xml:space="preserve"> </v>
      </c>
    </row>
    <row r="647" spans="1:22" ht="12.95" customHeight="1">
      <c r="A647" s="124"/>
      <c r="B647" s="580"/>
      <c r="C647" s="78">
        <v>3</v>
      </c>
      <c r="D647" s="79" t="s">
        <v>278</v>
      </c>
      <c r="E647" s="78" t="str">
        <f>IF(COUNTIF(MaGv!$C$6:$BB$6, B644)&gt;0, INDEX(MaGv!$C$3:$BB$6, 1, MATCH(B644, MaGv!$C$6:$BB$6,0))," ")</f>
        <v xml:space="preserve"> </v>
      </c>
      <c r="F647" s="78" t="str">
        <f>IF(COUNTIF(MaGv!$C$11:$BB$11, B644)&gt;0, INDEX(MaGv!$C$3:$BB$11, 1, MATCH(B644, MaGv!$C$11:$BB$11,0))," ")</f>
        <v>A11</v>
      </c>
      <c r="G647" s="78" t="str">
        <f>IF(COUNTIF(MaGv!$C$16:$BB$16, B644)&gt;0, INDEX(MaGv!$C$3:$BB$16, 1, MATCH(B644, MaGv!$C$16:$BB$16,0))," ")</f>
        <v xml:space="preserve"> </v>
      </c>
      <c r="H647" s="78" t="str">
        <f>IF(COUNTIF(MaGv!$C$21:$BB$21, B644)&gt;0, INDEX(MaGv!$C$3:$BB$21, 1, MATCH(B644, MaGv!$C$21:$BB$21,0))," ")</f>
        <v>A5</v>
      </c>
      <c r="I647" s="78" t="str">
        <f>IF(COUNTIF(MaGv!$C$26:$BB$26, B644)&gt;0, INDEX(MaGv!$C$3:$BB$26, 1, MATCH(B644, MaGv!$C$26:$BB$26,0))," ")</f>
        <v xml:space="preserve"> </v>
      </c>
      <c r="J647" s="78" t="str">
        <f>IF(COUNTIF(MaGv!$C$31:$BB$31, B644)&gt;0, INDEX(MaGv!$C$3:$BB$31, 1, MATCH(B644, MaGv!$C$31:$BB$31,0))," ")</f>
        <v xml:space="preserve"> </v>
      </c>
      <c r="K647" s="104"/>
      <c r="L647" s="580"/>
      <c r="M647" s="78">
        <v>3</v>
      </c>
      <c r="N647" s="79" t="s">
        <v>278</v>
      </c>
      <c r="O647" s="78" t="str">
        <f>IF(COUNTIF(MaGv!$C$6:$BB$6, L644)&gt;0, INDEX(MaGv!$C$3:$BB$6, 1, MATCH(L644, MaGv!$C$6:$BB$6,0))," ")</f>
        <v xml:space="preserve"> </v>
      </c>
      <c r="P647" s="78" t="str">
        <f>IF(COUNTIF(MaGv!$C$11:$BB$11, L644)&gt;0, INDEX(MaGv!$C$3:$BB$11, 1, MATCH(L644, MaGv!$C$11:$BB$11,0))," ")</f>
        <v xml:space="preserve"> </v>
      </c>
      <c r="Q647" s="78" t="str">
        <f>IF(COUNTIF(MaGv!$C$16:$BB$16, L644)&gt;0, INDEX(MaGv!$C$3:$BB$16, 1, MATCH(L644, MaGv!$C$16:$BB$16,0))," ")</f>
        <v xml:space="preserve"> </v>
      </c>
      <c r="R647" s="78" t="str">
        <f>IF(COUNTIF(MaGv!$C$21:$BB$21, L644)&gt;0, INDEX(MaGv!$C$3:$BB$21, 1, MATCH(L644, MaGv!$C$21:$BB$21,0))," ")</f>
        <v xml:space="preserve"> </v>
      </c>
      <c r="S647" s="78" t="str">
        <f>IF(COUNTIF(MaGv!$C$26:$BB$26, L644)&gt;0, INDEX(MaGv!$C$3:$BB$26, 1, MATCH(L644, MaGv!$C$26:$BB$26,0))," ")</f>
        <v xml:space="preserve"> </v>
      </c>
      <c r="T647" s="78" t="str">
        <f>IF(COUNTIF(MaGv!$C$31:$BB$31, L644)&gt;0, INDEX(MaGv!$C$3:$BB$31, 1, MATCH(L644, MaGv!$C$31:$BB$31,0))," ")</f>
        <v xml:space="preserve"> </v>
      </c>
    </row>
    <row r="648" spans="1:22" ht="12.95" customHeight="1">
      <c r="A648" s="124"/>
      <c r="B648" s="580"/>
      <c r="C648" s="78">
        <v>4</v>
      </c>
      <c r="D648" s="79" t="s">
        <v>99</v>
      </c>
      <c r="E648" s="78" t="str">
        <f>IF(COUNTIF(MaGv!$C$7:$BB$7, B644)&gt;0, INDEX(MaGv!$C$3:$BB$7, 1, MATCH(B644, MaGv!$C$7:$BB$7,0))," ")</f>
        <v xml:space="preserve"> </v>
      </c>
      <c r="F648" s="78" t="str">
        <f>IF(COUNTIF(MaGv!$C$12:$BB$12, B644)&gt;0, INDEX(MaGv!$C$3:$BB$12, 1, MATCH(B644, MaGv!$C$12:$BB$12,0))," ")</f>
        <v>A11</v>
      </c>
      <c r="G648" s="78" t="str">
        <f>IF(COUNTIF(MaGv!$C$17:$BB$17, B644)&gt;0, INDEX(MaGv!$C$3:$BB$17, 1, MATCH(B644, MaGv!$C$17:$BB$17,0))," ")</f>
        <v xml:space="preserve"> </v>
      </c>
      <c r="H648" s="78" t="str">
        <f>IF(COUNTIF(MaGv!$C$22:$BB$22, B644)&gt;0, INDEX(MaGv!$C$3:$BB$22, 1, MATCH(B644, MaGv!$C$22:$BB$22,0))," ")</f>
        <v>A5</v>
      </c>
      <c r="I648" s="78" t="str">
        <f>IF(COUNTIF(MaGv!$C$27:$BB$27, B644)&gt;0, INDEX(MaGv!$C$3:$BB$27, 1, MATCH(B644, MaGv!$C$27:$BB$27,0))," ")</f>
        <v xml:space="preserve"> </v>
      </c>
      <c r="J648" s="78" t="str">
        <f>IF(COUNTIF(MaGv!$C$32:$BB$32, B644)&gt;0, INDEX(MaGv!$C$3:$BB$32, 1, MATCH(B644, MaGv!$C$32:$BB$32,0))," ")</f>
        <v xml:space="preserve"> </v>
      </c>
      <c r="K648" s="104"/>
      <c r="L648" s="580"/>
      <c r="M648" s="78">
        <v>4</v>
      </c>
      <c r="N648" s="79" t="s">
        <v>99</v>
      </c>
      <c r="O648" s="78" t="str">
        <f>IF(COUNTIF(MaGv!$C$7:$BB$7, L644)&gt;0, INDEX(MaGv!$C$3:$BB$7, 1, MATCH(L644, MaGv!$C$7:$BB$7,0))," ")</f>
        <v xml:space="preserve"> </v>
      </c>
      <c r="P648" s="78" t="str">
        <f>IF(COUNTIF(MaGv!$C$12:$BB$12, L644)&gt;0, INDEX(MaGv!$C$3:$BB$12, 1, MATCH(L644, MaGv!$C$12:$BB$12,0))," ")</f>
        <v xml:space="preserve"> </v>
      </c>
      <c r="Q648" s="78" t="str">
        <f>IF(COUNTIF(MaGv!$C$17:$BB$17, L644)&gt;0, INDEX(MaGv!$C$3:$BB$17, 1, MATCH(L644, MaGv!$C$17:$BB$17,0))," ")</f>
        <v xml:space="preserve"> </v>
      </c>
      <c r="R648" s="78" t="str">
        <f>IF(COUNTIF(MaGv!$C$22:$BB$22, L644)&gt;0, INDEX(MaGv!$C$3:$BB$22, 1, MATCH(L644, MaGv!$C$22:$BB$22,0))," ")</f>
        <v xml:space="preserve"> </v>
      </c>
      <c r="S648" s="78" t="str">
        <f>IF(COUNTIF(MaGv!$C$27:$BB$27, L644)&gt;0, INDEX(MaGv!$C$3:$BB$27, 1, MATCH(L644, MaGv!$C$27:$BB$27,0))," ")</f>
        <v xml:space="preserve"> </v>
      </c>
      <c r="T648" s="78" t="str">
        <f>IF(COUNTIF(MaGv!$C$32:$BB$32, L644)&gt;0, INDEX(MaGv!$C$3:$BB$32, 1, MATCH(L644, MaGv!$C$32:$BB$32,0))," ")</f>
        <v xml:space="preserve"> </v>
      </c>
    </row>
    <row r="649" spans="1:22" ht="12.95" customHeight="1" thickBot="1">
      <c r="A649" s="124"/>
      <c r="B649" s="580"/>
      <c r="C649" s="108">
        <v>5</v>
      </c>
      <c r="D649" s="110" t="s">
        <v>100</v>
      </c>
      <c r="E649" s="108" t="str">
        <f>IF(COUNTIF(MaGv!$C$8:$BB$8, B644)&gt;0, INDEX(MaGv!$C$3:$BB$8, 1, MATCH(B644, MaGv!$C$8:$BB$8,0))," ")</f>
        <v xml:space="preserve"> </v>
      </c>
      <c r="F649" s="108" t="str">
        <f>IF(COUNTIF(MaGv!$C$13:$BB$13, B644)&gt;0, INDEX(MaGv!$C$3:$BB$13, 1, MATCH(B644, MaGv!$C$13:$BB$13,0))," ")</f>
        <v xml:space="preserve"> </v>
      </c>
      <c r="G649" s="108" t="str">
        <f>IF(COUNTIF(MaGv!$C$18:$BB$18, B644)&gt;0, INDEX(MaGv!$C$3:$BB$18, 1, MATCH(B644, MaGv!$C$18:$BB$18,0))," ")</f>
        <v xml:space="preserve"> </v>
      </c>
      <c r="H649" s="108" t="str">
        <f>IF(COUNTIF(MaGv!$C$23:$BB$23, B644)&gt;0, INDEX(MaGv!$C$3:$BB$23, 1, MATCH(B644, MaGv!$C$23:$BB$23,0))," ")</f>
        <v xml:space="preserve"> </v>
      </c>
      <c r="I649" s="108" t="str">
        <f>IF(COUNTIF(MaGv!$C$28:$BB$28, B644)&gt;0, INDEX(MaGv!$C$3:$BB$28, 1, MATCH(B644, MaGv!$C$28:$BB$28,0))," ")</f>
        <v xml:space="preserve"> </v>
      </c>
      <c r="J649" s="108" t="str">
        <f>IF(COUNTIF(MaGv!$C$33:$BB$33, B644)&gt;0, INDEX(MaGv!$C$3:$BB$33, 1, MATCH(B644, MaGv!$C$33:$BB$33, 0))," ")</f>
        <v xml:space="preserve"> </v>
      </c>
      <c r="K649" s="104"/>
      <c r="L649" s="580"/>
      <c r="M649" s="108">
        <v>5</v>
      </c>
      <c r="N649" s="110" t="s">
        <v>100</v>
      </c>
      <c r="O649" s="108" t="str">
        <f>IF(COUNTIF(MaGv!$C$8:$BB$8, L644)&gt;0, INDEX(MaGv!$C$3:$BB$8, 1, MATCH(L644, MaGv!$C$8:$BB$8,0))," ")</f>
        <v xml:space="preserve"> </v>
      </c>
      <c r="P649" s="108" t="str">
        <f>IF(COUNTIF(MaGv!$C$13:$BB$13, L644)&gt;0, INDEX(MaGv!$C$3:$BB$13, 1, MATCH(L644, MaGv!$C$13:$BB$13,0))," ")</f>
        <v xml:space="preserve"> </v>
      </c>
      <c r="Q649" s="108" t="str">
        <f>IF(COUNTIF(MaGv!$C$18:$BB$18, L644)&gt;0, INDEX(MaGv!$C$3:$BB$18, 1, MATCH(L644, MaGv!$C$18:$BB$18,0))," ")</f>
        <v xml:space="preserve"> </v>
      </c>
      <c r="R649" s="108" t="str">
        <f>IF(COUNTIF(MaGv!$C$23:$BB$23, L644)&gt;0, INDEX(MaGv!$C$3:$BB$23, 1, MATCH(L644, MaGv!$C$23:$BB$23,0))," ")</f>
        <v xml:space="preserve"> </v>
      </c>
      <c r="S649" s="108" t="str">
        <f>IF(COUNTIF(MaGv!$C$28:$BB$28, L644)&gt;0, INDEX(MaGv!$C$3:$BB$28, 1, MATCH(L644, MaGv!$C$28:$BB$28,0))," ")</f>
        <v xml:space="preserve"> </v>
      </c>
      <c r="T649" s="108" t="str">
        <f>IF(COUNTIF(MaGv!$C$33:$BB$33, L644)&gt;0, INDEX(MaGv!$C$3:$BB$33, 1, MATCH(L644, MaGv!$C$33:$BB$33, 0))," ")</f>
        <v xml:space="preserve"> </v>
      </c>
    </row>
    <row r="650" spans="1:22" ht="12.95" customHeight="1" thickTop="1">
      <c r="A650" s="124"/>
      <c r="B650" s="579" t="s">
        <v>24</v>
      </c>
      <c r="C650" s="109">
        <v>1</v>
      </c>
      <c r="D650" s="111" t="s">
        <v>279</v>
      </c>
      <c r="E650" s="109" t="str">
        <f>IF(COUNTIF(MaGv!$C$39:$BB$39, B644)&gt;0, INDEX(MaGv!$C$38:$BB$39, 1, MATCH(B644, MaGv!$C$39:$BB$39,0))," ")</f>
        <v xml:space="preserve"> </v>
      </c>
      <c r="F650" s="109" t="str">
        <f>IF(COUNTIF(MaGv!$C$44:$BB$44, B644)&gt;0, INDEX(MaGv!$C$38:$BB$44, 1, MATCH(B644, MaGv!$C$44:$BB$44,0))," ")</f>
        <v xml:space="preserve"> </v>
      </c>
      <c r="G650" s="109" t="str">
        <f>IF(COUNTIF(MaGv!$C$49:$BB$49, B644)&gt;0, INDEX(MaGv!$C$38:$BB$49, 1, MATCH(B644, MaGv!$C$49:$BB$49,0))," ")</f>
        <v xml:space="preserve"> </v>
      </c>
      <c r="H650" s="109" t="str">
        <f>IF(COUNTIF(MaGv!$C$54:$BB$54, B644)&gt;0, INDEX(MaGv!$C$38:$BB$54, 1, MATCH(B644, MaGv!$C$54:$BB$54,0))," ")</f>
        <v xml:space="preserve"> </v>
      </c>
      <c r="I650" s="109" t="str">
        <f>IF(COUNTIF(MaGv!$C$59:$BB$59, B644)&gt;0, INDEX(MaGv!$C$38:$BB$59, 1, MATCH(B644, MaGv!$C$59:$BB$59,0))," ")</f>
        <v xml:space="preserve"> </v>
      </c>
      <c r="J650" s="109" t="str">
        <f>IF(COUNTIF(MaGv!$C$64:$BB$64, B644)&gt;0, INDEX(MaGv!$C$38:$BB$64, 1, MATCH(B644, MaGv!$C$64:$BB$64,0))," ")</f>
        <v xml:space="preserve"> </v>
      </c>
      <c r="K650" s="104"/>
      <c r="L650" s="579" t="s">
        <v>24</v>
      </c>
      <c r="M650" s="109">
        <v>1</v>
      </c>
      <c r="N650" s="111" t="s">
        <v>279</v>
      </c>
      <c r="O650" s="109" t="str">
        <f>IF(COUNTIF(MaGv!$C$39:$BB$39, L644)&gt;0, INDEX(MaGv!$C$38:$BB$39, 1, MATCH(L644, MaGv!$C$39:$BB$39,0))," ")</f>
        <v xml:space="preserve"> </v>
      </c>
      <c r="P650" s="109" t="str">
        <f>IF(COUNTIF(MaGv!$C$44:$BB$44, L644)&gt;0, INDEX(MaGv!$C$38:$BB$44, 1, MATCH(L644, MaGv!$C$44:$BB$44,0))," ")</f>
        <v xml:space="preserve"> </v>
      </c>
      <c r="Q650" s="109" t="str">
        <f>IF(COUNTIF(MaGv!$C$49:$BB$49, L644)&gt;0, INDEX(MaGv!$C$38:$BB$49, 1, MATCH(L644, MaGv!$C$49:$BB$49,0))," ")</f>
        <v xml:space="preserve"> </v>
      </c>
      <c r="R650" s="109" t="str">
        <f>IF(COUNTIF(MaGv!$C$54:$BB$54, L644)&gt;0, INDEX(MaGv!$C$38:$BB$54, 1, MATCH(L644, MaGv!$C$54:$BB$54,0))," ")</f>
        <v xml:space="preserve"> </v>
      </c>
      <c r="S650" s="109" t="str">
        <f>IF(COUNTIF(MaGv!$C$59:$BB$59, L644)&gt;0, INDEX(MaGv!$C$38:$BB$59, 1, MATCH(L644, MaGv!$C$59:$BB$59,0))," ")</f>
        <v xml:space="preserve"> </v>
      </c>
      <c r="T650" s="109" t="str">
        <f>IF(COUNTIF(MaGv!$C$64:$BB$64, L644)&gt;0, INDEX(MaGv!$C$38:$BB$64, 1, MATCH(L644, MaGv!$C$64:$BB$64,0))," ")</f>
        <v xml:space="preserve"> </v>
      </c>
    </row>
    <row r="651" spans="1:22" ht="12.95" customHeight="1">
      <c r="A651" s="124"/>
      <c r="B651" s="580"/>
      <c r="C651" s="78">
        <v>2</v>
      </c>
      <c r="D651" s="79" t="s">
        <v>531</v>
      </c>
      <c r="E651" s="78" t="str">
        <f>IF(COUNTIF(MaGv!$C$40:$BB$40, B644)&gt;0, INDEX(MaGv!$C$38:$BB$40, 1, MATCH(B644, MaGv!$C$40:$BB$40,0))," ")</f>
        <v xml:space="preserve"> </v>
      </c>
      <c r="F651" s="78" t="str">
        <f>IF(COUNTIF(MaGv!$C$45:$BB$45, B644)&gt;0, INDEX(MaGv!$C$38:$BB$45, 1, MATCH(B644, MaGv!$C$45:$BB$45,0))," ")</f>
        <v xml:space="preserve"> </v>
      </c>
      <c r="G651" s="78" t="str">
        <f>IF(COUNTIF(MaGv!$C$50:$BB$50, B644)&gt;0, INDEX(MaGv!$C$38:$BB$50, 1, MATCH(B644, MaGv!$C$50:$BB$50,0))," ")</f>
        <v xml:space="preserve"> </v>
      </c>
      <c r="H651" s="78" t="str">
        <f>IF(COUNTIF(MaGv!$C$55:$BB$55, B644)&gt;0, INDEX(MaGv!$C$38:$BB$55, 1, MATCH(B644, MaGv!$C$55:$BB$55,0))," ")</f>
        <v xml:space="preserve"> </v>
      </c>
      <c r="I651" s="78" t="str">
        <f>IF(COUNTIF(MaGv!$C$60:$BB$60, B644)&gt;0, INDEX(MaGv!$C$38:$BB$60, 1, MATCH(B644, MaGv!$C$60:$BB$60,0))," ")</f>
        <v xml:space="preserve"> </v>
      </c>
      <c r="J651" s="78" t="str">
        <f>IF(COUNTIF(MaGv!$C$65:$BB$65, B644)&gt;0, INDEX(MaGv!$C$38:$BB$65, 1, MATCH(B644, MaGv!$C$65:$BB$65,0))," ")</f>
        <v xml:space="preserve"> </v>
      </c>
      <c r="K651" s="104"/>
      <c r="L651" s="580"/>
      <c r="M651" s="78">
        <v>2</v>
      </c>
      <c r="N651" s="79" t="s">
        <v>531</v>
      </c>
      <c r="O651" s="78" t="str">
        <f>IF(COUNTIF(MaGv!$C$40:$BB$40, L644)&gt;0, INDEX(MaGv!$C$38:$BB$40, 1, MATCH(L644, MaGv!$C$40:$BB$40,0))," ")</f>
        <v xml:space="preserve"> </v>
      </c>
      <c r="P651" s="78" t="str">
        <f>IF(COUNTIF(MaGv!$C$45:$BB$45, L644)&gt;0, INDEX(MaGv!$C$38:$BB$45, 1, MATCH(L644, MaGv!$C$45:$BB$45,0))," ")</f>
        <v xml:space="preserve"> </v>
      </c>
      <c r="Q651" s="78" t="str">
        <f>IF(COUNTIF(MaGv!$C$50:$BB$50, L644)&gt;0, INDEX(MaGv!$C$38:$BB$50, 1, MATCH(L644, MaGv!$C$50:$BB$50,0))," ")</f>
        <v xml:space="preserve"> </v>
      </c>
      <c r="R651" s="78" t="str">
        <f>IF(COUNTIF(MaGv!$C$55:$BB$55, L644)&gt;0, INDEX(MaGv!$C$38:$BB$55, 1, MATCH(L644, MaGv!$C$55:$BB$55,0))," ")</f>
        <v xml:space="preserve"> </v>
      </c>
      <c r="S651" s="78" t="str">
        <f>IF(COUNTIF(MaGv!$C$60:$BB$60, L644)&gt;0, INDEX(MaGv!$C$38:$BB$60, 1, MATCH(L644, MaGv!$C$60:$BB$60,0))," ")</f>
        <v xml:space="preserve"> </v>
      </c>
      <c r="T651" s="78" t="str">
        <f>IF(COUNTIF(MaGv!$C$65:$BB$65, L644)&gt;0, INDEX(MaGv!$C$38:$BB$65, 1, MATCH(L644, MaGv!$C$65:$BB$65,0))," ")</f>
        <v xml:space="preserve"> </v>
      </c>
    </row>
    <row r="652" spans="1:22" ht="12.95" customHeight="1">
      <c r="A652" s="124"/>
      <c r="B652" s="580"/>
      <c r="C652" s="78">
        <v>3</v>
      </c>
      <c r="D652" s="79" t="s">
        <v>532</v>
      </c>
      <c r="E652" s="78" t="str">
        <f>IF(COUNTIF(MaGv!$C$41:$BB$41, B644)&gt;0, INDEX(MaGv!$C$38:$BB$41, 1, MATCH(B644, MaGv!$C$41:$BB$41,0))," ")</f>
        <v xml:space="preserve"> </v>
      </c>
      <c r="F652" s="78" t="str">
        <f>IF(COUNTIF(MaGv!$C$46:$BB$46, B644)&gt;0, INDEX(MaGv!$C$38:$BB$46, 1, MATCH(B644, MaGv!$C$46:$BB$46,0))," ")</f>
        <v xml:space="preserve"> </v>
      </c>
      <c r="G652" s="78" t="str">
        <f>IF(COUNTIF(MaGv!$C$51:$BB$51, B644)&gt;0, INDEX(MaGv!$C$38:$BB$51, 1, MATCH(B644, MaGv!$C$51:$BB$51,0))," ")</f>
        <v xml:space="preserve"> </v>
      </c>
      <c r="H652" s="78" t="str">
        <f>IF(COUNTIF(MaGv!$C$56:$BB$56, B644)&gt;0, INDEX(MaGv!$C$38:$BB$56, 1, MATCH(B644, MaGv!$C$56:$BB$56,0))," ")</f>
        <v xml:space="preserve"> </v>
      </c>
      <c r="I652" s="78" t="str">
        <f>IF(COUNTIF(MaGv!$C$61:$BB$61, B644)&gt;0, INDEX(MaGv!$C$38:$BB$61, 1, MATCH(B644, MaGv!$C$61:$BB$61,0))," ")</f>
        <v xml:space="preserve"> </v>
      </c>
      <c r="J652" s="78" t="str">
        <f>IF(COUNTIF(MaGv!$C$66:$BB$66, B644)&gt;0, INDEX(MaGv!$C$38:$BB$66, 1, MATCH(B644, MaGv!$C$66:$BB$66,0))," ")</f>
        <v xml:space="preserve"> </v>
      </c>
      <c r="K652" s="104"/>
      <c r="L652" s="580"/>
      <c r="M652" s="78">
        <v>3</v>
      </c>
      <c r="N652" s="79" t="s">
        <v>532</v>
      </c>
      <c r="O652" s="78" t="str">
        <f>IF(COUNTIF(MaGv!$C$41:$BB$41, L644)&gt;0, INDEX(MaGv!$C$38:$BB$41, 1, MATCH(L644, MaGv!$C$41:$BB$41,0))," ")</f>
        <v xml:space="preserve"> </v>
      </c>
      <c r="P652" s="78" t="str">
        <f>IF(COUNTIF(MaGv!$C$46:$BB$46, L644)&gt;0, INDEX(MaGv!$C$38:$BB$46, 1, MATCH(L644, MaGv!$C$46:$BB$46,0))," ")</f>
        <v xml:space="preserve"> </v>
      </c>
      <c r="Q652" s="78" t="str">
        <f>IF(COUNTIF(MaGv!$C$51:$BB$51, L644)&gt;0, INDEX(MaGv!$C$38:$BB$51, 1, MATCH(L644, MaGv!$C$51:$BB$51,0))," ")</f>
        <v xml:space="preserve"> </v>
      </c>
      <c r="R652" s="78" t="str">
        <f>IF(COUNTIF(MaGv!$C$56:$BB$56, L644)&gt;0, INDEX(MaGv!$C$38:$BB$56, 1, MATCH(L644, MaGv!$C$56:$BB$56,0))," ")</f>
        <v xml:space="preserve"> </v>
      </c>
      <c r="S652" s="78" t="str">
        <f>IF(COUNTIF(MaGv!$C$61:$BB$61, L644)&gt;0, INDEX(MaGv!$C$38:$BB$61, 1, MATCH(L644, MaGv!$C$61:$BB$61,0))," ")</f>
        <v xml:space="preserve"> </v>
      </c>
      <c r="T652" s="78" t="str">
        <f>IF(COUNTIF(MaGv!$C$66:$BB$66, L644)&gt;0, INDEX(MaGv!$C$38:$BB$66, 1, MATCH(L644, MaGv!$C$66:$BB$66,0))," ")</f>
        <v xml:space="preserve"> </v>
      </c>
    </row>
    <row r="653" spans="1:22" ht="12.95" customHeight="1">
      <c r="A653" s="124"/>
      <c r="B653" s="580"/>
      <c r="C653" s="78">
        <v>4</v>
      </c>
      <c r="D653" s="79" t="s">
        <v>533</v>
      </c>
      <c r="E653" s="78" t="str">
        <f>IF(COUNTIF(MaGv!$C$42:$BB$42, B644)&gt;0, INDEX(MaGv!$C$38:$BB$42, 1, MATCH(B644, MaGv!$C$42:$BB$42,0))," ")</f>
        <v xml:space="preserve"> </v>
      </c>
      <c r="F653" s="78" t="str">
        <f>IF(COUNTIF(MaGv!$C$47:$BB$47, B644)&gt;0, INDEX(MaGv!$C$38:$BB$47, 1, MATCH(B644, MaGv!$C$47:$BB$47,0))," ")</f>
        <v xml:space="preserve"> </v>
      </c>
      <c r="G653" s="78" t="str">
        <f>IF(COUNTIF(MaGv!$C$52:$BB$52, B644)&gt;0, INDEX(MaGv!$C$38:$BB$52, 1, MATCH(B644, MaGv!$C$52:$BB$52, 0))," ")</f>
        <v xml:space="preserve"> </v>
      </c>
      <c r="H653" s="78" t="str">
        <f>IF(COUNTIF(MaGv!$C$57:$BB$57, B644)&gt;0, INDEX(MaGv!$C$38:$BB$57, 1, MATCH(B644, MaGv!$C$57:$BB$57,0))," ")</f>
        <v xml:space="preserve"> </v>
      </c>
      <c r="I653" s="78" t="str">
        <f>IF(COUNTIF(MaGv!$C$62:$BB$62, B644)&gt;0, INDEX(MaGv!$C$38:$BB$62, 1, MATCH(B644, MaGv!$C$62:$BB$62,0))," ")</f>
        <v xml:space="preserve"> </v>
      </c>
      <c r="J653" s="78" t="str">
        <f>IF(COUNTIF(MaGv!$C$66:$BB$67, B644)&gt;0, INDEX(MaGv!$C$38:$BB$67, 1, MATCH(B644, MaGv!$C$67:$BB$67,0))," ")</f>
        <v xml:space="preserve"> </v>
      </c>
      <c r="K653" s="104"/>
      <c r="L653" s="580"/>
      <c r="M653" s="78">
        <v>4</v>
      </c>
      <c r="N653" s="79" t="s">
        <v>533</v>
      </c>
      <c r="O653" s="78" t="str">
        <f>IF(COUNTIF(MaGv!$C$42:$BB$42, L644)&gt;0, INDEX(MaGv!$C$38:$BB$42, 1, MATCH(L644, MaGv!$C$42:$BB$42,0))," ")</f>
        <v xml:space="preserve"> </v>
      </c>
      <c r="P653" s="78" t="str">
        <f>IF(COUNTIF(MaGv!$C$47:$BB$47, L644)&gt;0, INDEX(MaGv!$C$38:$BB$47, 1, MATCH(L644, MaGv!$C$47:$BB$47,0))," ")</f>
        <v xml:space="preserve"> </v>
      </c>
      <c r="Q653" s="78" t="str">
        <f>IF(COUNTIF(MaGv!$C$52:$BB$52, L644)&gt;0, INDEX(MaGv!$C$38:$BB$52, 1, MATCH(L644, MaGv!$C$52:$BB$52, 0))," ")</f>
        <v xml:space="preserve"> </v>
      </c>
      <c r="R653" s="78" t="str">
        <f>IF(COUNTIF(MaGv!$C$57:$BB$57, L644)&gt;0, INDEX(MaGv!$C$38:$BB$57, 1, MATCH(L644, MaGv!$C$57:$BB$57,0))," ")</f>
        <v xml:space="preserve"> </v>
      </c>
      <c r="S653" s="78" t="str">
        <f>IF(COUNTIF(MaGv!$C$62:$BB$62, L644)&gt;0, INDEX(MaGv!$C$38:$BB$62, 1, MATCH(L644, MaGv!$C$62:$BB$62,0))," ")</f>
        <v xml:space="preserve"> </v>
      </c>
      <c r="T653" s="78" t="str">
        <f>IF(COUNTIF(MaGv!$C$66:$BB$67, L644)&gt;0, INDEX(MaGv!$C$38:$BB$67, 1, MATCH(L644, MaGv!$C$67:$BB$67,0))," ")</f>
        <v xml:space="preserve"> </v>
      </c>
    </row>
    <row r="654" spans="1:22" ht="12.95" customHeight="1">
      <c r="A654" s="124"/>
      <c r="B654" s="581"/>
      <c r="C654" s="80">
        <v>5</v>
      </c>
      <c r="D654" s="81" t="s">
        <v>534</v>
      </c>
      <c r="E654" s="80" t="str">
        <f>IF(COUNTIF(MaGv!$C$43:$BB$43, B644)&gt;0, INDEX(MaGv!$C$38:$BB$43, 1, MATCH(B644, MaGv!$C$43:$BB$43,0))," ")</f>
        <v xml:space="preserve"> </v>
      </c>
      <c r="F654" s="80" t="str">
        <f>IF(COUNTIF(MaGv!$C$48:$BB$48, B644)&gt;0, INDEX(MaGv!$C$38:$BB$48, 1, MATCH(B644, MaGv!$C$48:$BB$48,0))," ")</f>
        <v xml:space="preserve"> </v>
      </c>
      <c r="G654" s="80" t="str">
        <f>IF(COUNTIF(MaGv!$C$53:$BB$53, B644)&gt;0, INDEX(MaGv!$C$38:$BB$53, 1, MATCH(B644, MaGv!$C$53:$BB$53,0))," ")</f>
        <v xml:space="preserve"> </v>
      </c>
      <c r="H654" s="80" t="str">
        <f>IF(COUNTIF(MaGv!$C$58:$BB$58, B644)&gt;0, INDEX(MaGv!$C$38:$BB$58, 1, MATCH(B644, MaGv!$C$58:$BB$58,0))," ")</f>
        <v xml:space="preserve"> </v>
      </c>
      <c r="I654" s="80" t="str">
        <f>IF(COUNTIF(MaGv!$C$63:$BB$63, B644)&gt;0, INDEX(MaGv!$C$38:$BB$63, 1, MATCH(B644, MaGv!$C$63:$BB$63,0))," ")</f>
        <v xml:space="preserve"> </v>
      </c>
      <c r="J654" s="80" t="str">
        <f>IF(COUNTIF(MaGv!$C$68:$BB$68, B644)&gt;0, INDEX(MaGv!$C$38:$BB$68, 1, MATCH(B644, MaGv!$C$68:$BB$68,0))," ")</f>
        <v xml:space="preserve"> </v>
      </c>
      <c r="K654" s="104"/>
      <c r="L654" s="581"/>
      <c r="M654" s="80">
        <v>5</v>
      </c>
      <c r="N654" s="81" t="s">
        <v>534</v>
      </c>
      <c r="O654" s="80" t="str">
        <f>IF(COUNTIF(MaGv!$C$43:$BB$43, L644)&gt;0, INDEX(MaGv!$C$38:$BB$43, 1, MATCH(L644, MaGv!$C$43:$BB$43,0))," ")</f>
        <v xml:space="preserve"> </v>
      </c>
      <c r="P654" s="80" t="str">
        <f>IF(COUNTIF(MaGv!$C$48:$BB$48, L644)&gt;0, INDEX(MaGv!$C$38:$BB$48, 1, MATCH(L644, MaGv!$C$48:$BB$48,0))," ")</f>
        <v xml:space="preserve"> </v>
      </c>
      <c r="Q654" s="80" t="str">
        <f>IF(COUNTIF(MaGv!$C$53:$BB$53, L644)&gt;0, INDEX(MaGv!$C$38:$BB$53, 1, MATCH(L644, MaGv!$C$53:$BB$53,0))," ")</f>
        <v xml:space="preserve"> </v>
      </c>
      <c r="R654" s="80" t="str">
        <f>IF(COUNTIF(MaGv!$C$58:$BB$58, L644)&gt;0, INDEX(MaGv!$C$38:$BB$58, 1, MATCH(L644, MaGv!$C$58:$BB$58,0))," ")</f>
        <v xml:space="preserve"> </v>
      </c>
      <c r="S654" s="80" t="str">
        <f>IF(COUNTIF(MaGv!$C$63:$BB$63, L644)&gt;0, INDEX(MaGv!$C$38:$BB$63, 1, MATCH(L644, MaGv!$C$63:$BB$63,0))," ")</f>
        <v xml:space="preserve"> </v>
      </c>
      <c r="T654" s="80" t="str">
        <f>IF(COUNTIF(MaGv!$C$68:$BB$68, L644)&gt;0, INDEX(MaGv!$C$38:$BB$68, 1, MATCH(L644, MaGv!$C$68:$BB$68,0))," ")</f>
        <v xml:space="preserve"> </v>
      </c>
    </row>
    <row r="655" spans="1:22" ht="12.95" customHeight="1">
      <c r="A655" s="124"/>
      <c r="B655" s="119"/>
      <c r="C655" s="75"/>
      <c r="D655" s="82"/>
      <c r="E655" s="75"/>
      <c r="F655" s="75"/>
      <c r="G655" s="75"/>
      <c r="H655" s="75"/>
      <c r="I655" s="75"/>
      <c r="J655" s="75"/>
      <c r="K655" s="104"/>
      <c r="L655" s="119"/>
      <c r="M655" s="75"/>
      <c r="N655" s="82"/>
      <c r="O655" s="75"/>
      <c r="P655" s="75"/>
      <c r="Q655" s="75"/>
      <c r="R655" s="75"/>
      <c r="S655" s="75"/>
      <c r="T655" s="75"/>
    </row>
    <row r="656" spans="1:22" ht="12.95" customHeight="1">
      <c r="A656" s="127"/>
      <c r="B656" s="120"/>
      <c r="C656" s="83"/>
      <c r="D656" s="83"/>
      <c r="E656" s="84"/>
      <c r="F656" s="84"/>
      <c r="G656" s="84"/>
      <c r="H656" s="84"/>
      <c r="I656" s="84"/>
      <c r="J656" s="84"/>
      <c r="K656" s="84"/>
      <c r="L656" s="120"/>
      <c r="M656" s="83"/>
      <c r="N656" s="83"/>
      <c r="O656" s="84"/>
      <c r="P656" s="84"/>
      <c r="Q656" s="84"/>
      <c r="R656" s="84"/>
      <c r="S656" s="84"/>
      <c r="T656" s="84"/>
    </row>
    <row r="657" spans="1:22" ht="12.95" customHeight="1">
      <c r="A657" s="124"/>
      <c r="B657" s="474" t="str">
        <f ca="1">MaGv!$N$1</f>
        <v>tkb_khoi12_hk2_ngay04-05-2020</v>
      </c>
      <c r="C657" s="474"/>
      <c r="D657" s="70"/>
      <c r="E657" s="70"/>
      <c r="F657" s="70"/>
      <c r="G657" s="70"/>
      <c r="H657" s="124"/>
      <c r="I657" s="70"/>
      <c r="J657" s="70"/>
      <c r="K657" s="71"/>
      <c r="L657" s="474" t="str">
        <f ca="1">MaGv!$N$1</f>
        <v>tkb_khoi12_hk2_ngay04-05-2020</v>
      </c>
      <c r="M657" s="70"/>
      <c r="N657" s="70"/>
      <c r="O657" s="70"/>
      <c r="P657" s="70"/>
      <c r="Q657" s="70"/>
      <c r="R657" s="124"/>
      <c r="S657" s="70"/>
      <c r="T657" s="70"/>
    </row>
    <row r="658" spans="1:22" ht="12.95" customHeight="1">
      <c r="B658" s="117" t="s">
        <v>71</v>
      </c>
      <c r="C658" s="582" t="str">
        <f>VLOOKUP(B660,dsma,3,0)&amp;"-"&amp;VLOOKUP(B660,dsma,5,0)</f>
        <v>Trần Thụy Trang-AVăn</v>
      </c>
      <c r="D658" s="582"/>
      <c r="E658" s="582"/>
      <c r="F658" s="582"/>
      <c r="G658" s="71"/>
      <c r="H658" s="72"/>
      <c r="I658" s="73" t="s">
        <v>125</v>
      </c>
      <c r="J658" s="74">
        <f>60-COUNTIF(E661:J670, " ")</f>
        <v>0</v>
      </c>
      <c r="K658" s="71"/>
      <c r="L658" s="117" t="s">
        <v>71</v>
      </c>
      <c r="M658" s="582" t="str">
        <f>VLOOKUP(L660,dsma,3,0)&amp;"-"&amp;VLOOKUP(L660,dsma,5,0)</f>
        <v>Phạm Quốc Vinh-AVăn</v>
      </c>
      <c r="N658" s="582"/>
      <c r="O658" s="582"/>
      <c r="P658" s="582"/>
      <c r="Q658" s="105"/>
      <c r="R658" s="72"/>
      <c r="S658" s="73" t="s">
        <v>125</v>
      </c>
      <c r="T658" s="74">
        <f>60-COUNTIF(O661:T670, " ")</f>
        <v>10</v>
      </c>
    </row>
    <row r="659" spans="1:22" ht="3" customHeight="1">
      <c r="B659" s="116"/>
      <c r="C659" s="71"/>
      <c r="D659" s="71"/>
      <c r="E659" s="75"/>
      <c r="F659" s="71"/>
      <c r="G659" s="71"/>
      <c r="H659" s="71"/>
      <c r="I659" s="71"/>
      <c r="J659" s="71"/>
      <c r="K659" s="71"/>
      <c r="L659" s="116"/>
      <c r="M659" s="71"/>
      <c r="N659" s="71"/>
      <c r="O659" s="75"/>
      <c r="P659" s="71"/>
      <c r="Q659" s="71"/>
      <c r="R659" s="71"/>
      <c r="S659" s="71"/>
      <c r="T659" s="71"/>
    </row>
    <row r="660" spans="1:22" ht="12.95" customHeight="1">
      <c r="A660" s="126"/>
      <c r="B660" s="118" t="str">
        <f>X87</f>
        <v>BA08</v>
      </c>
      <c r="C660" s="76" t="s">
        <v>72</v>
      </c>
      <c r="D660" s="76" t="s">
        <v>73</v>
      </c>
      <c r="E660" s="76" t="s">
        <v>15</v>
      </c>
      <c r="F660" s="76" t="s">
        <v>16</v>
      </c>
      <c r="G660" s="76" t="s">
        <v>37</v>
      </c>
      <c r="H660" s="76" t="s">
        <v>38</v>
      </c>
      <c r="I660" s="76" t="s">
        <v>39</v>
      </c>
      <c r="J660" s="76" t="s">
        <v>40</v>
      </c>
      <c r="K660" s="103"/>
      <c r="L660" s="118" t="str">
        <f>X88</f>
        <v>BA09</v>
      </c>
      <c r="M660" s="76" t="s">
        <v>72</v>
      </c>
      <c r="N660" s="76" t="s">
        <v>73</v>
      </c>
      <c r="O660" s="76" t="s">
        <v>15</v>
      </c>
      <c r="P660" s="76" t="s">
        <v>16</v>
      </c>
      <c r="Q660" s="76" t="s">
        <v>37</v>
      </c>
      <c r="R660" s="76" t="s">
        <v>38</v>
      </c>
      <c r="S660" s="76" t="s">
        <v>39</v>
      </c>
      <c r="T660" s="76" t="s">
        <v>40</v>
      </c>
      <c r="V660" s="122">
        <v>84</v>
      </c>
    </row>
    <row r="661" spans="1:22" ht="12.95" customHeight="1">
      <c r="A661" s="124"/>
      <c r="B661" s="583" t="s">
        <v>25</v>
      </c>
      <c r="C661" s="68">
        <v>1</v>
      </c>
      <c r="D661" s="77" t="s">
        <v>74</v>
      </c>
      <c r="E661" s="68" t="str">
        <f>IF(COUNTIF(MaGv!$C$4:$BB$4, B660)&gt;0, INDEX(MaGv!$C$3:$BB$4, 1, MATCH(B660, MaGv!$C$4:$BB$4,0))," ")</f>
        <v xml:space="preserve"> </v>
      </c>
      <c r="F661" s="68" t="str">
        <f>IF(COUNTIF(MaGv!$C$9:$BB$9, B660)&gt;0, INDEX(MaGv!$C$3:$BB$9, 1, MATCH(B660, MaGv!$C$9:$BB$9,0))," ")</f>
        <v xml:space="preserve"> </v>
      </c>
      <c r="G661" s="68" t="str">
        <f>IF(COUNTIF(MaGv!$C$14:$BB$14, B660)&gt;0, INDEX(MaGv!$C$3:$BB$14, 1, MATCH(B660, MaGv!$C$14:$BB$14,0))," ")</f>
        <v xml:space="preserve"> </v>
      </c>
      <c r="H661" s="68" t="str">
        <f>IF(COUNTIF(MaGv!$C$19:$BB$19, B660)&gt;0, INDEX(MaGv!$C$3:$BB$19, 1, MATCH(B660, MaGv!$C$19:$BB$19,0))," ")</f>
        <v xml:space="preserve"> </v>
      </c>
      <c r="I661" s="68" t="str">
        <f>IF(COUNTIF(MaGv!$C$24:$BB$24, B660)&gt;0, INDEX(MaGv!$C$3:$BB$24, 1, MATCH(B660, MaGv!$C$24:$BB$24,0))," ")</f>
        <v xml:space="preserve"> </v>
      </c>
      <c r="J661" s="68" t="str">
        <f>IF(COUNTIF(MaGv!$C$29:$BB$29, B660)&gt;0, INDEX(MaGv!$C$3:$BB$29, 1, MATCH(B660, MaGv!$C$29:$BB$29,0))," ")</f>
        <v xml:space="preserve"> </v>
      </c>
      <c r="K661" s="104"/>
      <c r="L661" s="583" t="s">
        <v>25</v>
      </c>
      <c r="M661" s="68">
        <v>1</v>
      </c>
      <c r="N661" s="77" t="s">
        <v>74</v>
      </c>
      <c r="O661" s="68" t="str">
        <f>IF(COUNTIF(MaGv!$C$4:$BB$4, L660)&gt;0, INDEX(MaGv!$C$3:$BB$4, 1, MATCH(L660, MaGv!$C$4:$BB$4,0))," ")</f>
        <v>A9</v>
      </c>
      <c r="P661" s="68" t="str">
        <f>IF(COUNTIF(MaGv!$C$9:$BB$9, L660)&gt;0, INDEX(MaGv!$C$3:$BB$9, 1, MATCH(L660, MaGv!$C$9:$BB$9,0))," ")</f>
        <v>A7</v>
      </c>
      <c r="Q661" s="68" t="str">
        <f>IF(COUNTIF(MaGv!$C$14:$BB$14, L660)&gt;0, INDEX(MaGv!$C$3:$BB$14, 1, MATCH(L660, MaGv!$C$14:$BB$14,0))," ")</f>
        <v>A7</v>
      </c>
      <c r="R661" s="68" t="str">
        <f>IF(COUNTIF(MaGv!$C$19:$BB$19, L660)&gt;0, INDEX(MaGv!$C$3:$BB$19, 1, MATCH(L660, MaGv!$C$19:$BB$19,0))," ")</f>
        <v xml:space="preserve"> </v>
      </c>
      <c r="S661" s="68" t="str">
        <f>IF(COUNTIF(MaGv!$C$24:$BB$24, L660)&gt;0, INDEX(MaGv!$C$3:$BB$24, 1, MATCH(L660, MaGv!$C$24:$BB$24,0))," ")</f>
        <v xml:space="preserve"> </v>
      </c>
      <c r="T661" s="68" t="str">
        <f>IF(COUNTIF(MaGv!$C$29:$BB$29, L660)&gt;0, INDEX(MaGv!$C$3:$BB$29, 1, MATCH(L660, MaGv!$C$29:$BB$29,0))," ")</f>
        <v xml:space="preserve"> </v>
      </c>
    </row>
    <row r="662" spans="1:22" ht="12.95" customHeight="1">
      <c r="A662" s="124"/>
      <c r="B662" s="580"/>
      <c r="C662" s="78">
        <v>2</v>
      </c>
      <c r="D662" s="79" t="s">
        <v>98</v>
      </c>
      <c r="E662" s="78" t="str">
        <f>IF(COUNTIF(MaGv!$C$5:$BB$5, B660)&gt;0, INDEX(MaGv!$C$3:$BB$5, 1, MATCH(B660, MaGv!$C$5:$BB$5,0))," ")</f>
        <v xml:space="preserve"> </v>
      </c>
      <c r="F662" s="78" t="str">
        <f>IF(COUNTIF(MaGv!$C$10:$BB$10, B660)&gt;0, INDEX(MaGv!$C$3:$BB$10, 1, MATCH(B660, MaGv!$C$10:$BB$10,0))," ")</f>
        <v xml:space="preserve"> </v>
      </c>
      <c r="G662" s="78" t="str">
        <f>IF(COUNTIF(MaGv!$C$15:$BB$15, B660)&gt;0, INDEX(MaGv!$C$3:$BB$15, 1, MATCH(B660, MaGv!$C$15:$BB$15,0))," ")</f>
        <v xml:space="preserve"> </v>
      </c>
      <c r="H662" s="78" t="str">
        <f>IF(COUNTIF(MaGv!$C$20:$BB$20, B660)&gt;0, INDEX(MaGv!$C$3:$BB$20, 1, MATCH(B660, MaGv!$C$20:$BB$20,0))," ")</f>
        <v xml:space="preserve"> </v>
      </c>
      <c r="I662" s="78" t="str">
        <f>IF(COUNTIF(MaGv!$C$25:$BB$25, B660)&gt;0, INDEX(MaGv!$C$3:$BB$25, 1, MATCH(B660, MaGv!$C$25:$BB$25,0))," ")</f>
        <v xml:space="preserve"> </v>
      </c>
      <c r="J662" s="78" t="str">
        <f>IF(COUNTIF(MaGv!$C$30:$BB$30, B660)&gt;0, INDEX(MaGv!$C$3:$BB$30, 1, MATCH(B660, MaGv!$C$30:$BB$30,0))," ")</f>
        <v xml:space="preserve"> </v>
      </c>
      <c r="K662" s="104"/>
      <c r="L662" s="580"/>
      <c r="M662" s="78">
        <v>2</v>
      </c>
      <c r="N662" s="79" t="s">
        <v>98</v>
      </c>
      <c r="O662" s="78" t="str">
        <f>IF(COUNTIF(MaGv!$C$5:$BB$5, L660)&gt;0, INDEX(MaGv!$C$3:$BB$5, 1, MATCH(L660, MaGv!$C$5:$BB$5,0))," ")</f>
        <v>A9</v>
      </c>
      <c r="P662" s="78" t="str">
        <f>IF(COUNTIF(MaGv!$C$10:$BB$10, L660)&gt;0, INDEX(MaGv!$C$3:$BB$10, 1, MATCH(L660, MaGv!$C$10:$BB$10,0))," ")</f>
        <v>A7</v>
      </c>
      <c r="Q662" s="78" t="str">
        <f>IF(COUNTIF(MaGv!$C$15:$BB$15, L660)&gt;0, INDEX(MaGv!$C$3:$BB$15, 1, MATCH(L660, MaGv!$C$15:$BB$15,0))," ")</f>
        <v>A7</v>
      </c>
      <c r="R662" s="78" t="str">
        <f>IF(COUNTIF(MaGv!$C$20:$BB$20, L660)&gt;0, INDEX(MaGv!$C$3:$BB$20, 1, MATCH(L660, MaGv!$C$20:$BB$20,0))," ")</f>
        <v xml:space="preserve"> </v>
      </c>
      <c r="S662" s="78" t="str">
        <f>IF(COUNTIF(MaGv!$C$25:$BB$25, L660)&gt;0, INDEX(MaGv!$C$3:$BB$25, 1, MATCH(L660, MaGv!$C$25:$BB$25,0))," ")</f>
        <v xml:space="preserve"> </v>
      </c>
      <c r="T662" s="78" t="str">
        <f>IF(COUNTIF(MaGv!$C$30:$BB$30, L660)&gt;0, INDEX(MaGv!$C$3:$BB$30, 1, MATCH(L660, MaGv!$C$30:$BB$30,0))," ")</f>
        <v xml:space="preserve"> </v>
      </c>
    </row>
    <row r="663" spans="1:22" ht="12.95" customHeight="1">
      <c r="A663" s="124"/>
      <c r="B663" s="580"/>
      <c r="C663" s="78">
        <v>3</v>
      </c>
      <c r="D663" s="79" t="s">
        <v>278</v>
      </c>
      <c r="E663" s="78" t="str">
        <f>IF(COUNTIF(MaGv!$C$6:$BB$6, B660)&gt;0, INDEX(MaGv!$C$3:$BB$6, 1, MATCH(B660, MaGv!$C$6:$BB$6,0))," ")</f>
        <v xml:space="preserve"> </v>
      </c>
      <c r="F663" s="78" t="str">
        <f>IF(COUNTIF(MaGv!$C$11:$BB$11, B660)&gt;0, INDEX(MaGv!$C$3:$BB$11, 1, MATCH(B660, MaGv!$C$11:$BB$11,0))," ")</f>
        <v xml:space="preserve"> </v>
      </c>
      <c r="G663" s="78" t="str">
        <f>IF(COUNTIF(MaGv!$C$16:$BB$16, B660)&gt;0, INDEX(MaGv!$C$3:$BB$16, 1, MATCH(B660, MaGv!$C$16:$BB$16,0))," ")</f>
        <v xml:space="preserve"> </v>
      </c>
      <c r="H663" s="78" t="str">
        <f>IF(COUNTIF(MaGv!$C$21:$BB$21, B660)&gt;0, INDEX(MaGv!$C$3:$BB$21, 1, MATCH(B660, MaGv!$C$21:$BB$21,0))," ")</f>
        <v xml:space="preserve"> </v>
      </c>
      <c r="I663" s="78" t="str">
        <f>IF(COUNTIF(MaGv!$C$26:$BB$26, B660)&gt;0, INDEX(MaGv!$C$3:$BB$26, 1, MATCH(B660, MaGv!$C$26:$BB$26,0))," ")</f>
        <v xml:space="preserve"> </v>
      </c>
      <c r="J663" s="78" t="str">
        <f>IF(COUNTIF(MaGv!$C$31:$BB$31, B660)&gt;0, INDEX(MaGv!$C$3:$BB$31, 1, MATCH(B660, MaGv!$C$31:$BB$31,0))," ")</f>
        <v xml:space="preserve"> </v>
      </c>
      <c r="K663" s="104"/>
      <c r="L663" s="580"/>
      <c r="M663" s="78">
        <v>3</v>
      </c>
      <c r="N663" s="79" t="s">
        <v>278</v>
      </c>
      <c r="O663" s="78" t="str">
        <f>IF(COUNTIF(MaGv!$C$6:$BB$6, L660)&gt;0, INDEX(MaGv!$C$3:$BB$6, 1, MATCH(L660, MaGv!$C$6:$BB$6,0))," ")</f>
        <v>A9</v>
      </c>
      <c r="P663" s="78" t="str">
        <f>IF(COUNTIF(MaGv!$C$11:$BB$11, L660)&gt;0, INDEX(MaGv!$C$3:$BB$11, 1, MATCH(L660, MaGv!$C$11:$BB$11,0))," ")</f>
        <v>A9</v>
      </c>
      <c r="Q663" s="78" t="str">
        <f>IF(COUNTIF(MaGv!$C$16:$BB$16, L660)&gt;0, INDEX(MaGv!$C$3:$BB$16, 1, MATCH(L660, MaGv!$C$16:$BB$16,0))," ")</f>
        <v xml:space="preserve"> </v>
      </c>
      <c r="R663" s="78" t="str">
        <f>IF(COUNTIF(MaGv!$C$21:$BB$21, L660)&gt;0, INDEX(MaGv!$C$3:$BB$21, 1, MATCH(L660, MaGv!$C$21:$BB$21,0))," ")</f>
        <v xml:space="preserve"> </v>
      </c>
      <c r="S663" s="78" t="str">
        <f>IF(COUNTIF(MaGv!$C$26:$BB$26, L660)&gt;0, INDEX(MaGv!$C$3:$BB$26, 1, MATCH(L660, MaGv!$C$26:$BB$26,0))," ")</f>
        <v xml:space="preserve"> </v>
      </c>
      <c r="T663" s="78" t="str">
        <f>IF(COUNTIF(MaGv!$C$31:$BB$31, L660)&gt;0, INDEX(MaGv!$C$3:$BB$31, 1, MATCH(L660, MaGv!$C$31:$BB$31,0))," ")</f>
        <v xml:space="preserve"> </v>
      </c>
    </row>
    <row r="664" spans="1:22" ht="12.95" customHeight="1">
      <c r="A664" s="124"/>
      <c r="B664" s="580"/>
      <c r="C664" s="78">
        <v>4</v>
      </c>
      <c r="D664" s="79" t="s">
        <v>99</v>
      </c>
      <c r="E664" s="78" t="str">
        <f>IF(COUNTIF(MaGv!$C$7:$BB$7, B660)&gt;0, INDEX(MaGv!$C$3:$BB$7, 1, MATCH(B660, MaGv!$C$7:$BB$7,0))," ")</f>
        <v xml:space="preserve"> </v>
      </c>
      <c r="F664" s="78" t="str">
        <f>IF(COUNTIF(MaGv!$C$12:$BB$12, B660)&gt;0, INDEX(MaGv!$C$3:$BB$12, 1, MATCH(B660, MaGv!$C$12:$BB$12,0))," ")</f>
        <v xml:space="preserve"> </v>
      </c>
      <c r="G664" s="78" t="str">
        <f>IF(COUNTIF(MaGv!$C$17:$BB$17, B660)&gt;0, INDEX(MaGv!$C$3:$BB$17, 1, MATCH(B660, MaGv!$C$17:$BB$17,0))," ")</f>
        <v xml:space="preserve"> </v>
      </c>
      <c r="H664" s="78" t="str">
        <f>IF(COUNTIF(MaGv!$C$22:$BB$22, B660)&gt;0, INDEX(MaGv!$C$3:$BB$22, 1, MATCH(B660, MaGv!$C$22:$BB$22,0))," ")</f>
        <v xml:space="preserve"> </v>
      </c>
      <c r="I664" s="78" t="str">
        <f>IF(COUNTIF(MaGv!$C$27:$BB$27, B660)&gt;0, INDEX(MaGv!$C$3:$BB$27, 1, MATCH(B660, MaGv!$C$27:$BB$27,0))," ")</f>
        <v xml:space="preserve"> </v>
      </c>
      <c r="J664" s="78" t="str">
        <f>IF(COUNTIF(MaGv!$C$32:$BB$32, B660)&gt;0, INDEX(MaGv!$C$3:$BB$32, 1, MATCH(B660, MaGv!$C$32:$BB$32,0))," ")</f>
        <v xml:space="preserve"> </v>
      </c>
      <c r="K664" s="104"/>
      <c r="L664" s="580"/>
      <c r="M664" s="78">
        <v>4</v>
      </c>
      <c r="N664" s="79" t="s">
        <v>99</v>
      </c>
      <c r="O664" s="78" t="str">
        <f>IF(COUNTIF(MaGv!$C$7:$BB$7, L660)&gt;0, INDEX(MaGv!$C$3:$BB$7, 1, MATCH(L660, MaGv!$C$7:$BB$7,0))," ")</f>
        <v xml:space="preserve"> </v>
      </c>
      <c r="P664" s="78" t="str">
        <f>IF(COUNTIF(MaGv!$C$12:$BB$12, L660)&gt;0, INDEX(MaGv!$C$3:$BB$12, 1, MATCH(L660, MaGv!$C$12:$BB$12,0))," ")</f>
        <v>A9</v>
      </c>
      <c r="Q664" s="78" t="str">
        <f>IF(COUNTIF(MaGv!$C$17:$BB$17, L660)&gt;0, INDEX(MaGv!$C$3:$BB$17, 1, MATCH(L660, MaGv!$C$17:$BB$17,0))," ")</f>
        <v xml:space="preserve"> </v>
      </c>
      <c r="R664" s="78" t="str">
        <f>IF(COUNTIF(MaGv!$C$22:$BB$22, L660)&gt;0, INDEX(MaGv!$C$3:$BB$22, 1, MATCH(L660, MaGv!$C$22:$BB$22,0))," ")</f>
        <v xml:space="preserve"> </v>
      </c>
      <c r="S664" s="78" t="str">
        <f>IF(COUNTIF(MaGv!$C$27:$BB$27, L660)&gt;0, INDEX(MaGv!$C$3:$BB$27, 1, MATCH(L660, MaGv!$C$27:$BB$27,0))," ")</f>
        <v xml:space="preserve"> </v>
      </c>
      <c r="T664" s="78" t="str">
        <f>IF(COUNTIF(MaGv!$C$32:$BB$32, L660)&gt;0, INDEX(MaGv!$C$3:$BB$32, 1, MATCH(L660, MaGv!$C$32:$BB$32,0))," ")</f>
        <v xml:space="preserve"> </v>
      </c>
    </row>
    <row r="665" spans="1:22" ht="12.95" customHeight="1" thickBot="1">
      <c r="A665" s="124"/>
      <c r="B665" s="580"/>
      <c r="C665" s="108">
        <v>5</v>
      </c>
      <c r="D665" s="110" t="s">
        <v>100</v>
      </c>
      <c r="E665" s="108" t="str">
        <f>IF(COUNTIF(MaGv!$C$8:$BB$8, B660)&gt;0, INDEX(MaGv!$C$3:$BB$8, 1, MATCH(B660, MaGv!$C$8:$BB$8,0))," ")</f>
        <v xml:space="preserve"> </v>
      </c>
      <c r="F665" s="108" t="str">
        <f>IF(COUNTIF(MaGv!$C$13:$BB$13, B660)&gt;0, INDEX(MaGv!$C$3:$BB$13, 1, MATCH(B660, MaGv!$C$13:$BB$13,0))," ")</f>
        <v xml:space="preserve"> </v>
      </c>
      <c r="G665" s="108" t="str">
        <f>IF(COUNTIF(MaGv!$C$18:$BB$18, B660)&gt;0, INDEX(MaGv!$C$3:$BB$18, 1, MATCH(B660, MaGv!$C$18:$BB$18,0))," ")</f>
        <v xml:space="preserve"> </v>
      </c>
      <c r="H665" s="108" t="str">
        <f>IF(COUNTIF(MaGv!$C$23:$BB$23, B660)&gt;0, INDEX(MaGv!$C$3:$BB$23, 1, MATCH(B660, MaGv!$C$23:$BB$23,0))," ")</f>
        <v xml:space="preserve"> </v>
      </c>
      <c r="I665" s="108" t="str">
        <f>IF(COUNTIF(MaGv!$C$28:$BB$28, B660)&gt;0, INDEX(MaGv!$C$3:$BB$28, 1, MATCH(B660, MaGv!$C$28:$BB$28,0))," ")</f>
        <v xml:space="preserve"> </v>
      </c>
      <c r="J665" s="108" t="str">
        <f>IF(COUNTIF(MaGv!$C$33:$BB$33, B660)&gt;0, INDEX(MaGv!$C$3:$BB$33, 1, MATCH(B660, MaGv!$C$33:$BB$33, 0))," ")</f>
        <v xml:space="preserve"> </v>
      </c>
      <c r="K665" s="104"/>
      <c r="L665" s="580"/>
      <c r="M665" s="108">
        <v>5</v>
      </c>
      <c r="N665" s="110" t="s">
        <v>100</v>
      </c>
      <c r="O665" s="108" t="str">
        <f>IF(COUNTIF(MaGv!$C$8:$BB$8, L660)&gt;0, INDEX(MaGv!$C$3:$BB$8, 1, MATCH(L660, MaGv!$C$8:$BB$8,0))," ")</f>
        <v xml:space="preserve"> </v>
      </c>
      <c r="P665" s="108" t="str">
        <f>IF(COUNTIF(MaGv!$C$13:$BB$13, L660)&gt;0, INDEX(MaGv!$C$3:$BB$13, 1, MATCH(L660, MaGv!$C$13:$BB$13,0))," ")</f>
        <v xml:space="preserve"> </v>
      </c>
      <c r="Q665" s="108" t="str">
        <f>IF(COUNTIF(MaGv!$C$18:$BB$18, L660)&gt;0, INDEX(MaGv!$C$3:$BB$18, 1, MATCH(L660, MaGv!$C$18:$BB$18,0))," ")</f>
        <v>A9</v>
      </c>
      <c r="R665" s="108" t="str">
        <f>IF(COUNTIF(MaGv!$C$23:$BB$23, L660)&gt;0, INDEX(MaGv!$C$3:$BB$23, 1, MATCH(L660, MaGv!$C$23:$BB$23,0))," ")</f>
        <v xml:space="preserve"> </v>
      </c>
      <c r="S665" s="108" t="str">
        <f>IF(COUNTIF(MaGv!$C$28:$BB$28, L660)&gt;0, INDEX(MaGv!$C$3:$BB$28, 1, MATCH(L660, MaGv!$C$28:$BB$28,0))," ")</f>
        <v xml:space="preserve"> </v>
      </c>
      <c r="T665" s="108" t="str">
        <f>IF(COUNTIF(MaGv!$C$33:$BB$33, L660)&gt;0, INDEX(MaGv!$C$3:$BB$33, 1, MATCH(L660, MaGv!$C$33:$BB$33, 0))," ")</f>
        <v xml:space="preserve"> </v>
      </c>
    </row>
    <row r="666" spans="1:22" ht="12.95" customHeight="1" thickTop="1">
      <c r="A666" s="124"/>
      <c r="B666" s="579" t="s">
        <v>24</v>
      </c>
      <c r="C666" s="109">
        <v>1</v>
      </c>
      <c r="D666" s="111" t="s">
        <v>279</v>
      </c>
      <c r="E666" s="109" t="str">
        <f>IF(COUNTIF(MaGv!$C$39:$BB$39, B660)&gt;0, INDEX(MaGv!$C$38:$BB$39, 1, MATCH(B660, MaGv!$C$39:$BB$39,0))," ")</f>
        <v xml:space="preserve"> </v>
      </c>
      <c r="F666" s="109" t="str">
        <f>IF(COUNTIF(MaGv!$C$44:$BB$44, B660)&gt;0, INDEX(MaGv!$C$38:$BB$44, 1, MATCH(B660, MaGv!$C$44:$BB$44,0))," ")</f>
        <v xml:space="preserve"> </v>
      </c>
      <c r="G666" s="109" t="str">
        <f>IF(COUNTIF(MaGv!$C$49:$BB$49, B660)&gt;0, INDEX(MaGv!$C$38:$BB$49, 1, MATCH(B660, MaGv!$C$49:$BB$49,0))," ")</f>
        <v xml:space="preserve"> </v>
      </c>
      <c r="H666" s="109" t="str">
        <f>IF(COUNTIF(MaGv!$C$54:$BB$54, B660)&gt;0, INDEX(MaGv!$C$38:$BB$54, 1, MATCH(B660, MaGv!$C$54:$BB$54,0))," ")</f>
        <v xml:space="preserve"> </v>
      </c>
      <c r="I666" s="109" t="str">
        <f>IF(COUNTIF(MaGv!$C$59:$BB$59, B660)&gt;0, INDEX(MaGv!$C$38:$BB$59, 1, MATCH(B660, MaGv!$C$59:$BB$59,0))," ")</f>
        <v xml:space="preserve"> </v>
      </c>
      <c r="J666" s="109" t="str">
        <f>IF(COUNTIF(MaGv!$C$64:$BB$64, B660)&gt;0, INDEX(MaGv!$C$38:$BB$64, 1, MATCH(B660, MaGv!$C$64:$BB$64,0))," ")</f>
        <v xml:space="preserve"> </v>
      </c>
      <c r="K666" s="104"/>
      <c r="L666" s="579" t="s">
        <v>24</v>
      </c>
      <c r="M666" s="109">
        <v>1</v>
      </c>
      <c r="N666" s="111" t="s">
        <v>279</v>
      </c>
      <c r="O666" s="109" t="str">
        <f>IF(COUNTIF(MaGv!$C$39:$BB$39, L660)&gt;0, INDEX(MaGv!$C$38:$BB$39, 1, MATCH(L660, MaGv!$C$39:$BB$39,0))," ")</f>
        <v xml:space="preserve"> </v>
      </c>
      <c r="P666" s="109" t="str">
        <f>IF(COUNTIF(MaGv!$C$44:$BB$44, L660)&gt;0, INDEX(MaGv!$C$38:$BB$44, 1, MATCH(L660, MaGv!$C$44:$BB$44,0))," ")</f>
        <v xml:space="preserve"> </v>
      </c>
      <c r="Q666" s="109" t="str">
        <f>IF(COUNTIF(MaGv!$C$49:$BB$49, L660)&gt;0, INDEX(MaGv!$C$38:$BB$49, 1, MATCH(L660, MaGv!$C$49:$BB$49,0))," ")</f>
        <v xml:space="preserve"> </v>
      </c>
      <c r="R666" s="109" t="str">
        <f>IF(COUNTIF(MaGv!$C$54:$BB$54, L660)&gt;0, INDEX(MaGv!$C$38:$BB$54, 1, MATCH(L660, MaGv!$C$54:$BB$54,0))," ")</f>
        <v xml:space="preserve"> </v>
      </c>
      <c r="S666" s="109" t="str">
        <f>IF(COUNTIF(MaGv!$C$59:$BB$59, L660)&gt;0, INDEX(MaGv!$C$38:$BB$59, 1, MATCH(L660, MaGv!$C$59:$BB$59,0))," ")</f>
        <v xml:space="preserve"> </v>
      </c>
      <c r="T666" s="109" t="str">
        <f>IF(COUNTIF(MaGv!$C$64:$BB$64, L660)&gt;0, INDEX(MaGv!$C$38:$BB$64, 1, MATCH(L660, MaGv!$C$64:$BB$64,0))," ")</f>
        <v xml:space="preserve"> </v>
      </c>
    </row>
    <row r="667" spans="1:22" ht="12.95" customHeight="1">
      <c r="A667" s="124"/>
      <c r="B667" s="580"/>
      <c r="C667" s="78">
        <v>2</v>
      </c>
      <c r="D667" s="79" t="s">
        <v>531</v>
      </c>
      <c r="E667" s="78" t="str">
        <f>IF(COUNTIF(MaGv!$C$40:$BB$40, B660)&gt;0, INDEX(MaGv!$C$38:$BB$40, 1, MATCH(B660, MaGv!$C$40:$BB$40,0))," ")</f>
        <v xml:space="preserve"> </v>
      </c>
      <c r="F667" s="78" t="str">
        <f>IF(COUNTIF(MaGv!$C$45:$BB$45, B660)&gt;0, INDEX(MaGv!$C$38:$BB$45, 1, MATCH(B660, MaGv!$C$45:$BB$45,0))," ")</f>
        <v xml:space="preserve"> </v>
      </c>
      <c r="G667" s="78" t="str">
        <f>IF(COUNTIF(MaGv!$C$50:$BB$50, B660)&gt;0, INDEX(MaGv!$C$38:$BB$50, 1, MATCH(B660, MaGv!$C$50:$BB$50,0))," ")</f>
        <v xml:space="preserve"> </v>
      </c>
      <c r="H667" s="78" t="str">
        <f>IF(COUNTIF(MaGv!$C$55:$BB$55, B660)&gt;0, INDEX(MaGv!$C$38:$BB$55, 1, MATCH(B660, MaGv!$C$55:$BB$55,0))," ")</f>
        <v xml:space="preserve"> </v>
      </c>
      <c r="I667" s="78" t="str">
        <f>IF(COUNTIF(MaGv!$C$60:$BB$60, B660)&gt;0, INDEX(MaGv!$C$38:$BB$60, 1, MATCH(B660, MaGv!$C$60:$BB$60,0))," ")</f>
        <v xml:space="preserve"> </v>
      </c>
      <c r="J667" s="78" t="str">
        <f>IF(COUNTIF(MaGv!$C$65:$BB$65, B660)&gt;0, INDEX(MaGv!$C$38:$BB$65, 1, MATCH(B660, MaGv!$C$65:$BB$65,0))," ")</f>
        <v xml:space="preserve"> </v>
      </c>
      <c r="K667" s="104"/>
      <c r="L667" s="580"/>
      <c r="M667" s="78">
        <v>2</v>
      </c>
      <c r="N667" s="79" t="s">
        <v>531</v>
      </c>
      <c r="O667" s="78" t="str">
        <f>IF(COUNTIF(MaGv!$C$40:$BB$40, L660)&gt;0, INDEX(MaGv!$C$38:$BB$40, 1, MATCH(L660, MaGv!$C$40:$BB$40,0))," ")</f>
        <v xml:space="preserve"> </v>
      </c>
      <c r="P667" s="78" t="str">
        <f>IF(COUNTIF(MaGv!$C$45:$BB$45, L660)&gt;0, INDEX(MaGv!$C$38:$BB$45, 1, MATCH(L660, MaGv!$C$45:$BB$45,0))," ")</f>
        <v xml:space="preserve"> </v>
      </c>
      <c r="Q667" s="78" t="str">
        <f>IF(COUNTIF(MaGv!$C$50:$BB$50, L660)&gt;0, INDEX(MaGv!$C$38:$BB$50, 1, MATCH(L660, MaGv!$C$50:$BB$50,0))," ")</f>
        <v xml:space="preserve"> </v>
      </c>
      <c r="R667" s="78" t="str">
        <f>IF(COUNTIF(MaGv!$C$55:$BB$55, L660)&gt;0, INDEX(MaGv!$C$38:$BB$55, 1, MATCH(L660, MaGv!$C$55:$BB$55,0))," ")</f>
        <v xml:space="preserve"> </v>
      </c>
      <c r="S667" s="78" t="str">
        <f>IF(COUNTIF(MaGv!$C$60:$BB$60, L660)&gt;0, INDEX(MaGv!$C$38:$BB$60, 1, MATCH(L660, MaGv!$C$60:$BB$60,0))," ")</f>
        <v xml:space="preserve"> </v>
      </c>
      <c r="T667" s="78" t="str">
        <f>IF(COUNTIF(MaGv!$C$65:$BB$65, L660)&gt;0, INDEX(MaGv!$C$38:$BB$65, 1, MATCH(L660, MaGv!$C$65:$BB$65,0))," ")</f>
        <v xml:space="preserve"> </v>
      </c>
    </row>
    <row r="668" spans="1:22" ht="12.95" customHeight="1">
      <c r="A668" s="124"/>
      <c r="B668" s="580"/>
      <c r="C668" s="78">
        <v>3</v>
      </c>
      <c r="D668" s="79" t="s">
        <v>532</v>
      </c>
      <c r="E668" s="78" t="str">
        <f>IF(COUNTIF(MaGv!$C$41:$BB$41, B660)&gt;0, INDEX(MaGv!$C$38:$BB$41, 1, MATCH(B660, MaGv!$C$41:$BB$41,0))," ")</f>
        <v xml:space="preserve"> </v>
      </c>
      <c r="F668" s="78" t="str">
        <f>IF(COUNTIF(MaGv!$C$46:$BB$46, B660)&gt;0, INDEX(MaGv!$C$38:$BB$46, 1, MATCH(B660, MaGv!$C$46:$BB$46,0))," ")</f>
        <v xml:space="preserve"> </v>
      </c>
      <c r="G668" s="78" t="str">
        <f>IF(COUNTIF(MaGv!$C$51:$BB$51, B660)&gt;0, INDEX(MaGv!$C$38:$BB$51, 1, MATCH(B660, MaGv!$C$51:$BB$51,0))," ")</f>
        <v xml:space="preserve"> </v>
      </c>
      <c r="H668" s="78" t="str">
        <f>IF(COUNTIF(MaGv!$C$56:$BB$56, B660)&gt;0, INDEX(MaGv!$C$38:$BB$56, 1, MATCH(B660, MaGv!$C$56:$BB$56,0))," ")</f>
        <v xml:space="preserve"> </v>
      </c>
      <c r="I668" s="78" t="str">
        <f>IF(COUNTIF(MaGv!$C$61:$BB$61, B660)&gt;0, INDEX(MaGv!$C$38:$BB$61, 1, MATCH(B660, MaGv!$C$61:$BB$61,0))," ")</f>
        <v xml:space="preserve"> </v>
      </c>
      <c r="J668" s="78" t="str">
        <f>IF(COUNTIF(MaGv!$C$66:$BB$66, B660)&gt;0, INDEX(MaGv!$C$38:$BB$66, 1, MATCH(B660, MaGv!$C$66:$BB$66,0))," ")</f>
        <v xml:space="preserve"> </v>
      </c>
      <c r="K668" s="104"/>
      <c r="L668" s="580"/>
      <c r="M668" s="78">
        <v>3</v>
      </c>
      <c r="N668" s="79" t="s">
        <v>532</v>
      </c>
      <c r="O668" s="78" t="str">
        <f>IF(COUNTIF(MaGv!$C$41:$BB$41, L660)&gt;0, INDEX(MaGv!$C$38:$BB$41, 1, MATCH(L660, MaGv!$C$41:$BB$41,0))," ")</f>
        <v xml:space="preserve"> </v>
      </c>
      <c r="P668" s="78" t="str">
        <f>IF(COUNTIF(MaGv!$C$46:$BB$46, L660)&gt;0, INDEX(MaGv!$C$38:$BB$46, 1, MATCH(L660, MaGv!$C$46:$BB$46,0))," ")</f>
        <v xml:space="preserve"> </v>
      </c>
      <c r="Q668" s="78" t="str">
        <f>IF(COUNTIF(MaGv!$C$51:$BB$51, L660)&gt;0, INDEX(MaGv!$C$38:$BB$51, 1, MATCH(L660, MaGv!$C$51:$BB$51,0))," ")</f>
        <v xml:space="preserve"> </v>
      </c>
      <c r="R668" s="78" t="str">
        <f>IF(COUNTIF(MaGv!$C$56:$BB$56, L660)&gt;0, INDEX(MaGv!$C$38:$BB$56, 1, MATCH(L660, MaGv!$C$56:$BB$56,0))," ")</f>
        <v xml:space="preserve"> </v>
      </c>
      <c r="S668" s="78" t="str">
        <f>IF(COUNTIF(MaGv!$C$61:$BB$61, L660)&gt;0, INDEX(MaGv!$C$38:$BB$61, 1, MATCH(L660, MaGv!$C$61:$BB$61,0))," ")</f>
        <v xml:space="preserve"> </v>
      </c>
      <c r="T668" s="78" t="str">
        <f>IF(COUNTIF(MaGv!$C$66:$BB$66, L660)&gt;0, INDEX(MaGv!$C$38:$BB$66, 1, MATCH(L660, MaGv!$C$66:$BB$66,0))," ")</f>
        <v xml:space="preserve"> </v>
      </c>
    </row>
    <row r="669" spans="1:22" ht="12.95" customHeight="1">
      <c r="A669" s="124"/>
      <c r="B669" s="580"/>
      <c r="C669" s="78">
        <v>4</v>
      </c>
      <c r="D669" s="79" t="s">
        <v>533</v>
      </c>
      <c r="E669" s="78" t="str">
        <f>IF(COUNTIF(MaGv!$C$42:$BB$42, B660)&gt;0, INDEX(MaGv!$C$38:$BB$42, 1, MATCH(B660, MaGv!$C$42:$BB$42,0))," ")</f>
        <v xml:space="preserve"> </v>
      </c>
      <c r="F669" s="78" t="str">
        <f>IF(COUNTIF(MaGv!$C$47:$BB$47, B660)&gt;0, INDEX(MaGv!$C$38:$BB$47, 1, MATCH(B660, MaGv!$C$47:$BB$47,0))," ")</f>
        <v xml:space="preserve"> </v>
      </c>
      <c r="G669" s="78" t="str">
        <f>IF(COUNTIF(MaGv!$C$52:$BB$52, B660)&gt;0, INDEX(MaGv!$C$38:$BB$52, 1, MATCH(B660, MaGv!$C$52:$BB$52, 0))," ")</f>
        <v xml:space="preserve"> </v>
      </c>
      <c r="H669" s="78" t="str">
        <f>IF(COUNTIF(MaGv!$C$57:$BB$57, B660)&gt;0, INDEX(MaGv!$C$38:$BB$57, 1, MATCH(B660, MaGv!$C$57:$BB$57,0))," ")</f>
        <v xml:space="preserve"> </v>
      </c>
      <c r="I669" s="78" t="str">
        <f>IF(COUNTIF(MaGv!$C$62:$BB$62, B660)&gt;0, INDEX(MaGv!$C$38:$BB$62, 1, MATCH(B660, MaGv!$C$62:$BB$62,0))," ")</f>
        <v xml:space="preserve"> </v>
      </c>
      <c r="J669" s="78" t="str">
        <f>IF(COUNTIF(MaGv!$C$66:$BB$67, B660)&gt;0, INDEX(MaGv!$C$38:$BB$67, 1, MATCH(B660, MaGv!$C$67:$BB$67,0))," ")</f>
        <v xml:space="preserve"> </v>
      </c>
      <c r="K669" s="104"/>
      <c r="L669" s="580"/>
      <c r="M669" s="78">
        <v>4</v>
      </c>
      <c r="N669" s="79" t="s">
        <v>533</v>
      </c>
      <c r="O669" s="78" t="str">
        <f>IF(COUNTIF(MaGv!$C$42:$BB$42, L660)&gt;0, INDEX(MaGv!$C$38:$BB$42, 1, MATCH(L660, MaGv!$C$42:$BB$42,0))," ")</f>
        <v xml:space="preserve"> </v>
      </c>
      <c r="P669" s="78" t="str">
        <f>IF(COUNTIF(MaGv!$C$47:$BB$47, L660)&gt;0, INDEX(MaGv!$C$38:$BB$47, 1, MATCH(L660, MaGv!$C$47:$BB$47,0))," ")</f>
        <v xml:space="preserve"> </v>
      </c>
      <c r="Q669" s="78" t="str">
        <f>IF(COUNTIF(MaGv!$C$52:$BB$52, L660)&gt;0, INDEX(MaGv!$C$38:$BB$52, 1, MATCH(L660, MaGv!$C$52:$BB$52, 0))," ")</f>
        <v xml:space="preserve"> </v>
      </c>
      <c r="R669" s="78" t="str">
        <f>IF(COUNTIF(MaGv!$C$57:$BB$57, L660)&gt;0, INDEX(MaGv!$C$38:$BB$57, 1, MATCH(L660, MaGv!$C$57:$BB$57,0))," ")</f>
        <v xml:space="preserve"> </v>
      </c>
      <c r="S669" s="78" t="str">
        <f>IF(COUNTIF(MaGv!$C$62:$BB$62, L660)&gt;0, INDEX(MaGv!$C$38:$BB$62, 1, MATCH(L660, MaGv!$C$62:$BB$62,0))," ")</f>
        <v xml:space="preserve"> </v>
      </c>
      <c r="T669" s="78" t="str">
        <f>IF(COUNTIF(MaGv!$C$66:$BB$67, L660)&gt;0, INDEX(MaGv!$C$38:$BB$67, 1, MATCH(L660, MaGv!$C$67:$BB$67,0))," ")</f>
        <v xml:space="preserve"> </v>
      </c>
    </row>
    <row r="670" spans="1:22" ht="12.95" customHeight="1">
      <c r="A670" s="124"/>
      <c r="B670" s="581"/>
      <c r="C670" s="80">
        <v>5</v>
      </c>
      <c r="D670" s="81" t="s">
        <v>534</v>
      </c>
      <c r="E670" s="80" t="str">
        <f>IF(COUNTIF(MaGv!$C$43:$BB$43, B660)&gt;0, INDEX(MaGv!$C$38:$BB$43, 1, MATCH(B660, MaGv!$C$43:$BB$43,0))," ")</f>
        <v xml:space="preserve"> </v>
      </c>
      <c r="F670" s="80" t="str">
        <f>IF(COUNTIF(MaGv!$C$48:$BB$48, B660)&gt;0, INDEX(MaGv!$C$38:$BB$48, 1, MATCH(B660, MaGv!$C$48:$BB$48,0))," ")</f>
        <v xml:space="preserve"> </v>
      </c>
      <c r="G670" s="80" t="str">
        <f>IF(COUNTIF(MaGv!$C$53:$BB$53, B660)&gt;0, INDEX(MaGv!$C$38:$BB$53, 1, MATCH(B660, MaGv!$C$53:$BB$53,0))," ")</f>
        <v xml:space="preserve"> </v>
      </c>
      <c r="H670" s="80" t="str">
        <f>IF(COUNTIF(MaGv!$C$58:$BB$58, B660)&gt;0, INDEX(MaGv!$C$38:$BB$58, 1, MATCH(B660, MaGv!$C$58:$BB$58,0))," ")</f>
        <v xml:space="preserve"> </v>
      </c>
      <c r="I670" s="80" t="str">
        <f>IF(COUNTIF(MaGv!$C$63:$BB$63, B660)&gt;0, INDEX(MaGv!$C$38:$BB$63, 1, MATCH(B660, MaGv!$C$63:$BB$63,0))," ")</f>
        <v xml:space="preserve"> </v>
      </c>
      <c r="J670" s="80" t="str">
        <f>IF(COUNTIF(MaGv!$C$68:$BB$68, B660)&gt;0, INDEX(MaGv!$C$38:$BB$68, 1, MATCH(B660, MaGv!$C$68:$BB$68,0))," ")</f>
        <v xml:space="preserve"> </v>
      </c>
      <c r="K670" s="104"/>
      <c r="L670" s="581"/>
      <c r="M670" s="80">
        <v>5</v>
      </c>
      <c r="N670" s="81" t="s">
        <v>534</v>
      </c>
      <c r="O670" s="80" t="str">
        <f>IF(COUNTIF(MaGv!$C$43:$BB$43, L660)&gt;0, INDEX(MaGv!$C$38:$BB$43, 1, MATCH(L660, MaGv!$C$43:$BB$43,0))," ")</f>
        <v xml:space="preserve"> </v>
      </c>
      <c r="P670" s="80" t="str">
        <f>IF(COUNTIF(MaGv!$C$48:$BB$48, L660)&gt;0, INDEX(MaGv!$C$38:$BB$48, 1, MATCH(L660, MaGv!$C$48:$BB$48,0))," ")</f>
        <v xml:space="preserve"> </v>
      </c>
      <c r="Q670" s="80" t="str">
        <f>IF(COUNTIF(MaGv!$C$53:$BB$53, L660)&gt;0, INDEX(MaGv!$C$38:$BB$53, 1, MATCH(L660, MaGv!$C$53:$BB$53,0))," ")</f>
        <v xml:space="preserve"> </v>
      </c>
      <c r="R670" s="80" t="str">
        <f>IF(COUNTIF(MaGv!$C$58:$BB$58, L660)&gt;0, INDEX(MaGv!$C$38:$BB$58, 1, MATCH(L660, MaGv!$C$58:$BB$58,0))," ")</f>
        <v xml:space="preserve"> </v>
      </c>
      <c r="S670" s="80" t="str">
        <f>IF(COUNTIF(MaGv!$C$63:$BB$63, L660)&gt;0, INDEX(MaGv!$C$38:$BB$63, 1, MATCH(L660, MaGv!$C$63:$BB$63,0))," ")</f>
        <v xml:space="preserve"> </v>
      </c>
      <c r="T670" s="80" t="str">
        <f>IF(COUNTIF(MaGv!$C$68:$BB$68, L660)&gt;0, INDEX(MaGv!$C$38:$BB$68, 1, MATCH(L660, MaGv!$C$68:$BB$68,0))," ")</f>
        <v xml:space="preserve"> </v>
      </c>
    </row>
    <row r="671" spans="1:22" ht="12.95" customHeight="1">
      <c r="A671" s="124"/>
      <c r="B671" s="119"/>
      <c r="C671" s="75"/>
      <c r="D671" s="82"/>
      <c r="E671" s="75"/>
      <c r="F671" s="75"/>
      <c r="G671" s="75"/>
      <c r="H671" s="75"/>
      <c r="I671" s="75"/>
      <c r="J671" s="75"/>
      <c r="K671" s="104"/>
      <c r="L671" s="119"/>
      <c r="M671" s="75"/>
      <c r="N671" s="82"/>
      <c r="O671" s="75"/>
      <c r="P671" s="75"/>
      <c r="Q671" s="75"/>
      <c r="R671" s="75"/>
      <c r="S671" s="75"/>
      <c r="T671" s="75"/>
    </row>
    <row r="672" spans="1:22" ht="12.95" customHeight="1">
      <c r="A672" s="127"/>
      <c r="B672" s="120"/>
      <c r="C672" s="83"/>
      <c r="D672" s="83"/>
      <c r="E672" s="84"/>
      <c r="F672" s="84"/>
      <c r="G672" s="84"/>
      <c r="H672" s="84"/>
      <c r="I672" s="84"/>
      <c r="J672" s="84"/>
      <c r="K672" s="84"/>
      <c r="L672" s="120"/>
      <c r="M672" s="83"/>
      <c r="N672" s="83"/>
      <c r="O672" s="84"/>
      <c r="P672" s="84"/>
      <c r="Q672" s="84"/>
      <c r="R672" s="84"/>
      <c r="S672" s="84"/>
      <c r="T672" s="84"/>
    </row>
    <row r="673" spans="1:22" ht="12.95" customHeight="1">
      <c r="A673" s="124"/>
      <c r="B673" s="474" t="str">
        <f ca="1">MaGv!$N$1</f>
        <v>tkb_khoi12_hk2_ngay04-05-2020</v>
      </c>
      <c r="C673" s="474"/>
      <c r="D673" s="70"/>
      <c r="E673" s="70"/>
      <c r="F673" s="70"/>
      <c r="G673" s="70"/>
      <c r="H673" s="124"/>
      <c r="I673" s="70"/>
      <c r="J673" s="70"/>
      <c r="K673" s="71"/>
      <c r="L673" s="474" t="str">
        <f ca="1">MaGv!$N$1</f>
        <v>tkb_khoi12_hk2_ngay04-05-2020</v>
      </c>
      <c r="M673" s="70"/>
      <c r="N673" s="70"/>
      <c r="O673" s="70"/>
      <c r="P673" s="70"/>
      <c r="Q673" s="70"/>
      <c r="R673" s="124"/>
      <c r="S673" s="70"/>
      <c r="T673" s="70"/>
    </row>
    <row r="674" spans="1:22" ht="12.95" customHeight="1">
      <c r="B674" s="117" t="s">
        <v>71</v>
      </c>
      <c r="C674" s="582" t="str">
        <f>VLOOKUP(B676,dsma,3,0)&amp;"-"&amp;VLOOKUP(B676,dsma,5,0)</f>
        <v>Lê Xuân Khanh-AVăn</v>
      </c>
      <c r="D674" s="582"/>
      <c r="E674" s="582"/>
      <c r="F674" s="582"/>
      <c r="G674" s="71"/>
      <c r="H674" s="72"/>
      <c r="I674" s="73" t="s">
        <v>125</v>
      </c>
      <c r="J674" s="74">
        <f>60-COUNTIF(E677:J686, " ")</f>
        <v>0</v>
      </c>
      <c r="K674" s="71"/>
      <c r="L674" s="117" t="s">
        <v>71</v>
      </c>
      <c r="M674" s="582" t="str">
        <f>VLOOKUP(L676,dsma,3,0)&amp;"-"&amp;VLOOKUP(L676,dsma,5,0)</f>
        <v>Nguyễn Thị Thu Hà-AVăn</v>
      </c>
      <c r="N674" s="582"/>
      <c r="O674" s="582"/>
      <c r="P674" s="582"/>
      <c r="Q674" s="71"/>
      <c r="R674" s="72"/>
      <c r="S674" s="73" t="s">
        <v>125</v>
      </c>
      <c r="T674" s="74">
        <f>60-COUNTIF(O677:T686, " ")</f>
        <v>0</v>
      </c>
    </row>
    <row r="675" spans="1:22" ht="3" customHeight="1">
      <c r="B675" s="116"/>
      <c r="C675" s="71"/>
      <c r="D675" s="71"/>
      <c r="E675" s="75"/>
      <c r="F675" s="71"/>
      <c r="G675" s="71"/>
      <c r="H675" s="71"/>
      <c r="I675" s="71"/>
      <c r="J675" s="71"/>
      <c r="K675" s="71"/>
      <c r="L675" s="116"/>
      <c r="M675" s="71"/>
      <c r="N675" s="71"/>
      <c r="O675" s="75"/>
      <c r="P675" s="71"/>
      <c r="Q675" s="71"/>
      <c r="R675" s="71"/>
      <c r="S675" s="71"/>
      <c r="T675" s="71"/>
    </row>
    <row r="676" spans="1:22" ht="12.95" customHeight="1">
      <c r="A676" s="126"/>
      <c r="B676" s="118" t="str">
        <f>X89</f>
        <v>BA10</v>
      </c>
      <c r="C676" s="76" t="s">
        <v>72</v>
      </c>
      <c r="D676" s="76" t="s">
        <v>73</v>
      </c>
      <c r="E676" s="76" t="s">
        <v>15</v>
      </c>
      <c r="F676" s="76" t="s">
        <v>16</v>
      </c>
      <c r="G676" s="76" t="s">
        <v>37</v>
      </c>
      <c r="H676" s="76" t="s">
        <v>38</v>
      </c>
      <c r="I676" s="76" t="s">
        <v>39</v>
      </c>
      <c r="J676" s="76" t="s">
        <v>40</v>
      </c>
      <c r="K676" s="103"/>
      <c r="L676" s="118" t="str">
        <f>X90</f>
        <v>BA11</v>
      </c>
      <c r="M676" s="76" t="s">
        <v>72</v>
      </c>
      <c r="N676" s="76" t="s">
        <v>73</v>
      </c>
      <c r="O676" s="76" t="s">
        <v>15</v>
      </c>
      <c r="P676" s="76" t="s">
        <v>16</v>
      </c>
      <c r="Q676" s="76" t="s">
        <v>37</v>
      </c>
      <c r="R676" s="76" t="s">
        <v>38</v>
      </c>
      <c r="S676" s="76" t="s">
        <v>39</v>
      </c>
      <c r="T676" s="76" t="s">
        <v>40</v>
      </c>
      <c r="V676" s="122">
        <v>86</v>
      </c>
    </row>
    <row r="677" spans="1:22" ht="12.95" customHeight="1">
      <c r="A677" s="124"/>
      <c r="B677" s="583" t="s">
        <v>25</v>
      </c>
      <c r="C677" s="68">
        <v>1</v>
      </c>
      <c r="D677" s="77" t="s">
        <v>74</v>
      </c>
      <c r="E677" s="68" t="str">
        <f>IF(COUNTIF(MaGv!$C$4:$BB$4, B676)&gt;0, INDEX(MaGv!$C$3:$BB$4, 1, MATCH(B676, MaGv!$C$4:$BB$4,0))," ")</f>
        <v xml:space="preserve"> </v>
      </c>
      <c r="F677" s="68" t="str">
        <f>IF(COUNTIF(MaGv!$C$9:$BB$9, B676)&gt;0, INDEX(MaGv!$C$3:$BB$9, 1, MATCH(B676, MaGv!$C$9:$BB$9,0))," ")</f>
        <v xml:space="preserve"> </v>
      </c>
      <c r="G677" s="68" t="str">
        <f>IF(COUNTIF(MaGv!$C$14:$BB$14, B676)&gt;0, INDEX(MaGv!$C$3:$BB$14, 1, MATCH(B676, MaGv!$C$14:$BB$14,0))," ")</f>
        <v xml:space="preserve"> </v>
      </c>
      <c r="H677" s="68" t="str">
        <f>IF(COUNTIF(MaGv!$C$19:$BB$19, B676)&gt;0, INDEX(MaGv!$C$3:$BB$19, 1, MATCH(B676, MaGv!$C$19:$BB$19,0))," ")</f>
        <v xml:space="preserve"> </v>
      </c>
      <c r="I677" s="68" t="str">
        <f>IF(COUNTIF(MaGv!$C$24:$BB$24, B676)&gt;0, INDEX(MaGv!$C$3:$BB$24, 1, MATCH(B676, MaGv!$C$24:$BB$24,0))," ")</f>
        <v xml:space="preserve"> </v>
      </c>
      <c r="J677" s="68" t="str">
        <f>IF(COUNTIF(MaGv!$C$29:$BB$29, B676)&gt;0, INDEX(MaGv!$C$3:$BB$29, 1, MATCH(B676, MaGv!$C$29:$BB$29,0))," ")</f>
        <v xml:space="preserve"> </v>
      </c>
      <c r="K677" s="104"/>
      <c r="L677" s="583" t="s">
        <v>25</v>
      </c>
      <c r="M677" s="68">
        <v>1</v>
      </c>
      <c r="N677" s="77" t="s">
        <v>74</v>
      </c>
      <c r="O677" s="68" t="str">
        <f>IF(COUNTIF(MaGv!$C$4:$BB$4, L676)&gt;0, INDEX(MaGv!$C$3:$BB$4, 1, MATCH(L676, MaGv!$C$4:$BB$4,0))," ")</f>
        <v xml:space="preserve"> </v>
      </c>
      <c r="P677" s="68" t="str">
        <f>IF(COUNTIF(MaGv!$C$9:$BB$9, L676)&gt;0, INDEX(MaGv!$C$3:$BB$9, 1, MATCH(L676, MaGv!$C$9:$BB$9,0))," ")</f>
        <v xml:space="preserve"> </v>
      </c>
      <c r="Q677" s="68" t="str">
        <f>IF(COUNTIF(MaGv!$C$14:$BB$14, L676)&gt;0, INDEX(MaGv!$C$3:$BB$14, 1, MATCH(L676, MaGv!$C$14:$BB$14,0))," ")</f>
        <v xml:space="preserve"> </v>
      </c>
      <c r="R677" s="68" t="str">
        <f>IF(COUNTIF(MaGv!$C$19:$BB$19, L676)&gt;0, INDEX(MaGv!$C$3:$BB$19, 1, MATCH(L676, MaGv!$C$19:$BB$19,0))," ")</f>
        <v xml:space="preserve"> </v>
      </c>
      <c r="S677" s="68" t="str">
        <f>IF(COUNTIF(MaGv!$C$24:$BB$24, L676)&gt;0, INDEX(MaGv!$C$3:$BB$24, 1, MATCH(L676, MaGv!$C$24:$BB$24,0))," ")</f>
        <v xml:space="preserve"> </v>
      </c>
      <c r="T677" s="68" t="str">
        <f>IF(COUNTIF(MaGv!$C$29:$BB$29, L676)&gt;0, INDEX(MaGv!$C$3:$BB$29, 1, MATCH(L676, MaGv!$C$29:$BB$29,0))," ")</f>
        <v xml:space="preserve"> </v>
      </c>
    </row>
    <row r="678" spans="1:22" ht="12.95" customHeight="1">
      <c r="A678" s="124"/>
      <c r="B678" s="580"/>
      <c r="C678" s="78">
        <v>2</v>
      </c>
      <c r="D678" s="79" t="s">
        <v>98</v>
      </c>
      <c r="E678" s="78" t="str">
        <f>IF(COUNTIF(MaGv!$C$5:$BB$5, B676)&gt;0, INDEX(MaGv!$C$3:$BB$5, 1, MATCH(B676, MaGv!$C$5:$BB$5,0))," ")</f>
        <v xml:space="preserve"> </v>
      </c>
      <c r="F678" s="78" t="str">
        <f>IF(COUNTIF(MaGv!$C$10:$BB$10, B676)&gt;0, INDEX(MaGv!$C$3:$BB$10, 1, MATCH(B676, MaGv!$C$10:$BB$10,0))," ")</f>
        <v xml:space="preserve"> </v>
      </c>
      <c r="G678" s="78" t="str">
        <f>IF(COUNTIF(MaGv!$C$15:$BB$15, B676)&gt;0, INDEX(MaGv!$C$3:$BB$15, 1, MATCH(B676, MaGv!$C$15:$BB$15,0))," ")</f>
        <v xml:space="preserve"> </v>
      </c>
      <c r="H678" s="78" t="str">
        <f>IF(COUNTIF(MaGv!$C$20:$BB$20, B676)&gt;0, INDEX(MaGv!$C$3:$BB$20, 1, MATCH(B676, MaGv!$C$20:$BB$20,0))," ")</f>
        <v xml:space="preserve"> </v>
      </c>
      <c r="I678" s="78" t="str">
        <f>IF(COUNTIF(MaGv!$C$25:$BB$25, B676)&gt;0, INDEX(MaGv!$C$3:$BB$25, 1, MATCH(B676, MaGv!$C$25:$BB$25,0))," ")</f>
        <v xml:space="preserve"> </v>
      </c>
      <c r="J678" s="78" t="str">
        <f>IF(COUNTIF(MaGv!$C$30:$BB$30, B676)&gt;0, INDEX(MaGv!$C$3:$BB$30, 1, MATCH(B676, MaGv!$C$30:$BB$30,0))," ")</f>
        <v xml:space="preserve"> </v>
      </c>
      <c r="K678" s="104"/>
      <c r="L678" s="580"/>
      <c r="M678" s="78">
        <v>2</v>
      </c>
      <c r="N678" s="79" t="s">
        <v>98</v>
      </c>
      <c r="O678" s="78" t="str">
        <f>IF(COUNTIF(MaGv!$C$5:$BB$5, L676)&gt;0, INDEX(MaGv!$C$3:$BB$5, 1, MATCH(L676, MaGv!$C$5:$BB$5,0))," ")</f>
        <v xml:space="preserve"> </v>
      </c>
      <c r="P678" s="78" t="str">
        <f>IF(COUNTIF(MaGv!$C$10:$BB$10, L676)&gt;0, INDEX(MaGv!$C$3:$BB$10, 1, MATCH(L676, MaGv!$C$10:$BB$10,0))," ")</f>
        <v xml:space="preserve"> </v>
      </c>
      <c r="Q678" s="78" t="str">
        <f>IF(COUNTIF(MaGv!$C$15:$BB$15, L676)&gt;0, INDEX(MaGv!$C$3:$BB$15, 1, MATCH(L676, MaGv!$C$15:$BB$15,0))," ")</f>
        <v xml:space="preserve"> </v>
      </c>
      <c r="R678" s="78" t="str">
        <f>IF(COUNTIF(MaGv!$C$20:$BB$20, L676)&gt;0, INDEX(MaGv!$C$3:$BB$20, 1, MATCH(L676, MaGv!$C$20:$BB$20,0))," ")</f>
        <v xml:space="preserve"> </v>
      </c>
      <c r="S678" s="78" t="str">
        <f>IF(COUNTIF(MaGv!$C$25:$BB$25, L676)&gt;0, INDEX(MaGv!$C$3:$BB$25, 1, MATCH(L676, MaGv!$C$25:$BB$25,0))," ")</f>
        <v xml:space="preserve"> </v>
      </c>
      <c r="T678" s="78" t="str">
        <f>IF(COUNTIF(MaGv!$C$30:$BB$30, L676)&gt;0, INDEX(MaGv!$C$3:$BB$30, 1, MATCH(L676, MaGv!$C$30:$BB$30,0))," ")</f>
        <v xml:space="preserve"> </v>
      </c>
    </row>
    <row r="679" spans="1:22" ht="12.95" customHeight="1">
      <c r="A679" s="124"/>
      <c r="B679" s="580"/>
      <c r="C679" s="78">
        <v>3</v>
      </c>
      <c r="D679" s="79" t="s">
        <v>278</v>
      </c>
      <c r="E679" s="78" t="str">
        <f>IF(COUNTIF(MaGv!$C$6:$BB$6, B676)&gt;0, INDEX(MaGv!$C$3:$BB$6, 1, MATCH(B676, MaGv!$C$6:$BB$6,0))," ")</f>
        <v xml:space="preserve"> </v>
      </c>
      <c r="F679" s="78" t="str">
        <f>IF(COUNTIF(MaGv!$C$11:$BB$11, B676)&gt;0, INDEX(MaGv!$C$3:$BB$11, 1, MATCH(B676, MaGv!$C$11:$BB$11,0))," ")</f>
        <v xml:space="preserve"> </v>
      </c>
      <c r="G679" s="78" t="str">
        <f>IF(COUNTIF(MaGv!$C$16:$BB$16, B676)&gt;0, INDEX(MaGv!$C$3:$BB$16, 1, MATCH(B676, MaGv!$C$16:$BB$16,0))," ")</f>
        <v xml:space="preserve"> </v>
      </c>
      <c r="H679" s="78" t="str">
        <f>IF(COUNTIF(MaGv!$C$21:$BB$21, B676)&gt;0, INDEX(MaGv!$C$3:$BB$21, 1, MATCH(B676, MaGv!$C$21:$BB$21,0))," ")</f>
        <v xml:space="preserve"> </v>
      </c>
      <c r="I679" s="78" t="str">
        <f>IF(COUNTIF(MaGv!$C$26:$BB$26, B676)&gt;0, INDEX(MaGv!$C$3:$BB$26, 1, MATCH(B676, MaGv!$C$26:$BB$26,0))," ")</f>
        <v xml:space="preserve"> </v>
      </c>
      <c r="J679" s="78" t="str">
        <f>IF(COUNTIF(MaGv!$C$31:$BB$31, B676)&gt;0, INDEX(MaGv!$C$3:$BB$31, 1, MATCH(B676, MaGv!$C$31:$BB$31,0))," ")</f>
        <v xml:space="preserve"> </v>
      </c>
      <c r="K679" s="104"/>
      <c r="L679" s="580"/>
      <c r="M679" s="78">
        <v>3</v>
      </c>
      <c r="N679" s="79" t="s">
        <v>278</v>
      </c>
      <c r="O679" s="78" t="str">
        <f>IF(COUNTIF(MaGv!$C$6:$BB$6, L676)&gt;0, INDEX(MaGv!$C$3:$BB$6, 1, MATCH(L676, MaGv!$C$6:$BB$6,0))," ")</f>
        <v xml:space="preserve"> </v>
      </c>
      <c r="P679" s="78" t="str">
        <f>IF(COUNTIF(MaGv!$C$11:$BB$11, L676)&gt;0, INDEX(MaGv!$C$3:$BB$11, 1, MATCH(L676, MaGv!$C$11:$BB$11,0))," ")</f>
        <v xml:space="preserve"> </v>
      </c>
      <c r="Q679" s="78" t="str">
        <f>IF(COUNTIF(MaGv!$C$16:$BB$16, L676)&gt;0, INDEX(MaGv!$C$3:$BB$16, 1, MATCH(L676, MaGv!$C$16:$BB$16,0))," ")</f>
        <v xml:space="preserve"> </v>
      </c>
      <c r="R679" s="78" t="str">
        <f>IF(COUNTIF(MaGv!$C$21:$BB$21, L676)&gt;0, INDEX(MaGv!$C$3:$BB$21, 1, MATCH(L676, MaGv!$C$21:$BB$21,0))," ")</f>
        <v xml:space="preserve"> </v>
      </c>
      <c r="S679" s="78" t="str">
        <f>IF(COUNTIF(MaGv!$C$26:$BB$26, L676)&gt;0, INDEX(MaGv!$C$3:$BB$26, 1, MATCH(L676, MaGv!$C$26:$BB$26,0))," ")</f>
        <v xml:space="preserve"> </v>
      </c>
      <c r="T679" s="78" t="str">
        <f>IF(COUNTIF(MaGv!$C$31:$BB$31, L676)&gt;0, INDEX(MaGv!$C$3:$BB$31, 1, MATCH(L676, MaGv!$C$31:$BB$31,0))," ")</f>
        <v xml:space="preserve"> </v>
      </c>
    </row>
    <row r="680" spans="1:22" ht="12.95" customHeight="1">
      <c r="A680" s="124"/>
      <c r="B680" s="580"/>
      <c r="C680" s="78">
        <v>4</v>
      </c>
      <c r="D680" s="79" t="s">
        <v>99</v>
      </c>
      <c r="E680" s="78" t="str">
        <f>IF(COUNTIF(MaGv!$C$7:$BB$7, B676)&gt;0, INDEX(MaGv!$C$3:$BB$7, 1, MATCH(B676, MaGv!$C$7:$BB$7,0))," ")</f>
        <v xml:space="preserve"> </v>
      </c>
      <c r="F680" s="78" t="str">
        <f>IF(COUNTIF(MaGv!$C$12:$BB$12, B676)&gt;0, INDEX(MaGv!$C$3:$BB$12, 1, MATCH(B676, MaGv!$C$12:$BB$12,0))," ")</f>
        <v xml:space="preserve"> </v>
      </c>
      <c r="G680" s="78" t="str">
        <f>IF(COUNTIF(MaGv!$C$17:$BB$17, B676)&gt;0, INDEX(MaGv!$C$3:$BB$17, 1, MATCH(B676, MaGv!$C$17:$BB$17,0))," ")</f>
        <v xml:space="preserve"> </v>
      </c>
      <c r="H680" s="78" t="str">
        <f>IF(COUNTIF(MaGv!$C$22:$BB$22, B676)&gt;0, INDEX(MaGv!$C$3:$BB$22, 1, MATCH(B676, MaGv!$C$22:$BB$22,0))," ")</f>
        <v xml:space="preserve"> </v>
      </c>
      <c r="I680" s="78" t="str">
        <f>IF(COUNTIF(MaGv!$C$27:$BB$27, B676)&gt;0, INDEX(MaGv!$C$3:$BB$27, 1, MATCH(B676, MaGv!$C$27:$BB$27,0))," ")</f>
        <v xml:space="preserve"> </v>
      </c>
      <c r="J680" s="78" t="str">
        <f>IF(COUNTIF(MaGv!$C$32:$BB$32, B676)&gt;0, INDEX(MaGv!$C$3:$BB$32, 1, MATCH(B676, MaGv!$C$32:$BB$32,0))," ")</f>
        <v xml:space="preserve"> </v>
      </c>
      <c r="K680" s="104"/>
      <c r="L680" s="580"/>
      <c r="M680" s="78">
        <v>4</v>
      </c>
      <c r="N680" s="79" t="s">
        <v>99</v>
      </c>
      <c r="O680" s="78" t="str">
        <f>IF(COUNTIF(MaGv!$C$7:$BB$7, L676)&gt;0, INDEX(MaGv!$C$3:$BB$7, 1, MATCH(L676, MaGv!$C$7:$BB$7,0))," ")</f>
        <v xml:space="preserve"> </v>
      </c>
      <c r="P680" s="78" t="str">
        <f>IF(COUNTIF(MaGv!$C$12:$BB$12, L676)&gt;0, INDEX(MaGv!$C$3:$BB$12, 1, MATCH(L676, MaGv!$C$12:$BB$12,0))," ")</f>
        <v xml:space="preserve"> </v>
      </c>
      <c r="Q680" s="78" t="str">
        <f>IF(COUNTIF(MaGv!$C$17:$BB$17, L676)&gt;0, INDEX(MaGv!$C$3:$BB$17, 1, MATCH(L676, MaGv!$C$17:$BB$17,0))," ")</f>
        <v xml:space="preserve"> </v>
      </c>
      <c r="R680" s="78" t="str">
        <f>IF(COUNTIF(MaGv!$C$22:$BB$22, L676)&gt;0, INDEX(MaGv!$C$3:$BB$22, 1, MATCH(L676, MaGv!$C$22:$BB$22,0))," ")</f>
        <v xml:space="preserve"> </v>
      </c>
      <c r="S680" s="78" t="str">
        <f>IF(COUNTIF(MaGv!$C$27:$BB$27, L676)&gt;0, INDEX(MaGv!$C$3:$BB$27, 1, MATCH(L676, MaGv!$C$27:$BB$27,0))," ")</f>
        <v xml:space="preserve"> </v>
      </c>
      <c r="T680" s="78" t="str">
        <f>IF(COUNTIF(MaGv!$C$32:$BB$32, L676)&gt;0, INDEX(MaGv!$C$3:$BB$32, 1, MATCH(L676, MaGv!$C$32:$BB$32,0))," ")</f>
        <v xml:space="preserve"> </v>
      </c>
    </row>
    <row r="681" spans="1:22" ht="12.95" customHeight="1" thickBot="1">
      <c r="A681" s="124"/>
      <c r="B681" s="580"/>
      <c r="C681" s="108">
        <v>5</v>
      </c>
      <c r="D681" s="110" t="s">
        <v>100</v>
      </c>
      <c r="E681" s="108" t="str">
        <f>IF(COUNTIF(MaGv!$C$8:$BB$8, B676)&gt;0, INDEX(MaGv!$C$3:$BB$8, 1, MATCH(B676, MaGv!$C$8:$BB$8,0))," ")</f>
        <v xml:space="preserve"> </v>
      </c>
      <c r="F681" s="108" t="str">
        <f>IF(COUNTIF(MaGv!$C$13:$BB$13, B676)&gt;0, INDEX(MaGv!$C$3:$BB$13, 1, MATCH(B676, MaGv!$C$13:$BB$13,0))," ")</f>
        <v xml:space="preserve"> </v>
      </c>
      <c r="G681" s="108" t="str">
        <f>IF(COUNTIF(MaGv!$C$18:$BB$18, B676)&gt;0, INDEX(MaGv!$C$3:$BB$18, 1, MATCH(B676, MaGv!$C$18:$BB$18,0))," ")</f>
        <v xml:space="preserve"> </v>
      </c>
      <c r="H681" s="108" t="str">
        <f>IF(COUNTIF(MaGv!$C$23:$BB$23, B676)&gt;0, INDEX(MaGv!$C$3:$BB$23, 1, MATCH(B676, MaGv!$C$23:$BB$23,0))," ")</f>
        <v xml:space="preserve"> </v>
      </c>
      <c r="I681" s="108" t="str">
        <f>IF(COUNTIF(MaGv!$C$28:$BB$28, B676)&gt;0, INDEX(MaGv!$C$3:$BB$28, 1, MATCH(B676, MaGv!$C$28:$BB$28,0))," ")</f>
        <v xml:space="preserve"> </v>
      </c>
      <c r="J681" s="108" t="str">
        <f>IF(COUNTIF(MaGv!$C$33:$BB$33, B676)&gt;0, INDEX(MaGv!$C$3:$BB$33, 1, MATCH(B676, MaGv!$C$33:$BB$33, 0))," ")</f>
        <v xml:space="preserve"> </v>
      </c>
      <c r="K681" s="104"/>
      <c r="L681" s="580"/>
      <c r="M681" s="108">
        <v>5</v>
      </c>
      <c r="N681" s="110" t="s">
        <v>100</v>
      </c>
      <c r="O681" s="108" t="str">
        <f>IF(COUNTIF(MaGv!$C$8:$BB$8, L676)&gt;0, INDEX(MaGv!$C$3:$BB$8, 1, MATCH(L676, MaGv!$C$8:$BB$8,0))," ")</f>
        <v xml:space="preserve"> </v>
      </c>
      <c r="P681" s="108" t="str">
        <f>IF(COUNTIF(MaGv!$C$13:$BB$13, L676)&gt;0, INDEX(MaGv!$C$3:$BB$13, 1, MATCH(L676, MaGv!$C$13:$BB$13,0))," ")</f>
        <v xml:space="preserve"> </v>
      </c>
      <c r="Q681" s="108" t="str">
        <f>IF(COUNTIF(MaGv!$C$18:$BB$18, L676)&gt;0, INDEX(MaGv!$C$3:$BB$18, 1, MATCH(L676, MaGv!$C$18:$BB$18,0))," ")</f>
        <v xml:space="preserve"> </v>
      </c>
      <c r="R681" s="108" t="str">
        <f>IF(COUNTIF(MaGv!$C$23:$BB$23, L676)&gt;0, INDEX(MaGv!$C$3:$BB$23, 1, MATCH(L676, MaGv!$C$23:$BB$23,0))," ")</f>
        <v xml:space="preserve"> </v>
      </c>
      <c r="S681" s="108" t="str">
        <f>IF(COUNTIF(MaGv!$C$28:$BB$28, L676)&gt;0, INDEX(MaGv!$C$3:$BB$28, 1, MATCH(L676, MaGv!$C$28:$BB$28,0))," ")</f>
        <v xml:space="preserve"> </v>
      </c>
      <c r="T681" s="108" t="str">
        <f>IF(COUNTIF(MaGv!$C$33:$BB$33, L676)&gt;0, INDEX(MaGv!$C$3:$BB$33, 1, MATCH(L676, MaGv!$C$33:$BB$33, 0))," ")</f>
        <v xml:space="preserve"> </v>
      </c>
    </row>
    <row r="682" spans="1:22" ht="12.95" customHeight="1" thickTop="1">
      <c r="A682" s="124"/>
      <c r="B682" s="579" t="s">
        <v>24</v>
      </c>
      <c r="C682" s="109">
        <v>1</v>
      </c>
      <c r="D682" s="111" t="s">
        <v>279</v>
      </c>
      <c r="E682" s="109" t="str">
        <f>IF(COUNTIF(MaGv!$C$39:$BB$39, B676)&gt;0, INDEX(MaGv!$C$38:$BB$39, 1, MATCH(B676, MaGv!$C$39:$BB$39,0))," ")</f>
        <v xml:space="preserve"> </v>
      </c>
      <c r="F682" s="109" t="str">
        <f>IF(COUNTIF(MaGv!$C$44:$BB$44, B676)&gt;0, INDEX(MaGv!$C$38:$BB$44, 1, MATCH(B676, MaGv!$C$44:$BB$44,0))," ")</f>
        <v xml:space="preserve"> </v>
      </c>
      <c r="G682" s="109" t="str">
        <f>IF(COUNTIF(MaGv!$C$49:$BB$49, B676)&gt;0, INDEX(MaGv!$C$38:$BB$49, 1, MATCH(B676, MaGv!$C$49:$BB$49,0))," ")</f>
        <v xml:space="preserve"> </v>
      </c>
      <c r="H682" s="109" t="str">
        <f>IF(COUNTIF(MaGv!$C$54:$BB$54, B676)&gt;0, INDEX(MaGv!$C$38:$BB$54, 1, MATCH(B676, MaGv!$C$54:$BB$54,0))," ")</f>
        <v xml:space="preserve"> </v>
      </c>
      <c r="I682" s="109" t="str">
        <f>IF(COUNTIF(MaGv!$C$59:$BB$59, B676)&gt;0, INDEX(MaGv!$C$38:$BB$59, 1, MATCH(B676, MaGv!$C$59:$BB$59,0))," ")</f>
        <v xml:space="preserve"> </v>
      </c>
      <c r="J682" s="109" t="str">
        <f>IF(COUNTIF(MaGv!$C$64:$BB$64, B676)&gt;0, INDEX(MaGv!$C$38:$BB$64, 1, MATCH(B676, MaGv!$C$64:$BB$64,0))," ")</f>
        <v xml:space="preserve"> </v>
      </c>
      <c r="K682" s="104"/>
      <c r="L682" s="579" t="s">
        <v>24</v>
      </c>
      <c r="M682" s="109">
        <v>1</v>
      </c>
      <c r="N682" s="111" t="s">
        <v>279</v>
      </c>
      <c r="O682" s="109" t="str">
        <f>IF(COUNTIF(MaGv!$C$39:$BB$39, L676)&gt;0, INDEX(MaGv!$C$38:$BB$39, 1, MATCH(L676, MaGv!$C$39:$BB$39,0))," ")</f>
        <v xml:space="preserve"> </v>
      </c>
      <c r="P682" s="109" t="str">
        <f>IF(COUNTIF(MaGv!$C$44:$BB$44, L676)&gt;0, INDEX(MaGv!$C$38:$BB$44, 1, MATCH(L676, MaGv!$C$44:$BB$44,0))," ")</f>
        <v xml:space="preserve"> </v>
      </c>
      <c r="Q682" s="109" t="str">
        <f>IF(COUNTIF(MaGv!$C$49:$BB$49, L676)&gt;0, INDEX(MaGv!$C$38:$BB$49, 1, MATCH(L676, MaGv!$C$49:$BB$49,0))," ")</f>
        <v xml:space="preserve"> </v>
      </c>
      <c r="R682" s="109" t="str">
        <f>IF(COUNTIF(MaGv!$C$54:$BB$54, L676)&gt;0, INDEX(MaGv!$C$38:$BB$54, 1, MATCH(L676, MaGv!$C$54:$BB$54,0))," ")</f>
        <v xml:space="preserve"> </v>
      </c>
      <c r="S682" s="109" t="str">
        <f>IF(COUNTIF(MaGv!$C$59:$BB$59, L676)&gt;0, INDEX(MaGv!$C$38:$BB$59, 1, MATCH(L676, MaGv!$C$59:$BB$59,0))," ")</f>
        <v xml:space="preserve"> </v>
      </c>
      <c r="T682" s="109" t="str">
        <f>IF(COUNTIF(MaGv!$C$64:$BB$64, L676)&gt;0, INDEX(MaGv!$C$38:$BB$64, 1, MATCH(L676, MaGv!$C$64:$BB$64,0))," ")</f>
        <v xml:space="preserve"> </v>
      </c>
    </row>
    <row r="683" spans="1:22" ht="12.95" customHeight="1">
      <c r="A683" s="124"/>
      <c r="B683" s="580"/>
      <c r="C683" s="78">
        <v>2</v>
      </c>
      <c r="D683" s="79" t="s">
        <v>531</v>
      </c>
      <c r="E683" s="78" t="str">
        <f>IF(COUNTIF(MaGv!$C$40:$BB$40, B676)&gt;0, INDEX(MaGv!$C$38:$BB$40, 1, MATCH(B676, MaGv!$C$40:$BB$40,0))," ")</f>
        <v xml:space="preserve"> </v>
      </c>
      <c r="F683" s="78" t="str">
        <f>IF(COUNTIF(MaGv!$C$45:$BB$45, B676)&gt;0, INDEX(MaGv!$C$38:$BB$45, 1, MATCH(B676, MaGv!$C$45:$BB$45,0))," ")</f>
        <v xml:space="preserve"> </v>
      </c>
      <c r="G683" s="78" t="str">
        <f>IF(COUNTIF(MaGv!$C$50:$BB$50, B676)&gt;0, INDEX(MaGv!$C$38:$BB$50, 1, MATCH(B676, MaGv!$C$50:$BB$50,0))," ")</f>
        <v xml:space="preserve"> </v>
      </c>
      <c r="H683" s="78" t="str">
        <f>IF(COUNTIF(MaGv!$C$55:$BB$55, B676)&gt;0, INDEX(MaGv!$C$38:$BB$55, 1, MATCH(B676, MaGv!$C$55:$BB$55,0))," ")</f>
        <v xml:space="preserve"> </v>
      </c>
      <c r="I683" s="78" t="str">
        <f>IF(COUNTIF(MaGv!$C$60:$BB$60, B676)&gt;0, INDEX(MaGv!$C$38:$BB$60, 1, MATCH(B676, MaGv!$C$60:$BB$60,0))," ")</f>
        <v xml:space="preserve"> </v>
      </c>
      <c r="J683" s="78" t="str">
        <f>IF(COUNTIF(MaGv!$C$65:$BB$65, B676)&gt;0, INDEX(MaGv!$C$38:$BB$65, 1, MATCH(B676, MaGv!$C$65:$BB$65,0))," ")</f>
        <v xml:space="preserve"> </v>
      </c>
      <c r="K683" s="104"/>
      <c r="L683" s="580"/>
      <c r="M683" s="78">
        <v>2</v>
      </c>
      <c r="N683" s="79" t="s">
        <v>531</v>
      </c>
      <c r="O683" s="78" t="str">
        <f>IF(COUNTIF(MaGv!$C$40:$BB$40, L676)&gt;0, INDEX(MaGv!$C$38:$BB$40, 1, MATCH(L676, MaGv!$C$40:$BB$40,0))," ")</f>
        <v xml:space="preserve"> </v>
      </c>
      <c r="P683" s="78" t="str">
        <f>IF(COUNTIF(MaGv!$C$45:$BB$45, L676)&gt;0, INDEX(MaGv!$C$38:$BB$45, 1, MATCH(L676, MaGv!$C$45:$BB$45,0))," ")</f>
        <v xml:space="preserve"> </v>
      </c>
      <c r="Q683" s="78" t="str">
        <f>IF(COUNTIF(MaGv!$C$50:$BB$50, L676)&gt;0, INDEX(MaGv!$C$38:$BB$50, 1, MATCH(L676, MaGv!$C$50:$BB$50,0))," ")</f>
        <v xml:space="preserve"> </v>
      </c>
      <c r="R683" s="78" t="str">
        <f>IF(COUNTIF(MaGv!$C$55:$BB$55, L676)&gt;0, INDEX(MaGv!$C$38:$BB$55, 1, MATCH(L676, MaGv!$C$55:$BB$55,0))," ")</f>
        <v xml:space="preserve"> </v>
      </c>
      <c r="S683" s="78" t="str">
        <f>IF(COUNTIF(MaGv!$C$60:$BB$60, L676)&gt;0, INDEX(MaGv!$C$38:$BB$60, 1, MATCH(L676, MaGv!$C$60:$BB$60,0))," ")</f>
        <v xml:space="preserve"> </v>
      </c>
      <c r="T683" s="78" t="str">
        <f>IF(COUNTIF(MaGv!$C$65:$BB$65, L676)&gt;0, INDEX(MaGv!$C$38:$BB$65, 1, MATCH(L676, MaGv!$C$65:$BB$65,0))," ")</f>
        <v xml:space="preserve"> </v>
      </c>
    </row>
    <row r="684" spans="1:22" ht="12.95" customHeight="1">
      <c r="A684" s="124"/>
      <c r="B684" s="580"/>
      <c r="C684" s="78">
        <v>3</v>
      </c>
      <c r="D684" s="79" t="s">
        <v>532</v>
      </c>
      <c r="E684" s="78" t="str">
        <f>IF(COUNTIF(MaGv!$C$41:$BB$41, B676)&gt;0, INDEX(MaGv!$C$38:$BB$41, 1, MATCH(B676, MaGv!$C$41:$BB$41,0))," ")</f>
        <v xml:space="preserve"> </v>
      </c>
      <c r="F684" s="78" t="str">
        <f>IF(COUNTIF(MaGv!$C$46:$BB$46, B676)&gt;0, INDEX(MaGv!$C$38:$BB$46, 1, MATCH(B676, MaGv!$C$46:$BB$46,0))," ")</f>
        <v xml:space="preserve"> </v>
      </c>
      <c r="G684" s="78" t="str">
        <f>IF(COUNTIF(MaGv!$C$51:$BB$51, B676)&gt;0, INDEX(MaGv!$C$38:$BB$51, 1, MATCH(B676, MaGv!$C$51:$BB$51,0))," ")</f>
        <v xml:space="preserve"> </v>
      </c>
      <c r="H684" s="78" t="str">
        <f>IF(COUNTIF(MaGv!$C$56:$BB$56, B676)&gt;0, INDEX(MaGv!$C$38:$BB$56, 1, MATCH(B676, MaGv!$C$56:$BB$56,0))," ")</f>
        <v xml:space="preserve"> </v>
      </c>
      <c r="I684" s="78" t="str">
        <f>IF(COUNTIF(MaGv!$C$61:$BB$61, B676)&gt;0, INDEX(MaGv!$C$38:$BB$61, 1, MATCH(B676, MaGv!$C$61:$BB$61,0))," ")</f>
        <v xml:space="preserve"> </v>
      </c>
      <c r="J684" s="78" t="str">
        <f>IF(COUNTIF(MaGv!$C$66:$BB$66, B676)&gt;0, INDEX(MaGv!$C$38:$BB$66, 1, MATCH(B676, MaGv!$C$66:$BB$66,0))," ")</f>
        <v xml:space="preserve"> </v>
      </c>
      <c r="K684" s="104"/>
      <c r="L684" s="580"/>
      <c r="M684" s="78">
        <v>3</v>
      </c>
      <c r="N684" s="79" t="s">
        <v>532</v>
      </c>
      <c r="O684" s="78" t="str">
        <f>IF(COUNTIF(MaGv!$C$41:$BB$41, L676)&gt;0, INDEX(MaGv!$C$38:$BB$41, 1, MATCH(L676, MaGv!$C$41:$BB$41,0))," ")</f>
        <v xml:space="preserve"> </v>
      </c>
      <c r="P684" s="78" t="str">
        <f>IF(COUNTIF(MaGv!$C$46:$BB$46, L676)&gt;0, INDEX(MaGv!$C$38:$BB$46, 1, MATCH(L676, MaGv!$C$46:$BB$46,0))," ")</f>
        <v xml:space="preserve"> </v>
      </c>
      <c r="Q684" s="78" t="str">
        <f>IF(COUNTIF(MaGv!$C$51:$BB$51, L676)&gt;0, INDEX(MaGv!$C$38:$BB$51, 1, MATCH(L676, MaGv!$C$51:$BB$51,0))," ")</f>
        <v xml:space="preserve"> </v>
      </c>
      <c r="R684" s="78" t="str">
        <f>IF(COUNTIF(MaGv!$C$56:$BB$56, L676)&gt;0, INDEX(MaGv!$C$38:$BB$56, 1, MATCH(L676, MaGv!$C$56:$BB$56,0))," ")</f>
        <v xml:space="preserve"> </v>
      </c>
      <c r="S684" s="78" t="str">
        <f>IF(COUNTIF(MaGv!$C$61:$BB$61, L676)&gt;0, INDEX(MaGv!$C$38:$BB$61, 1, MATCH(L676, MaGv!$C$61:$BB$61,0))," ")</f>
        <v xml:space="preserve"> </v>
      </c>
      <c r="T684" s="78" t="str">
        <f>IF(COUNTIF(MaGv!$C$66:$BB$66, L676)&gt;0, INDEX(MaGv!$C$38:$BB$66, 1, MATCH(L676, MaGv!$C$66:$BB$66,0))," ")</f>
        <v xml:space="preserve"> </v>
      </c>
    </row>
    <row r="685" spans="1:22" ht="12.95" customHeight="1">
      <c r="A685" s="124"/>
      <c r="B685" s="580"/>
      <c r="C685" s="78">
        <v>4</v>
      </c>
      <c r="D685" s="79" t="s">
        <v>533</v>
      </c>
      <c r="E685" s="78" t="str">
        <f>IF(COUNTIF(MaGv!$C$42:$BB$42, B676)&gt;0, INDEX(MaGv!$C$38:$BB$42, 1, MATCH(B676, MaGv!$C$42:$BB$42,0))," ")</f>
        <v xml:space="preserve"> </v>
      </c>
      <c r="F685" s="78" t="str">
        <f>IF(COUNTIF(MaGv!$C$47:$BB$47, B676)&gt;0, INDEX(MaGv!$C$38:$BB$47, 1, MATCH(B676, MaGv!$C$47:$BB$47,0))," ")</f>
        <v xml:space="preserve"> </v>
      </c>
      <c r="G685" s="78" t="str">
        <f>IF(COUNTIF(MaGv!$C$52:$BB$52, B676)&gt;0, INDEX(MaGv!$C$38:$BB$52, 1, MATCH(B676, MaGv!$C$52:$BB$52, 0))," ")</f>
        <v xml:space="preserve"> </v>
      </c>
      <c r="H685" s="78" t="str">
        <f>IF(COUNTIF(MaGv!$C$57:$BB$57, B676)&gt;0, INDEX(MaGv!$C$38:$BB$57, 1, MATCH(B676, MaGv!$C$57:$BB$57,0))," ")</f>
        <v xml:space="preserve"> </v>
      </c>
      <c r="I685" s="78" t="str">
        <f>IF(COUNTIF(MaGv!$C$62:$BB$62, B676)&gt;0, INDEX(MaGv!$C$38:$BB$62, 1, MATCH(B676, MaGv!$C$62:$BB$62,0))," ")</f>
        <v xml:space="preserve"> </v>
      </c>
      <c r="J685" s="78" t="str">
        <f>IF(COUNTIF(MaGv!$C$66:$BB$67, B676)&gt;0, INDEX(MaGv!$C$38:$BB$67, 1, MATCH(B676, MaGv!$C$67:$BB$67,0))," ")</f>
        <v xml:space="preserve"> </v>
      </c>
      <c r="K685" s="104"/>
      <c r="L685" s="580"/>
      <c r="M685" s="78">
        <v>4</v>
      </c>
      <c r="N685" s="79" t="s">
        <v>533</v>
      </c>
      <c r="O685" s="78" t="str">
        <f>IF(COUNTIF(MaGv!$C$42:$BB$42, L676)&gt;0, INDEX(MaGv!$C$38:$BB$42, 1, MATCH(L676, MaGv!$C$42:$BB$42,0))," ")</f>
        <v xml:space="preserve"> </v>
      </c>
      <c r="P685" s="78" t="str">
        <f>IF(COUNTIF(MaGv!$C$47:$BB$47, L676)&gt;0, INDEX(MaGv!$C$38:$BB$47, 1, MATCH(L676, MaGv!$C$47:$BB$47,0))," ")</f>
        <v xml:space="preserve"> </v>
      </c>
      <c r="Q685" s="78" t="str">
        <f>IF(COUNTIF(MaGv!$C$52:$BB$52, L676)&gt;0, INDEX(MaGv!$C$38:$BB$52, 1, MATCH(L676, MaGv!$C$52:$BB$52, 0))," ")</f>
        <v xml:space="preserve"> </v>
      </c>
      <c r="R685" s="78" t="str">
        <f>IF(COUNTIF(MaGv!$C$57:$BB$57, L676)&gt;0, INDEX(MaGv!$C$38:$BB$57, 1, MATCH(L676, MaGv!$C$57:$BB$57,0))," ")</f>
        <v xml:space="preserve"> </v>
      </c>
      <c r="S685" s="78" t="str">
        <f>IF(COUNTIF(MaGv!$C$62:$BB$62, L676)&gt;0, INDEX(MaGv!$C$38:$BB$62, 1, MATCH(L676, MaGv!$C$62:$BB$62,0))," ")</f>
        <v xml:space="preserve"> </v>
      </c>
      <c r="T685" s="78" t="str">
        <f>IF(COUNTIF(MaGv!$C$66:$BB$67, L676)&gt;0, INDEX(MaGv!$C$38:$BB$67, 1, MATCH(L676, MaGv!$C$67:$BB$67,0))," ")</f>
        <v xml:space="preserve"> </v>
      </c>
    </row>
    <row r="686" spans="1:22" ht="12.95" customHeight="1">
      <c r="A686" s="124"/>
      <c r="B686" s="581"/>
      <c r="C686" s="80">
        <v>5</v>
      </c>
      <c r="D686" s="81" t="s">
        <v>534</v>
      </c>
      <c r="E686" s="80" t="str">
        <f>IF(COUNTIF(MaGv!$C$43:$BB$43, B676)&gt;0, INDEX(MaGv!$C$38:$BB$43, 1, MATCH(B676, MaGv!$C$43:$BB$43,0))," ")</f>
        <v xml:space="preserve"> </v>
      </c>
      <c r="F686" s="80" t="str">
        <f>IF(COUNTIF(MaGv!$C$48:$BB$48, B676)&gt;0, INDEX(MaGv!$C$38:$BB$48, 1, MATCH(B676, MaGv!$C$48:$BB$48,0))," ")</f>
        <v xml:space="preserve"> </v>
      </c>
      <c r="G686" s="80" t="str">
        <f>IF(COUNTIF(MaGv!$C$53:$BB$53, B676)&gt;0, INDEX(MaGv!$C$38:$BB$53, 1, MATCH(B676, MaGv!$C$53:$BB$53,0))," ")</f>
        <v xml:space="preserve"> </v>
      </c>
      <c r="H686" s="80" t="str">
        <f>IF(COUNTIF(MaGv!$C$58:$BB$58, B676)&gt;0, INDEX(MaGv!$C$38:$BB$58, 1, MATCH(B676, MaGv!$C$58:$BB$58,0))," ")</f>
        <v xml:space="preserve"> </v>
      </c>
      <c r="I686" s="80" t="str">
        <f>IF(COUNTIF(MaGv!$C$63:$BB$63, B676)&gt;0, INDEX(MaGv!$C$38:$BB$63, 1, MATCH(B676, MaGv!$C$63:$BB$63,0))," ")</f>
        <v xml:space="preserve"> </v>
      </c>
      <c r="J686" s="80" t="str">
        <f>IF(COUNTIF(MaGv!$C$68:$BB$68, B676)&gt;0, INDEX(MaGv!$C$38:$BB$68, 1, MATCH(B676, MaGv!$C$68:$BB$68,0))," ")</f>
        <v xml:space="preserve"> </v>
      </c>
      <c r="K686" s="104"/>
      <c r="L686" s="581"/>
      <c r="M686" s="80">
        <v>5</v>
      </c>
      <c r="N686" s="81" t="s">
        <v>534</v>
      </c>
      <c r="O686" s="80" t="str">
        <f>IF(COUNTIF(MaGv!$C$43:$BB$43, L676)&gt;0, INDEX(MaGv!$C$38:$BB$43, 1, MATCH(L676, MaGv!$C$43:$BB$43,0))," ")</f>
        <v xml:space="preserve"> </v>
      </c>
      <c r="P686" s="80" t="str">
        <f>IF(COUNTIF(MaGv!$C$48:$BB$48, L676)&gt;0, INDEX(MaGv!$C$38:$BB$48, 1, MATCH(L676, MaGv!$C$48:$BB$48,0))," ")</f>
        <v xml:space="preserve"> </v>
      </c>
      <c r="Q686" s="80" t="str">
        <f>IF(COUNTIF(MaGv!$C$53:$BB$53, L676)&gt;0, INDEX(MaGv!$C$38:$BB$53, 1, MATCH(L676, MaGv!$C$53:$BB$53,0))," ")</f>
        <v xml:space="preserve"> </v>
      </c>
      <c r="R686" s="80" t="str">
        <f>IF(COUNTIF(MaGv!$C$58:$BB$58, L676)&gt;0, INDEX(MaGv!$C$38:$BB$58, 1, MATCH(L676, MaGv!$C$58:$BB$58,0))," ")</f>
        <v xml:space="preserve"> </v>
      </c>
      <c r="S686" s="80" t="str">
        <f>IF(COUNTIF(MaGv!$C$63:$BB$63, L676)&gt;0, INDEX(MaGv!$C$38:$BB$63, 1, MATCH(L676, MaGv!$C$63:$BB$63,0))," ")</f>
        <v xml:space="preserve"> </v>
      </c>
      <c r="T686" s="80" t="str">
        <f>IF(COUNTIF(MaGv!$C$68:$BB$68, L676)&gt;0, INDEX(MaGv!$C$38:$BB$68, 1, MATCH(L676, MaGv!$C$68:$BB$68,0))," ")</f>
        <v xml:space="preserve"> </v>
      </c>
    </row>
    <row r="687" spans="1:22" ht="12.95" customHeight="1">
      <c r="A687" s="124"/>
      <c r="B687" s="119"/>
      <c r="C687" s="75"/>
      <c r="D687" s="82"/>
      <c r="E687" s="75"/>
      <c r="F687" s="75"/>
      <c r="G687" s="75"/>
      <c r="H687" s="75"/>
      <c r="I687" s="75"/>
      <c r="J687" s="75"/>
      <c r="K687" s="104"/>
      <c r="L687" s="119"/>
      <c r="M687" s="75"/>
      <c r="N687" s="82"/>
      <c r="O687" s="75"/>
      <c r="P687" s="75"/>
      <c r="Q687" s="75"/>
      <c r="R687" s="75"/>
      <c r="S687" s="75"/>
      <c r="T687" s="75"/>
    </row>
    <row r="688" spans="1:22" ht="12.95" customHeight="1">
      <c r="A688" s="127"/>
      <c r="B688" s="120"/>
      <c r="C688" s="83"/>
      <c r="D688" s="83"/>
      <c r="E688" s="84"/>
      <c r="F688" s="84"/>
      <c r="G688" s="84"/>
      <c r="H688" s="84"/>
      <c r="I688" s="84"/>
      <c r="J688" s="84"/>
      <c r="K688" s="84"/>
      <c r="L688" s="120"/>
      <c r="M688" s="83"/>
      <c r="N688" s="83"/>
      <c r="O688" s="84"/>
      <c r="P688" s="84"/>
      <c r="Q688" s="84"/>
      <c r="R688" s="84"/>
      <c r="S688" s="84"/>
      <c r="T688" s="84"/>
    </row>
    <row r="689" spans="1:22" ht="12.95" customHeight="1">
      <c r="A689" s="124"/>
      <c r="B689" s="474" t="str">
        <f ca="1">MaGv!$N$1</f>
        <v>tkb_khoi12_hk2_ngay04-05-2020</v>
      </c>
      <c r="C689" s="474"/>
      <c r="D689" s="70"/>
      <c r="E689" s="70"/>
      <c r="F689" s="70"/>
      <c r="G689" s="70"/>
      <c r="H689" s="124"/>
      <c r="I689" s="70"/>
      <c r="J689" s="70"/>
      <c r="K689" s="71"/>
      <c r="L689" s="474" t="str">
        <f ca="1">MaGv!$N$1</f>
        <v>tkb_khoi12_hk2_ngay04-05-2020</v>
      </c>
      <c r="M689" s="70"/>
      <c r="N689" s="70"/>
      <c r="O689" s="70"/>
      <c r="P689" s="70"/>
      <c r="Q689" s="70"/>
      <c r="R689" s="124"/>
      <c r="S689" s="70"/>
      <c r="T689" s="70"/>
    </row>
    <row r="690" spans="1:22" ht="12.95" customHeight="1">
      <c r="B690" s="117" t="s">
        <v>71</v>
      </c>
      <c r="C690" s="582" t="str">
        <f>VLOOKUP(B692,dsma,3,0)&amp;"-"&amp;VLOOKUP(B692,dsma,5,0)</f>
        <v>Đào Thị Hồng Lam-AVăn</v>
      </c>
      <c r="D690" s="582"/>
      <c r="E690" s="582"/>
      <c r="F690" s="582"/>
      <c r="G690" s="71"/>
      <c r="H690" s="72"/>
      <c r="I690" s="73" t="s">
        <v>125</v>
      </c>
      <c r="J690" s="74">
        <f>60-COUNTIF(E693:J702, " ")</f>
        <v>0</v>
      </c>
      <c r="K690" s="71"/>
      <c r="L690" s="117" t="s">
        <v>71</v>
      </c>
      <c r="M690" s="582" t="str">
        <f>VLOOKUP(L692,dsma,3,0)&amp;"-"&amp;VLOOKUP(L692,dsma,5,0)</f>
        <v>Nguyễn Thị Hồng-CD</v>
      </c>
      <c r="N690" s="582"/>
      <c r="O690" s="582"/>
      <c r="P690" s="582"/>
      <c r="Q690" s="71"/>
      <c r="R690" s="72"/>
      <c r="S690" s="73" t="s">
        <v>125</v>
      </c>
      <c r="T690" s="74">
        <f>60-COUNTIF(O693:T702, " ")</f>
        <v>4</v>
      </c>
    </row>
    <row r="691" spans="1:22" ht="3" customHeight="1">
      <c r="B691" s="116"/>
      <c r="C691" s="71"/>
      <c r="D691" s="71"/>
      <c r="E691" s="75"/>
      <c r="F691" s="71"/>
      <c r="G691" s="71"/>
      <c r="H691" s="71"/>
      <c r="I691" s="71"/>
      <c r="J691" s="71"/>
      <c r="K691" s="71"/>
      <c r="L691" s="116"/>
      <c r="M691" s="71"/>
      <c r="N691" s="71"/>
      <c r="O691" s="75"/>
      <c r="P691" s="71"/>
      <c r="Q691" s="71"/>
      <c r="R691" s="71"/>
      <c r="S691" s="71"/>
      <c r="T691" s="71"/>
    </row>
    <row r="692" spans="1:22" ht="12.95" customHeight="1">
      <c r="A692" s="126"/>
      <c r="B692" s="118" t="str">
        <f>X91</f>
        <v>BA12</v>
      </c>
      <c r="C692" s="76" t="s">
        <v>72</v>
      </c>
      <c r="D692" s="76" t="s">
        <v>73</v>
      </c>
      <c r="E692" s="76" t="s">
        <v>15</v>
      </c>
      <c r="F692" s="76" t="s">
        <v>16</v>
      </c>
      <c r="G692" s="76" t="s">
        <v>37</v>
      </c>
      <c r="H692" s="76" t="s">
        <v>38</v>
      </c>
      <c r="I692" s="76" t="s">
        <v>39</v>
      </c>
      <c r="J692" s="76" t="s">
        <v>40</v>
      </c>
      <c r="K692" s="103"/>
      <c r="L692" s="118" t="str">
        <f>X92</f>
        <v>BG01</v>
      </c>
      <c r="M692" s="76" t="s">
        <v>72</v>
      </c>
      <c r="N692" s="76" t="s">
        <v>73</v>
      </c>
      <c r="O692" s="76" t="s">
        <v>15</v>
      </c>
      <c r="P692" s="76" t="s">
        <v>16</v>
      </c>
      <c r="Q692" s="76" t="s">
        <v>37</v>
      </c>
      <c r="R692" s="76" t="s">
        <v>38</v>
      </c>
      <c r="S692" s="76" t="s">
        <v>39</v>
      </c>
      <c r="T692" s="76" t="s">
        <v>40</v>
      </c>
      <c r="V692" s="122">
        <v>88</v>
      </c>
    </row>
    <row r="693" spans="1:22" ht="12.95" customHeight="1">
      <c r="A693" s="124"/>
      <c r="B693" s="583" t="s">
        <v>25</v>
      </c>
      <c r="C693" s="68">
        <v>1</v>
      </c>
      <c r="D693" s="77" t="s">
        <v>74</v>
      </c>
      <c r="E693" s="68" t="str">
        <f>IF(COUNTIF(MaGv!$C$4:$BB$4, B692)&gt;0, INDEX(MaGv!$C$3:$BB$4, 1, MATCH(B692, MaGv!$C$4:$BB$4,0))," ")</f>
        <v xml:space="preserve"> </v>
      </c>
      <c r="F693" s="68" t="str">
        <f>IF(COUNTIF(MaGv!$C$9:$BB$9, B692)&gt;0, INDEX(MaGv!$C$3:$BB$9, 1, MATCH(B692, MaGv!$C$9:$BB$9,0))," ")</f>
        <v xml:space="preserve"> </v>
      </c>
      <c r="G693" s="68" t="str">
        <f>IF(COUNTIF(MaGv!$C$14:$BB$14, B692)&gt;0, INDEX(MaGv!$C$3:$BB$14, 1, MATCH(B692, MaGv!$C$14:$BB$14,0))," ")</f>
        <v xml:space="preserve"> </v>
      </c>
      <c r="H693" s="68" t="str">
        <f>IF(COUNTIF(MaGv!$C$19:$BB$19, B692)&gt;0, INDEX(MaGv!$C$3:$BB$19, 1, MATCH(B692, MaGv!$C$19:$BB$19,0))," ")</f>
        <v xml:space="preserve"> </v>
      </c>
      <c r="I693" s="68" t="str">
        <f>IF(COUNTIF(MaGv!$C$24:$BB$24, B692)&gt;0, INDEX(MaGv!$C$3:$BB$24, 1, MATCH(B692, MaGv!$C$24:$BB$24,0))," ")</f>
        <v xml:space="preserve"> </v>
      </c>
      <c r="J693" s="68" t="str">
        <f>IF(COUNTIF(MaGv!$C$29:$BB$29, B692)&gt;0, INDEX(MaGv!$C$3:$BB$29, 1, MATCH(B692, MaGv!$C$29:$BB$29,0))," ")</f>
        <v xml:space="preserve"> </v>
      </c>
      <c r="K693" s="104"/>
      <c r="L693" s="583" t="s">
        <v>25</v>
      </c>
      <c r="M693" s="68">
        <v>1</v>
      </c>
      <c r="N693" s="77" t="s">
        <v>74</v>
      </c>
      <c r="O693" s="68" t="str">
        <f>IF(COUNTIF(MaGv!$C$4:$BB$4, L692)&gt;0, INDEX(MaGv!$C$3:$BB$4, 1, MATCH(L692, MaGv!$C$4:$BB$4,0))," ")</f>
        <v xml:space="preserve"> </v>
      </c>
      <c r="P693" s="68" t="str">
        <f>IF(COUNTIF(MaGv!$C$9:$BB$9, L692)&gt;0, INDEX(MaGv!$C$3:$BB$9, 1, MATCH(L692, MaGv!$C$9:$BB$9,0))," ")</f>
        <v xml:space="preserve"> </v>
      </c>
      <c r="Q693" s="68" t="str">
        <f>IF(COUNTIF(MaGv!$C$14:$BB$14, L692)&gt;0, INDEX(MaGv!$C$3:$BB$14, 1, MATCH(L692, MaGv!$C$14:$BB$14,0))," ")</f>
        <v xml:space="preserve"> </v>
      </c>
      <c r="R693" s="68" t="str">
        <f>IF(COUNTIF(MaGv!$C$19:$BB$19, L692)&gt;0, INDEX(MaGv!$C$3:$BB$19, 1, MATCH(L692, MaGv!$C$19:$BB$19,0))," ")</f>
        <v xml:space="preserve"> </v>
      </c>
      <c r="S693" s="68" t="str">
        <f>IF(COUNTIF(MaGv!$C$24:$BB$24, L692)&gt;0, INDEX(MaGv!$C$3:$BB$24, 1, MATCH(L692, MaGv!$C$24:$BB$24,0))," ")</f>
        <v>A6</v>
      </c>
      <c r="T693" s="68" t="str">
        <f>IF(COUNTIF(MaGv!$C$29:$BB$29, L692)&gt;0, INDEX(MaGv!$C$3:$BB$29, 1, MATCH(L692, MaGv!$C$29:$BB$29,0))," ")</f>
        <v xml:space="preserve"> </v>
      </c>
    </row>
    <row r="694" spans="1:22" ht="12.95" customHeight="1">
      <c r="A694" s="124"/>
      <c r="B694" s="580"/>
      <c r="C694" s="78">
        <v>2</v>
      </c>
      <c r="D694" s="79" t="s">
        <v>98</v>
      </c>
      <c r="E694" s="78" t="str">
        <f>IF(COUNTIF(MaGv!$C$5:$BB$5, B692)&gt;0, INDEX(MaGv!$C$3:$BB$5, 1, MATCH(B692, MaGv!$C$5:$BB$5,0))," ")</f>
        <v xml:space="preserve"> </v>
      </c>
      <c r="F694" s="78" t="str">
        <f>IF(COUNTIF(MaGv!$C$10:$BB$10, B692)&gt;0, INDEX(MaGv!$C$3:$BB$10, 1, MATCH(B692, MaGv!$C$10:$BB$10,0))," ")</f>
        <v xml:space="preserve"> </v>
      </c>
      <c r="G694" s="78" t="str">
        <f>IF(COUNTIF(MaGv!$C$15:$BB$15, B692)&gt;0, INDEX(MaGv!$C$3:$BB$15, 1, MATCH(B692, MaGv!$C$15:$BB$15,0))," ")</f>
        <v xml:space="preserve"> </v>
      </c>
      <c r="H694" s="78" t="str">
        <f>IF(COUNTIF(MaGv!$C$20:$BB$20, B692)&gt;0, INDEX(MaGv!$C$3:$BB$20, 1, MATCH(B692, MaGv!$C$20:$BB$20,0))," ")</f>
        <v xml:space="preserve"> </v>
      </c>
      <c r="I694" s="78" t="str">
        <f>IF(COUNTIF(MaGv!$C$25:$BB$25, B692)&gt;0, INDEX(MaGv!$C$3:$BB$25, 1, MATCH(B692, MaGv!$C$25:$BB$25,0))," ")</f>
        <v xml:space="preserve"> </v>
      </c>
      <c r="J694" s="78" t="str">
        <f>IF(COUNTIF(MaGv!$C$30:$BB$30, B692)&gt;0, INDEX(MaGv!$C$3:$BB$30, 1, MATCH(B692, MaGv!$C$30:$BB$30,0))," ")</f>
        <v xml:space="preserve"> </v>
      </c>
      <c r="K694" s="104"/>
      <c r="L694" s="580"/>
      <c r="M694" s="78">
        <v>2</v>
      </c>
      <c r="N694" s="79" t="s">
        <v>98</v>
      </c>
      <c r="O694" s="78" t="str">
        <f>IF(COUNTIF(MaGv!$C$5:$BB$5, L692)&gt;0, INDEX(MaGv!$C$3:$BB$5, 1, MATCH(L692, MaGv!$C$5:$BB$5,0))," ")</f>
        <v xml:space="preserve"> </v>
      </c>
      <c r="P694" s="78" t="str">
        <f>IF(COUNTIF(MaGv!$C$10:$BB$10, L692)&gt;0, INDEX(MaGv!$C$3:$BB$10, 1, MATCH(L692, MaGv!$C$10:$BB$10,0))," ")</f>
        <v xml:space="preserve"> </v>
      </c>
      <c r="Q694" s="78" t="str">
        <f>IF(COUNTIF(MaGv!$C$15:$BB$15, L692)&gt;0, INDEX(MaGv!$C$3:$BB$15, 1, MATCH(L692, MaGv!$C$15:$BB$15,0))," ")</f>
        <v xml:space="preserve"> </v>
      </c>
      <c r="R694" s="78" t="str">
        <f>IF(COUNTIF(MaGv!$C$20:$BB$20, L692)&gt;0, INDEX(MaGv!$C$3:$BB$20, 1, MATCH(L692, MaGv!$C$20:$BB$20,0))," ")</f>
        <v xml:space="preserve"> </v>
      </c>
      <c r="S694" s="78" t="str">
        <f>IF(COUNTIF(MaGv!$C$25:$BB$25, L692)&gt;0, INDEX(MaGv!$C$3:$BB$25, 1, MATCH(L692, MaGv!$C$25:$BB$25,0))," ")</f>
        <v>A3</v>
      </c>
      <c r="T694" s="78" t="str">
        <f>IF(COUNTIF(MaGv!$C$30:$BB$30, L692)&gt;0, INDEX(MaGv!$C$3:$BB$30, 1, MATCH(L692, MaGv!$C$30:$BB$30,0))," ")</f>
        <v xml:space="preserve"> </v>
      </c>
    </row>
    <row r="695" spans="1:22" ht="12.95" customHeight="1">
      <c r="A695" s="124"/>
      <c r="B695" s="580"/>
      <c r="C695" s="78">
        <v>3</v>
      </c>
      <c r="D695" s="79" t="s">
        <v>278</v>
      </c>
      <c r="E695" s="78" t="str">
        <f>IF(COUNTIF(MaGv!$C$6:$BB$6, B692)&gt;0, INDEX(MaGv!$C$3:$BB$6, 1, MATCH(B692, MaGv!$C$6:$BB$6,0))," ")</f>
        <v xml:space="preserve"> </v>
      </c>
      <c r="F695" s="78" t="str">
        <f>IF(COUNTIF(MaGv!$C$11:$BB$11, B692)&gt;0, INDEX(MaGv!$C$3:$BB$11, 1, MATCH(B692, MaGv!$C$11:$BB$11,0))," ")</f>
        <v xml:space="preserve"> </v>
      </c>
      <c r="G695" s="78" t="str">
        <f>IF(COUNTIF(MaGv!$C$16:$BB$16, B692)&gt;0, INDEX(MaGv!$C$3:$BB$16, 1, MATCH(B692, MaGv!$C$16:$BB$16,0))," ")</f>
        <v xml:space="preserve"> </v>
      </c>
      <c r="H695" s="78" t="str">
        <f>IF(COUNTIF(MaGv!$C$21:$BB$21, B692)&gt;0, INDEX(MaGv!$C$3:$BB$21, 1, MATCH(B692, MaGv!$C$21:$BB$21,0))," ")</f>
        <v xml:space="preserve"> </v>
      </c>
      <c r="I695" s="78" t="str">
        <f>IF(COUNTIF(MaGv!$C$26:$BB$26, B692)&gt;0, INDEX(MaGv!$C$3:$BB$26, 1, MATCH(B692, MaGv!$C$26:$BB$26,0))," ")</f>
        <v xml:space="preserve"> </v>
      </c>
      <c r="J695" s="78" t="str">
        <f>IF(COUNTIF(MaGv!$C$31:$BB$31, B692)&gt;0, INDEX(MaGv!$C$3:$BB$31, 1, MATCH(B692, MaGv!$C$31:$BB$31,0))," ")</f>
        <v xml:space="preserve"> </v>
      </c>
      <c r="K695" s="104"/>
      <c r="L695" s="580"/>
      <c r="M695" s="78">
        <v>3</v>
      </c>
      <c r="N695" s="79" t="s">
        <v>278</v>
      </c>
      <c r="O695" s="78" t="str">
        <f>IF(COUNTIF(MaGv!$C$6:$BB$6, L692)&gt;0, INDEX(MaGv!$C$3:$BB$6, 1, MATCH(L692, MaGv!$C$6:$BB$6,0))," ")</f>
        <v xml:space="preserve"> </v>
      </c>
      <c r="P695" s="78" t="str">
        <f>IF(COUNTIF(MaGv!$C$11:$BB$11, L692)&gt;0, INDEX(MaGv!$C$3:$BB$11, 1, MATCH(L692, MaGv!$C$11:$BB$11,0))," ")</f>
        <v xml:space="preserve"> </v>
      </c>
      <c r="Q695" s="78" t="str">
        <f>IF(COUNTIF(MaGv!$C$16:$BB$16, L692)&gt;0, INDEX(MaGv!$C$3:$BB$16, 1, MATCH(L692, MaGv!$C$16:$BB$16,0))," ")</f>
        <v xml:space="preserve"> </v>
      </c>
      <c r="R695" s="78" t="str">
        <f>IF(COUNTIF(MaGv!$C$21:$BB$21, L692)&gt;0, INDEX(MaGv!$C$3:$BB$21, 1, MATCH(L692, MaGv!$C$21:$BB$21,0))," ")</f>
        <v xml:space="preserve"> </v>
      </c>
      <c r="S695" s="78" t="str">
        <f>IF(COUNTIF(MaGv!$C$26:$BB$26, L692)&gt;0, INDEX(MaGv!$C$3:$BB$26, 1, MATCH(L692, MaGv!$C$26:$BB$26,0))," ")</f>
        <v xml:space="preserve"> </v>
      </c>
      <c r="T695" s="78" t="str">
        <f>IF(COUNTIF(MaGv!$C$31:$BB$31, L692)&gt;0, INDEX(MaGv!$C$3:$BB$31, 1, MATCH(L692, MaGv!$C$31:$BB$31,0))," ")</f>
        <v xml:space="preserve"> </v>
      </c>
    </row>
    <row r="696" spans="1:22" ht="12.95" customHeight="1">
      <c r="A696" s="124"/>
      <c r="B696" s="580"/>
      <c r="C696" s="78">
        <v>4</v>
      </c>
      <c r="D696" s="79" t="s">
        <v>99</v>
      </c>
      <c r="E696" s="78" t="str">
        <f>IF(COUNTIF(MaGv!$C$7:$BB$7, B692)&gt;0, INDEX(MaGv!$C$3:$BB$7, 1, MATCH(B692, MaGv!$C$7:$BB$7,0))," ")</f>
        <v xml:space="preserve"> </v>
      </c>
      <c r="F696" s="78" t="str">
        <f>IF(COUNTIF(MaGv!$C$12:$BB$12, B692)&gt;0, INDEX(MaGv!$C$3:$BB$12, 1, MATCH(B692, MaGv!$C$12:$BB$12,0))," ")</f>
        <v xml:space="preserve"> </v>
      </c>
      <c r="G696" s="78" t="str">
        <f>IF(COUNTIF(MaGv!$C$17:$BB$17, B692)&gt;0, INDEX(MaGv!$C$3:$BB$17, 1, MATCH(B692, MaGv!$C$17:$BB$17,0))," ")</f>
        <v xml:space="preserve"> </v>
      </c>
      <c r="H696" s="78" t="str">
        <f>IF(COUNTIF(MaGv!$C$22:$BB$22, B692)&gt;0, INDEX(MaGv!$C$3:$BB$22, 1, MATCH(B692, MaGv!$C$22:$BB$22,0))," ")</f>
        <v xml:space="preserve"> </v>
      </c>
      <c r="I696" s="78" t="str">
        <f>IF(COUNTIF(MaGv!$C$27:$BB$27, B692)&gt;0, INDEX(MaGv!$C$3:$BB$27, 1, MATCH(B692, MaGv!$C$27:$BB$27,0))," ")</f>
        <v xml:space="preserve"> </v>
      </c>
      <c r="J696" s="78" t="str">
        <f>IF(COUNTIF(MaGv!$C$32:$BB$32, B692)&gt;0, INDEX(MaGv!$C$3:$BB$32, 1, MATCH(B692, MaGv!$C$32:$BB$32,0))," ")</f>
        <v xml:space="preserve"> </v>
      </c>
      <c r="K696" s="104"/>
      <c r="L696" s="580"/>
      <c r="M696" s="78">
        <v>4</v>
      </c>
      <c r="N696" s="79" t="s">
        <v>99</v>
      </c>
      <c r="O696" s="78" t="str">
        <f>IF(COUNTIF(MaGv!$C$7:$BB$7, L692)&gt;0, INDEX(MaGv!$C$3:$BB$7, 1, MATCH(L692, MaGv!$C$7:$BB$7,0))," ")</f>
        <v xml:space="preserve"> </v>
      </c>
      <c r="P696" s="78" t="str">
        <f>IF(COUNTIF(MaGv!$C$12:$BB$12, L692)&gt;0, INDEX(MaGv!$C$3:$BB$12, 1, MATCH(L692, MaGv!$C$12:$BB$12,0))," ")</f>
        <v xml:space="preserve"> </v>
      </c>
      <c r="Q696" s="78" t="str">
        <f>IF(COUNTIF(MaGv!$C$17:$BB$17, L692)&gt;0, INDEX(MaGv!$C$3:$BB$17, 1, MATCH(L692, MaGv!$C$17:$BB$17,0))," ")</f>
        <v xml:space="preserve"> </v>
      </c>
      <c r="R696" s="78" t="str">
        <f>IF(COUNTIF(MaGv!$C$22:$BB$22, L692)&gt;0, INDEX(MaGv!$C$3:$BB$22, 1, MATCH(L692, MaGv!$C$22:$BB$22,0))," ")</f>
        <v>A4</v>
      </c>
      <c r="S696" s="78" t="str">
        <f>IF(COUNTIF(MaGv!$C$27:$BB$27, L692)&gt;0, INDEX(MaGv!$C$3:$BB$27, 1, MATCH(L692, MaGv!$C$27:$BB$27,0))," ")</f>
        <v xml:space="preserve"> </v>
      </c>
      <c r="T696" s="78" t="str">
        <f>IF(COUNTIF(MaGv!$C$32:$BB$32, L692)&gt;0, INDEX(MaGv!$C$3:$BB$32, 1, MATCH(L692, MaGv!$C$32:$BB$32,0))," ")</f>
        <v xml:space="preserve"> </v>
      </c>
    </row>
    <row r="697" spans="1:22" ht="12.95" customHeight="1" thickBot="1">
      <c r="A697" s="124"/>
      <c r="B697" s="580"/>
      <c r="C697" s="108">
        <v>5</v>
      </c>
      <c r="D697" s="110" t="s">
        <v>100</v>
      </c>
      <c r="E697" s="108" t="str">
        <f>IF(COUNTIF(MaGv!$C$8:$BB$8, B692)&gt;0, INDEX(MaGv!$C$3:$BB$8, 1, MATCH(B692, MaGv!$C$8:$BB$8,0))," ")</f>
        <v xml:space="preserve"> </v>
      </c>
      <c r="F697" s="108" t="str">
        <f>IF(COUNTIF(MaGv!$C$13:$BB$13, B692)&gt;0, INDEX(MaGv!$C$3:$BB$13, 1, MATCH(B692, MaGv!$C$13:$BB$13,0))," ")</f>
        <v xml:space="preserve"> </v>
      </c>
      <c r="G697" s="108" t="str">
        <f>IF(COUNTIF(MaGv!$C$18:$BB$18, B692)&gt;0, INDEX(MaGv!$C$3:$BB$18, 1, MATCH(B692, MaGv!$C$18:$BB$18,0))," ")</f>
        <v xml:space="preserve"> </v>
      </c>
      <c r="H697" s="108" t="str">
        <f>IF(COUNTIF(MaGv!$C$23:$BB$23, B692)&gt;0, INDEX(MaGv!$C$3:$BB$23, 1, MATCH(B692, MaGv!$C$23:$BB$23,0))," ")</f>
        <v xml:space="preserve"> </v>
      </c>
      <c r="I697" s="108" t="str">
        <f>IF(COUNTIF(MaGv!$C$28:$BB$28, B692)&gt;0, INDEX(MaGv!$C$3:$BB$28, 1, MATCH(B692, MaGv!$C$28:$BB$28,0))," ")</f>
        <v xml:space="preserve"> </v>
      </c>
      <c r="J697" s="108" t="str">
        <f>IF(COUNTIF(MaGv!$C$33:$BB$33, B692)&gt;0, INDEX(MaGv!$C$3:$BB$33, 1, MATCH(B692, MaGv!$C$33:$BB$33, 0))," ")</f>
        <v xml:space="preserve"> </v>
      </c>
      <c r="K697" s="104"/>
      <c r="L697" s="580"/>
      <c r="M697" s="108">
        <v>5</v>
      </c>
      <c r="N697" s="110" t="s">
        <v>100</v>
      </c>
      <c r="O697" s="108" t="str">
        <f>IF(COUNTIF(MaGv!$C$8:$BB$8, L692)&gt;0, INDEX(MaGv!$C$3:$BB$8, 1, MATCH(L692, MaGv!$C$8:$BB$8,0))," ")</f>
        <v xml:space="preserve"> </v>
      </c>
      <c r="P697" s="108" t="str">
        <f>IF(COUNTIF(MaGv!$C$13:$BB$13, L692)&gt;0, INDEX(MaGv!$C$3:$BB$13, 1, MATCH(L692, MaGv!$C$13:$BB$13,0))," ")</f>
        <v xml:space="preserve"> </v>
      </c>
      <c r="Q697" s="108" t="str">
        <f>IF(COUNTIF(MaGv!$C$18:$BB$18, L692)&gt;0, INDEX(MaGv!$C$3:$BB$18, 1, MATCH(L692, MaGv!$C$18:$BB$18,0))," ")</f>
        <v xml:space="preserve"> </v>
      </c>
      <c r="R697" s="108" t="str">
        <f>IF(COUNTIF(MaGv!$C$23:$BB$23, L692)&gt;0, INDEX(MaGv!$C$3:$BB$23, 1, MATCH(L692, MaGv!$C$23:$BB$23,0))," ")</f>
        <v>A5</v>
      </c>
      <c r="S697" s="108" t="str">
        <f>IF(COUNTIF(MaGv!$C$28:$BB$28, L692)&gt;0, INDEX(MaGv!$C$3:$BB$28, 1, MATCH(L692, MaGv!$C$28:$BB$28,0))," ")</f>
        <v xml:space="preserve"> </v>
      </c>
      <c r="T697" s="108" t="str">
        <f>IF(COUNTIF(MaGv!$C$33:$BB$33, L692)&gt;0, INDEX(MaGv!$C$3:$BB$33, 1, MATCH(L692, MaGv!$C$33:$BB$33, 0))," ")</f>
        <v xml:space="preserve"> </v>
      </c>
    </row>
    <row r="698" spans="1:22" ht="12.95" customHeight="1" thickTop="1">
      <c r="A698" s="124"/>
      <c r="B698" s="579" t="s">
        <v>24</v>
      </c>
      <c r="C698" s="109">
        <v>1</v>
      </c>
      <c r="D698" s="111" t="s">
        <v>279</v>
      </c>
      <c r="E698" s="109" t="str">
        <f>IF(COUNTIF(MaGv!$C$39:$BB$39, B692)&gt;0, INDEX(MaGv!$C$38:$BB$39, 1, MATCH(B692, MaGv!$C$39:$BB$39,0))," ")</f>
        <v xml:space="preserve"> </v>
      </c>
      <c r="F698" s="109" t="str">
        <f>IF(COUNTIF(MaGv!$C$44:$BB$44, B692)&gt;0, INDEX(MaGv!$C$38:$BB$44, 1, MATCH(B692, MaGv!$C$44:$BB$44,0))," ")</f>
        <v xml:space="preserve"> </v>
      </c>
      <c r="G698" s="109" t="str">
        <f>IF(COUNTIF(MaGv!$C$49:$BB$49, B692)&gt;0, INDEX(MaGv!$C$38:$BB$49, 1, MATCH(B692, MaGv!$C$49:$BB$49,0))," ")</f>
        <v xml:space="preserve"> </v>
      </c>
      <c r="H698" s="109" t="str">
        <f>IF(COUNTIF(MaGv!$C$54:$BB$54, B692)&gt;0, INDEX(MaGv!$C$38:$BB$54, 1, MATCH(B692, MaGv!$C$54:$BB$54,0))," ")</f>
        <v xml:space="preserve"> </v>
      </c>
      <c r="I698" s="109" t="str">
        <f>IF(COUNTIF(MaGv!$C$59:$BB$59, B692)&gt;0, INDEX(MaGv!$C$38:$BB$59, 1, MATCH(B692, MaGv!$C$59:$BB$59,0))," ")</f>
        <v xml:space="preserve"> </v>
      </c>
      <c r="J698" s="109" t="str">
        <f>IF(COUNTIF(MaGv!$C$64:$BB$64, B692)&gt;0, INDEX(MaGv!$C$38:$BB$64, 1, MATCH(B692, MaGv!$C$64:$BB$64,0))," ")</f>
        <v xml:space="preserve"> </v>
      </c>
      <c r="K698" s="104"/>
      <c r="L698" s="579" t="s">
        <v>24</v>
      </c>
      <c r="M698" s="109">
        <v>1</v>
      </c>
      <c r="N698" s="111" t="s">
        <v>279</v>
      </c>
      <c r="O698" s="109" t="str">
        <f>IF(COUNTIF(MaGv!$C$39:$BB$39, L692)&gt;0, INDEX(MaGv!$C$38:$BB$39, 1, MATCH(L692, MaGv!$C$39:$BB$39,0))," ")</f>
        <v xml:space="preserve"> </v>
      </c>
      <c r="P698" s="109" t="str">
        <f>IF(COUNTIF(MaGv!$C$44:$BB$44, L692)&gt;0, INDEX(MaGv!$C$38:$BB$44, 1, MATCH(L692, MaGv!$C$44:$BB$44,0))," ")</f>
        <v xml:space="preserve"> </v>
      </c>
      <c r="Q698" s="109" t="str">
        <f>IF(COUNTIF(MaGv!$C$49:$BB$49, L692)&gt;0, INDEX(MaGv!$C$38:$BB$49, 1, MATCH(L692, MaGv!$C$49:$BB$49,0))," ")</f>
        <v xml:space="preserve"> </v>
      </c>
      <c r="R698" s="109" t="str">
        <f>IF(COUNTIF(MaGv!$C$54:$BB$54, L692)&gt;0, INDEX(MaGv!$C$38:$BB$54, 1, MATCH(L692, MaGv!$C$54:$BB$54,0))," ")</f>
        <v xml:space="preserve"> </v>
      </c>
      <c r="S698" s="109" t="str">
        <f>IF(COUNTIF(MaGv!$C$59:$BB$59, L692)&gt;0, INDEX(MaGv!$C$38:$BB$59, 1, MATCH(L692, MaGv!$C$59:$BB$59,0))," ")</f>
        <v xml:space="preserve"> </v>
      </c>
      <c r="T698" s="109" t="str">
        <f>IF(COUNTIF(MaGv!$C$64:$BB$64, L692)&gt;0, INDEX(MaGv!$C$38:$BB$64, 1, MATCH(L692, MaGv!$C$64:$BB$64,0))," ")</f>
        <v xml:space="preserve"> </v>
      </c>
    </row>
    <row r="699" spans="1:22" ht="12.95" customHeight="1">
      <c r="A699" s="124"/>
      <c r="B699" s="580"/>
      <c r="C699" s="78">
        <v>2</v>
      </c>
      <c r="D699" s="79" t="s">
        <v>531</v>
      </c>
      <c r="E699" s="78" t="str">
        <f>IF(COUNTIF(MaGv!$C$40:$BB$40, B692)&gt;0, INDEX(MaGv!$C$38:$BB$40, 1, MATCH(B692, MaGv!$C$40:$BB$40,0))," ")</f>
        <v xml:space="preserve"> </v>
      </c>
      <c r="F699" s="78" t="str">
        <f>IF(COUNTIF(MaGv!$C$45:$BB$45, B692)&gt;0, INDEX(MaGv!$C$38:$BB$45, 1, MATCH(B692, MaGv!$C$45:$BB$45,0))," ")</f>
        <v xml:space="preserve"> </v>
      </c>
      <c r="G699" s="78" t="str">
        <f>IF(COUNTIF(MaGv!$C$50:$BB$50, B692)&gt;0, INDEX(MaGv!$C$38:$BB$50, 1, MATCH(B692, MaGv!$C$50:$BB$50,0))," ")</f>
        <v xml:space="preserve"> </v>
      </c>
      <c r="H699" s="78" t="str">
        <f>IF(COUNTIF(MaGv!$C$55:$BB$55, B692)&gt;0, INDEX(MaGv!$C$38:$BB$55, 1, MATCH(B692, MaGv!$C$55:$BB$55,0))," ")</f>
        <v xml:space="preserve"> </v>
      </c>
      <c r="I699" s="78" t="str">
        <f>IF(COUNTIF(MaGv!$C$60:$BB$60, B692)&gt;0, INDEX(MaGv!$C$38:$BB$60, 1, MATCH(B692, MaGv!$C$60:$BB$60,0))," ")</f>
        <v xml:space="preserve"> </v>
      </c>
      <c r="J699" s="78" t="str">
        <f>IF(COUNTIF(MaGv!$C$65:$BB$65, B692)&gt;0, INDEX(MaGv!$C$38:$BB$65, 1, MATCH(B692, MaGv!$C$65:$BB$65,0))," ")</f>
        <v xml:space="preserve"> </v>
      </c>
      <c r="K699" s="104"/>
      <c r="L699" s="580"/>
      <c r="M699" s="78">
        <v>2</v>
      </c>
      <c r="N699" s="79" t="s">
        <v>531</v>
      </c>
      <c r="O699" s="78" t="str">
        <f>IF(COUNTIF(MaGv!$C$40:$BB$40, L692)&gt;0, INDEX(MaGv!$C$38:$BB$40, 1, MATCH(L692, MaGv!$C$40:$BB$40,0))," ")</f>
        <v xml:space="preserve"> </v>
      </c>
      <c r="P699" s="78" t="str">
        <f>IF(COUNTIF(MaGv!$C$45:$BB$45, L692)&gt;0, INDEX(MaGv!$C$38:$BB$45, 1, MATCH(L692, MaGv!$C$45:$BB$45,0))," ")</f>
        <v xml:space="preserve"> </v>
      </c>
      <c r="Q699" s="78" t="str">
        <f>IF(COUNTIF(MaGv!$C$50:$BB$50, L692)&gt;0, INDEX(MaGv!$C$38:$BB$50, 1, MATCH(L692, MaGv!$C$50:$BB$50,0))," ")</f>
        <v xml:space="preserve"> </v>
      </c>
      <c r="R699" s="78" t="str">
        <f>IF(COUNTIF(MaGv!$C$55:$BB$55, L692)&gt;0, INDEX(MaGv!$C$38:$BB$55, 1, MATCH(L692, MaGv!$C$55:$BB$55,0))," ")</f>
        <v xml:space="preserve"> </v>
      </c>
      <c r="S699" s="78" t="str">
        <f>IF(COUNTIF(MaGv!$C$60:$BB$60, L692)&gt;0, INDEX(MaGv!$C$38:$BB$60, 1, MATCH(L692, MaGv!$C$60:$BB$60,0))," ")</f>
        <v xml:space="preserve"> </v>
      </c>
      <c r="T699" s="78" t="str">
        <f>IF(COUNTIF(MaGv!$C$65:$BB$65, L692)&gt;0, INDEX(MaGv!$C$38:$BB$65, 1, MATCH(L692, MaGv!$C$65:$BB$65,0))," ")</f>
        <v xml:space="preserve"> </v>
      </c>
    </row>
    <row r="700" spans="1:22" ht="12.95" customHeight="1">
      <c r="A700" s="124"/>
      <c r="B700" s="580"/>
      <c r="C700" s="78">
        <v>3</v>
      </c>
      <c r="D700" s="79" t="s">
        <v>532</v>
      </c>
      <c r="E700" s="78" t="str">
        <f>IF(COUNTIF(MaGv!$C$41:$BB$41, B692)&gt;0, INDEX(MaGv!$C$38:$BB$41, 1, MATCH(B692, MaGv!$C$41:$BB$41,0))," ")</f>
        <v xml:space="preserve"> </v>
      </c>
      <c r="F700" s="78" t="str">
        <f>IF(COUNTIF(MaGv!$C$46:$BB$46, B692)&gt;0, INDEX(MaGv!$C$38:$BB$46, 1, MATCH(B692, MaGv!$C$46:$BB$46,0))," ")</f>
        <v xml:space="preserve"> </v>
      </c>
      <c r="G700" s="78" t="str">
        <f>IF(COUNTIF(MaGv!$C$51:$BB$51, B692)&gt;0, INDEX(MaGv!$C$38:$BB$51, 1, MATCH(B692, MaGv!$C$51:$BB$51,0))," ")</f>
        <v xml:space="preserve"> </v>
      </c>
      <c r="H700" s="78" t="str">
        <f>IF(COUNTIF(MaGv!$C$56:$BB$56, B692)&gt;0, INDEX(MaGv!$C$38:$BB$56, 1, MATCH(B692, MaGv!$C$56:$BB$56,0))," ")</f>
        <v xml:space="preserve"> </v>
      </c>
      <c r="I700" s="78" t="str">
        <f>IF(COUNTIF(MaGv!$C$61:$BB$61, B692)&gt;0, INDEX(MaGv!$C$38:$BB$61, 1, MATCH(B692, MaGv!$C$61:$BB$61,0))," ")</f>
        <v xml:space="preserve"> </v>
      </c>
      <c r="J700" s="78" t="str">
        <f>IF(COUNTIF(MaGv!$C$66:$BB$66, B692)&gt;0, INDEX(MaGv!$C$38:$BB$66, 1, MATCH(B692, MaGv!$C$66:$BB$66,0))," ")</f>
        <v xml:space="preserve"> </v>
      </c>
      <c r="K700" s="104"/>
      <c r="L700" s="580"/>
      <c r="M700" s="78">
        <v>3</v>
      </c>
      <c r="N700" s="79" t="s">
        <v>532</v>
      </c>
      <c r="O700" s="78" t="str">
        <f>IF(COUNTIF(MaGv!$C$41:$BB$41, L692)&gt;0, INDEX(MaGv!$C$38:$BB$41, 1, MATCH(L692, MaGv!$C$41:$BB$41,0))," ")</f>
        <v xml:space="preserve"> </v>
      </c>
      <c r="P700" s="78" t="str">
        <f>IF(COUNTIF(MaGv!$C$46:$BB$46, L692)&gt;0, INDEX(MaGv!$C$38:$BB$46, 1, MATCH(L692, MaGv!$C$46:$BB$46,0))," ")</f>
        <v xml:space="preserve"> </v>
      </c>
      <c r="Q700" s="78" t="str">
        <f>IF(COUNTIF(MaGv!$C$51:$BB$51, L692)&gt;0, INDEX(MaGv!$C$38:$BB$51, 1, MATCH(L692, MaGv!$C$51:$BB$51,0))," ")</f>
        <v xml:space="preserve"> </v>
      </c>
      <c r="R700" s="78" t="str">
        <f>IF(COUNTIF(MaGv!$C$56:$BB$56, L692)&gt;0, INDEX(MaGv!$C$38:$BB$56, 1, MATCH(L692, MaGv!$C$56:$BB$56,0))," ")</f>
        <v xml:space="preserve"> </v>
      </c>
      <c r="S700" s="78" t="str">
        <f>IF(COUNTIF(MaGv!$C$61:$BB$61, L692)&gt;0, INDEX(MaGv!$C$38:$BB$61, 1, MATCH(L692, MaGv!$C$61:$BB$61,0))," ")</f>
        <v xml:space="preserve"> </v>
      </c>
      <c r="T700" s="78" t="str">
        <f>IF(COUNTIF(MaGv!$C$66:$BB$66, L692)&gt;0, INDEX(MaGv!$C$38:$BB$66, 1, MATCH(L692, MaGv!$C$66:$BB$66,0))," ")</f>
        <v xml:space="preserve"> </v>
      </c>
    </row>
    <row r="701" spans="1:22" ht="12.95" customHeight="1">
      <c r="A701" s="124"/>
      <c r="B701" s="580"/>
      <c r="C701" s="78">
        <v>4</v>
      </c>
      <c r="D701" s="79" t="s">
        <v>533</v>
      </c>
      <c r="E701" s="78" t="str">
        <f>IF(COUNTIF(MaGv!$C$42:$BB$42, B692)&gt;0, INDEX(MaGv!$C$38:$BB$42, 1, MATCH(B692, MaGv!$C$42:$BB$42,0))," ")</f>
        <v xml:space="preserve"> </v>
      </c>
      <c r="F701" s="78" t="str">
        <f>IF(COUNTIF(MaGv!$C$47:$BB$47, B692)&gt;0, INDEX(MaGv!$C$38:$BB$47, 1, MATCH(B692, MaGv!$C$47:$BB$47,0))," ")</f>
        <v xml:space="preserve"> </v>
      </c>
      <c r="G701" s="78" t="str">
        <f>IF(COUNTIF(MaGv!$C$52:$BB$52, B692)&gt;0, INDEX(MaGv!$C$38:$BB$52, 1, MATCH(B692, MaGv!$C$52:$BB$52, 0))," ")</f>
        <v xml:space="preserve"> </v>
      </c>
      <c r="H701" s="78" t="str">
        <f>IF(COUNTIF(MaGv!$C$57:$BB$57, B692)&gt;0, INDEX(MaGv!$C$38:$BB$57, 1, MATCH(B692, MaGv!$C$57:$BB$57,0))," ")</f>
        <v xml:space="preserve"> </v>
      </c>
      <c r="I701" s="78" t="str">
        <f>IF(COUNTIF(MaGv!$C$62:$BB$62, B692)&gt;0, INDEX(MaGv!$C$38:$BB$62, 1, MATCH(B692, MaGv!$C$62:$BB$62,0))," ")</f>
        <v xml:space="preserve"> </v>
      </c>
      <c r="J701" s="78" t="str">
        <f>IF(COUNTIF(MaGv!$C$66:$BB$66, B693)&gt;0, INDEX(MaGv!$C$38:$BB$66, 1, MATCH(B693, MaGv!$C$66:$BB$66,0))," ")</f>
        <v xml:space="preserve"> </v>
      </c>
      <c r="K701" s="104"/>
      <c r="L701" s="580"/>
      <c r="M701" s="78">
        <v>4</v>
      </c>
      <c r="N701" s="79" t="s">
        <v>533</v>
      </c>
      <c r="O701" s="78" t="str">
        <f>IF(COUNTIF(MaGv!$C$42:$BB$42, L692)&gt;0, INDEX(MaGv!$C$38:$BB$42, 1, MATCH(L692, MaGv!$C$42:$BB$42,0))," ")</f>
        <v xml:space="preserve"> </v>
      </c>
      <c r="P701" s="78" t="str">
        <f>IF(COUNTIF(MaGv!$C$47:$BB$47, L692)&gt;0, INDEX(MaGv!$C$38:$BB$47, 1, MATCH(L692, MaGv!$C$47:$BB$47,0))," ")</f>
        <v xml:space="preserve"> </v>
      </c>
      <c r="Q701" s="78" t="str">
        <f>IF(COUNTIF(MaGv!$C$52:$BB$52, L692)&gt;0, INDEX(MaGv!$C$38:$BB$52, 1, MATCH(L692, MaGv!$C$52:$BB$52, 0))," ")</f>
        <v xml:space="preserve"> </v>
      </c>
      <c r="R701" s="78" t="str">
        <f>IF(COUNTIF(MaGv!$C$57:$BB$57, L692)&gt;0, INDEX(MaGv!$C$38:$BB$57, 1, MATCH(L692, MaGv!$C$57:$BB$57,0))," ")</f>
        <v xml:space="preserve"> </v>
      </c>
      <c r="S701" s="78" t="str">
        <f>IF(COUNTIF(MaGv!$C$62:$BB$62, L692)&gt;0, INDEX(MaGv!$C$38:$BB$62, 1, MATCH(L692, MaGv!$C$62:$BB$62,0))," ")</f>
        <v xml:space="preserve"> </v>
      </c>
      <c r="T701" s="78" t="str">
        <f>IF(COUNTIF(MaGv!$C$66:$BB$67, L692)&gt;0, INDEX(MaGv!$C$38:$BB$67, 1, MATCH(L692, MaGv!$C$67:$BB$67,0))," ")</f>
        <v xml:space="preserve"> </v>
      </c>
    </row>
    <row r="702" spans="1:22" ht="12.95" customHeight="1">
      <c r="A702" s="124"/>
      <c r="B702" s="581"/>
      <c r="C702" s="80">
        <v>5</v>
      </c>
      <c r="D702" s="81" t="s">
        <v>534</v>
      </c>
      <c r="E702" s="80" t="str">
        <f>IF(COUNTIF(MaGv!$C$43:$BB$43, B692)&gt;0, INDEX(MaGv!$C$38:$BB$43, 1, MATCH(B692, MaGv!$C$43:$BB$43,0))," ")</f>
        <v xml:space="preserve"> </v>
      </c>
      <c r="F702" s="80" t="str">
        <f>IF(COUNTIF(MaGv!$C$48:$BB$48, B692)&gt;0, INDEX(MaGv!$C$38:$BB$48, 1, MATCH(B692, MaGv!$C$48:$BB$48,0))," ")</f>
        <v xml:space="preserve"> </v>
      </c>
      <c r="G702" s="80" t="str">
        <f>IF(COUNTIF(MaGv!$C$53:$BB$53, B692)&gt;0, INDEX(MaGv!$C$38:$BB$53, 1, MATCH(B692, MaGv!$C$53:$BB$53,0))," ")</f>
        <v xml:space="preserve"> </v>
      </c>
      <c r="H702" s="80" t="str">
        <f>IF(COUNTIF(MaGv!$C$58:$BB$58, B692)&gt;0, INDEX(MaGv!$C$38:$BB$58, 1, MATCH(B692, MaGv!$C$58:$BB$58,0))," ")</f>
        <v xml:space="preserve"> </v>
      </c>
      <c r="I702" s="80" t="str">
        <f>IF(COUNTIF(MaGv!$C$63:$BB$63, B692)&gt;0, INDEX(MaGv!$C$38:$BB$63, 1, MATCH(B692, MaGv!$C$63:$BB$63,0))," ")</f>
        <v xml:space="preserve"> </v>
      </c>
      <c r="J702" s="80" t="str">
        <f>IF(COUNTIF(MaGv!$C$68:$BB$68, B692)&gt;0, INDEX(MaGv!$C$38:$BB$68, 1, MATCH(B692, MaGv!$C$68:$BB$68,0))," ")</f>
        <v xml:space="preserve"> </v>
      </c>
      <c r="K702" s="104"/>
      <c r="L702" s="581"/>
      <c r="M702" s="80">
        <v>5</v>
      </c>
      <c r="N702" s="81" t="s">
        <v>534</v>
      </c>
      <c r="O702" s="80" t="str">
        <f>IF(COUNTIF(MaGv!$C$43:$BB$43, L692)&gt;0, INDEX(MaGv!$C$38:$BB$43, 1, MATCH(L692, MaGv!$C$43:$BB$43,0))," ")</f>
        <v xml:space="preserve"> </v>
      </c>
      <c r="P702" s="80" t="str">
        <f>IF(COUNTIF(MaGv!$C$48:$BB$48, L692)&gt;0, INDEX(MaGv!$C$38:$BB$48, 1, MATCH(L692, MaGv!$C$48:$BB$48,0))," ")</f>
        <v xml:space="preserve"> </v>
      </c>
      <c r="Q702" s="80" t="str">
        <f>IF(COUNTIF(MaGv!$C$53:$BB$53, L692)&gt;0, INDEX(MaGv!$C$38:$BB$53, 1, MATCH(L692, MaGv!$C$53:$BB$53,0))," ")</f>
        <v xml:space="preserve"> </v>
      </c>
      <c r="R702" s="80" t="str">
        <f>IF(COUNTIF(MaGv!$C$58:$BB$58, L692)&gt;0, INDEX(MaGv!$C$38:$BB$58, 1, MATCH(L692, MaGv!$C$58:$BB$58,0))," ")</f>
        <v xml:space="preserve"> </v>
      </c>
      <c r="S702" s="80" t="str">
        <f>IF(COUNTIF(MaGv!$C$63:$BB$63, L692)&gt;0, INDEX(MaGv!$C$38:$BB$63, 1, MATCH(L692, MaGv!$C$63:$BB$63,0))," ")</f>
        <v xml:space="preserve"> </v>
      </c>
      <c r="T702" s="80" t="str">
        <f>IF(COUNTIF(MaGv!$C$68:$BB$68, L692)&gt;0, INDEX(MaGv!$C$38:$BB$68, 1, MATCH(L692, MaGv!$C$68:$BB$68,0))," ")</f>
        <v xml:space="preserve"> </v>
      </c>
    </row>
    <row r="705" spans="1:22" ht="12.95" customHeight="1">
      <c r="A705" s="124"/>
      <c r="B705" s="474" t="str">
        <f ca="1">MaGv!$N$1</f>
        <v>tkb_khoi12_hk2_ngay04-05-2020</v>
      </c>
      <c r="C705" s="474"/>
      <c r="D705" s="70"/>
      <c r="E705" s="70"/>
      <c r="F705" s="70"/>
      <c r="G705" s="70"/>
      <c r="H705" s="124"/>
      <c r="I705" s="70"/>
      <c r="J705" s="70"/>
      <c r="K705" s="71"/>
      <c r="L705" s="474" t="str">
        <f ca="1">MaGv!$N$1</f>
        <v>tkb_khoi12_hk2_ngay04-05-2020</v>
      </c>
      <c r="M705" s="70"/>
      <c r="N705" s="70"/>
      <c r="O705" s="70"/>
      <c r="P705" s="70"/>
      <c r="Q705" s="70"/>
      <c r="R705" s="124"/>
      <c r="S705" s="70"/>
      <c r="T705" s="70"/>
    </row>
    <row r="706" spans="1:22" ht="12.95" customHeight="1">
      <c r="B706" s="117" t="s">
        <v>71</v>
      </c>
      <c r="C706" s="582" t="str">
        <f>VLOOKUP(B708,dsma,3,0)&amp;"-"&amp;VLOOKUP(B708,dsma,5,0)</f>
        <v>Huỳnh Thị Thiên Hương-CD</v>
      </c>
      <c r="D706" s="582"/>
      <c r="E706" s="582"/>
      <c r="F706" s="582"/>
      <c r="G706" s="71"/>
      <c r="H706" s="72"/>
      <c r="I706" s="73" t="s">
        <v>125</v>
      </c>
      <c r="J706" s="74">
        <f>60-COUNTIF(E709:J718, " ")</f>
        <v>4</v>
      </c>
      <c r="K706" s="71"/>
      <c r="L706" s="117" t="s">
        <v>71</v>
      </c>
      <c r="M706" s="582" t="str">
        <f>VLOOKUP(L708,dsma,3,0)&amp;"-"&amp;VLOOKUP(L708,dsma,5,0)</f>
        <v>Nguyễn Thị Lệ Thủy-CD</v>
      </c>
      <c r="N706" s="582"/>
      <c r="O706" s="582"/>
      <c r="P706" s="582"/>
      <c r="Q706" s="71"/>
      <c r="R706" s="72"/>
      <c r="S706" s="73" t="s">
        <v>125</v>
      </c>
      <c r="T706" s="74">
        <f>60-COUNTIF(O709:T718, " ")</f>
        <v>4</v>
      </c>
    </row>
    <row r="707" spans="1:22" ht="3" customHeight="1">
      <c r="B707" s="116"/>
      <c r="C707" s="71"/>
      <c r="D707" s="71"/>
      <c r="E707" s="75"/>
      <c r="F707" s="71"/>
      <c r="G707" s="71"/>
      <c r="H707" s="71"/>
      <c r="I707" s="71"/>
      <c r="J707" s="71"/>
      <c r="K707" s="71"/>
      <c r="L707" s="116"/>
      <c r="M707" s="71"/>
      <c r="N707" s="71"/>
      <c r="O707" s="75"/>
      <c r="P707" s="71"/>
      <c r="Q707" s="71"/>
      <c r="R707" s="71"/>
      <c r="S707" s="71"/>
      <c r="T707" s="71"/>
    </row>
    <row r="708" spans="1:22" ht="12.95" customHeight="1">
      <c r="A708" s="126"/>
      <c r="B708" s="118" t="str">
        <f>X93</f>
        <v>BG02</v>
      </c>
      <c r="C708" s="76" t="s">
        <v>72</v>
      </c>
      <c r="D708" s="76" t="s">
        <v>73</v>
      </c>
      <c r="E708" s="76" t="s">
        <v>15</v>
      </c>
      <c r="F708" s="76" t="s">
        <v>16</v>
      </c>
      <c r="G708" s="76" t="s">
        <v>37</v>
      </c>
      <c r="H708" s="76" t="s">
        <v>38</v>
      </c>
      <c r="I708" s="76" t="s">
        <v>39</v>
      </c>
      <c r="J708" s="76" t="s">
        <v>40</v>
      </c>
      <c r="K708" s="103"/>
      <c r="L708" s="118" t="str">
        <f>X94</f>
        <v>BG03</v>
      </c>
      <c r="M708" s="76" t="s">
        <v>72</v>
      </c>
      <c r="N708" s="76" t="s">
        <v>73</v>
      </c>
      <c r="O708" s="76" t="s">
        <v>15</v>
      </c>
      <c r="P708" s="76" t="s">
        <v>16</v>
      </c>
      <c r="Q708" s="76" t="s">
        <v>37</v>
      </c>
      <c r="R708" s="76" t="s">
        <v>38</v>
      </c>
      <c r="S708" s="76" t="s">
        <v>39</v>
      </c>
      <c r="T708" s="76" t="s">
        <v>40</v>
      </c>
      <c r="V708" s="122">
        <v>90</v>
      </c>
    </row>
    <row r="709" spans="1:22" ht="12.95" customHeight="1">
      <c r="A709" s="124"/>
      <c r="B709" s="583" t="s">
        <v>25</v>
      </c>
      <c r="C709" s="68">
        <v>1</v>
      </c>
      <c r="D709" s="77" t="s">
        <v>74</v>
      </c>
      <c r="E709" s="68" t="str">
        <f>IF(COUNTIF(MaGv!$C$4:$BB$4, B708)&gt;0, INDEX(MaGv!$C$3:$BB$4, 1, MATCH(B708, MaGv!$C$4:$BB$4,0))," ")</f>
        <v xml:space="preserve"> </v>
      </c>
      <c r="F709" s="68" t="str">
        <f>IF(COUNTIF(MaGv!$C$9:$BB$9, B708)&gt;0, INDEX(MaGv!$C$3:$BB$9, 1, MATCH(B708, MaGv!$C$9:$BB$9,0))," ")</f>
        <v xml:space="preserve"> </v>
      </c>
      <c r="G709" s="68" t="str">
        <f>IF(COUNTIF(MaGv!$C$14:$BB$14, B708)&gt;0, INDEX(MaGv!$C$3:$BB$14, 1, MATCH(B708, MaGv!$C$14:$BB$14,0))," ")</f>
        <v>A1</v>
      </c>
      <c r="H709" s="68" t="str">
        <f>IF(COUNTIF(MaGv!$C$19:$BB$19, B708)&gt;0, INDEX(MaGv!$C$3:$BB$19, 1, MATCH(B708, MaGv!$C$19:$BB$19,0))," ")</f>
        <v xml:space="preserve"> </v>
      </c>
      <c r="I709" s="68" t="str">
        <f>IF(COUNTIF(MaGv!$C$24:$BB$24, B708)&gt;0, INDEX(MaGv!$C$3:$BB$24, 1, MATCH(B708, MaGv!$C$24:$BB$24,0))," ")</f>
        <v xml:space="preserve"> </v>
      </c>
      <c r="J709" s="68" t="str">
        <f>IF(COUNTIF(MaGv!$C$29:$BB$29, B708)&gt;0, INDEX(MaGv!$C$3:$BB$29, 1, MATCH(B708, MaGv!$C$29:$BB$29,0))," ")</f>
        <v xml:space="preserve"> </v>
      </c>
      <c r="K709" s="104"/>
      <c r="L709" s="583" t="s">
        <v>25</v>
      </c>
      <c r="M709" s="68">
        <v>1</v>
      </c>
      <c r="N709" s="77" t="s">
        <v>74</v>
      </c>
      <c r="O709" s="68" t="str">
        <f>IF(COUNTIF(MaGv!$C$4:$BB$4, L708)&gt;0, INDEX(MaGv!$C$3:$BB$4, 1, MATCH(L708, MaGv!$C$4:$BB$4,0))," ")</f>
        <v xml:space="preserve"> </v>
      </c>
      <c r="P709" s="68" t="str">
        <f>IF(COUNTIF(MaGv!$C$9:$BB$9, L708)&gt;0, INDEX(MaGv!$C$3:$BB$9, 1, MATCH(L708, MaGv!$C$9:$BB$9,0))," ")</f>
        <v xml:space="preserve"> </v>
      </c>
      <c r="Q709" s="68" t="str">
        <f>IF(COUNTIF(MaGv!$C$14:$BB$14, L708)&gt;0, INDEX(MaGv!$C$3:$BB$14, 1, MATCH(L708, MaGv!$C$14:$BB$14,0))," ")</f>
        <v xml:space="preserve"> </v>
      </c>
      <c r="R709" s="68" t="str">
        <f>IF(COUNTIF(MaGv!$C$19:$BB$19, L708)&gt;0, INDEX(MaGv!$C$3:$BB$19, 1, MATCH(L708, MaGv!$C$19:$BB$19,0))," ")</f>
        <v xml:space="preserve"> </v>
      </c>
      <c r="S709" s="68" t="str">
        <f>IF(COUNTIF(MaGv!$C$24:$BB$24, L708)&gt;0, INDEX(MaGv!$C$3:$BB$24, 1, MATCH(L708, MaGv!$C$24:$BB$24,0))," ")</f>
        <v xml:space="preserve"> </v>
      </c>
      <c r="T709" s="68" t="str">
        <f>IF(COUNTIF(MaGv!$C$29:$BB$29, L708)&gt;0, INDEX(MaGv!$C$3:$BB$29, 1, MATCH(L708, MaGv!$C$29:$BB$29,0))," ")</f>
        <v xml:space="preserve"> </v>
      </c>
    </row>
    <row r="710" spans="1:22" ht="12.95" customHeight="1">
      <c r="A710" s="124"/>
      <c r="B710" s="580"/>
      <c r="C710" s="78">
        <v>2</v>
      </c>
      <c r="D710" s="79" t="s">
        <v>98</v>
      </c>
      <c r="E710" s="78" t="str">
        <f>IF(COUNTIF(MaGv!$C$5:$BB$5, B708)&gt;0, INDEX(MaGv!$C$3:$BB$5, 1, MATCH(B708, MaGv!$C$5:$BB$5,0))," ")</f>
        <v xml:space="preserve"> </v>
      </c>
      <c r="F710" s="78" t="str">
        <f>IF(COUNTIF(MaGv!$C$10:$BB$10, B708)&gt;0, INDEX(MaGv!$C$3:$BB$10, 1, MATCH(B708, MaGv!$C$10:$BB$10,0))," ")</f>
        <v xml:space="preserve"> </v>
      </c>
      <c r="G710" s="78" t="str">
        <f>IF(COUNTIF(MaGv!$C$15:$BB$15, B708)&gt;0, INDEX(MaGv!$C$3:$BB$15, 1, MATCH(B708, MaGv!$C$15:$BB$15,0))," ")</f>
        <v>A8</v>
      </c>
      <c r="H710" s="78" t="str">
        <f>IF(COUNTIF(MaGv!$C$20:$BB$20, B708)&gt;0, INDEX(MaGv!$C$3:$BB$20, 1, MATCH(B708, MaGv!$C$20:$BB$20,0))," ")</f>
        <v xml:space="preserve"> </v>
      </c>
      <c r="I710" s="78" t="str">
        <f>IF(COUNTIF(MaGv!$C$25:$BB$25, B708)&gt;0, INDEX(MaGv!$C$3:$BB$25, 1, MATCH(B708, MaGv!$C$25:$BB$25,0))," ")</f>
        <v xml:space="preserve"> </v>
      </c>
      <c r="J710" s="78" t="str">
        <f>IF(COUNTIF(MaGv!$C$30:$BB$30, B708)&gt;0, INDEX(MaGv!$C$3:$BB$30, 1, MATCH(B708, MaGv!$C$30:$BB$30,0))," ")</f>
        <v xml:space="preserve"> </v>
      </c>
      <c r="K710" s="104"/>
      <c r="L710" s="580"/>
      <c r="M710" s="78">
        <v>2</v>
      </c>
      <c r="N710" s="79" t="s">
        <v>98</v>
      </c>
      <c r="O710" s="78" t="str">
        <f>IF(COUNTIF(MaGv!$C$5:$BB$5, L708)&gt;0, INDEX(MaGv!$C$3:$BB$5, 1, MATCH(L708, MaGv!$C$5:$BB$5,0))," ")</f>
        <v xml:space="preserve"> </v>
      </c>
      <c r="P710" s="78" t="str">
        <f>IF(COUNTIF(MaGv!$C$10:$BB$10, L708)&gt;0, INDEX(MaGv!$C$3:$BB$10, 1, MATCH(L708, MaGv!$C$10:$BB$10,0))," ")</f>
        <v xml:space="preserve"> </v>
      </c>
      <c r="Q710" s="78" t="str">
        <f>IF(COUNTIF(MaGv!$C$15:$BB$15, L708)&gt;0, INDEX(MaGv!$C$3:$BB$15, 1, MATCH(L708, MaGv!$C$15:$BB$15,0))," ")</f>
        <v>A9</v>
      </c>
      <c r="R710" s="78" t="str">
        <f>IF(COUNTIF(MaGv!$C$20:$BB$20, L708)&gt;0, INDEX(MaGv!$C$3:$BB$20, 1, MATCH(L708, MaGv!$C$20:$BB$20,0))," ")</f>
        <v xml:space="preserve"> </v>
      </c>
      <c r="S710" s="78" t="str">
        <f>IF(COUNTIF(MaGv!$C$25:$BB$25, L708)&gt;0, INDEX(MaGv!$C$3:$BB$25, 1, MATCH(L708, MaGv!$C$25:$BB$25,0))," ")</f>
        <v xml:space="preserve"> </v>
      </c>
      <c r="T710" s="78" t="str">
        <f>IF(COUNTIF(MaGv!$C$30:$BB$30, L708)&gt;0, INDEX(MaGv!$C$3:$BB$30, 1, MATCH(L708, MaGv!$C$30:$BB$30,0))," ")</f>
        <v xml:space="preserve"> </v>
      </c>
    </row>
    <row r="711" spans="1:22" ht="12.95" customHeight="1">
      <c r="A711" s="124"/>
      <c r="B711" s="580"/>
      <c r="C711" s="78">
        <v>3</v>
      </c>
      <c r="D711" s="79" t="s">
        <v>278</v>
      </c>
      <c r="E711" s="78" t="str">
        <f>IF(COUNTIF(MaGv!$C$6:$BB$6, B708)&gt;0, INDEX(MaGv!$C$3:$BB$6, 1, MATCH(B708, MaGv!$C$6:$BB$6,0))," ")</f>
        <v xml:space="preserve"> </v>
      </c>
      <c r="F711" s="78" t="str">
        <f>IF(COUNTIF(MaGv!$C$11:$BB$11, B708)&gt;0, INDEX(MaGv!$C$3:$BB$11, 1, MATCH(B708, MaGv!$C$11:$BB$11,0))," ")</f>
        <v xml:space="preserve"> </v>
      </c>
      <c r="G711" s="78" t="str">
        <f>IF(COUNTIF(MaGv!$C$16:$BB$16, B708)&gt;0, INDEX(MaGv!$C$3:$BB$16, 1, MATCH(B708, MaGv!$C$16:$BB$16,0))," ")</f>
        <v>A12</v>
      </c>
      <c r="H711" s="78" t="str">
        <f>IF(COUNTIF(MaGv!$C$21:$BB$21, B708)&gt;0, INDEX(MaGv!$C$3:$BB$21, 1, MATCH(B708, MaGv!$C$21:$BB$21,0))," ")</f>
        <v xml:space="preserve"> </v>
      </c>
      <c r="I711" s="78" t="str">
        <f>IF(COUNTIF(MaGv!$C$26:$BB$26, B708)&gt;0, INDEX(MaGv!$C$3:$BB$26, 1, MATCH(B708, MaGv!$C$26:$BB$26,0))," ")</f>
        <v xml:space="preserve"> </v>
      </c>
      <c r="J711" s="78" t="str">
        <f>IF(COUNTIF(MaGv!$C$31:$BB$31, B708)&gt;0, INDEX(MaGv!$C$3:$BB$31, 1, MATCH(B708, MaGv!$C$31:$BB$31,0))," ")</f>
        <v xml:space="preserve"> </v>
      </c>
      <c r="K711" s="104"/>
      <c r="L711" s="580"/>
      <c r="M711" s="78">
        <v>3</v>
      </c>
      <c r="N711" s="79" t="s">
        <v>278</v>
      </c>
      <c r="O711" s="78" t="str">
        <f>IF(COUNTIF(MaGv!$C$6:$BB$6, L708)&gt;0, INDEX(MaGv!$C$3:$BB$6, 1, MATCH(L708, MaGv!$C$6:$BB$6,0))," ")</f>
        <v>A2</v>
      </c>
      <c r="P711" s="78" t="str">
        <f>IF(COUNTIF(MaGv!$C$11:$BB$11, L708)&gt;0, INDEX(MaGv!$C$3:$BB$11, 1, MATCH(L708, MaGv!$C$11:$BB$11,0))," ")</f>
        <v xml:space="preserve"> </v>
      </c>
      <c r="Q711" s="78" t="str">
        <f>IF(COUNTIF(MaGv!$C$16:$BB$16, L708)&gt;0, INDEX(MaGv!$C$3:$BB$16, 1, MATCH(L708, MaGv!$C$16:$BB$16,0))," ")</f>
        <v xml:space="preserve"> </v>
      </c>
      <c r="R711" s="78" t="str">
        <f>IF(COUNTIF(MaGv!$C$21:$BB$21, L708)&gt;0, INDEX(MaGv!$C$3:$BB$21, 1, MATCH(L708, MaGv!$C$21:$BB$21,0))," ")</f>
        <v xml:space="preserve"> </v>
      </c>
      <c r="S711" s="78" t="str">
        <f>IF(COUNTIF(MaGv!$C$26:$BB$26, L708)&gt;0, INDEX(MaGv!$C$3:$BB$26, 1, MATCH(L708, MaGv!$C$26:$BB$26,0))," ")</f>
        <v xml:space="preserve"> </v>
      </c>
      <c r="T711" s="78" t="str">
        <f>IF(COUNTIF(MaGv!$C$31:$BB$31, L708)&gt;0, INDEX(MaGv!$C$3:$BB$31, 1, MATCH(L708, MaGv!$C$31:$BB$31,0))," ")</f>
        <v xml:space="preserve"> </v>
      </c>
    </row>
    <row r="712" spans="1:22" ht="12.95" customHeight="1">
      <c r="A712" s="124"/>
      <c r="B712" s="580"/>
      <c r="C712" s="78">
        <v>4</v>
      </c>
      <c r="D712" s="79" t="s">
        <v>99</v>
      </c>
      <c r="E712" s="78" t="str">
        <f>IF(COUNTIF(MaGv!$C$7:$BB$7, B708)&gt;0, INDEX(MaGv!$C$3:$BB$7, 1, MATCH(B708, MaGv!$C$7:$BB$7,0))," ")</f>
        <v xml:space="preserve"> </v>
      </c>
      <c r="F712" s="78" t="str">
        <f>IF(COUNTIF(MaGv!$C$12:$BB$12, B708)&gt;0, INDEX(MaGv!$C$3:$BB$12, 1, MATCH(B708, MaGv!$C$12:$BB$12,0))," ")</f>
        <v xml:space="preserve"> </v>
      </c>
      <c r="G712" s="78" t="str">
        <f>IF(COUNTIF(MaGv!$C$17:$BB$17, B708)&gt;0, INDEX(MaGv!$C$3:$BB$17, 1, MATCH(B708, MaGv!$C$17:$BB$17,0))," ")</f>
        <v xml:space="preserve"> </v>
      </c>
      <c r="H712" s="78" t="str">
        <f>IF(COUNTIF(MaGv!$C$22:$BB$22, B708)&gt;0, INDEX(MaGv!$C$3:$BB$22, 1, MATCH(B708, MaGv!$C$22:$BB$22,0))," ")</f>
        <v xml:space="preserve"> </v>
      </c>
      <c r="I712" s="78" t="str">
        <f>IF(COUNTIF(MaGv!$C$27:$BB$27, B708)&gt;0, INDEX(MaGv!$C$3:$BB$27, 1, MATCH(B708, MaGv!$C$27:$BB$27,0))," ")</f>
        <v xml:space="preserve"> </v>
      </c>
      <c r="J712" s="78" t="str">
        <f>IF(COUNTIF(MaGv!$C$32:$BB$32, B708)&gt;0, INDEX(MaGv!$C$3:$BB$32, 1, MATCH(B708, MaGv!$C$32:$BB$32,0))," ")</f>
        <v xml:space="preserve"> </v>
      </c>
      <c r="K712" s="104"/>
      <c r="L712" s="580"/>
      <c r="M712" s="78">
        <v>4</v>
      </c>
      <c r="N712" s="79" t="s">
        <v>99</v>
      </c>
      <c r="O712" s="78" t="str">
        <f>IF(COUNTIF(MaGv!$C$7:$BB$7, L708)&gt;0, INDEX(MaGv!$C$3:$BB$7, 1, MATCH(L708, MaGv!$C$7:$BB$7,0))," ")</f>
        <v xml:space="preserve"> </v>
      </c>
      <c r="P712" s="78" t="str">
        <f>IF(COUNTIF(MaGv!$C$12:$BB$12, L708)&gt;0, INDEX(MaGv!$C$3:$BB$12, 1, MATCH(L708, MaGv!$C$12:$BB$12,0))," ")</f>
        <v xml:space="preserve"> </v>
      </c>
      <c r="Q712" s="78" t="str">
        <f>IF(COUNTIF(MaGv!$C$17:$BB$17, L708)&gt;0, INDEX(MaGv!$C$3:$BB$17, 1, MATCH(L708, MaGv!$C$17:$BB$17,0))," ")</f>
        <v>A7</v>
      </c>
      <c r="R712" s="78" t="str">
        <f>IF(COUNTIF(MaGv!$C$22:$BB$22, L708)&gt;0, INDEX(MaGv!$C$3:$BB$22, 1, MATCH(L708, MaGv!$C$22:$BB$22,0))," ")</f>
        <v xml:space="preserve"> </v>
      </c>
      <c r="S712" s="78" t="str">
        <f>IF(COUNTIF(MaGv!$C$27:$BB$27, L708)&gt;0, INDEX(MaGv!$C$3:$BB$27, 1, MATCH(L708, MaGv!$C$27:$BB$27,0))," ")</f>
        <v xml:space="preserve"> </v>
      </c>
      <c r="T712" s="78" t="str">
        <f>IF(COUNTIF(MaGv!$C$32:$BB$32, L708)&gt;0, INDEX(MaGv!$C$3:$BB$32, 1, MATCH(L708, MaGv!$C$32:$BB$32,0))," ")</f>
        <v xml:space="preserve"> </v>
      </c>
    </row>
    <row r="713" spans="1:22" ht="12.95" customHeight="1" thickBot="1">
      <c r="A713" s="124"/>
      <c r="B713" s="580"/>
      <c r="C713" s="108">
        <v>5</v>
      </c>
      <c r="D713" s="110" t="s">
        <v>100</v>
      </c>
      <c r="E713" s="108" t="str">
        <f>IF(COUNTIF(MaGv!$C$8:$BB$8, B708)&gt;0, INDEX(MaGv!$C$3:$BB$8, 1, MATCH(B708, MaGv!$C$8:$BB$8,0))," ")</f>
        <v xml:space="preserve"> </v>
      </c>
      <c r="F713" s="108" t="str">
        <f>IF(COUNTIF(MaGv!$C$13:$BB$13, B708)&gt;0, INDEX(MaGv!$C$3:$BB$13, 1, MATCH(B708, MaGv!$C$13:$BB$13,0))," ")</f>
        <v xml:space="preserve"> </v>
      </c>
      <c r="G713" s="108" t="str">
        <f>IF(COUNTIF(MaGv!$C$18:$BB$18, B708)&gt;0, INDEX(MaGv!$C$3:$BB$18, 1, MATCH(B708, MaGv!$C$18:$BB$18,0))," ")</f>
        <v>A11</v>
      </c>
      <c r="H713" s="108" t="str">
        <f>IF(COUNTIF(MaGv!$C$23:$BB$23, B708)&gt;0, INDEX(MaGv!$C$3:$BB$23, 1, MATCH(B708, MaGv!$C$23:$BB$23,0))," ")</f>
        <v xml:space="preserve"> </v>
      </c>
      <c r="I713" s="108" t="str">
        <f>IF(COUNTIF(MaGv!$C$28:$BB$28, B708)&gt;0, INDEX(MaGv!$C$3:$BB$28, 1, MATCH(B708, MaGv!$C$28:$BB$28,0))," ")</f>
        <v xml:space="preserve"> </v>
      </c>
      <c r="J713" s="108" t="str">
        <f>IF(COUNTIF(MaGv!$C$33:$BB$33, B708)&gt;0, INDEX(MaGv!$C$3:$BB$33, 1, MATCH(B708, MaGv!$C$33:$BB$33, 0))," ")</f>
        <v xml:space="preserve"> </v>
      </c>
      <c r="K713" s="104"/>
      <c r="L713" s="580"/>
      <c r="M713" s="108">
        <v>5</v>
      </c>
      <c r="N713" s="110" t="s">
        <v>100</v>
      </c>
      <c r="O713" s="108" t="str">
        <f>IF(COUNTIF(MaGv!$C$8:$BB$8, L708)&gt;0, INDEX(MaGv!$C$3:$BB$8, 1, MATCH(L708, MaGv!$C$8:$BB$8,0))," ")</f>
        <v xml:space="preserve"> </v>
      </c>
      <c r="P713" s="108" t="str">
        <f>IF(COUNTIF(MaGv!$C$13:$BB$13, L708)&gt;0, INDEX(MaGv!$C$3:$BB$13, 1, MATCH(L708, MaGv!$C$13:$BB$13,0))," ")</f>
        <v xml:space="preserve"> </v>
      </c>
      <c r="Q713" s="108" t="str">
        <f>IF(COUNTIF(MaGv!$C$18:$BB$18, L708)&gt;0, INDEX(MaGv!$C$3:$BB$18, 1, MATCH(L708, MaGv!$C$18:$BB$18,0))," ")</f>
        <v>A10</v>
      </c>
      <c r="R713" s="108" t="str">
        <f>IF(COUNTIF(MaGv!$C$23:$BB$23, L708)&gt;0, INDEX(MaGv!$C$3:$BB$23, 1, MATCH(L708, MaGv!$C$23:$BB$23,0))," ")</f>
        <v xml:space="preserve"> </v>
      </c>
      <c r="S713" s="108" t="str">
        <f>IF(COUNTIF(MaGv!$C$28:$BB$28, L708)&gt;0, INDEX(MaGv!$C$3:$BB$28, 1, MATCH(L708, MaGv!$C$28:$BB$28,0))," ")</f>
        <v xml:space="preserve"> </v>
      </c>
      <c r="T713" s="108" t="str">
        <f>IF(COUNTIF(MaGv!$C$33:$BB$33, L708)&gt;0, INDEX(MaGv!$C$3:$BB$33, 1, MATCH(L708, MaGv!$C$33:$BB$33, 0))," ")</f>
        <v xml:space="preserve"> </v>
      </c>
    </row>
    <row r="714" spans="1:22" ht="12.95" customHeight="1" thickTop="1">
      <c r="A714" s="124"/>
      <c r="B714" s="579" t="s">
        <v>24</v>
      </c>
      <c r="C714" s="109">
        <v>1</v>
      </c>
      <c r="D714" s="111" t="s">
        <v>279</v>
      </c>
      <c r="E714" s="109" t="str">
        <f>IF(COUNTIF(MaGv!$C$39:$BB$39, B708)&gt;0, INDEX(MaGv!$C$38:$BB$39, 1, MATCH(B708, MaGv!$C$39:$BB$39,0))," ")</f>
        <v xml:space="preserve"> </v>
      </c>
      <c r="F714" s="109" t="str">
        <f>IF(COUNTIF(MaGv!$C$44:$BB$44, B708)&gt;0, INDEX(MaGv!$C$38:$BB$44, 1, MATCH(B708, MaGv!$C$44:$BB$44,0))," ")</f>
        <v xml:space="preserve"> </v>
      </c>
      <c r="G714" s="109" t="str">
        <f>IF(COUNTIF(MaGv!$C$49:$BB$49, B708)&gt;0, INDEX(MaGv!$C$38:$BB$49, 1, MATCH(B708, MaGv!$C$49:$BB$49,0))," ")</f>
        <v xml:space="preserve"> </v>
      </c>
      <c r="H714" s="109" t="str">
        <f>IF(COUNTIF(MaGv!$C$54:$BB$54, B708)&gt;0, INDEX(MaGv!$C$38:$BB$54, 1, MATCH(B708, MaGv!$C$54:$BB$54,0))," ")</f>
        <v xml:space="preserve"> </v>
      </c>
      <c r="I714" s="109" t="str">
        <f>IF(COUNTIF(MaGv!$C$59:$BB$59, B708)&gt;0, INDEX(MaGv!$C$38:$BB$59, 1, MATCH(B708, MaGv!$C$59:$BB$59,0))," ")</f>
        <v xml:space="preserve"> </v>
      </c>
      <c r="J714" s="109" t="str">
        <f>IF(COUNTIF(MaGv!$C$64:$BB$64, B708)&gt;0, INDEX(MaGv!$C$38:$BB$64, 1, MATCH(B708, MaGv!$C$64:$BB$64,0))," ")</f>
        <v xml:space="preserve"> </v>
      </c>
      <c r="K714" s="104"/>
      <c r="L714" s="579" t="s">
        <v>24</v>
      </c>
      <c r="M714" s="109">
        <v>1</v>
      </c>
      <c r="N714" s="111" t="s">
        <v>279</v>
      </c>
      <c r="O714" s="109" t="str">
        <f>IF(COUNTIF(MaGv!$C$39:$BB$39, L708)&gt;0, INDEX(MaGv!$C$38:$BB$39, 1, MATCH(L708, MaGv!$C$39:$BB$39,0))," ")</f>
        <v xml:space="preserve"> </v>
      </c>
      <c r="P714" s="109" t="str">
        <f>IF(COUNTIF(MaGv!$C$44:$BB$44, L708)&gt;0, INDEX(MaGv!$C$38:$BB$44, 1, MATCH(L708, MaGv!$C$44:$BB$44,0))," ")</f>
        <v xml:space="preserve"> </v>
      </c>
      <c r="Q714" s="109" t="str">
        <f>IF(COUNTIF(MaGv!$C$49:$BB$49, L708)&gt;0, INDEX(MaGv!$C$38:$BB$49, 1, MATCH(L708, MaGv!$C$49:$BB$49,0))," ")</f>
        <v xml:space="preserve"> </v>
      </c>
      <c r="R714" s="109" t="str">
        <f>IF(COUNTIF(MaGv!$C$54:$BB$54, L708)&gt;0, INDEX(MaGv!$C$38:$BB$54, 1, MATCH(L708, MaGv!$C$54:$BB$54,0))," ")</f>
        <v xml:space="preserve"> </v>
      </c>
      <c r="S714" s="109" t="str">
        <f>IF(COUNTIF(MaGv!$C$59:$BB$59, L708)&gt;0, INDEX(MaGv!$C$38:$BB$59, 1, MATCH(L708, MaGv!$C$59:$BB$59,0))," ")</f>
        <v xml:space="preserve"> </v>
      </c>
      <c r="T714" s="109" t="str">
        <f>IF(COUNTIF(MaGv!$C$64:$BB$64, L708)&gt;0, INDEX(MaGv!$C$38:$BB$64, 1, MATCH(L708, MaGv!$C$64:$BB$64,0))," ")</f>
        <v xml:space="preserve"> </v>
      </c>
    </row>
    <row r="715" spans="1:22" ht="12.95" customHeight="1">
      <c r="A715" s="124"/>
      <c r="B715" s="580"/>
      <c r="C715" s="78">
        <v>2</v>
      </c>
      <c r="D715" s="79" t="s">
        <v>531</v>
      </c>
      <c r="E715" s="78" t="str">
        <f>IF(COUNTIF(MaGv!$C$40:$BB$40, B708)&gt;0, INDEX(MaGv!$C$38:$BB$40, 1, MATCH(B708, MaGv!$C$40:$BB$40,0))," ")</f>
        <v xml:space="preserve"> </v>
      </c>
      <c r="F715" s="78" t="str">
        <f>IF(COUNTIF(MaGv!$C$45:$BB$45, B708)&gt;0, INDEX(MaGv!$C$38:$BB$45, 1, MATCH(B708, MaGv!$C$45:$BB$45,0))," ")</f>
        <v xml:space="preserve"> </v>
      </c>
      <c r="G715" s="78" t="str">
        <f>IF(COUNTIF(MaGv!$C$50:$BB$50, B708)&gt;0, INDEX(MaGv!$C$38:$BB$50, 1, MATCH(B708, MaGv!$C$50:$BB$50,0))," ")</f>
        <v xml:space="preserve"> </v>
      </c>
      <c r="H715" s="78" t="str">
        <f>IF(COUNTIF(MaGv!$C$55:$BB$55, B708)&gt;0, INDEX(MaGv!$C$38:$BB$55, 1, MATCH(B708, MaGv!$C$55:$BB$55,0))," ")</f>
        <v xml:space="preserve"> </v>
      </c>
      <c r="I715" s="78" t="str">
        <f>IF(COUNTIF(MaGv!$C$60:$BB$60, B708)&gt;0, INDEX(MaGv!$C$38:$BB$60, 1, MATCH(B708, MaGv!$C$60:$BB$60,0))," ")</f>
        <v xml:space="preserve"> </v>
      </c>
      <c r="J715" s="78" t="str">
        <f>IF(COUNTIF(MaGv!$C$65:$BB$65, B708)&gt;0, INDEX(MaGv!$C$38:$BB$65, 1, MATCH(B708, MaGv!$C$65:$BB$65,0))," ")</f>
        <v xml:space="preserve"> </v>
      </c>
      <c r="K715" s="104"/>
      <c r="L715" s="580"/>
      <c r="M715" s="78">
        <v>2</v>
      </c>
      <c r="N715" s="79" t="s">
        <v>531</v>
      </c>
      <c r="O715" s="78" t="str">
        <f>IF(COUNTIF(MaGv!$C$40:$BB$40, L708)&gt;0, INDEX(MaGv!$C$38:$BB$40, 1, MATCH(L708, MaGv!$C$40:$BB$40,0))," ")</f>
        <v xml:space="preserve"> </v>
      </c>
      <c r="P715" s="78" t="str">
        <f>IF(COUNTIF(MaGv!$C$45:$BB$45, L708)&gt;0, INDEX(MaGv!$C$38:$BB$45, 1, MATCH(L708, MaGv!$C$45:$BB$45,0))," ")</f>
        <v xml:space="preserve"> </v>
      </c>
      <c r="Q715" s="78" t="str">
        <f>IF(COUNTIF(MaGv!$C$50:$BB$50, L708)&gt;0, INDEX(MaGv!$C$38:$BB$50, 1, MATCH(L708, MaGv!$C$50:$BB$50,0))," ")</f>
        <v xml:space="preserve"> </v>
      </c>
      <c r="R715" s="78" t="str">
        <f>IF(COUNTIF(MaGv!$C$55:$BB$55, L708)&gt;0, INDEX(MaGv!$C$38:$BB$55, 1, MATCH(L708, MaGv!$C$55:$BB$55,0))," ")</f>
        <v xml:space="preserve"> </v>
      </c>
      <c r="S715" s="78" t="str">
        <f>IF(COUNTIF(MaGv!$C$60:$BB$60, L708)&gt;0, INDEX(MaGv!$C$38:$BB$60, 1, MATCH(L708, MaGv!$C$60:$BB$60,0))," ")</f>
        <v xml:space="preserve"> </v>
      </c>
      <c r="T715" s="78" t="str">
        <f>IF(COUNTIF(MaGv!$C$65:$BB$65, L708)&gt;0, INDEX(MaGv!$C$38:$BB$65, 1, MATCH(L708, MaGv!$C$65:$BB$65,0))," ")</f>
        <v xml:space="preserve"> </v>
      </c>
    </row>
    <row r="716" spans="1:22" ht="12.95" customHeight="1">
      <c r="A716" s="124"/>
      <c r="B716" s="580"/>
      <c r="C716" s="78">
        <v>3</v>
      </c>
      <c r="D716" s="79" t="s">
        <v>532</v>
      </c>
      <c r="E716" s="78" t="str">
        <f>IF(COUNTIF(MaGv!$C$41:$BB$41, B708)&gt;0, INDEX(MaGv!$C$38:$BB$41, 1, MATCH(B708, MaGv!$C$41:$BB$41,0))," ")</f>
        <v xml:space="preserve"> </v>
      </c>
      <c r="F716" s="78" t="str">
        <f>IF(COUNTIF(MaGv!$C$46:$BB$46, B708)&gt;0, INDEX(MaGv!$C$38:$BB$46, 1, MATCH(B708, MaGv!$C$46:$BB$46,0))," ")</f>
        <v xml:space="preserve"> </v>
      </c>
      <c r="G716" s="78" t="str">
        <f>IF(COUNTIF(MaGv!$C$51:$BB$51, B708)&gt;0, INDEX(MaGv!$C$38:$BB$51, 1, MATCH(B708, MaGv!$C$51:$BB$51,0))," ")</f>
        <v xml:space="preserve"> </v>
      </c>
      <c r="H716" s="78" t="str">
        <f>IF(COUNTIF(MaGv!$C$56:$BB$56, B708)&gt;0, INDEX(MaGv!$C$38:$BB$56, 1, MATCH(B708, MaGv!$C$56:$BB$56,0))," ")</f>
        <v xml:space="preserve"> </v>
      </c>
      <c r="I716" s="78" t="str">
        <f>IF(COUNTIF(MaGv!$C$61:$BB$61, B708)&gt;0, INDEX(MaGv!$C$38:$BB$61, 1, MATCH(B708, MaGv!$C$61:$BB$61,0))," ")</f>
        <v xml:space="preserve"> </v>
      </c>
      <c r="J716" s="78" t="str">
        <f>IF(COUNTIF(MaGv!$C$66:$BB$66, B708)&gt;0, INDEX(MaGv!$C$38:$BB$66, 1, MATCH(B708, MaGv!$C$66:$BB$66,0))," ")</f>
        <v xml:space="preserve"> </v>
      </c>
      <c r="K716" s="104"/>
      <c r="L716" s="580"/>
      <c r="M716" s="78">
        <v>3</v>
      </c>
      <c r="N716" s="79" t="s">
        <v>532</v>
      </c>
      <c r="O716" s="78" t="str">
        <f>IF(COUNTIF(MaGv!$C$41:$BB$41, L708)&gt;0, INDEX(MaGv!$C$38:$BB$41, 1, MATCH(L708, MaGv!$C$41:$BB$41,0))," ")</f>
        <v xml:space="preserve"> </v>
      </c>
      <c r="P716" s="78" t="str">
        <f>IF(COUNTIF(MaGv!$C$46:$BB$46, L708)&gt;0, INDEX(MaGv!$C$38:$BB$46, 1, MATCH(L708, MaGv!$C$46:$BB$46,0))," ")</f>
        <v xml:space="preserve"> </v>
      </c>
      <c r="Q716" s="78" t="str">
        <f>IF(COUNTIF(MaGv!$C$51:$BB$51, L708)&gt;0, INDEX(MaGv!$C$38:$BB$51, 1, MATCH(L708, MaGv!$C$51:$BB$51,0))," ")</f>
        <v xml:space="preserve"> </v>
      </c>
      <c r="R716" s="78" t="str">
        <f>IF(COUNTIF(MaGv!$C$56:$BB$56, L708)&gt;0, INDEX(MaGv!$C$38:$BB$56, 1, MATCH(L708, MaGv!$C$56:$BB$56,0))," ")</f>
        <v xml:space="preserve"> </v>
      </c>
      <c r="S716" s="78" t="str">
        <f>IF(COUNTIF(MaGv!$C$61:$BB$61, L708)&gt;0, INDEX(MaGv!$C$38:$BB$61, 1, MATCH(L708, MaGv!$C$61:$BB$61,0))," ")</f>
        <v xml:space="preserve"> </v>
      </c>
      <c r="T716" s="78" t="str">
        <f>IF(COUNTIF(MaGv!$C$66:$BB$66, L708)&gt;0, INDEX(MaGv!$C$38:$BB$66, 1, MATCH(L708, MaGv!$C$66:$BB$66,0))," ")</f>
        <v xml:space="preserve"> </v>
      </c>
    </row>
    <row r="717" spans="1:22" ht="12.95" customHeight="1">
      <c r="A717" s="124"/>
      <c r="B717" s="580"/>
      <c r="C717" s="78">
        <v>4</v>
      </c>
      <c r="D717" s="79" t="s">
        <v>533</v>
      </c>
      <c r="E717" s="78" t="str">
        <f>IF(COUNTIF(MaGv!$C$42:$BB$42, B708)&gt;0, INDEX(MaGv!$C$38:$BB$42, 1, MATCH(B708, MaGv!$C$42:$BB$42,0))," ")</f>
        <v xml:space="preserve"> </v>
      </c>
      <c r="F717" s="78" t="str">
        <f>IF(COUNTIF(MaGv!$C$47:$BB$47, B708)&gt;0, INDEX(MaGv!$C$38:$BB$47, 1, MATCH(B708, MaGv!$C$47:$BB$47,0))," ")</f>
        <v xml:space="preserve"> </v>
      </c>
      <c r="G717" s="78" t="str">
        <f>IF(COUNTIF(MaGv!$C$52:$BB$52, B708)&gt;0, INDEX(MaGv!$C$38:$BB$52, 1, MATCH(B708, MaGv!$C$52:$BB$52, 0))," ")</f>
        <v xml:space="preserve"> </v>
      </c>
      <c r="H717" s="78" t="str">
        <f>IF(COUNTIF(MaGv!$C$57:$BB$57, B708)&gt;0, INDEX(MaGv!$C$38:$BB$57, 1, MATCH(B708, MaGv!$C$57:$BB$57,0))," ")</f>
        <v xml:space="preserve"> </v>
      </c>
      <c r="I717" s="78" t="str">
        <f>IF(COUNTIF(MaGv!$C$62:$BB$62, B708)&gt;0, INDEX(MaGv!$C$38:$BB$62, 1, MATCH(B708, MaGv!$C$62:$BB$62,0))," ")</f>
        <v xml:space="preserve"> </v>
      </c>
      <c r="J717" s="78" t="str">
        <f>IF(COUNTIF(MaGv!$C$66:$BB$67, B708)&gt;0, INDEX(MaGv!$C$38:$BB$67, 1, MATCH(B708, MaGv!$C$67:$BB$67,0))," ")</f>
        <v xml:space="preserve"> </v>
      </c>
      <c r="K717" s="104"/>
      <c r="L717" s="580"/>
      <c r="M717" s="78">
        <v>4</v>
      </c>
      <c r="N717" s="79" t="s">
        <v>533</v>
      </c>
      <c r="O717" s="78" t="str">
        <f>IF(COUNTIF(MaGv!$C$42:$BB$42, L708)&gt;0, INDEX(MaGv!$C$38:$BB$42, 1, MATCH(L708, MaGv!$C$42:$BB$42,0))," ")</f>
        <v xml:space="preserve"> </v>
      </c>
      <c r="P717" s="78" t="str">
        <f>IF(COUNTIF(MaGv!$C$47:$BB$47, L708)&gt;0, INDEX(MaGv!$C$38:$BB$47, 1, MATCH(L708, MaGv!$C$47:$BB$47,0))," ")</f>
        <v xml:space="preserve"> </v>
      </c>
      <c r="Q717" s="78" t="str">
        <f>IF(COUNTIF(MaGv!$C$52:$BB$52, L708)&gt;0, INDEX(MaGv!$C$38:$BB$52, 1, MATCH(L708, MaGv!$C$52:$BB$52, 0))," ")</f>
        <v xml:space="preserve"> </v>
      </c>
      <c r="R717" s="78" t="str">
        <f>IF(COUNTIF(MaGv!$C$57:$BB$57, L708)&gt;0, INDEX(MaGv!$C$38:$BB$57, 1, MATCH(L708, MaGv!$C$57:$BB$57,0))," ")</f>
        <v xml:space="preserve"> </v>
      </c>
      <c r="S717" s="78" t="str">
        <f>IF(COUNTIF(MaGv!$C$62:$BB$62, L708)&gt;0, INDEX(MaGv!$C$38:$BB$62, 1, MATCH(L708, MaGv!$C$62:$BB$62,0))," ")</f>
        <v xml:space="preserve"> </v>
      </c>
      <c r="T717" s="78" t="str">
        <f>IF(COUNTIF(MaGv!$C$66:$BB$67, L708)&gt;0, INDEX(MaGv!$C$38:$BB$67, 1, MATCH(L708, MaGv!$C$67:$BB$67,0))," ")</f>
        <v xml:space="preserve"> </v>
      </c>
    </row>
    <row r="718" spans="1:22" ht="12.95" customHeight="1">
      <c r="A718" s="124"/>
      <c r="B718" s="581"/>
      <c r="C718" s="80">
        <v>5</v>
      </c>
      <c r="D718" s="81" t="s">
        <v>534</v>
      </c>
      <c r="E718" s="80" t="str">
        <f>IF(COUNTIF(MaGv!$C$43:$BB$43, B708)&gt;0, INDEX(MaGv!$C$38:$BB$43, 1, MATCH(B708, MaGv!$C$43:$BB$43,0))," ")</f>
        <v xml:space="preserve"> </v>
      </c>
      <c r="F718" s="80" t="str">
        <f>IF(COUNTIF(MaGv!$C$48:$BB$48, B708)&gt;0, INDEX(MaGv!$C$38:$BB$48, 1, MATCH(B708, MaGv!$C$48:$BB$48,0))," ")</f>
        <v xml:space="preserve"> </v>
      </c>
      <c r="G718" s="80" t="str">
        <f>IF(COUNTIF(MaGv!$C$53:$BB$53, B708)&gt;0, INDEX(MaGv!$C$38:$BB$53, 1, MATCH(B708, MaGv!$C$53:$BB$53,0))," ")</f>
        <v xml:space="preserve"> </v>
      </c>
      <c r="H718" s="80" t="str">
        <f>IF(COUNTIF(MaGv!$C$58:$BB$58, B708)&gt;0, INDEX(MaGv!$C$38:$BB$58, 1, MATCH(B708, MaGv!$C$58:$BB$58,0))," ")</f>
        <v xml:space="preserve"> </v>
      </c>
      <c r="I718" s="80" t="str">
        <f>IF(COUNTIF(MaGv!$C$63:$BB$63, B708)&gt;0, INDEX(MaGv!$C$38:$BB$63, 1, MATCH(B708, MaGv!$C$63:$BB$63,0))," ")</f>
        <v xml:space="preserve"> </v>
      </c>
      <c r="J718" s="80" t="str">
        <f>IF(COUNTIF(MaGv!$C$68:$BB$68, B708)&gt;0, INDEX(MaGv!$C$38:$BB$68, 1, MATCH(B708, MaGv!$C$68:$BB$68,0))," ")</f>
        <v xml:space="preserve"> </v>
      </c>
      <c r="K718" s="104"/>
      <c r="L718" s="581"/>
      <c r="M718" s="80">
        <v>5</v>
      </c>
      <c r="N718" s="81" t="s">
        <v>534</v>
      </c>
      <c r="O718" s="80" t="str">
        <f>IF(COUNTIF(MaGv!$C$43:$BB$43, L708)&gt;0, INDEX(MaGv!$C$38:$BB$43, 1, MATCH(L708, MaGv!$C$43:$BB$43,0))," ")</f>
        <v xml:space="preserve"> </v>
      </c>
      <c r="P718" s="80" t="str">
        <f>IF(COUNTIF(MaGv!$C$48:$BB$48, L708)&gt;0, INDEX(MaGv!$C$38:$BB$48, 1, MATCH(L708, MaGv!$C$48:$BB$48,0))," ")</f>
        <v xml:space="preserve"> </v>
      </c>
      <c r="Q718" s="80" t="str">
        <f>IF(COUNTIF(MaGv!$C$53:$BB$53, L708)&gt;0, INDEX(MaGv!$C$38:$BB$53, 1, MATCH(L708, MaGv!$C$53:$BB$53,0))," ")</f>
        <v xml:space="preserve"> </v>
      </c>
      <c r="R718" s="80" t="str">
        <f>IF(COUNTIF(MaGv!$C$58:$BB$58, L708)&gt;0, INDEX(MaGv!$C$38:$BB$58, 1, MATCH(L708, MaGv!$C$58:$BB$58,0))," ")</f>
        <v xml:space="preserve"> </v>
      </c>
      <c r="S718" s="80" t="str">
        <f>IF(COUNTIF(MaGv!$C$63:$BB$63, L708)&gt;0, INDEX(MaGv!$C$38:$BB$63, 1, MATCH(L708, MaGv!$C$63:$BB$63,0))," ")</f>
        <v xml:space="preserve"> </v>
      </c>
      <c r="T718" s="80" t="str">
        <f>IF(COUNTIF(MaGv!$C$68:$BB$68, L708)&gt;0, INDEX(MaGv!$C$38:$BB$68, 1, MATCH(L708, MaGv!$C$68:$BB$68,0))," ")</f>
        <v xml:space="preserve"> </v>
      </c>
    </row>
    <row r="719" spans="1:22" ht="12.95" customHeight="1">
      <c r="A719" s="124"/>
      <c r="B719" s="119"/>
      <c r="C719" s="75"/>
      <c r="D719" s="82"/>
      <c r="E719" s="75"/>
      <c r="F719" s="75"/>
      <c r="G719" s="75"/>
      <c r="H719" s="75"/>
      <c r="I719" s="75"/>
      <c r="J719" s="75"/>
      <c r="K719" s="104"/>
      <c r="L719" s="119"/>
      <c r="M719" s="75"/>
      <c r="N719" s="82"/>
      <c r="O719" s="75"/>
      <c r="P719" s="75"/>
      <c r="Q719" s="75"/>
      <c r="R719" s="75"/>
      <c r="S719" s="75"/>
      <c r="T719" s="75"/>
    </row>
    <row r="720" spans="1:22" ht="12.95" customHeight="1">
      <c r="A720" s="127"/>
      <c r="B720" s="120"/>
      <c r="C720" s="83"/>
      <c r="D720" s="83"/>
      <c r="E720" s="84"/>
      <c r="F720" s="84"/>
      <c r="G720" s="84"/>
      <c r="H720" s="84"/>
      <c r="I720" s="84"/>
      <c r="J720" s="84"/>
      <c r="K720" s="84"/>
      <c r="L720" s="120"/>
      <c r="M720" s="83"/>
      <c r="N720" s="83"/>
      <c r="O720" s="84"/>
      <c r="P720" s="84"/>
      <c r="Q720" s="84"/>
      <c r="R720" s="84"/>
      <c r="S720" s="84"/>
      <c r="T720" s="84"/>
    </row>
    <row r="721" spans="1:22" ht="12.95" customHeight="1">
      <c r="A721" s="124"/>
      <c r="B721" s="474" t="str">
        <f ca="1">MaGv!$N$1</f>
        <v>tkb_khoi12_hk2_ngay04-05-2020</v>
      </c>
      <c r="C721" s="474"/>
      <c r="D721" s="70"/>
      <c r="E721" s="70"/>
      <c r="F721" s="70"/>
      <c r="G721" s="70"/>
      <c r="H721" s="124"/>
      <c r="I721" s="70"/>
      <c r="J721" s="70"/>
      <c r="K721" s="71"/>
      <c r="L721" s="474" t="str">
        <f ca="1">MaGv!$N$1</f>
        <v>tkb_khoi12_hk2_ngay04-05-2020</v>
      </c>
      <c r="M721" s="70"/>
      <c r="N721" s="70"/>
      <c r="O721" s="70"/>
      <c r="P721" s="70"/>
      <c r="Q721" s="70"/>
      <c r="R721" s="124"/>
      <c r="S721" s="70"/>
      <c r="T721" s="70"/>
    </row>
    <row r="722" spans="1:22" ht="12.95" customHeight="1">
      <c r="B722" s="117" t="s">
        <v>71</v>
      </c>
      <c r="C722" s="582" t="str">
        <f>VLOOKUP(B724,dsma,3,0)&amp;"-"&amp;VLOOKUP(B724,dsma,5,0)</f>
        <v>Trịnh Thị Kim Hương-CN</v>
      </c>
      <c r="D722" s="582"/>
      <c r="E722" s="582"/>
      <c r="F722" s="582"/>
      <c r="G722" s="71"/>
      <c r="H722" s="72"/>
      <c r="I722" s="73" t="s">
        <v>125</v>
      </c>
      <c r="J722" s="74">
        <f>60-COUNTIF(E725:J734, " ")</f>
        <v>3</v>
      </c>
      <c r="K722" s="71"/>
      <c r="L722" s="117" t="s">
        <v>71</v>
      </c>
      <c r="M722" s="582" t="str">
        <f>VLOOKUP(L724,dsma,3,0)&amp;"-"&amp;VLOOKUP(L724,dsma,5,0)</f>
        <v>Sử Khắc Dũng-CN</v>
      </c>
      <c r="N722" s="582"/>
      <c r="O722" s="582"/>
      <c r="P722" s="582"/>
      <c r="Q722" s="105"/>
      <c r="R722" s="72"/>
      <c r="S722" s="73" t="s">
        <v>125</v>
      </c>
      <c r="T722" s="74">
        <f>60-COUNTIF(O725:T734, " ")</f>
        <v>0</v>
      </c>
    </row>
    <row r="723" spans="1:22" ht="3" customHeight="1">
      <c r="B723" s="116"/>
      <c r="C723" s="71"/>
      <c r="D723" s="71"/>
      <c r="E723" s="75"/>
      <c r="F723" s="71"/>
      <c r="G723" s="71"/>
      <c r="H723" s="71"/>
      <c r="I723" s="71"/>
      <c r="J723" s="71"/>
      <c r="K723" s="71"/>
      <c r="L723" s="116"/>
      <c r="M723" s="71"/>
      <c r="N723" s="71"/>
      <c r="O723" s="75"/>
      <c r="P723" s="71"/>
      <c r="Q723" s="71"/>
      <c r="R723" s="71"/>
      <c r="S723" s="71"/>
      <c r="T723" s="71"/>
    </row>
    <row r="724" spans="1:22" ht="12.95" customHeight="1">
      <c r="A724" s="126"/>
      <c r="B724" s="118" t="str">
        <f>X95</f>
        <v>BC01</v>
      </c>
      <c r="C724" s="76" t="s">
        <v>72</v>
      </c>
      <c r="D724" s="76" t="s">
        <v>73</v>
      </c>
      <c r="E724" s="76" t="s">
        <v>15</v>
      </c>
      <c r="F724" s="76" t="s">
        <v>16</v>
      </c>
      <c r="G724" s="76" t="s">
        <v>37</v>
      </c>
      <c r="H724" s="76" t="s">
        <v>38</v>
      </c>
      <c r="I724" s="76" t="s">
        <v>39</v>
      </c>
      <c r="J724" s="76" t="s">
        <v>40</v>
      </c>
      <c r="K724" s="103"/>
      <c r="L724" s="118" t="str">
        <f>X96</f>
        <v>BC02</v>
      </c>
      <c r="M724" s="76" t="s">
        <v>72</v>
      </c>
      <c r="N724" s="76" t="s">
        <v>73</v>
      </c>
      <c r="O724" s="76" t="s">
        <v>15</v>
      </c>
      <c r="P724" s="76" t="s">
        <v>16</v>
      </c>
      <c r="Q724" s="76" t="s">
        <v>37</v>
      </c>
      <c r="R724" s="76" t="s">
        <v>38</v>
      </c>
      <c r="S724" s="76" t="s">
        <v>39</v>
      </c>
      <c r="T724" s="76" t="s">
        <v>40</v>
      </c>
      <c r="V724" s="122">
        <v>92</v>
      </c>
    </row>
    <row r="725" spans="1:22" ht="12.95" customHeight="1">
      <c r="A725" s="124"/>
      <c r="B725" s="583" t="s">
        <v>25</v>
      </c>
      <c r="C725" s="68">
        <v>1</v>
      </c>
      <c r="D725" s="77" t="s">
        <v>74</v>
      </c>
      <c r="E725" s="68" t="str">
        <f>IF(COUNTIF(MaGv!$C$4:$BB$4, B724)&gt;0, INDEX(MaGv!$C$3:$BB$4, 1, MATCH(B724, MaGv!$C$4:$BB$4,0))," ")</f>
        <v xml:space="preserve"> </v>
      </c>
      <c r="F725" s="68" t="str">
        <f>IF(COUNTIF(MaGv!$C$9:$BB$9, B724)&gt;0, INDEX(MaGv!$C$3:$BB$9, 1, MATCH(B724, MaGv!$C$9:$BB$9,0))," ")</f>
        <v xml:space="preserve"> </v>
      </c>
      <c r="G725" s="68" t="str">
        <f>IF(COUNTIF(MaGv!$C$14:$BB$14, B724)&gt;0, INDEX(MaGv!$C$3:$BB$14, 1, MATCH(B724, MaGv!$C$14:$BB$14,0))," ")</f>
        <v xml:space="preserve"> </v>
      </c>
      <c r="H725" s="68" t="str">
        <f>IF(COUNTIF(MaGv!$C$19:$BB$19, B724)&gt;0, INDEX(MaGv!$C$3:$BB$19, 1, MATCH(B724, MaGv!$C$19:$BB$19,0))," ")</f>
        <v>A3</v>
      </c>
      <c r="I725" s="68" t="str">
        <f>IF(COUNTIF(MaGv!$C$24:$BB$24, B724)&gt;0, INDEX(MaGv!$C$3:$BB$24, 1, MATCH(B724, MaGv!$C$24:$BB$24,0))," ")</f>
        <v>A7</v>
      </c>
      <c r="J725" s="68" t="str">
        <f>IF(COUNTIF(MaGv!$C$29:$BB$29, B724)&gt;0, INDEX(MaGv!$C$3:$BB$29, 1, MATCH(B724, MaGv!$C$29:$BB$29,0))," ")</f>
        <v xml:space="preserve"> </v>
      </c>
      <c r="K725" s="104"/>
      <c r="L725" s="583" t="s">
        <v>25</v>
      </c>
      <c r="M725" s="68">
        <v>1</v>
      </c>
      <c r="N725" s="77" t="s">
        <v>74</v>
      </c>
      <c r="O725" s="68" t="str">
        <f>IF(COUNTIF(MaGv!$C$4:$BB$4, L724)&gt;0, INDEX(MaGv!$C$3:$BB$4, 1, MATCH(L724, MaGv!$C$4:$BB$4,0))," ")</f>
        <v xml:space="preserve"> </v>
      </c>
      <c r="P725" s="68" t="str">
        <f>IF(COUNTIF(MaGv!$C$9:$BB$9, L724)&gt;0, INDEX(MaGv!$C$3:$BB$9, 1, MATCH(L724, MaGv!$C$9:$BB$9,0))," ")</f>
        <v xml:space="preserve"> </v>
      </c>
      <c r="Q725" s="68" t="str">
        <f>IF(COUNTIF(MaGv!$C$14:$BB$14, L724)&gt;0, INDEX(MaGv!$C$3:$BB$14, 1, MATCH(L724, MaGv!$C$14:$BB$14,0))," ")</f>
        <v xml:space="preserve"> </v>
      </c>
      <c r="R725" s="68" t="str">
        <f>IF(COUNTIF(MaGv!$C$19:$BB$19, L724)&gt;0, INDEX(MaGv!$C$3:$BB$19, 1, MATCH(L724, MaGv!$C$19:$BB$19,0))," ")</f>
        <v xml:space="preserve"> </v>
      </c>
      <c r="S725" s="68" t="str">
        <f>IF(COUNTIF(MaGv!$C$24:$BB$24, L724)&gt;0, INDEX(MaGv!$C$3:$BB$24, 1, MATCH(L724, MaGv!$C$24:$BB$24,0))," ")</f>
        <v xml:space="preserve"> </v>
      </c>
      <c r="T725" s="68" t="str">
        <f>IF(COUNTIF(MaGv!$C$29:$BB$29, L724)&gt;0, INDEX(MaGv!$C$3:$BB$29, 1, MATCH(L724, MaGv!$C$29:$BB$29,0))," ")</f>
        <v xml:space="preserve"> </v>
      </c>
    </row>
    <row r="726" spans="1:22" ht="12.95" customHeight="1">
      <c r="A726" s="124"/>
      <c r="B726" s="580"/>
      <c r="C726" s="78">
        <v>2</v>
      </c>
      <c r="D726" s="79" t="s">
        <v>98</v>
      </c>
      <c r="E726" s="78" t="str">
        <f>IF(COUNTIF(MaGv!$C$5:$BB$5, B724)&gt;0, INDEX(MaGv!$C$3:$BB$5, 1, MATCH(B724, MaGv!$C$5:$BB$5,0))," ")</f>
        <v xml:space="preserve"> </v>
      </c>
      <c r="F726" s="78" t="str">
        <f>IF(COUNTIF(MaGv!$C$10:$BB$10, B724)&gt;0, INDEX(MaGv!$C$3:$BB$10, 1, MATCH(B724, MaGv!$C$10:$BB$10,0))," ")</f>
        <v xml:space="preserve"> </v>
      </c>
      <c r="G726" s="78" t="str">
        <f>IF(COUNTIF(MaGv!$C$15:$BB$15, B724)&gt;0, INDEX(MaGv!$C$3:$BB$15, 1, MATCH(B724, MaGv!$C$15:$BB$15,0))," ")</f>
        <v xml:space="preserve"> </v>
      </c>
      <c r="H726" s="78" t="str">
        <f>IF(COUNTIF(MaGv!$C$20:$BB$20, B724)&gt;0, INDEX(MaGv!$C$3:$BB$20, 1, MATCH(B724, MaGv!$C$20:$BB$20,0))," ")</f>
        <v xml:space="preserve"> </v>
      </c>
      <c r="I726" s="78" t="str">
        <f>IF(COUNTIF(MaGv!$C$25:$BB$25, B724)&gt;0, INDEX(MaGv!$C$3:$BB$25, 1, MATCH(B724, MaGv!$C$25:$BB$25,0))," ")</f>
        <v xml:space="preserve"> </v>
      </c>
      <c r="J726" s="78" t="str">
        <f>IF(COUNTIF(MaGv!$C$30:$BB$30, B724)&gt;0, INDEX(MaGv!$C$3:$BB$30, 1, MATCH(B724, MaGv!$C$30:$BB$30,0))," ")</f>
        <v xml:space="preserve"> </v>
      </c>
      <c r="K726" s="104"/>
      <c r="L726" s="580"/>
      <c r="M726" s="78">
        <v>2</v>
      </c>
      <c r="N726" s="79" t="s">
        <v>98</v>
      </c>
      <c r="O726" s="78" t="str">
        <f>IF(COUNTIF(MaGv!$C$5:$BB$5, L724)&gt;0, INDEX(MaGv!$C$3:$BB$5, 1, MATCH(L724, MaGv!$C$5:$BB$5,0))," ")</f>
        <v xml:space="preserve"> </v>
      </c>
      <c r="P726" s="78" t="str">
        <f>IF(COUNTIF(MaGv!$C$10:$BB$10, L724)&gt;0, INDEX(MaGv!$C$3:$BB$10, 1, MATCH(L724, MaGv!$C$10:$BB$10,0))," ")</f>
        <v xml:space="preserve"> </v>
      </c>
      <c r="Q726" s="78" t="str">
        <f>IF(COUNTIF(MaGv!$C$15:$BB$15, L724)&gt;0, INDEX(MaGv!$C$3:$BB$15, 1, MATCH(L724, MaGv!$C$15:$BB$15,0))," ")</f>
        <v xml:space="preserve"> </v>
      </c>
      <c r="R726" s="78" t="str">
        <f>IF(COUNTIF(MaGv!$C$20:$BB$20, L724)&gt;0, INDEX(MaGv!$C$3:$BB$20, 1, MATCH(L724, MaGv!$C$20:$BB$20,0))," ")</f>
        <v xml:space="preserve"> </v>
      </c>
      <c r="S726" s="78" t="str">
        <f>IF(COUNTIF(MaGv!$C$25:$BB$25, L724)&gt;0, INDEX(MaGv!$C$3:$BB$25, 1, MATCH(L724, MaGv!$C$25:$BB$25,0))," ")</f>
        <v xml:space="preserve"> </v>
      </c>
      <c r="T726" s="78" t="str">
        <f>IF(COUNTIF(MaGv!$C$30:$BB$30, L724)&gt;0, INDEX(MaGv!$C$3:$BB$30, 1, MATCH(L724, MaGv!$C$30:$BB$30,0))," ")</f>
        <v xml:space="preserve"> </v>
      </c>
    </row>
    <row r="727" spans="1:22" ht="12.95" customHeight="1">
      <c r="A727" s="124"/>
      <c r="B727" s="580"/>
      <c r="C727" s="78">
        <v>3</v>
      </c>
      <c r="D727" s="79" t="s">
        <v>278</v>
      </c>
      <c r="E727" s="78" t="str">
        <f>IF(COUNTIF(MaGv!$C$6:$BB$6, B724)&gt;0, INDEX(MaGv!$C$3:$BB$6, 1, MATCH(B724, MaGv!$C$6:$BB$6,0))," ")</f>
        <v xml:space="preserve"> </v>
      </c>
      <c r="F727" s="78" t="str">
        <f>IF(COUNTIF(MaGv!$C$11:$BB$11, B724)&gt;0, INDEX(MaGv!$C$3:$BB$11, 1, MATCH(B724, MaGv!$C$11:$BB$11,0))," ")</f>
        <v xml:space="preserve"> </v>
      </c>
      <c r="G727" s="78" t="str">
        <f>IF(COUNTIF(MaGv!$C$16:$BB$16, B724)&gt;0, INDEX(MaGv!$C$3:$BB$16, 1, MATCH(B724, MaGv!$C$16:$BB$16,0))," ")</f>
        <v xml:space="preserve"> </v>
      </c>
      <c r="H727" s="78" t="str">
        <f>IF(COUNTIF(MaGv!$C$21:$BB$21, B724)&gt;0, INDEX(MaGv!$C$3:$BB$21, 1, MATCH(B724, MaGv!$C$21:$BB$21,0))," ")</f>
        <v xml:space="preserve"> </v>
      </c>
      <c r="I727" s="78" t="str">
        <f>IF(COUNTIF(MaGv!$C$26:$BB$26, B724)&gt;0, INDEX(MaGv!$C$3:$BB$26, 1, MATCH(B724, MaGv!$C$26:$BB$26,0))," ")</f>
        <v xml:space="preserve"> </v>
      </c>
      <c r="J727" s="78" t="str">
        <f>IF(COUNTIF(MaGv!$C$31:$BB$31, B724)&gt;0, INDEX(MaGv!$C$3:$BB$31, 1, MATCH(B724, MaGv!$C$31:$BB$31,0))," ")</f>
        <v xml:space="preserve"> </v>
      </c>
      <c r="K727" s="104"/>
      <c r="L727" s="580"/>
      <c r="M727" s="78">
        <v>3</v>
      </c>
      <c r="N727" s="79" t="s">
        <v>278</v>
      </c>
      <c r="O727" s="78" t="str">
        <f>IF(COUNTIF(MaGv!$C$6:$BB$6, L724)&gt;0, INDEX(MaGv!$C$3:$BB$6, 1, MATCH(L724, MaGv!$C$6:$BB$6,0))," ")</f>
        <v xml:space="preserve"> </v>
      </c>
      <c r="P727" s="78" t="str">
        <f>IF(COUNTIF(MaGv!$C$11:$BB$11, L724)&gt;0, INDEX(MaGv!$C$3:$BB$11, 1, MATCH(L724, MaGv!$C$11:$BB$11,0))," ")</f>
        <v xml:space="preserve"> </v>
      </c>
      <c r="Q727" s="78" t="str">
        <f>IF(COUNTIF(MaGv!$C$16:$BB$16, L724)&gt;0, INDEX(MaGv!$C$3:$BB$16, 1, MATCH(L724, MaGv!$C$16:$BB$16,0))," ")</f>
        <v xml:space="preserve"> </v>
      </c>
      <c r="R727" s="78" t="str">
        <f>IF(COUNTIF(MaGv!$C$21:$BB$21, L724)&gt;0, INDEX(MaGv!$C$3:$BB$21, 1, MATCH(L724, MaGv!$C$21:$BB$21,0))," ")</f>
        <v xml:space="preserve"> </v>
      </c>
      <c r="S727" s="78" t="str">
        <f>IF(COUNTIF(MaGv!$C$26:$BB$26, L724)&gt;0, INDEX(MaGv!$C$3:$BB$26, 1, MATCH(L724, MaGv!$C$26:$BB$26,0))," ")</f>
        <v xml:space="preserve"> </v>
      </c>
      <c r="T727" s="78" t="str">
        <f>IF(COUNTIF(MaGv!$C$31:$BB$31, L724)&gt;0, INDEX(MaGv!$C$3:$BB$31, 1, MATCH(L724, MaGv!$C$31:$BB$31,0))," ")</f>
        <v xml:space="preserve"> </v>
      </c>
    </row>
    <row r="728" spans="1:22" ht="12.95" customHeight="1">
      <c r="A728" s="124"/>
      <c r="B728" s="580"/>
      <c r="C728" s="78">
        <v>4</v>
      </c>
      <c r="D728" s="79" t="s">
        <v>99</v>
      </c>
      <c r="E728" s="78" t="str">
        <f>IF(COUNTIF(MaGv!$C$7:$BB$7, B724)&gt;0, INDEX(MaGv!$C$3:$BB$7, 1, MATCH(B724, MaGv!$C$7:$BB$7,0))," ")</f>
        <v xml:space="preserve"> </v>
      </c>
      <c r="F728" s="78" t="str">
        <f>IF(COUNTIF(MaGv!$C$12:$BB$12, B724)&gt;0, INDEX(MaGv!$C$3:$BB$12, 1, MATCH(B724, MaGv!$C$12:$BB$12,0))," ")</f>
        <v xml:space="preserve"> </v>
      </c>
      <c r="G728" s="78" t="str">
        <f>IF(COUNTIF(MaGv!$C$17:$BB$17, B724)&gt;0, INDEX(MaGv!$C$3:$BB$17, 1, MATCH(B724, MaGv!$C$17:$BB$17,0))," ")</f>
        <v xml:space="preserve"> </v>
      </c>
      <c r="H728" s="78" t="str">
        <f>IF(COUNTIF(MaGv!$C$22:$BB$22, B724)&gt;0, INDEX(MaGv!$C$3:$BB$22, 1, MATCH(B724, MaGv!$C$22:$BB$22,0))," ")</f>
        <v xml:space="preserve"> </v>
      </c>
      <c r="I728" s="78" t="str">
        <f>IF(COUNTIF(MaGv!$C$27:$BB$27, B724)&gt;0, INDEX(MaGv!$C$3:$BB$27, 1, MATCH(B724, MaGv!$C$27:$BB$27,0))," ")</f>
        <v xml:space="preserve"> </v>
      </c>
      <c r="J728" s="78" t="str">
        <f>IF(COUNTIF(MaGv!$C$32:$BB$32, B724)&gt;0, INDEX(MaGv!$C$3:$BB$32, 1, MATCH(B724, MaGv!$C$32:$BB$32,0))," ")</f>
        <v xml:space="preserve"> </v>
      </c>
      <c r="K728" s="104"/>
      <c r="L728" s="580"/>
      <c r="M728" s="78">
        <v>4</v>
      </c>
      <c r="N728" s="79" t="s">
        <v>99</v>
      </c>
      <c r="O728" s="78" t="str">
        <f>IF(COUNTIF(MaGv!$C$7:$BB$7, L724)&gt;0, INDEX(MaGv!$C$3:$BB$7, 1, MATCH(L724, MaGv!$C$7:$BB$7,0))," ")</f>
        <v xml:space="preserve"> </v>
      </c>
      <c r="P728" s="78" t="str">
        <f>IF(COUNTIF(MaGv!$C$12:$BB$12, L724)&gt;0, INDEX(MaGv!$C$3:$BB$12, 1, MATCH(L724, MaGv!$C$12:$BB$12,0))," ")</f>
        <v xml:space="preserve"> </v>
      </c>
      <c r="Q728" s="78" t="str">
        <f>IF(COUNTIF(MaGv!$C$17:$BB$17, L724)&gt;0, INDEX(MaGv!$C$3:$BB$17, 1, MATCH(L724, MaGv!$C$17:$BB$17,0))," ")</f>
        <v xml:space="preserve"> </v>
      </c>
      <c r="R728" s="78" t="str">
        <f>IF(COUNTIF(MaGv!$C$22:$BB$22, L724)&gt;0, INDEX(MaGv!$C$3:$BB$22, 1, MATCH(L724, MaGv!$C$22:$BB$22,0))," ")</f>
        <v xml:space="preserve"> </v>
      </c>
      <c r="S728" s="78" t="str">
        <f>IF(COUNTIF(MaGv!$C$27:$BB$27, L724)&gt;0, INDEX(MaGv!$C$3:$BB$27, 1, MATCH(L724, MaGv!$C$27:$BB$27,0))," ")</f>
        <v xml:space="preserve"> </v>
      </c>
      <c r="T728" s="78" t="str">
        <f>IF(COUNTIF(MaGv!$C$32:$BB$32, L724)&gt;0, INDEX(MaGv!$C$3:$BB$32, 1, MATCH(L724, MaGv!$C$32:$BB$32,0))," ")</f>
        <v xml:space="preserve"> </v>
      </c>
    </row>
    <row r="729" spans="1:22" ht="12.95" customHeight="1" thickBot="1">
      <c r="A729" s="124"/>
      <c r="B729" s="580"/>
      <c r="C729" s="108">
        <v>5</v>
      </c>
      <c r="D729" s="110" t="s">
        <v>100</v>
      </c>
      <c r="E729" s="108" t="str">
        <f>IF(COUNTIF(MaGv!$C$8:$BB$8, B724)&gt;0, INDEX(MaGv!$C$3:$BB$8, 1, MATCH(B724, MaGv!$C$8:$BB$8,0))," ")</f>
        <v>A8</v>
      </c>
      <c r="F729" s="108" t="str">
        <f>IF(COUNTIF(MaGv!$C$13:$BB$13, B724)&gt;0, INDEX(MaGv!$C$3:$BB$13, 1, MATCH(B724, MaGv!$C$13:$BB$13,0))," ")</f>
        <v xml:space="preserve"> </v>
      </c>
      <c r="G729" s="108" t="str">
        <f>IF(COUNTIF(MaGv!$C$18:$BB$18, B724)&gt;0, INDEX(MaGv!$C$3:$BB$18, 1, MATCH(B724, MaGv!$C$18:$BB$18,0))," ")</f>
        <v xml:space="preserve"> </v>
      </c>
      <c r="H729" s="108" t="str">
        <f>IF(COUNTIF(MaGv!$C$23:$BB$23, B724)&gt;0, INDEX(MaGv!$C$3:$BB$23, 1, MATCH(B724, MaGv!$C$23:$BB$23,0))," ")</f>
        <v xml:space="preserve"> </v>
      </c>
      <c r="I729" s="108" t="str">
        <f>IF(COUNTIF(MaGv!$C$28:$BB$28, B724)&gt;0, INDEX(MaGv!$C$3:$BB$28, 1, MATCH(B724, MaGv!$C$28:$BB$28,0))," ")</f>
        <v xml:space="preserve"> </v>
      </c>
      <c r="J729" s="108" t="str">
        <f>IF(COUNTIF(MaGv!$C$33:$BB$33, B724)&gt;0, INDEX(MaGv!$C$3:$BB$33, 1, MATCH(B724, MaGv!$C$33:$BB$33, 0))," ")</f>
        <v xml:space="preserve"> </v>
      </c>
      <c r="K729" s="104"/>
      <c r="L729" s="580"/>
      <c r="M729" s="108">
        <v>5</v>
      </c>
      <c r="N729" s="110" t="s">
        <v>100</v>
      </c>
      <c r="O729" s="108" t="str">
        <f>IF(COUNTIF(MaGv!$C$8:$BB$8, L724)&gt;0, INDEX(MaGv!$C$3:$BB$8, 1, MATCH(L724, MaGv!$C$8:$BB$8,0))," ")</f>
        <v xml:space="preserve"> </v>
      </c>
      <c r="P729" s="108" t="str">
        <f>IF(COUNTIF(MaGv!$C$13:$BB$13, L724)&gt;0, INDEX(MaGv!$C$3:$BB$13, 1, MATCH(L724, MaGv!$C$13:$BB$13,0))," ")</f>
        <v xml:space="preserve"> </v>
      </c>
      <c r="Q729" s="108" t="str">
        <f>IF(COUNTIF(MaGv!$C$18:$BB$18, L724)&gt;0, INDEX(MaGv!$C$3:$BB$18, 1, MATCH(L724, MaGv!$C$18:$BB$18,0))," ")</f>
        <v xml:space="preserve"> </v>
      </c>
      <c r="R729" s="108" t="str">
        <f>IF(COUNTIF(MaGv!$C$23:$BB$23, L724)&gt;0, INDEX(MaGv!$C$3:$BB$23, 1, MATCH(L724, MaGv!$C$23:$BB$23,0))," ")</f>
        <v xml:space="preserve"> </v>
      </c>
      <c r="S729" s="108" t="str">
        <f>IF(COUNTIF(MaGv!$C$28:$BB$28, L724)&gt;0, INDEX(MaGv!$C$3:$BB$28, 1, MATCH(L724, MaGv!$C$28:$BB$28,0))," ")</f>
        <v xml:space="preserve"> </v>
      </c>
      <c r="T729" s="108" t="str">
        <f>IF(COUNTIF(MaGv!$C$33:$BB$33, L724)&gt;0, INDEX(MaGv!$C$3:$BB$33, 1, MATCH(L724, MaGv!$C$33:$BB$33, 0))," ")</f>
        <v xml:space="preserve"> </v>
      </c>
    </row>
    <row r="730" spans="1:22" ht="12.95" customHeight="1" thickTop="1">
      <c r="A730" s="124"/>
      <c r="B730" s="579" t="s">
        <v>24</v>
      </c>
      <c r="C730" s="109">
        <v>1</v>
      </c>
      <c r="D730" s="111" t="s">
        <v>279</v>
      </c>
      <c r="E730" s="109" t="str">
        <f>IF(COUNTIF(MaGv!$C$39:$BB$39, B724)&gt;0, INDEX(MaGv!$C$38:$BB$39, 1, MATCH(B724, MaGv!$C$39:$BB$39,0))," ")</f>
        <v xml:space="preserve"> </v>
      </c>
      <c r="F730" s="109" t="str">
        <f>IF(COUNTIF(MaGv!$C$44:$BB$44, B724)&gt;0, INDEX(MaGv!$C$38:$BB$44, 1, MATCH(B724, MaGv!$C$44:$BB$44,0))," ")</f>
        <v xml:space="preserve"> </v>
      </c>
      <c r="G730" s="109" t="str">
        <f>IF(COUNTIF(MaGv!$C$49:$BB$49, B724)&gt;0, INDEX(MaGv!$C$38:$BB$49, 1, MATCH(B724, MaGv!$C$49:$BB$49,0))," ")</f>
        <v xml:space="preserve"> </v>
      </c>
      <c r="H730" s="109" t="str">
        <f>IF(COUNTIF(MaGv!$C$54:$BB$54, B724)&gt;0, INDEX(MaGv!$C$38:$BB$54, 1, MATCH(B724, MaGv!$C$54:$BB$54,0))," ")</f>
        <v xml:space="preserve"> </v>
      </c>
      <c r="I730" s="109" t="str">
        <f>IF(COUNTIF(MaGv!$C$59:$BB$59, B724)&gt;0, INDEX(MaGv!$C$38:$BB$59, 1, MATCH(B724, MaGv!$C$59:$BB$59,0))," ")</f>
        <v xml:space="preserve"> </v>
      </c>
      <c r="J730" s="109" t="str">
        <f>IF(COUNTIF(MaGv!$C$64:$BB$64, B724)&gt;0, INDEX(MaGv!$C$38:$BB$64, 1, MATCH(B724, MaGv!$C$64:$BB$64,0))," ")</f>
        <v xml:space="preserve"> </v>
      </c>
      <c r="K730" s="104"/>
      <c r="L730" s="579" t="s">
        <v>24</v>
      </c>
      <c r="M730" s="109">
        <v>1</v>
      </c>
      <c r="N730" s="111" t="s">
        <v>279</v>
      </c>
      <c r="O730" s="109" t="str">
        <f>IF(COUNTIF(MaGv!$C$39:$BB$39, L724)&gt;0, INDEX(MaGv!$C$38:$BB$39, 1, MATCH(L724, MaGv!$C$39:$BB$39,0))," ")</f>
        <v xml:space="preserve"> </v>
      </c>
      <c r="P730" s="109" t="str">
        <f>IF(COUNTIF(MaGv!$C$44:$BB$44, L724)&gt;0, INDEX(MaGv!$C$38:$BB$44, 1, MATCH(L724, MaGv!$C$44:$BB$44,0))," ")</f>
        <v xml:space="preserve"> </v>
      </c>
      <c r="Q730" s="109" t="str">
        <f>IF(COUNTIF(MaGv!$C$49:$BB$49, L724)&gt;0, INDEX(MaGv!$C$38:$BB$49, 1, MATCH(L724, MaGv!$C$49:$BB$49,0))," ")</f>
        <v xml:space="preserve"> </v>
      </c>
      <c r="R730" s="109" t="str">
        <f>IF(COUNTIF(MaGv!$C$54:$BB$54, L724)&gt;0, INDEX(MaGv!$C$38:$BB$54, 1, MATCH(L724, MaGv!$C$54:$BB$54,0))," ")</f>
        <v xml:space="preserve"> </v>
      </c>
      <c r="S730" s="109" t="str">
        <f>IF(COUNTIF(MaGv!$C$59:$BB$59, L724)&gt;0, INDEX(MaGv!$C$38:$BB$59, 1, MATCH(L724, MaGv!$C$59:$BB$59,0))," ")</f>
        <v xml:space="preserve"> </v>
      </c>
      <c r="T730" s="109" t="str">
        <f>IF(COUNTIF(MaGv!$C$64:$BB$64, L724)&gt;0, INDEX(MaGv!$C$38:$BB$64, 1, MATCH(L724, MaGv!$C$64:$BB$64,0))," ")</f>
        <v xml:space="preserve"> </v>
      </c>
    </row>
    <row r="731" spans="1:22" ht="12.95" customHeight="1">
      <c r="A731" s="124"/>
      <c r="B731" s="580"/>
      <c r="C731" s="78">
        <v>2</v>
      </c>
      <c r="D731" s="79" t="s">
        <v>531</v>
      </c>
      <c r="E731" s="78" t="str">
        <f>IF(COUNTIF(MaGv!$C$40:$BB$40, B724)&gt;0, INDEX(MaGv!$C$38:$BB$40, 1, MATCH(B724, MaGv!$C$40:$BB$40,0))," ")</f>
        <v xml:space="preserve"> </v>
      </c>
      <c r="F731" s="78" t="str">
        <f>IF(COUNTIF(MaGv!$C$45:$BB$45, B724)&gt;0, INDEX(MaGv!$C$38:$BB$45, 1, MATCH(B724, MaGv!$C$45:$BB$45,0))," ")</f>
        <v xml:space="preserve"> </v>
      </c>
      <c r="G731" s="78" t="str">
        <f>IF(COUNTIF(MaGv!$C$50:$BB$50, B724)&gt;0, INDEX(MaGv!$C$38:$BB$50, 1, MATCH(B724, MaGv!$C$50:$BB$50,0))," ")</f>
        <v xml:space="preserve"> </v>
      </c>
      <c r="H731" s="78" t="str">
        <f>IF(COUNTIF(MaGv!$C$55:$BB$55, B724)&gt;0, INDEX(MaGv!$C$38:$BB$55, 1, MATCH(B724, MaGv!$C$55:$BB$55,0))," ")</f>
        <v xml:space="preserve"> </v>
      </c>
      <c r="I731" s="78" t="str">
        <f>IF(COUNTIF(MaGv!$C$60:$BB$60, B724)&gt;0, INDEX(MaGv!$C$38:$BB$60, 1, MATCH(B724, MaGv!$C$60:$BB$60,0))," ")</f>
        <v xml:space="preserve"> </v>
      </c>
      <c r="J731" s="78" t="str">
        <f>IF(COUNTIF(MaGv!$C$65:$BB$65, B724)&gt;0, INDEX(MaGv!$C$38:$BB$65, 1, MATCH(B724, MaGv!$C$65:$BB$65,0))," ")</f>
        <v xml:space="preserve"> </v>
      </c>
      <c r="K731" s="104"/>
      <c r="L731" s="580"/>
      <c r="M731" s="78">
        <v>2</v>
      </c>
      <c r="N731" s="79" t="s">
        <v>531</v>
      </c>
      <c r="O731" s="78" t="str">
        <f>IF(COUNTIF(MaGv!$C$40:$BB$40, L724)&gt;0, INDEX(MaGv!$C$38:$BB$40, 1, MATCH(L724, MaGv!$C$40:$BB$40,0))," ")</f>
        <v xml:space="preserve"> </v>
      </c>
      <c r="P731" s="78" t="str">
        <f>IF(COUNTIF(MaGv!$C$45:$BB$45, L724)&gt;0, INDEX(MaGv!$C$38:$BB$45, 1, MATCH(L724, MaGv!$C$45:$BB$45,0))," ")</f>
        <v xml:space="preserve"> </v>
      </c>
      <c r="Q731" s="78" t="str">
        <f>IF(COUNTIF(MaGv!$C$50:$BB$50, L724)&gt;0, INDEX(MaGv!$C$38:$BB$50, 1, MATCH(L724, MaGv!$C$50:$BB$50,0))," ")</f>
        <v xml:space="preserve"> </v>
      </c>
      <c r="R731" s="78" t="str">
        <f>IF(COUNTIF(MaGv!$C$55:$BB$55, L724)&gt;0, INDEX(MaGv!$C$38:$BB$55, 1, MATCH(L724, MaGv!$C$55:$BB$55,0))," ")</f>
        <v xml:space="preserve"> </v>
      </c>
      <c r="S731" s="78" t="str">
        <f>IF(COUNTIF(MaGv!$C$60:$BB$60, L724)&gt;0, INDEX(MaGv!$C$38:$BB$60, 1, MATCH(L724, MaGv!$C$60:$BB$60,0))," ")</f>
        <v xml:space="preserve"> </v>
      </c>
      <c r="T731" s="78" t="str">
        <f>IF(COUNTIF(MaGv!$C$65:$BB$65, L724)&gt;0, INDEX(MaGv!$C$38:$BB$65, 1, MATCH(L724, MaGv!$C$65:$BB$65,0))," ")</f>
        <v xml:space="preserve"> </v>
      </c>
    </row>
    <row r="732" spans="1:22" ht="12.95" customHeight="1">
      <c r="A732" s="124"/>
      <c r="B732" s="580"/>
      <c r="C732" s="78">
        <v>3</v>
      </c>
      <c r="D732" s="79" t="s">
        <v>532</v>
      </c>
      <c r="E732" s="78" t="str">
        <f>IF(COUNTIF(MaGv!$C$41:$BB$41, B724)&gt;0, INDEX(MaGv!$C$38:$BB$41, 1, MATCH(B724, MaGv!$C$41:$BB$41,0))," ")</f>
        <v xml:space="preserve"> </v>
      </c>
      <c r="F732" s="78" t="str">
        <f>IF(COUNTIF(MaGv!$C$46:$BB$46, B724)&gt;0, INDEX(MaGv!$C$38:$BB$46, 1, MATCH(B724, MaGv!$C$46:$BB$46,0))," ")</f>
        <v xml:space="preserve"> </v>
      </c>
      <c r="G732" s="78" t="str">
        <f>IF(COUNTIF(MaGv!$C$51:$BB$51, B724)&gt;0, INDEX(MaGv!$C$38:$BB$51, 1, MATCH(B724, MaGv!$C$51:$BB$51,0))," ")</f>
        <v xml:space="preserve"> </v>
      </c>
      <c r="H732" s="78" t="str">
        <f>IF(COUNTIF(MaGv!$C$56:$BB$56, B724)&gt;0, INDEX(MaGv!$C$38:$BB$56, 1, MATCH(B724, MaGv!$C$56:$BB$56,0))," ")</f>
        <v xml:space="preserve"> </v>
      </c>
      <c r="I732" s="78" t="str">
        <f>IF(COUNTIF(MaGv!$C$61:$BB$61, B724)&gt;0, INDEX(MaGv!$C$38:$BB$61, 1, MATCH(B724, MaGv!$C$61:$BB$61,0))," ")</f>
        <v xml:space="preserve"> </v>
      </c>
      <c r="J732" s="78" t="str">
        <f>IF(COUNTIF(MaGv!$C$66:$BB$66, B724)&gt;0, INDEX(MaGv!$C$38:$BB$66, 1, MATCH(B724, MaGv!$C$66:$BB$66,0))," ")</f>
        <v xml:space="preserve"> </v>
      </c>
      <c r="K732" s="104"/>
      <c r="L732" s="580"/>
      <c r="M732" s="78">
        <v>3</v>
      </c>
      <c r="N732" s="79" t="s">
        <v>532</v>
      </c>
      <c r="O732" s="78" t="str">
        <f>IF(COUNTIF(MaGv!$C$41:$BB$41, L724)&gt;0, INDEX(MaGv!$C$38:$BB$41, 1, MATCH(L724, MaGv!$C$41:$BB$41,0))," ")</f>
        <v xml:space="preserve"> </v>
      </c>
      <c r="P732" s="78" t="str">
        <f>IF(COUNTIF(MaGv!$C$46:$BB$46, L724)&gt;0, INDEX(MaGv!$C$38:$BB$46, 1, MATCH(L724, MaGv!$C$46:$BB$46,0))," ")</f>
        <v xml:space="preserve"> </v>
      </c>
      <c r="Q732" s="78" t="str">
        <f>IF(COUNTIF(MaGv!$C$51:$BB$51, L724)&gt;0, INDEX(MaGv!$C$38:$BB$51, 1, MATCH(L724, MaGv!$C$51:$BB$51,0))," ")</f>
        <v xml:space="preserve"> </v>
      </c>
      <c r="R732" s="78" t="str">
        <f>IF(COUNTIF(MaGv!$C$56:$BB$56, L724)&gt;0, INDEX(MaGv!$C$38:$BB$56, 1, MATCH(L724, MaGv!$C$56:$BB$56,0))," ")</f>
        <v xml:space="preserve"> </v>
      </c>
      <c r="S732" s="78" t="str">
        <f>IF(COUNTIF(MaGv!$C$61:$BB$61, L724)&gt;0, INDEX(MaGv!$C$38:$BB$61, 1, MATCH(L724, MaGv!$C$61:$BB$61,0))," ")</f>
        <v xml:space="preserve"> </v>
      </c>
      <c r="T732" s="78" t="str">
        <f>IF(COUNTIF(MaGv!$C$66:$BB$66, L724)&gt;0, INDEX(MaGv!$C$38:$BB$66, 1, MATCH(L724, MaGv!$C$66:$BB$66,0))," ")</f>
        <v xml:space="preserve"> </v>
      </c>
    </row>
    <row r="733" spans="1:22" ht="12.95" customHeight="1">
      <c r="A733" s="124"/>
      <c r="B733" s="580"/>
      <c r="C733" s="78">
        <v>4</v>
      </c>
      <c r="D733" s="79" t="s">
        <v>533</v>
      </c>
      <c r="E733" s="78" t="str">
        <f>IF(COUNTIF(MaGv!$C$42:$BB$42, B724)&gt;0, INDEX(MaGv!$C$38:$BB$42, 1, MATCH(B724, MaGv!$C$42:$BB$42,0))," ")</f>
        <v xml:space="preserve"> </v>
      </c>
      <c r="F733" s="78" t="str">
        <f>IF(COUNTIF(MaGv!$C$47:$BB$47, B724)&gt;0, INDEX(MaGv!$C$38:$BB$47, 1, MATCH(B724, MaGv!$C$47:$BB$47,0))," ")</f>
        <v xml:space="preserve"> </v>
      </c>
      <c r="G733" s="78" t="str">
        <f>IF(COUNTIF(MaGv!$C$52:$BB$52, B724)&gt;0, INDEX(MaGv!$C$38:$BB$52, 1, MATCH(B724, MaGv!$C$52:$BB$52, 0))," ")</f>
        <v xml:space="preserve"> </v>
      </c>
      <c r="H733" s="78" t="str">
        <f>IF(COUNTIF(MaGv!$C$57:$BB$57, B724)&gt;0, INDEX(MaGv!$C$38:$BB$57, 1, MATCH(B724, MaGv!$C$57:$BB$57,0))," ")</f>
        <v xml:space="preserve"> </v>
      </c>
      <c r="I733" s="78" t="str">
        <f>IF(COUNTIF(MaGv!$C$62:$BB$62, B724)&gt;0, INDEX(MaGv!$C$38:$BB$62, 1, MATCH(B724, MaGv!$C$62:$BB$62,0))," ")</f>
        <v xml:space="preserve"> </v>
      </c>
      <c r="J733" s="78" t="str">
        <f>IF(COUNTIF(MaGv!$C$66:$BB$67, B724)&gt;0, INDEX(MaGv!$C$38:$BB$67, 1, MATCH(B724, MaGv!$C$67:$BB$67,0))," ")</f>
        <v xml:space="preserve"> </v>
      </c>
      <c r="K733" s="104"/>
      <c r="L733" s="580"/>
      <c r="M733" s="78">
        <v>4</v>
      </c>
      <c r="N733" s="79" t="s">
        <v>533</v>
      </c>
      <c r="O733" s="78" t="str">
        <f>IF(COUNTIF(MaGv!$C$42:$BB$42, L724)&gt;0, INDEX(MaGv!$C$38:$BB$42, 1, MATCH(L724, MaGv!$C$42:$BB$42,0))," ")</f>
        <v xml:space="preserve"> </v>
      </c>
      <c r="P733" s="78" t="str">
        <f>IF(COUNTIF(MaGv!$C$47:$BB$47, L724)&gt;0, INDEX(MaGv!$C$38:$BB$47, 1, MATCH(L724, MaGv!$C$47:$BB$47,0))," ")</f>
        <v xml:space="preserve"> </v>
      </c>
      <c r="Q733" s="78" t="str">
        <f>IF(COUNTIF(MaGv!$C$52:$BB$52, L724)&gt;0, INDEX(MaGv!$C$38:$BB$52, 1, MATCH(L724, MaGv!$C$52:$BB$52, 0))," ")</f>
        <v xml:space="preserve"> </v>
      </c>
      <c r="R733" s="78" t="str">
        <f>IF(COUNTIF(MaGv!$C$57:$BB$57, L724)&gt;0, INDEX(MaGv!$C$38:$BB$57, 1, MATCH(L724, MaGv!$C$57:$BB$57,0))," ")</f>
        <v xml:space="preserve"> </v>
      </c>
      <c r="S733" s="78" t="str">
        <f>IF(COUNTIF(MaGv!$C$62:$BB$62, L724)&gt;0, INDEX(MaGv!$C$38:$BB$62, 1, MATCH(L724, MaGv!$C$62:$BB$62,0))," ")</f>
        <v xml:space="preserve"> </v>
      </c>
      <c r="T733" s="78" t="str">
        <f>IF(COUNTIF(MaGv!$C$66:$BB$67, L724)&gt;0, INDEX(MaGv!$C$38:$BB$67, 1, MATCH(L724, MaGv!$C$67:$BB$67,0))," ")</f>
        <v xml:space="preserve"> </v>
      </c>
    </row>
    <row r="734" spans="1:22" ht="12.95" customHeight="1">
      <c r="A734" s="124"/>
      <c r="B734" s="581"/>
      <c r="C734" s="80">
        <v>5</v>
      </c>
      <c r="D734" s="81" t="s">
        <v>534</v>
      </c>
      <c r="E734" s="80" t="str">
        <f>IF(COUNTIF(MaGv!$C$43:$BB$43, B724)&gt;0, INDEX(MaGv!$C$38:$BB$43, 1, MATCH(B724, MaGv!$C$43:$BB$43,0))," ")</f>
        <v xml:space="preserve"> </v>
      </c>
      <c r="F734" s="80" t="str">
        <f>IF(COUNTIF(MaGv!$C$48:$BB$48, B724)&gt;0, INDEX(MaGv!$C$38:$BB$48, 1, MATCH(B724, MaGv!$C$48:$BB$48,0))," ")</f>
        <v xml:space="preserve"> </v>
      </c>
      <c r="G734" s="80" t="str">
        <f>IF(COUNTIF(MaGv!$C$53:$BB$53, B724)&gt;0, INDEX(MaGv!$C$38:$BB$53, 1, MATCH(B724, MaGv!$C$53:$BB$53,0))," ")</f>
        <v xml:space="preserve"> </v>
      </c>
      <c r="H734" s="80" t="str">
        <f>IF(COUNTIF(MaGv!$C$58:$BB$58, B724)&gt;0, INDEX(MaGv!$C$38:$BB$58, 1, MATCH(B724, MaGv!$C$58:$BB$58,0))," ")</f>
        <v xml:space="preserve"> </v>
      </c>
      <c r="I734" s="80" t="str">
        <f>IF(COUNTIF(MaGv!$C$63:$BB$63, B724)&gt;0, INDEX(MaGv!$C$38:$BB$63, 1, MATCH(B724, MaGv!$C$63:$BB$63,0))," ")</f>
        <v xml:space="preserve"> </v>
      </c>
      <c r="J734" s="80" t="str">
        <f>IF(COUNTIF(MaGv!$C$68:$BB$68, B724)&gt;0, INDEX(MaGv!$C$38:$BB$68, 1, MATCH(B724, MaGv!$C$68:$BB$68,0))," ")</f>
        <v xml:space="preserve"> </v>
      </c>
      <c r="K734" s="104"/>
      <c r="L734" s="581"/>
      <c r="M734" s="80">
        <v>5</v>
      </c>
      <c r="N734" s="81" t="s">
        <v>534</v>
      </c>
      <c r="O734" s="80" t="str">
        <f>IF(COUNTIF(MaGv!$C$43:$BB$43, L724)&gt;0, INDEX(MaGv!$C$38:$BB$43, 1, MATCH(L724, MaGv!$C$43:$BB$43,0))," ")</f>
        <v xml:space="preserve"> </v>
      </c>
      <c r="P734" s="80" t="str">
        <f>IF(COUNTIF(MaGv!$C$48:$BB$48, L724)&gt;0, INDEX(MaGv!$C$38:$BB$48, 1, MATCH(L724, MaGv!$C$48:$BB$48,0))," ")</f>
        <v xml:space="preserve"> </v>
      </c>
      <c r="Q734" s="80" t="str">
        <f>IF(COUNTIF(MaGv!$C$53:$BB$53, L724)&gt;0, INDEX(MaGv!$C$38:$BB$53, 1, MATCH(L724, MaGv!$C$53:$BB$53,0))," ")</f>
        <v xml:space="preserve"> </v>
      </c>
      <c r="R734" s="80" t="str">
        <f>IF(COUNTIF(MaGv!$C$58:$BB$58, L724)&gt;0, INDEX(MaGv!$C$38:$BB$58, 1, MATCH(L724, MaGv!$C$58:$BB$58,0))," ")</f>
        <v xml:space="preserve"> </v>
      </c>
      <c r="S734" s="80" t="str">
        <f>IF(COUNTIF(MaGv!$C$63:$BB$63, L724)&gt;0, INDEX(MaGv!$C$38:$BB$63, 1, MATCH(L724, MaGv!$C$63:$BB$63,0))," ")</f>
        <v xml:space="preserve"> </v>
      </c>
      <c r="T734" s="80" t="str">
        <f>IF(COUNTIF(MaGv!$C$68:$BB$68, L724)&gt;0, INDEX(MaGv!$C$38:$BB$68, 1, MATCH(L724, MaGv!$C$68:$BB$68,0))," ")</f>
        <v xml:space="preserve"> </v>
      </c>
    </row>
    <row r="735" spans="1:22" ht="12.95" customHeight="1">
      <c r="A735" s="124"/>
      <c r="B735" s="119"/>
      <c r="C735" s="75"/>
      <c r="D735" s="82"/>
      <c r="E735" s="75"/>
      <c r="F735" s="75"/>
      <c r="G735" s="75"/>
      <c r="H735" s="75"/>
      <c r="I735" s="75"/>
      <c r="J735" s="75"/>
      <c r="K735" s="104"/>
      <c r="L735" s="119"/>
      <c r="M735" s="75"/>
      <c r="N735" s="82"/>
      <c r="O735" s="75"/>
      <c r="P735" s="75"/>
      <c r="Q735" s="75"/>
      <c r="R735" s="75"/>
      <c r="S735" s="75"/>
      <c r="T735" s="75"/>
    </row>
    <row r="736" spans="1:22" ht="12.95" customHeight="1">
      <c r="A736" s="127"/>
      <c r="B736" s="120"/>
      <c r="C736" s="83"/>
      <c r="D736" s="83"/>
      <c r="E736" s="84"/>
      <c r="F736" s="84"/>
      <c r="G736" s="84"/>
      <c r="H736" s="84"/>
      <c r="I736" s="84"/>
      <c r="J736" s="84"/>
      <c r="K736" s="84"/>
      <c r="L736" s="120"/>
      <c r="M736" s="83"/>
      <c r="N736" s="83"/>
      <c r="O736" s="84"/>
      <c r="P736" s="84"/>
      <c r="Q736" s="84"/>
      <c r="R736" s="84"/>
      <c r="S736" s="84"/>
      <c r="T736" s="84"/>
    </row>
    <row r="737" spans="1:22" ht="12.95" customHeight="1">
      <c r="A737" s="124"/>
      <c r="B737" s="474" t="str">
        <f ca="1">MaGv!$N$1</f>
        <v>tkb_khoi12_hk2_ngay04-05-2020</v>
      </c>
      <c r="C737" s="474"/>
      <c r="D737" s="70"/>
      <c r="E737" s="70"/>
      <c r="F737" s="70"/>
      <c r="G737" s="70"/>
      <c r="H737" s="124"/>
      <c r="I737" s="70"/>
      <c r="J737" s="70"/>
      <c r="K737" s="71"/>
      <c r="L737" s="474" t="str">
        <f ca="1">MaGv!$N$1</f>
        <v>tkb_khoi12_hk2_ngay04-05-2020</v>
      </c>
      <c r="M737" s="70"/>
      <c r="N737" s="70"/>
      <c r="O737" s="70"/>
      <c r="P737" s="70"/>
      <c r="Q737" s="70"/>
      <c r="R737" s="124"/>
      <c r="S737" s="70"/>
      <c r="T737" s="70"/>
    </row>
    <row r="738" spans="1:22" ht="12.95" customHeight="1">
      <c r="B738" s="117" t="s">
        <v>71</v>
      </c>
      <c r="C738" s="582" t="str">
        <f>VLOOKUP(B740,dsma,3,0)&amp;"-"&amp;VLOOKUP(B740,dsma,5,0)</f>
        <v>Lưu Diễm Miên-CN</v>
      </c>
      <c r="D738" s="582"/>
      <c r="E738" s="582"/>
      <c r="F738" s="582"/>
      <c r="G738" s="71"/>
      <c r="H738" s="72"/>
      <c r="I738" s="73" t="s">
        <v>125</v>
      </c>
      <c r="J738" s="74">
        <f>60-COUNTIF(E741:J750, " ")</f>
        <v>3</v>
      </c>
      <c r="K738" s="71"/>
      <c r="L738" s="117" t="s">
        <v>71</v>
      </c>
      <c r="M738" s="582" t="str">
        <f>VLOOKUP(L740,dsma,3,0)&amp;"-"&amp;VLOOKUP(L740,dsma,5,0)</f>
        <v>Trần Quang Ánh Nguyệt-CN</v>
      </c>
      <c r="N738" s="582"/>
      <c r="O738" s="582"/>
      <c r="P738" s="582"/>
      <c r="Q738" s="71"/>
      <c r="R738" s="72"/>
      <c r="S738" s="73" t="s">
        <v>125</v>
      </c>
      <c r="T738" s="74">
        <f>60-COUNTIF(O741:T750, " ")</f>
        <v>0</v>
      </c>
    </row>
    <row r="739" spans="1:22" ht="3" customHeight="1">
      <c r="B739" s="116"/>
      <c r="C739" s="71"/>
      <c r="D739" s="71"/>
      <c r="E739" s="75"/>
      <c r="F739" s="71"/>
      <c r="G739" s="71"/>
      <c r="H739" s="71"/>
      <c r="I739" s="71"/>
      <c r="J739" s="71"/>
      <c r="K739" s="71"/>
      <c r="L739" s="116"/>
      <c r="M739" s="71"/>
      <c r="N739" s="71"/>
      <c r="O739" s="75"/>
      <c r="P739" s="71"/>
      <c r="Q739" s="71"/>
      <c r="R739" s="71"/>
      <c r="S739" s="71"/>
      <c r="T739" s="71"/>
    </row>
    <row r="740" spans="1:22" ht="12.95" customHeight="1">
      <c r="A740" s="126"/>
      <c r="B740" s="118" t="str">
        <f>X97</f>
        <v>BC03</v>
      </c>
      <c r="C740" s="76" t="s">
        <v>72</v>
      </c>
      <c r="D740" s="76" t="s">
        <v>73</v>
      </c>
      <c r="E740" s="76" t="s">
        <v>15</v>
      </c>
      <c r="F740" s="76" t="s">
        <v>16</v>
      </c>
      <c r="G740" s="76" t="s">
        <v>37</v>
      </c>
      <c r="H740" s="76" t="s">
        <v>38</v>
      </c>
      <c r="I740" s="76" t="s">
        <v>39</v>
      </c>
      <c r="J740" s="76" t="s">
        <v>40</v>
      </c>
      <c r="K740" s="103"/>
      <c r="L740" s="118" t="str">
        <f>X98</f>
        <v>BC04</v>
      </c>
      <c r="M740" s="76" t="s">
        <v>72</v>
      </c>
      <c r="N740" s="76" t="s">
        <v>73</v>
      </c>
      <c r="O740" s="76" t="s">
        <v>15</v>
      </c>
      <c r="P740" s="76" t="s">
        <v>16</v>
      </c>
      <c r="Q740" s="76" t="s">
        <v>37</v>
      </c>
      <c r="R740" s="76" t="s">
        <v>38</v>
      </c>
      <c r="S740" s="76" t="s">
        <v>39</v>
      </c>
      <c r="T740" s="76" t="s">
        <v>40</v>
      </c>
      <c r="V740" s="122">
        <v>94</v>
      </c>
    </row>
    <row r="741" spans="1:22" ht="12.95" customHeight="1">
      <c r="A741" s="124"/>
      <c r="B741" s="583" t="s">
        <v>25</v>
      </c>
      <c r="C741" s="68">
        <v>1</v>
      </c>
      <c r="D741" s="77" t="s">
        <v>74</v>
      </c>
      <c r="E741" s="68" t="str">
        <f>IF(COUNTIF(MaGv!$C$4:$BB$4, B740)&gt;0, INDEX(MaGv!$C$3:$BB$4, 1, MATCH(B740, MaGv!$C$4:$BB$4,0))," ")</f>
        <v xml:space="preserve"> </v>
      </c>
      <c r="F741" s="68" t="str">
        <f>IF(COUNTIF(MaGv!$C$9:$BB$9, B740)&gt;0, INDEX(MaGv!$C$3:$BB$9, 1, MATCH(B740, MaGv!$C$9:$BB$9,0))," ")</f>
        <v xml:space="preserve"> </v>
      </c>
      <c r="G741" s="68" t="str">
        <f>IF(COUNTIF(MaGv!$C$14:$BB$14, B740)&gt;0, INDEX(MaGv!$C$3:$BB$14, 1, MATCH(B740, MaGv!$C$14:$BB$14,0))," ")</f>
        <v xml:space="preserve"> </v>
      </c>
      <c r="H741" s="68" t="str">
        <f>IF(COUNTIF(MaGv!$C$19:$BB$19, B740)&gt;0, INDEX(MaGv!$C$3:$BB$19, 1, MATCH(B740, MaGv!$C$19:$BB$19,0))," ")</f>
        <v xml:space="preserve"> </v>
      </c>
      <c r="I741" s="68" t="str">
        <f>IF(COUNTIF(MaGv!$C$24:$BB$24, B740)&gt;0, INDEX(MaGv!$C$3:$BB$24, 1, MATCH(B740, MaGv!$C$24:$BB$24,0))," ")</f>
        <v xml:space="preserve"> </v>
      </c>
      <c r="J741" s="68" t="str">
        <f>IF(COUNTIF(MaGv!$C$29:$BB$29, B740)&gt;0, INDEX(MaGv!$C$3:$BB$29, 1, MATCH(B740, MaGv!$C$29:$BB$29,0))," ")</f>
        <v xml:space="preserve"> </v>
      </c>
      <c r="K741" s="104"/>
      <c r="L741" s="583" t="s">
        <v>25</v>
      </c>
      <c r="M741" s="68">
        <v>1</v>
      </c>
      <c r="N741" s="77" t="s">
        <v>74</v>
      </c>
      <c r="O741" s="68" t="str">
        <f>IF(COUNTIF(MaGv!$C$4:$BB$4, L740)&gt;0, INDEX(MaGv!$C$3:$BB$4, 1, MATCH(L740, MaGv!$C$4:$BB$4,0))," ")</f>
        <v xml:space="preserve"> </v>
      </c>
      <c r="P741" s="68" t="str">
        <f>IF(COUNTIF(MaGv!$C$9:$BB$9, L740)&gt;0, INDEX(MaGv!$C$3:$BB$9, 1, MATCH(L740, MaGv!$C$9:$BB$9,0))," ")</f>
        <v xml:space="preserve"> </v>
      </c>
      <c r="Q741" s="68" t="str">
        <f>IF(COUNTIF(MaGv!$C$14:$BB$14, L740)&gt;0, INDEX(MaGv!$C$3:$BB$14, 1, MATCH(L740, MaGv!$C$14:$BB$14,0))," ")</f>
        <v xml:space="preserve"> </v>
      </c>
      <c r="R741" s="68" t="str">
        <f>IF(COUNTIF(MaGv!$C$19:$BB$19, L740)&gt;0, INDEX(MaGv!$C$3:$BB$19, 1, MATCH(L740, MaGv!$C$19:$BB$19,0))," ")</f>
        <v xml:space="preserve"> </v>
      </c>
      <c r="S741" s="68" t="str">
        <f>IF(COUNTIF(MaGv!$C$24:$BB$24, L740)&gt;0, INDEX(MaGv!$C$3:$BB$24, 1, MATCH(L740, MaGv!$C$24:$BB$24,0))," ")</f>
        <v xml:space="preserve"> </v>
      </c>
      <c r="T741" s="68" t="str">
        <f>IF(COUNTIF(MaGv!$C$29:$BB$29, L740)&gt;0, INDEX(MaGv!$C$3:$BB$29, 1, MATCH(L740, MaGv!$C$29:$BB$29,0))," ")</f>
        <v xml:space="preserve"> </v>
      </c>
    </row>
    <row r="742" spans="1:22" ht="12.95" customHeight="1">
      <c r="A742" s="124"/>
      <c r="B742" s="580"/>
      <c r="C742" s="78">
        <v>2</v>
      </c>
      <c r="D742" s="79" t="s">
        <v>98</v>
      </c>
      <c r="E742" s="78" t="str">
        <f>IF(COUNTIF(MaGv!$C$5:$BB$5, B740)&gt;0, INDEX(MaGv!$C$3:$BB$5, 1, MATCH(B740, MaGv!$C$5:$BB$5,0))," ")</f>
        <v xml:space="preserve"> </v>
      </c>
      <c r="F742" s="78" t="str">
        <f>IF(COUNTIF(MaGv!$C$10:$BB$10, B740)&gt;0, INDEX(MaGv!$C$3:$BB$10, 1, MATCH(B740, MaGv!$C$10:$BB$10,0))," ")</f>
        <v>A9</v>
      </c>
      <c r="G742" s="78" t="str">
        <f>IF(COUNTIF(MaGv!$C$15:$BB$15, B740)&gt;0, INDEX(MaGv!$C$3:$BB$15, 1, MATCH(B740, MaGv!$C$15:$BB$15,0))," ")</f>
        <v xml:space="preserve"> </v>
      </c>
      <c r="H742" s="78" t="str">
        <f>IF(COUNTIF(MaGv!$C$20:$BB$20, B740)&gt;0, INDEX(MaGv!$C$3:$BB$20, 1, MATCH(B740, MaGv!$C$20:$BB$20,0))," ")</f>
        <v xml:space="preserve"> </v>
      </c>
      <c r="I742" s="78" t="str">
        <f>IF(COUNTIF(MaGv!$C$25:$BB$25, B740)&gt;0, INDEX(MaGv!$C$3:$BB$25, 1, MATCH(B740, MaGv!$C$25:$BB$25,0))," ")</f>
        <v xml:space="preserve"> </v>
      </c>
      <c r="J742" s="78" t="str">
        <f>IF(COUNTIF(MaGv!$C$30:$BB$30, B740)&gt;0, INDEX(MaGv!$C$3:$BB$30, 1, MATCH(B740, MaGv!$C$30:$BB$30,0))," ")</f>
        <v xml:space="preserve"> </v>
      </c>
      <c r="K742" s="104"/>
      <c r="L742" s="580"/>
      <c r="M742" s="78">
        <v>2</v>
      </c>
      <c r="N742" s="79" t="s">
        <v>98</v>
      </c>
      <c r="O742" s="78" t="str">
        <f>IF(COUNTIF(MaGv!$C$5:$BB$5, L740)&gt;0, INDEX(MaGv!$C$3:$BB$5, 1, MATCH(L740, MaGv!$C$5:$BB$5,0))," ")</f>
        <v xml:space="preserve"> </v>
      </c>
      <c r="P742" s="78" t="str">
        <f>IF(COUNTIF(MaGv!$C$10:$BB$10, L740)&gt;0, INDEX(MaGv!$C$3:$BB$10, 1, MATCH(L740, MaGv!$C$10:$BB$10,0))," ")</f>
        <v xml:space="preserve"> </v>
      </c>
      <c r="Q742" s="78" t="str">
        <f>IF(COUNTIF(MaGv!$C$15:$BB$15, L740)&gt;0, INDEX(MaGv!$C$3:$BB$15, 1, MATCH(L740, MaGv!$C$15:$BB$15,0))," ")</f>
        <v xml:space="preserve"> </v>
      </c>
      <c r="R742" s="78" t="str">
        <f>IF(COUNTIF(MaGv!$C$20:$BB$20, L740)&gt;0, INDEX(MaGv!$C$3:$BB$20, 1, MATCH(L740, MaGv!$C$20:$BB$20,0))," ")</f>
        <v xml:space="preserve"> </v>
      </c>
      <c r="S742" s="78" t="str">
        <f>IF(COUNTIF(MaGv!$C$25:$BB$25, L740)&gt;0, INDEX(MaGv!$C$3:$BB$25, 1, MATCH(L740, MaGv!$C$25:$BB$25,0))," ")</f>
        <v xml:space="preserve"> </v>
      </c>
      <c r="T742" s="78" t="str">
        <f>IF(COUNTIF(MaGv!$C$30:$BB$30, L740)&gt;0, INDEX(MaGv!$C$3:$BB$30, 1, MATCH(L740, MaGv!$C$30:$BB$30,0))," ")</f>
        <v xml:space="preserve"> </v>
      </c>
    </row>
    <row r="743" spans="1:22" ht="12.95" customHeight="1">
      <c r="A743" s="124"/>
      <c r="B743" s="580"/>
      <c r="C743" s="78">
        <v>3</v>
      </c>
      <c r="D743" s="79" t="s">
        <v>278</v>
      </c>
      <c r="E743" s="78" t="str">
        <f>IF(COUNTIF(MaGv!$C$6:$BB$6, B740)&gt;0, INDEX(MaGv!$C$3:$BB$6, 1, MATCH(B740, MaGv!$C$6:$BB$6,0))," ")</f>
        <v xml:space="preserve"> </v>
      </c>
      <c r="F743" s="78" t="str">
        <f>IF(COUNTIF(MaGv!$C$11:$BB$11, B740)&gt;0, INDEX(MaGv!$C$3:$BB$11, 1, MATCH(B740, MaGv!$C$11:$BB$11,0))," ")</f>
        <v xml:space="preserve"> </v>
      </c>
      <c r="G743" s="78" t="str">
        <f>IF(COUNTIF(MaGv!$C$16:$BB$16, B740)&gt;0, INDEX(MaGv!$C$3:$BB$16, 1, MATCH(B740, MaGv!$C$16:$BB$16,0))," ")</f>
        <v xml:space="preserve"> </v>
      </c>
      <c r="H743" s="78" t="str">
        <f>IF(COUNTIF(MaGv!$C$21:$BB$21, B740)&gt;0, INDEX(MaGv!$C$3:$BB$21, 1, MATCH(B740, MaGv!$C$21:$BB$21,0))," ")</f>
        <v xml:space="preserve"> </v>
      </c>
      <c r="I743" s="78" t="str">
        <f>IF(COUNTIF(MaGv!$C$26:$BB$26, B740)&gt;0, INDEX(MaGv!$C$3:$BB$26, 1, MATCH(B740, MaGv!$C$26:$BB$26,0))," ")</f>
        <v xml:space="preserve"> </v>
      </c>
      <c r="J743" s="78" t="str">
        <f>IF(COUNTIF(MaGv!$C$31:$BB$31, B740)&gt;0, INDEX(MaGv!$C$3:$BB$31, 1, MATCH(B740, MaGv!$C$31:$BB$31,0))," ")</f>
        <v xml:space="preserve"> </v>
      </c>
      <c r="K743" s="104"/>
      <c r="L743" s="580"/>
      <c r="M743" s="78">
        <v>3</v>
      </c>
      <c r="N743" s="79" t="s">
        <v>278</v>
      </c>
      <c r="O743" s="78" t="str">
        <f>IF(COUNTIF(MaGv!$C$6:$BB$6, L740)&gt;0, INDEX(MaGv!$C$3:$BB$6, 1, MATCH(L740, MaGv!$C$6:$BB$6,0))," ")</f>
        <v xml:space="preserve"> </v>
      </c>
      <c r="P743" s="78" t="str">
        <f>IF(COUNTIF(MaGv!$C$11:$BB$11, L740)&gt;0, INDEX(MaGv!$C$3:$BB$11, 1, MATCH(L740, MaGv!$C$11:$BB$11,0))," ")</f>
        <v xml:space="preserve"> </v>
      </c>
      <c r="Q743" s="78" t="str">
        <f>IF(COUNTIF(MaGv!$C$16:$BB$16, L740)&gt;0, INDEX(MaGv!$C$3:$BB$16, 1, MATCH(L740, MaGv!$C$16:$BB$16,0))," ")</f>
        <v xml:space="preserve"> </v>
      </c>
      <c r="R743" s="78" t="str">
        <f>IF(COUNTIF(MaGv!$C$21:$BB$21, L740)&gt;0, INDEX(MaGv!$C$3:$BB$21, 1, MATCH(L740, MaGv!$C$21:$BB$21,0))," ")</f>
        <v xml:space="preserve"> </v>
      </c>
      <c r="S743" s="78" t="str">
        <f>IF(COUNTIF(MaGv!$C$26:$BB$26, L740)&gt;0, INDEX(MaGv!$C$3:$BB$26, 1, MATCH(L740, MaGv!$C$26:$BB$26,0))," ")</f>
        <v xml:space="preserve"> </v>
      </c>
      <c r="T743" s="78" t="str">
        <f>IF(COUNTIF(MaGv!$C$31:$BB$31, L740)&gt;0, INDEX(MaGv!$C$3:$BB$31, 1, MATCH(L740, MaGv!$C$31:$BB$31,0))," ")</f>
        <v xml:space="preserve"> </v>
      </c>
    </row>
    <row r="744" spans="1:22" ht="12.95" customHeight="1">
      <c r="A744" s="124"/>
      <c r="B744" s="580"/>
      <c r="C744" s="78">
        <v>4</v>
      </c>
      <c r="D744" s="79" t="s">
        <v>99</v>
      </c>
      <c r="E744" s="78" t="str">
        <f>IF(COUNTIF(MaGv!$C$7:$BB$7, B740)&gt;0, INDEX(MaGv!$C$3:$BB$7, 1, MATCH(B740, MaGv!$C$7:$BB$7,0))," ")</f>
        <v>A1</v>
      </c>
      <c r="F744" s="78" t="str">
        <f>IF(COUNTIF(MaGv!$C$12:$BB$12, B740)&gt;0, INDEX(MaGv!$C$3:$BB$12, 1, MATCH(B740, MaGv!$C$12:$BB$12,0))," ")</f>
        <v xml:space="preserve"> </v>
      </c>
      <c r="G744" s="78" t="str">
        <f>IF(COUNTIF(MaGv!$C$17:$BB$17, B740)&gt;0, INDEX(MaGv!$C$3:$BB$17, 1, MATCH(B740, MaGv!$C$17:$BB$17,0))," ")</f>
        <v xml:space="preserve"> </v>
      </c>
      <c r="H744" s="78" t="str">
        <f>IF(COUNTIF(MaGv!$C$22:$BB$22, B740)&gt;0, INDEX(MaGv!$C$3:$BB$22, 1, MATCH(B740, MaGv!$C$22:$BB$22,0))," ")</f>
        <v xml:space="preserve"> </v>
      </c>
      <c r="I744" s="78" t="str">
        <f>IF(COUNTIF(MaGv!$C$27:$BB$27, B740)&gt;0, INDEX(MaGv!$C$3:$BB$27, 1, MATCH(B740, MaGv!$C$27:$BB$27,0))," ")</f>
        <v xml:space="preserve"> </v>
      </c>
      <c r="J744" s="78" t="str">
        <f>IF(COUNTIF(MaGv!$C$32:$BB$32, B740)&gt;0, INDEX(MaGv!$C$3:$BB$32, 1, MATCH(B740, MaGv!$C$32:$BB$32,0))," ")</f>
        <v xml:space="preserve"> </v>
      </c>
      <c r="K744" s="104"/>
      <c r="L744" s="580"/>
      <c r="M744" s="78">
        <v>4</v>
      </c>
      <c r="N744" s="79" t="s">
        <v>99</v>
      </c>
      <c r="O744" s="78" t="str">
        <f>IF(COUNTIF(MaGv!$C$7:$BB$7, L740)&gt;0, INDEX(MaGv!$C$3:$BB$7, 1, MATCH(L740, MaGv!$C$7:$BB$7,0))," ")</f>
        <v xml:space="preserve"> </v>
      </c>
      <c r="P744" s="78" t="str">
        <f>IF(COUNTIF(MaGv!$C$12:$BB$12, L740)&gt;0, INDEX(MaGv!$C$3:$BB$12, 1, MATCH(L740, MaGv!$C$12:$BB$12,0))," ")</f>
        <v xml:space="preserve"> </v>
      </c>
      <c r="Q744" s="78" t="str">
        <f>IF(COUNTIF(MaGv!$C$17:$BB$17, L740)&gt;0, INDEX(MaGv!$C$3:$BB$17, 1, MATCH(L740, MaGv!$C$17:$BB$17,0))," ")</f>
        <v xml:space="preserve"> </v>
      </c>
      <c r="R744" s="78" t="str">
        <f>IF(COUNTIF(MaGv!$C$22:$BB$22, L740)&gt;0, INDEX(MaGv!$C$3:$BB$22, 1, MATCH(L740, MaGv!$C$22:$BB$22,0))," ")</f>
        <v xml:space="preserve"> </v>
      </c>
      <c r="S744" s="78" t="str">
        <f>IF(COUNTIF(MaGv!$C$27:$BB$27, L740)&gt;0, INDEX(MaGv!$C$3:$BB$27, 1, MATCH(L740, MaGv!$C$27:$BB$27,0))," ")</f>
        <v xml:space="preserve"> </v>
      </c>
      <c r="T744" s="78" t="str">
        <f>IF(COUNTIF(MaGv!$C$32:$BB$32, L740)&gt;0, INDEX(MaGv!$C$3:$BB$32, 1, MATCH(L740, MaGv!$C$32:$BB$32,0))," ")</f>
        <v xml:space="preserve"> </v>
      </c>
    </row>
    <row r="745" spans="1:22" ht="12.95" customHeight="1" thickBot="1">
      <c r="A745" s="124"/>
      <c r="B745" s="580"/>
      <c r="C745" s="108">
        <v>5</v>
      </c>
      <c r="D745" s="110" t="s">
        <v>100</v>
      </c>
      <c r="E745" s="108" t="str">
        <f>IF(COUNTIF(MaGv!$C$8:$BB$8, B740)&gt;0, INDEX(MaGv!$C$3:$BB$8, 1, MATCH(B740, MaGv!$C$8:$BB$8,0))," ")</f>
        <v>A5</v>
      </c>
      <c r="F745" s="108" t="str">
        <f>IF(COUNTIF(MaGv!$C$13:$BB$13, B740)&gt;0, INDEX(MaGv!$C$3:$BB$13, 1, MATCH(B740, MaGv!$C$13:$BB$13,0))," ")</f>
        <v xml:space="preserve"> </v>
      </c>
      <c r="G745" s="108" t="str">
        <f>IF(COUNTIF(MaGv!$C$18:$BB$18, B740)&gt;0, INDEX(MaGv!$C$3:$BB$18, 1, MATCH(B740, MaGv!$C$18:$BB$18,0))," ")</f>
        <v xml:space="preserve"> </v>
      </c>
      <c r="H745" s="108" t="str">
        <f>IF(COUNTIF(MaGv!$C$23:$BB$23, B740)&gt;0, INDEX(MaGv!$C$3:$BB$23, 1, MATCH(B740, MaGv!$C$23:$BB$23,0))," ")</f>
        <v xml:space="preserve"> </v>
      </c>
      <c r="I745" s="108" t="str">
        <f>IF(COUNTIF(MaGv!$C$28:$BB$28, B740)&gt;0, INDEX(MaGv!$C$3:$BB$28, 1, MATCH(B740, MaGv!$C$28:$BB$28,0))," ")</f>
        <v xml:space="preserve"> </v>
      </c>
      <c r="J745" s="108" t="str">
        <f>IF(COUNTIF(MaGv!$C$33:$BB$33, B740)&gt;0, INDEX(MaGv!$C$3:$BB$33, 1, MATCH(B740, MaGv!$C$33:$BB$33, 0))," ")</f>
        <v xml:space="preserve"> </v>
      </c>
      <c r="K745" s="104"/>
      <c r="L745" s="580"/>
      <c r="M745" s="108">
        <v>5</v>
      </c>
      <c r="N745" s="110" t="s">
        <v>100</v>
      </c>
      <c r="O745" s="108" t="str">
        <f>IF(COUNTIF(MaGv!$C$8:$BB$8, L740)&gt;0, INDEX(MaGv!$C$3:$BB$8, 1, MATCH(L740, MaGv!$C$8:$BB$8,0))," ")</f>
        <v xml:space="preserve"> </v>
      </c>
      <c r="P745" s="108" t="str">
        <f>IF(COUNTIF(MaGv!$C$13:$BB$13, L740)&gt;0, INDEX(MaGv!$C$3:$BB$13, 1, MATCH(L740, MaGv!$C$13:$BB$13,0))," ")</f>
        <v xml:space="preserve"> </v>
      </c>
      <c r="Q745" s="108" t="str">
        <f>IF(COUNTIF(MaGv!$C$18:$BB$18, L740)&gt;0, INDEX(MaGv!$C$3:$BB$18, 1, MATCH(L740, MaGv!$C$18:$BB$18,0))," ")</f>
        <v xml:space="preserve"> </v>
      </c>
      <c r="R745" s="108" t="str">
        <f>IF(COUNTIF(MaGv!$C$23:$BB$23, L740)&gt;0, INDEX(MaGv!$C$3:$BB$23, 1, MATCH(L740, MaGv!$C$23:$BB$23,0))," ")</f>
        <v xml:space="preserve"> </v>
      </c>
      <c r="S745" s="108" t="str">
        <f>IF(COUNTIF(MaGv!$C$28:$BB$28, L740)&gt;0, INDEX(MaGv!$C$3:$BB$28, 1, MATCH(L740, MaGv!$C$28:$BB$28,0))," ")</f>
        <v xml:space="preserve"> </v>
      </c>
      <c r="T745" s="108" t="str">
        <f>IF(COUNTIF(MaGv!$C$33:$BB$33, L740)&gt;0, INDEX(MaGv!$C$3:$BB$33, 1, MATCH(L740, MaGv!$C$33:$BB$33, 0))," ")</f>
        <v xml:space="preserve"> </v>
      </c>
    </row>
    <row r="746" spans="1:22" ht="12.95" customHeight="1" thickTop="1">
      <c r="A746" s="124"/>
      <c r="B746" s="579" t="s">
        <v>24</v>
      </c>
      <c r="C746" s="109">
        <v>1</v>
      </c>
      <c r="D746" s="111" t="s">
        <v>279</v>
      </c>
      <c r="E746" s="109" t="str">
        <f>IF(COUNTIF(MaGv!$C$39:$BB$39, B740)&gt;0, INDEX(MaGv!$C$38:$BB$39, 1, MATCH(B740, MaGv!$C$39:$BB$39,0))," ")</f>
        <v xml:space="preserve"> </v>
      </c>
      <c r="F746" s="109" t="str">
        <f>IF(COUNTIF(MaGv!$C$44:$BB$44, B740)&gt;0, INDEX(MaGv!$C$38:$BB$44, 1, MATCH(B740, MaGv!$C$44:$BB$44,0))," ")</f>
        <v xml:space="preserve"> </v>
      </c>
      <c r="G746" s="109" t="str">
        <f>IF(COUNTIF(MaGv!$C$49:$BB$49, B740)&gt;0, INDEX(MaGv!$C$38:$BB$49, 1, MATCH(B740, MaGv!$C$49:$BB$49,0))," ")</f>
        <v xml:space="preserve"> </v>
      </c>
      <c r="H746" s="109" t="str">
        <f>IF(COUNTIF(MaGv!$C$54:$BB$54, B740)&gt;0, INDEX(MaGv!$C$38:$BB$54, 1, MATCH(B740, MaGv!$C$54:$BB$54,0))," ")</f>
        <v xml:space="preserve"> </v>
      </c>
      <c r="I746" s="109" t="str">
        <f>IF(COUNTIF(MaGv!$C$59:$BB$59, B740)&gt;0, INDEX(MaGv!$C$38:$BB$59, 1, MATCH(B740, MaGv!$C$59:$BB$59,0))," ")</f>
        <v xml:space="preserve"> </v>
      </c>
      <c r="J746" s="109" t="str">
        <f>IF(COUNTIF(MaGv!$C$64:$BB$64, B740)&gt;0, INDEX(MaGv!$C$38:$BB$64, 1, MATCH(B740, MaGv!$C$64:$BB$64,0))," ")</f>
        <v xml:space="preserve"> </v>
      </c>
      <c r="K746" s="104"/>
      <c r="L746" s="579" t="s">
        <v>24</v>
      </c>
      <c r="M746" s="109">
        <v>1</v>
      </c>
      <c r="N746" s="111" t="s">
        <v>279</v>
      </c>
      <c r="O746" s="109" t="str">
        <f>IF(COUNTIF(MaGv!$C$39:$BB$39, L740)&gt;0, INDEX(MaGv!$C$38:$BB$39, 1, MATCH(L740, MaGv!$C$39:$BB$39,0))," ")</f>
        <v xml:space="preserve"> </v>
      </c>
      <c r="P746" s="109" t="str">
        <f>IF(COUNTIF(MaGv!$C$44:$BB$44, L740)&gt;0, INDEX(MaGv!$C$38:$BB$44, 1, MATCH(L740, MaGv!$C$44:$BB$44,0))," ")</f>
        <v xml:space="preserve"> </v>
      </c>
      <c r="Q746" s="109" t="str">
        <f>IF(COUNTIF(MaGv!$C$49:$BB$49, L740)&gt;0, INDEX(MaGv!$C$38:$BB$49, 1, MATCH(L740, MaGv!$C$49:$BB$49,0))," ")</f>
        <v xml:space="preserve"> </v>
      </c>
      <c r="R746" s="109" t="str">
        <f>IF(COUNTIF(MaGv!$C$54:$BB$54, L740)&gt;0, INDEX(MaGv!$C$38:$BB$54, 1, MATCH(L740, MaGv!$C$54:$BB$54,0))," ")</f>
        <v xml:space="preserve"> </v>
      </c>
      <c r="S746" s="109" t="str">
        <f>IF(COUNTIF(MaGv!$C$59:$BB$59, L740)&gt;0, INDEX(MaGv!$C$38:$BB$59, 1, MATCH(L740, MaGv!$C$59:$BB$59,0))," ")</f>
        <v xml:space="preserve"> </v>
      </c>
      <c r="T746" s="109" t="str">
        <f>IF(COUNTIF(MaGv!$C$64:$BB$64, L740)&gt;0, INDEX(MaGv!$C$38:$BB$64, 1, MATCH(L740, MaGv!$C$64:$BB$64,0))," ")</f>
        <v xml:space="preserve"> </v>
      </c>
    </row>
    <row r="747" spans="1:22" ht="12.95" customHeight="1">
      <c r="A747" s="124"/>
      <c r="B747" s="580"/>
      <c r="C747" s="78">
        <v>2</v>
      </c>
      <c r="D747" s="79" t="s">
        <v>531</v>
      </c>
      <c r="E747" s="78" t="str">
        <f>IF(COUNTIF(MaGv!$C$40:$BB$40, B740)&gt;0, INDEX(MaGv!$C$38:$BB$40, 1, MATCH(B740, MaGv!$C$40:$BB$40,0))," ")</f>
        <v xml:space="preserve"> </v>
      </c>
      <c r="F747" s="78" t="str">
        <f>IF(COUNTIF(MaGv!$C$45:$BB$45, B740)&gt;0, INDEX(MaGv!$C$38:$BB$45, 1, MATCH(B740, MaGv!$C$45:$BB$45,0))," ")</f>
        <v xml:space="preserve"> </v>
      </c>
      <c r="G747" s="78" t="str">
        <f>IF(COUNTIF(MaGv!$C$50:$BB$50, B740)&gt;0, INDEX(MaGv!$C$38:$BB$50, 1, MATCH(B740, MaGv!$C$50:$BB$50,0))," ")</f>
        <v xml:space="preserve"> </v>
      </c>
      <c r="H747" s="78" t="str">
        <f>IF(COUNTIF(MaGv!$C$55:$BB$55, B740)&gt;0, INDEX(MaGv!$C$38:$BB$55, 1, MATCH(B740, MaGv!$C$55:$BB$55,0))," ")</f>
        <v xml:space="preserve"> </v>
      </c>
      <c r="I747" s="78" t="str">
        <f>IF(COUNTIF(MaGv!$C$60:$BB$60, B740)&gt;0, INDEX(MaGv!$C$38:$BB$60, 1, MATCH(B740, MaGv!$C$60:$BB$60,0))," ")</f>
        <v xml:space="preserve"> </v>
      </c>
      <c r="J747" s="78" t="str">
        <f>IF(COUNTIF(MaGv!$C$65:$BB$65, B740)&gt;0, INDEX(MaGv!$C$38:$BB$65, 1, MATCH(B740, MaGv!$C$65:$BB$65,0))," ")</f>
        <v xml:space="preserve"> </v>
      </c>
      <c r="K747" s="104"/>
      <c r="L747" s="580"/>
      <c r="M747" s="78">
        <v>2</v>
      </c>
      <c r="N747" s="79" t="s">
        <v>531</v>
      </c>
      <c r="O747" s="78" t="str">
        <f>IF(COUNTIF(MaGv!$C$40:$BB$40, L740)&gt;0, INDEX(MaGv!$C$38:$BB$40, 1, MATCH(L740, MaGv!$C$40:$BB$40,0))," ")</f>
        <v xml:space="preserve"> </v>
      </c>
      <c r="P747" s="78" t="str">
        <f>IF(COUNTIF(MaGv!$C$45:$BB$45, L740)&gt;0, INDEX(MaGv!$C$38:$BB$45, 1, MATCH(L740, MaGv!$C$45:$BB$45,0))," ")</f>
        <v xml:space="preserve"> </v>
      </c>
      <c r="Q747" s="78" t="str">
        <f>IF(COUNTIF(MaGv!$C$50:$BB$50, L740)&gt;0, INDEX(MaGv!$C$38:$BB$50, 1, MATCH(L740, MaGv!$C$50:$BB$50,0))," ")</f>
        <v xml:space="preserve"> </v>
      </c>
      <c r="R747" s="78" t="str">
        <f>IF(COUNTIF(MaGv!$C$55:$BB$55, L740)&gt;0, INDEX(MaGv!$C$38:$BB$55, 1, MATCH(L740, MaGv!$C$55:$BB$55,0))," ")</f>
        <v xml:space="preserve"> </v>
      </c>
      <c r="S747" s="78" t="str">
        <f>IF(COUNTIF(MaGv!$C$60:$BB$60, L740)&gt;0, INDEX(MaGv!$C$38:$BB$60, 1, MATCH(L740, MaGv!$C$60:$BB$60,0))," ")</f>
        <v xml:space="preserve"> </v>
      </c>
      <c r="T747" s="78" t="str">
        <f>IF(COUNTIF(MaGv!$C$65:$BB$65, L740)&gt;0, INDEX(MaGv!$C$38:$BB$65, 1, MATCH(L740, MaGv!$C$65:$BB$65,0))," ")</f>
        <v xml:space="preserve"> </v>
      </c>
    </row>
    <row r="748" spans="1:22" ht="12.95" customHeight="1">
      <c r="A748" s="124"/>
      <c r="B748" s="580"/>
      <c r="C748" s="78">
        <v>3</v>
      </c>
      <c r="D748" s="79" t="s">
        <v>532</v>
      </c>
      <c r="E748" s="78" t="str">
        <f>IF(COUNTIF(MaGv!$C$41:$BB$41, B740)&gt;0, INDEX(MaGv!$C$38:$BB$41, 1, MATCH(B740, MaGv!$C$41:$BB$41,0))," ")</f>
        <v xml:space="preserve"> </v>
      </c>
      <c r="F748" s="78" t="str">
        <f>IF(COUNTIF(MaGv!$C$46:$BB$46, B740)&gt;0, INDEX(MaGv!$C$38:$BB$46, 1, MATCH(B740, MaGv!$C$46:$BB$46,0))," ")</f>
        <v xml:space="preserve"> </v>
      </c>
      <c r="G748" s="78" t="str">
        <f>IF(COUNTIF(MaGv!$C$51:$BB$51, B740)&gt;0, INDEX(MaGv!$C$38:$BB$51, 1, MATCH(B740, MaGv!$C$51:$BB$51,0))," ")</f>
        <v xml:space="preserve"> </v>
      </c>
      <c r="H748" s="78" t="str">
        <f>IF(COUNTIF(MaGv!$C$56:$BB$56, B740)&gt;0, INDEX(MaGv!$C$38:$BB$56, 1, MATCH(B740, MaGv!$C$56:$BB$56,0))," ")</f>
        <v xml:space="preserve"> </v>
      </c>
      <c r="I748" s="78" t="str">
        <f>IF(COUNTIF(MaGv!$C$61:$BB$61, B740)&gt;0, INDEX(MaGv!$C$38:$BB$61, 1, MATCH(B740, MaGv!$C$61:$BB$61,0))," ")</f>
        <v xml:space="preserve"> </v>
      </c>
      <c r="J748" s="78" t="str">
        <f>IF(COUNTIF(MaGv!$C$66:$BB$66, B740)&gt;0, INDEX(MaGv!$C$38:$BB$66, 1, MATCH(B740, MaGv!$C$66:$BB$66,0))," ")</f>
        <v xml:space="preserve"> </v>
      </c>
      <c r="K748" s="104"/>
      <c r="L748" s="580"/>
      <c r="M748" s="78">
        <v>3</v>
      </c>
      <c r="N748" s="79" t="s">
        <v>532</v>
      </c>
      <c r="O748" s="78" t="str">
        <f>IF(COUNTIF(MaGv!$C$41:$BB$41, L740)&gt;0, INDEX(MaGv!$C$38:$BB$41, 1, MATCH(L740, MaGv!$C$41:$BB$41,0))," ")</f>
        <v xml:space="preserve"> </v>
      </c>
      <c r="P748" s="78" t="str">
        <f>IF(COUNTIF(MaGv!$C$46:$BB$46, L740)&gt;0, INDEX(MaGv!$C$38:$BB$46, 1, MATCH(L740, MaGv!$C$46:$BB$46,0))," ")</f>
        <v xml:space="preserve"> </v>
      </c>
      <c r="Q748" s="78" t="str">
        <f>IF(COUNTIF(MaGv!$C$51:$BB$51, L740)&gt;0, INDEX(MaGv!$C$38:$BB$51, 1, MATCH(L740, MaGv!$C$51:$BB$51,0))," ")</f>
        <v xml:space="preserve"> </v>
      </c>
      <c r="R748" s="78" t="str">
        <f>IF(COUNTIF(MaGv!$C$56:$BB$56, L740)&gt;0, INDEX(MaGv!$C$38:$BB$56, 1, MATCH(L740, MaGv!$C$56:$BB$56,0))," ")</f>
        <v xml:space="preserve"> </v>
      </c>
      <c r="S748" s="78" t="str">
        <f>IF(COUNTIF(MaGv!$C$61:$BB$61, L740)&gt;0, INDEX(MaGv!$C$38:$BB$61, 1, MATCH(L740, MaGv!$C$61:$BB$61,0))," ")</f>
        <v xml:space="preserve"> </v>
      </c>
      <c r="T748" s="78" t="str">
        <f>IF(COUNTIF(MaGv!$C$66:$BB$66, L740)&gt;0, INDEX(MaGv!$C$38:$BB$66, 1, MATCH(L740, MaGv!$C$66:$BB$66,0))," ")</f>
        <v xml:space="preserve"> </v>
      </c>
    </row>
    <row r="749" spans="1:22" ht="12.95" customHeight="1">
      <c r="A749" s="124"/>
      <c r="B749" s="580"/>
      <c r="C749" s="78">
        <v>4</v>
      </c>
      <c r="D749" s="79" t="s">
        <v>533</v>
      </c>
      <c r="E749" s="78" t="str">
        <f>IF(COUNTIF(MaGv!$C$42:$BB$42, B740)&gt;0, INDEX(MaGv!$C$38:$BB$42, 1, MATCH(B740, MaGv!$C$42:$BB$42,0))," ")</f>
        <v xml:space="preserve"> </v>
      </c>
      <c r="F749" s="78" t="str">
        <f>IF(COUNTIF(MaGv!$C$47:$BB$47, B740)&gt;0, INDEX(MaGv!$C$38:$BB$47, 1, MATCH(B740, MaGv!$C$47:$BB$47,0))," ")</f>
        <v xml:space="preserve"> </v>
      </c>
      <c r="G749" s="78" t="str">
        <f>IF(COUNTIF(MaGv!$C$52:$BB$52, B740)&gt;0, INDEX(MaGv!$C$38:$BB$52, 1, MATCH(B740, MaGv!$C$52:$BB$52, 0))," ")</f>
        <v xml:space="preserve"> </v>
      </c>
      <c r="H749" s="78" t="str">
        <f>IF(COUNTIF(MaGv!$C$57:$BB$57, B740)&gt;0, INDEX(MaGv!$C$38:$BB$57, 1, MATCH(B740, MaGv!$C$57:$BB$57,0))," ")</f>
        <v xml:space="preserve"> </v>
      </c>
      <c r="I749" s="78" t="str">
        <f>IF(COUNTIF(MaGv!$C$62:$BB$62, B740)&gt;0, INDEX(MaGv!$C$38:$BB$62, 1, MATCH(B740, MaGv!$C$62:$BB$62,0))," ")</f>
        <v xml:space="preserve"> </v>
      </c>
      <c r="J749" s="78" t="str">
        <f>IF(COUNTIF(MaGv!$C$66:$BB$67, B740)&gt;0, INDEX(MaGv!$C$38:$BB$67, 1, MATCH(B740, MaGv!$C$67:$BB$67,0))," ")</f>
        <v xml:space="preserve"> </v>
      </c>
      <c r="K749" s="104"/>
      <c r="L749" s="580"/>
      <c r="M749" s="78">
        <v>4</v>
      </c>
      <c r="N749" s="79" t="s">
        <v>533</v>
      </c>
      <c r="O749" s="78" t="str">
        <f>IF(COUNTIF(MaGv!$C$42:$BB$42, L740)&gt;0, INDEX(MaGv!$C$38:$BB$42, 1, MATCH(L740, MaGv!$C$42:$BB$42,0))," ")</f>
        <v xml:space="preserve"> </v>
      </c>
      <c r="P749" s="78" t="str">
        <f>IF(COUNTIF(MaGv!$C$47:$BB$47, L740)&gt;0, INDEX(MaGv!$C$38:$BB$47, 1, MATCH(L740, MaGv!$C$47:$BB$47,0))," ")</f>
        <v xml:space="preserve"> </v>
      </c>
      <c r="Q749" s="78" t="str">
        <f>IF(COUNTIF(MaGv!$C$52:$BB$52, L740)&gt;0, INDEX(MaGv!$C$38:$BB$52, 1, MATCH(L740, MaGv!$C$52:$BB$52, 0))," ")</f>
        <v xml:space="preserve"> </v>
      </c>
      <c r="R749" s="78" t="str">
        <f>IF(COUNTIF(MaGv!$C$57:$BB$57, L740)&gt;0, INDEX(MaGv!$C$38:$BB$57, 1, MATCH(L740, MaGv!$C$57:$BB$57,0))," ")</f>
        <v xml:space="preserve"> </v>
      </c>
      <c r="S749" s="78" t="str">
        <f>IF(COUNTIF(MaGv!$C$62:$BB$62, L740)&gt;0, INDEX(MaGv!$C$38:$BB$62, 1, MATCH(L740, MaGv!$C$62:$BB$62,0))," ")</f>
        <v xml:space="preserve"> </v>
      </c>
      <c r="T749" s="78" t="str">
        <f>IF(COUNTIF(MaGv!$C$66:$BB$67, L740)&gt;0, INDEX(MaGv!$C$38:$BB$67, 1, MATCH(L740, MaGv!$C$67:$BB$67,0))," ")</f>
        <v xml:space="preserve"> </v>
      </c>
    </row>
    <row r="750" spans="1:22" ht="12.95" customHeight="1">
      <c r="A750" s="124"/>
      <c r="B750" s="581"/>
      <c r="C750" s="80">
        <v>5</v>
      </c>
      <c r="D750" s="81" t="s">
        <v>534</v>
      </c>
      <c r="E750" s="80" t="str">
        <f>IF(COUNTIF(MaGv!$C$43:$BB$43, B740)&gt;0, INDEX(MaGv!$C$38:$BB$43, 1, MATCH(B740, MaGv!$C$43:$BB$43,0))," ")</f>
        <v xml:space="preserve"> </v>
      </c>
      <c r="F750" s="80" t="str">
        <f>IF(COUNTIF(MaGv!$C$48:$BB$48, B740)&gt;0, INDEX(MaGv!$C$38:$BB$48, 1, MATCH(B740, MaGv!$C$48:$BB$48,0))," ")</f>
        <v xml:space="preserve"> </v>
      </c>
      <c r="G750" s="80" t="str">
        <f>IF(COUNTIF(MaGv!$C$53:$BB$53, B740)&gt;0, INDEX(MaGv!$C$38:$BB$53, 1, MATCH(B740, MaGv!$C$53:$BB$53,0))," ")</f>
        <v xml:space="preserve"> </v>
      </c>
      <c r="H750" s="80" t="str">
        <f>IF(COUNTIF(MaGv!$C$58:$BB$58, B740)&gt;0, INDEX(MaGv!$C$38:$BB$58, 1, MATCH(B740, MaGv!$C$58:$BB$58,0))," ")</f>
        <v xml:space="preserve"> </v>
      </c>
      <c r="I750" s="80" t="str">
        <f>IF(COUNTIF(MaGv!$C$63:$BB$63, B740)&gt;0, INDEX(MaGv!$C$38:$BB$63, 1, MATCH(B740, MaGv!$C$63:$BB$63,0))," ")</f>
        <v xml:space="preserve"> </v>
      </c>
      <c r="J750" s="80" t="str">
        <f>IF(COUNTIF(MaGv!$C$68:$BB$68, B740)&gt;0, INDEX(MaGv!$C$38:$BB$68, 1, MATCH(B740, MaGv!$C$68:$BB$68,0))," ")</f>
        <v xml:space="preserve"> </v>
      </c>
      <c r="K750" s="104"/>
      <c r="L750" s="581"/>
      <c r="M750" s="80">
        <v>5</v>
      </c>
      <c r="N750" s="81" t="s">
        <v>534</v>
      </c>
      <c r="O750" s="80" t="str">
        <f>IF(COUNTIF(MaGv!$C$43:$BB$43, L740)&gt;0, INDEX(MaGv!$C$38:$BB$43, 1, MATCH(L740, MaGv!$C$43:$BB$43,0))," ")</f>
        <v xml:space="preserve"> </v>
      </c>
      <c r="P750" s="80" t="str">
        <f>IF(COUNTIF(MaGv!$C$48:$BB$48, L740)&gt;0, INDEX(MaGv!$C$38:$BB$48, 1, MATCH(L740, MaGv!$C$48:$BB$48,0))," ")</f>
        <v xml:space="preserve"> </v>
      </c>
      <c r="Q750" s="80" t="str">
        <f>IF(COUNTIF(MaGv!$C$53:$BB$53, L740)&gt;0, INDEX(MaGv!$C$38:$BB$53, 1, MATCH(L740, MaGv!$C$53:$BB$53,0))," ")</f>
        <v xml:space="preserve"> </v>
      </c>
      <c r="R750" s="80" t="str">
        <f>IF(COUNTIF(MaGv!$C$58:$BB$58, L740)&gt;0, INDEX(MaGv!$C$38:$BB$58, 1, MATCH(L740, MaGv!$C$58:$BB$58,0))," ")</f>
        <v xml:space="preserve"> </v>
      </c>
      <c r="S750" s="80" t="str">
        <f>IF(COUNTIF(MaGv!$C$63:$BB$63, L740)&gt;0, INDEX(MaGv!$C$38:$BB$63, 1, MATCH(L740, MaGv!$C$63:$BB$63,0))," ")</f>
        <v xml:space="preserve"> </v>
      </c>
      <c r="T750" s="80" t="str">
        <f>IF(COUNTIF(MaGv!$C$68:$BB$68, L740)&gt;0, INDEX(MaGv!$C$38:$BB$68, 1, MATCH(L740, MaGv!$C$68:$BB$68,0))," ")</f>
        <v xml:space="preserve"> </v>
      </c>
    </row>
    <row r="751" spans="1:22" ht="12.95" customHeight="1">
      <c r="A751" s="124"/>
      <c r="B751" s="119"/>
      <c r="C751" s="75"/>
      <c r="D751" s="82"/>
      <c r="E751" s="75"/>
      <c r="F751" s="75"/>
      <c r="G751" s="75"/>
      <c r="H751" s="75"/>
      <c r="I751" s="75"/>
      <c r="J751" s="75"/>
      <c r="K751" s="104"/>
      <c r="L751" s="119"/>
      <c r="M751" s="75"/>
      <c r="N751" s="82"/>
      <c r="O751" s="75"/>
      <c r="P751" s="75"/>
      <c r="Q751" s="75"/>
      <c r="R751" s="75"/>
      <c r="S751" s="75"/>
      <c r="T751" s="75"/>
    </row>
    <row r="752" spans="1:22" ht="12.95" customHeight="1">
      <c r="A752" s="127"/>
      <c r="B752" s="120"/>
      <c r="C752" s="83"/>
      <c r="D752" s="83"/>
      <c r="E752" s="84"/>
      <c r="F752" s="84"/>
      <c r="G752" s="84"/>
      <c r="H752" s="84"/>
      <c r="I752" s="84"/>
      <c r="J752" s="84"/>
      <c r="K752" s="84"/>
      <c r="L752" s="120"/>
      <c r="M752" s="83"/>
      <c r="N752" s="83"/>
      <c r="O752" s="84"/>
      <c r="P752" s="84"/>
      <c r="Q752" s="84"/>
      <c r="R752" s="84"/>
      <c r="S752" s="84"/>
      <c r="T752" s="84"/>
    </row>
    <row r="753" spans="1:22" ht="12.95" customHeight="1">
      <c r="A753" s="124"/>
      <c r="B753" s="474" t="str">
        <f ca="1">MaGv!$N$1</f>
        <v>tkb_khoi12_hk2_ngay04-05-2020</v>
      </c>
      <c r="C753" s="474"/>
      <c r="D753" s="70"/>
      <c r="E753" s="70"/>
      <c r="F753" s="70"/>
      <c r="G753" s="70"/>
      <c r="H753" s="124"/>
      <c r="I753" s="70"/>
      <c r="J753" s="70"/>
      <c r="K753" s="71"/>
      <c r="L753" s="474" t="str">
        <f ca="1">MaGv!$N$1</f>
        <v>tkb_khoi12_hk2_ngay04-05-2020</v>
      </c>
      <c r="M753" s="70"/>
      <c r="N753" s="70"/>
      <c r="O753" s="70"/>
      <c r="P753" s="70"/>
      <c r="Q753" s="70"/>
      <c r="R753" s="124"/>
      <c r="S753" s="70"/>
      <c r="T753" s="70"/>
    </row>
    <row r="754" spans="1:22" ht="12.95" customHeight="1">
      <c r="B754" s="117" t="s">
        <v>71</v>
      </c>
      <c r="C754" s="582" t="str">
        <f>VLOOKUP(B756,dsma,3,0)&amp;"-"&amp;VLOOKUP(B756,dsma,5,0)</f>
        <v>Lê Thị Hồng Nhung-CN</v>
      </c>
      <c r="D754" s="582"/>
      <c r="E754" s="582"/>
      <c r="F754" s="582"/>
      <c r="G754" s="71"/>
      <c r="H754" s="72"/>
      <c r="I754" s="73" t="s">
        <v>125</v>
      </c>
      <c r="J754" s="74">
        <f>60-COUNTIF(E757:J766, " ")</f>
        <v>0</v>
      </c>
      <c r="K754" s="71"/>
      <c r="L754" s="117" t="s">
        <v>71</v>
      </c>
      <c r="M754" s="582" t="str">
        <f>VLOOKUP(L756,dsma,3,0)&amp;"-"&amp;VLOOKUP(L756,dsma,5,0)</f>
        <v>Nguyễn Thị Tường Minh-CN</v>
      </c>
      <c r="N754" s="582"/>
      <c r="O754" s="582"/>
      <c r="P754" s="582"/>
      <c r="Q754" s="71"/>
      <c r="R754" s="72"/>
      <c r="S754" s="73" t="s">
        <v>125</v>
      </c>
      <c r="T754" s="74">
        <f>60-COUNTIF(O757:T766, " ")</f>
        <v>1</v>
      </c>
    </row>
    <row r="755" spans="1:22" ht="3" customHeight="1">
      <c r="B755" s="116"/>
      <c r="C755" s="71"/>
      <c r="D755" s="71"/>
      <c r="E755" s="75"/>
      <c r="F755" s="71"/>
      <c r="G755" s="71"/>
      <c r="H755" s="71"/>
      <c r="I755" s="71"/>
      <c r="J755" s="71"/>
      <c r="K755" s="71"/>
      <c r="L755" s="116"/>
      <c r="M755" s="71"/>
      <c r="N755" s="71"/>
      <c r="O755" s="75"/>
      <c r="P755" s="71"/>
      <c r="Q755" s="71"/>
      <c r="R755" s="71"/>
      <c r="S755" s="71"/>
      <c r="T755" s="71"/>
    </row>
    <row r="756" spans="1:22" ht="12.95" customHeight="1">
      <c r="A756" s="126"/>
      <c r="B756" s="118" t="str">
        <f>X99</f>
        <v>BC05</v>
      </c>
      <c r="C756" s="76" t="s">
        <v>72</v>
      </c>
      <c r="D756" s="76" t="s">
        <v>73</v>
      </c>
      <c r="E756" s="76" t="s">
        <v>15</v>
      </c>
      <c r="F756" s="76" t="s">
        <v>16</v>
      </c>
      <c r="G756" s="76" t="s">
        <v>37</v>
      </c>
      <c r="H756" s="76" t="s">
        <v>38</v>
      </c>
      <c r="I756" s="76" t="s">
        <v>39</v>
      </c>
      <c r="J756" s="76" t="s">
        <v>40</v>
      </c>
      <c r="K756" s="103"/>
      <c r="L756" s="118" t="str">
        <f>X100</f>
        <v>BC06</v>
      </c>
      <c r="M756" s="76" t="s">
        <v>72</v>
      </c>
      <c r="N756" s="76" t="s">
        <v>73</v>
      </c>
      <c r="O756" s="76" t="s">
        <v>15</v>
      </c>
      <c r="P756" s="76" t="s">
        <v>16</v>
      </c>
      <c r="Q756" s="76" t="s">
        <v>37</v>
      </c>
      <c r="R756" s="76" t="s">
        <v>38</v>
      </c>
      <c r="S756" s="76" t="s">
        <v>39</v>
      </c>
      <c r="T756" s="76" t="s">
        <v>40</v>
      </c>
      <c r="V756" s="122">
        <v>96</v>
      </c>
    </row>
    <row r="757" spans="1:22" ht="12.95" customHeight="1">
      <c r="A757" s="124"/>
      <c r="B757" s="583" t="s">
        <v>25</v>
      </c>
      <c r="C757" s="68">
        <v>1</v>
      </c>
      <c r="D757" s="77" t="s">
        <v>74</v>
      </c>
      <c r="E757" s="68" t="str">
        <f>IF(COUNTIF(MaGv!$C$4:$BB$4, B756)&gt;0, INDEX(MaGv!$C$3:$BB$4, 1, MATCH(B756, MaGv!$C$4:$BB$4,0))," ")</f>
        <v xml:space="preserve"> </v>
      </c>
      <c r="F757" s="68" t="str">
        <f>IF(COUNTIF(MaGv!$C$9:$BB$9, B756)&gt;0, INDEX(MaGv!$C$3:$BB$9, 1, MATCH(B756, MaGv!$C$9:$BB$9,0))," ")</f>
        <v xml:space="preserve"> </v>
      </c>
      <c r="G757" s="68" t="str">
        <f>IF(COUNTIF(MaGv!$C$14:$BB$14, B756)&gt;0, INDEX(MaGv!$C$3:$BB$14, 1, MATCH(B756, MaGv!$C$14:$BB$14,0))," ")</f>
        <v xml:space="preserve"> </v>
      </c>
      <c r="H757" s="68" t="str">
        <f>IF(COUNTIF(MaGv!$C$19:$BB$19, B756)&gt;0, INDEX(MaGv!$C$3:$BB$19, 1, MATCH(B756, MaGv!$C$19:$BB$19,0))," ")</f>
        <v xml:space="preserve"> </v>
      </c>
      <c r="I757" s="68" t="str">
        <f>IF(COUNTIF(MaGv!$C$24:$BB$24, B756)&gt;0, INDEX(MaGv!$C$3:$BB$24, 1, MATCH(B756, MaGv!$C$24:$BB$24,0))," ")</f>
        <v xml:space="preserve"> </v>
      </c>
      <c r="J757" s="68" t="str">
        <f>IF(COUNTIF(MaGv!$C$29:$BB$29, B756)&gt;0, INDEX(MaGv!$C$3:$BB$29, 1, MATCH(B756, MaGv!$C$29:$BB$29,0))," ")</f>
        <v xml:space="preserve"> </v>
      </c>
      <c r="K757" s="104"/>
      <c r="L757" s="583" t="s">
        <v>25</v>
      </c>
      <c r="M757" s="68">
        <v>1</v>
      </c>
      <c r="N757" s="77" t="s">
        <v>74</v>
      </c>
      <c r="O757" s="68" t="str">
        <f>IF(COUNTIF(MaGv!$C$4:$BB$4, L756)&gt;0, INDEX(MaGv!$C$3:$BB$4, 1, MATCH(L756, MaGv!$C$4:$BB$4,0))," ")</f>
        <v xml:space="preserve"> </v>
      </c>
      <c r="P757" s="68" t="str">
        <f>IF(COUNTIF(MaGv!$C$9:$BB$9, L756)&gt;0, INDEX(MaGv!$C$3:$BB$9, 1, MATCH(L756, MaGv!$C$9:$BB$9,0))," ")</f>
        <v>A6</v>
      </c>
      <c r="Q757" s="68" t="str">
        <f>IF(COUNTIF(MaGv!$C$14:$BB$14, L756)&gt;0, INDEX(MaGv!$C$3:$BB$14, 1, MATCH(L756, MaGv!$C$14:$BB$14,0))," ")</f>
        <v xml:space="preserve"> </v>
      </c>
      <c r="R757" s="68" t="str">
        <f>IF(COUNTIF(MaGv!$C$19:$BB$19, L756)&gt;0, INDEX(MaGv!$C$3:$BB$19, 1, MATCH(L756, MaGv!$C$19:$BB$19,0))," ")</f>
        <v xml:space="preserve"> </v>
      </c>
      <c r="S757" s="68" t="str">
        <f>IF(COUNTIF(MaGv!$C$24:$BB$24, L756)&gt;0, INDEX(MaGv!$C$3:$BB$24, 1, MATCH(L756, MaGv!$C$24:$BB$24,0))," ")</f>
        <v xml:space="preserve"> </v>
      </c>
      <c r="T757" s="68" t="str">
        <f>IF(COUNTIF(MaGv!$C$29:$BB$29, L756)&gt;0, INDEX(MaGv!$C$3:$BB$29, 1, MATCH(L756, MaGv!$C$29:$BB$29,0))," ")</f>
        <v xml:space="preserve"> </v>
      </c>
    </row>
    <row r="758" spans="1:22" ht="12.95" customHeight="1">
      <c r="A758" s="124"/>
      <c r="B758" s="580"/>
      <c r="C758" s="78">
        <v>2</v>
      </c>
      <c r="D758" s="79" t="s">
        <v>98</v>
      </c>
      <c r="E758" s="78" t="str">
        <f>IF(COUNTIF(MaGv!$C$5:$BB$5, B756)&gt;0, INDEX(MaGv!$C$3:$BB$5, 1, MATCH(B756, MaGv!$C$5:$BB$5,0))," ")</f>
        <v xml:space="preserve"> </v>
      </c>
      <c r="F758" s="78" t="str">
        <f>IF(COUNTIF(MaGv!$C$10:$BB$10, B756)&gt;0, INDEX(MaGv!$C$3:$BB$10, 1, MATCH(B756, MaGv!$C$10:$BB$10,0))," ")</f>
        <v xml:space="preserve"> </v>
      </c>
      <c r="G758" s="78" t="str">
        <f>IF(COUNTIF(MaGv!$C$15:$BB$15, B756)&gt;0, INDEX(MaGv!$C$3:$BB$15, 1, MATCH(B756, MaGv!$C$15:$BB$15,0))," ")</f>
        <v xml:space="preserve"> </v>
      </c>
      <c r="H758" s="78" t="str">
        <f>IF(COUNTIF(MaGv!$C$20:$BB$20, B756)&gt;0, INDEX(MaGv!$C$3:$BB$20, 1, MATCH(B756, MaGv!$C$20:$BB$20,0))," ")</f>
        <v xml:space="preserve"> </v>
      </c>
      <c r="I758" s="78" t="str">
        <f>IF(COUNTIF(MaGv!$C$25:$BB$25, B756)&gt;0, INDEX(MaGv!$C$3:$BB$25, 1, MATCH(B756, MaGv!$C$25:$BB$25,0))," ")</f>
        <v xml:space="preserve"> </v>
      </c>
      <c r="J758" s="78" t="str">
        <f>IF(COUNTIF(MaGv!$C$30:$BB$30, B756)&gt;0, INDEX(MaGv!$C$3:$BB$30, 1, MATCH(B756, MaGv!$C$30:$BB$30,0))," ")</f>
        <v xml:space="preserve"> </v>
      </c>
      <c r="K758" s="104"/>
      <c r="L758" s="580"/>
      <c r="M758" s="78">
        <v>2</v>
      </c>
      <c r="N758" s="79" t="s">
        <v>98</v>
      </c>
      <c r="O758" s="78" t="str">
        <f>IF(COUNTIF(MaGv!$C$5:$BB$5, L756)&gt;0, INDEX(MaGv!$C$3:$BB$5, 1, MATCH(L756, MaGv!$C$5:$BB$5,0))," ")</f>
        <v xml:space="preserve"> </v>
      </c>
      <c r="P758" s="78" t="str">
        <f>IF(COUNTIF(MaGv!$C$10:$BB$10, L756)&gt;0, INDEX(MaGv!$C$3:$BB$10, 1, MATCH(L756, MaGv!$C$10:$BB$10,0))," ")</f>
        <v xml:space="preserve"> </v>
      </c>
      <c r="Q758" s="78" t="str">
        <f>IF(COUNTIF(MaGv!$C$15:$BB$15, L756)&gt;0, INDEX(MaGv!$C$3:$BB$15, 1, MATCH(L756, MaGv!$C$15:$BB$15,0))," ")</f>
        <v xml:space="preserve"> </v>
      </c>
      <c r="R758" s="78" t="str">
        <f>IF(COUNTIF(MaGv!$C$20:$BB$20, L756)&gt;0, INDEX(MaGv!$C$3:$BB$20, 1, MATCH(L756, MaGv!$C$20:$BB$20,0))," ")</f>
        <v xml:space="preserve"> </v>
      </c>
      <c r="S758" s="78" t="str">
        <f>IF(COUNTIF(MaGv!$C$25:$BB$25, L756)&gt;0, INDEX(MaGv!$C$3:$BB$25, 1, MATCH(L756, MaGv!$C$25:$BB$25,0))," ")</f>
        <v xml:space="preserve"> </v>
      </c>
      <c r="T758" s="78" t="str">
        <f>IF(COUNTIF(MaGv!$C$30:$BB$30, L756)&gt;0, INDEX(MaGv!$C$3:$BB$30, 1, MATCH(L756, MaGv!$C$30:$BB$30,0))," ")</f>
        <v xml:space="preserve"> </v>
      </c>
    </row>
    <row r="759" spans="1:22" ht="12.95" customHeight="1">
      <c r="A759" s="124"/>
      <c r="B759" s="580"/>
      <c r="C759" s="78">
        <v>3</v>
      </c>
      <c r="D759" s="79" t="s">
        <v>278</v>
      </c>
      <c r="E759" s="78" t="str">
        <f>IF(COUNTIF(MaGv!$C$6:$BB$6, B756)&gt;0, INDEX(MaGv!$C$3:$BB$6, 1, MATCH(B756, MaGv!$C$6:$BB$6,0))," ")</f>
        <v xml:space="preserve"> </v>
      </c>
      <c r="F759" s="78" t="str">
        <f>IF(COUNTIF(MaGv!$C$11:$BB$11, B756)&gt;0, INDEX(MaGv!$C$3:$BB$11, 1, MATCH(B756, MaGv!$C$11:$BB$11,0))," ")</f>
        <v xml:space="preserve"> </v>
      </c>
      <c r="G759" s="78" t="str">
        <f>IF(COUNTIF(MaGv!$C$16:$BB$16, B756)&gt;0, INDEX(MaGv!$C$3:$BB$16, 1, MATCH(B756, MaGv!$C$16:$BB$16,0))," ")</f>
        <v xml:space="preserve"> </v>
      </c>
      <c r="H759" s="78" t="str">
        <f>IF(COUNTIF(MaGv!$C$21:$BB$21, B756)&gt;0, INDEX(MaGv!$C$3:$BB$21, 1, MATCH(B756, MaGv!$C$21:$BB$21,0))," ")</f>
        <v xml:space="preserve"> </v>
      </c>
      <c r="I759" s="78" t="str">
        <f>IF(COUNTIF(MaGv!$C$26:$BB$26, B756)&gt;0, INDEX(MaGv!$C$3:$BB$26, 1, MATCH(B756, MaGv!$C$26:$BB$26,0))," ")</f>
        <v xml:space="preserve"> </v>
      </c>
      <c r="J759" s="78" t="str">
        <f>IF(COUNTIF(MaGv!$C$31:$BB$31, B756)&gt;0, INDEX(MaGv!$C$3:$BB$31, 1, MATCH(B756, MaGv!$C$31:$BB$31,0))," ")</f>
        <v xml:space="preserve"> </v>
      </c>
      <c r="K759" s="104"/>
      <c r="L759" s="580"/>
      <c r="M759" s="78">
        <v>3</v>
      </c>
      <c r="N759" s="79" t="s">
        <v>278</v>
      </c>
      <c r="O759" s="78" t="str">
        <f>IF(COUNTIF(MaGv!$C$6:$BB$6, L756)&gt;0, INDEX(MaGv!$C$3:$BB$6, 1, MATCH(L756, MaGv!$C$6:$BB$6,0))," ")</f>
        <v xml:space="preserve"> </v>
      </c>
      <c r="P759" s="78" t="str">
        <f>IF(COUNTIF(MaGv!$C$11:$BB$11, L756)&gt;0, INDEX(MaGv!$C$3:$BB$11, 1, MATCH(L756, MaGv!$C$11:$BB$11,0))," ")</f>
        <v xml:space="preserve"> </v>
      </c>
      <c r="Q759" s="78" t="str">
        <f>IF(COUNTIF(MaGv!$C$16:$BB$16, L756)&gt;0, INDEX(MaGv!$C$3:$BB$16, 1, MATCH(L756, MaGv!$C$16:$BB$16,0))," ")</f>
        <v xml:space="preserve"> </v>
      </c>
      <c r="R759" s="78" t="str">
        <f>IF(COUNTIF(MaGv!$C$21:$BB$21, L756)&gt;0, INDEX(MaGv!$C$3:$BB$21, 1, MATCH(L756, MaGv!$C$21:$BB$21,0))," ")</f>
        <v xml:space="preserve"> </v>
      </c>
      <c r="S759" s="78" t="str">
        <f>IF(COUNTIF(MaGv!$C$26:$BB$26, L756)&gt;0, INDEX(MaGv!$C$3:$BB$26, 1, MATCH(L756, MaGv!$C$26:$BB$26,0))," ")</f>
        <v xml:space="preserve"> </v>
      </c>
      <c r="T759" s="78" t="str">
        <f>IF(COUNTIF(MaGv!$C$31:$BB$31, L756)&gt;0, INDEX(MaGv!$C$3:$BB$31, 1, MATCH(L756, MaGv!$C$31:$BB$31,0))," ")</f>
        <v xml:space="preserve"> </v>
      </c>
    </row>
    <row r="760" spans="1:22" ht="12.95" customHeight="1">
      <c r="A760" s="124"/>
      <c r="B760" s="580"/>
      <c r="C760" s="78">
        <v>4</v>
      </c>
      <c r="D760" s="79" t="s">
        <v>99</v>
      </c>
      <c r="E760" s="78" t="str">
        <f>IF(COUNTIF(MaGv!$C$7:$BB$7, B756)&gt;0, INDEX(MaGv!$C$3:$BB$7, 1, MATCH(B756, MaGv!$C$7:$BB$7,0))," ")</f>
        <v xml:space="preserve"> </v>
      </c>
      <c r="F760" s="78" t="str">
        <f>IF(COUNTIF(MaGv!$C$12:$BB$12, B756)&gt;0, INDEX(MaGv!$C$3:$BB$12, 1, MATCH(B756, MaGv!$C$12:$BB$12,0))," ")</f>
        <v xml:space="preserve"> </v>
      </c>
      <c r="G760" s="78" t="str">
        <f>IF(COUNTIF(MaGv!$C$17:$BB$17, B756)&gt;0, INDEX(MaGv!$C$3:$BB$17, 1, MATCH(B756, MaGv!$C$17:$BB$17,0))," ")</f>
        <v xml:space="preserve"> </v>
      </c>
      <c r="H760" s="78" t="str">
        <f>IF(COUNTIF(MaGv!$C$22:$BB$22, B756)&gt;0, INDEX(MaGv!$C$3:$BB$22, 1, MATCH(B756, MaGv!$C$22:$BB$22,0))," ")</f>
        <v xml:space="preserve"> </v>
      </c>
      <c r="I760" s="78" t="str">
        <f>IF(COUNTIF(MaGv!$C$27:$BB$27, B756)&gt;0, INDEX(MaGv!$C$3:$BB$27, 1, MATCH(B756, MaGv!$C$27:$BB$27,0))," ")</f>
        <v xml:space="preserve"> </v>
      </c>
      <c r="J760" s="78" t="str">
        <f>IF(COUNTIF(MaGv!$C$32:$BB$32, B756)&gt;0, INDEX(MaGv!$C$3:$BB$32, 1, MATCH(B756, MaGv!$C$32:$BB$32,0))," ")</f>
        <v xml:space="preserve"> </v>
      </c>
      <c r="K760" s="104"/>
      <c r="L760" s="580"/>
      <c r="M760" s="78">
        <v>4</v>
      </c>
      <c r="N760" s="79" t="s">
        <v>99</v>
      </c>
      <c r="O760" s="78" t="str">
        <f>IF(COUNTIF(MaGv!$C$7:$BB$7, L756)&gt;0, INDEX(MaGv!$C$3:$BB$7, 1, MATCH(L756, MaGv!$C$7:$BB$7,0))," ")</f>
        <v xml:space="preserve"> </v>
      </c>
      <c r="P760" s="78" t="str">
        <f>IF(COUNTIF(MaGv!$C$12:$BB$12, L756)&gt;0, INDEX(MaGv!$C$3:$BB$12, 1, MATCH(L756, MaGv!$C$12:$BB$12,0))," ")</f>
        <v xml:space="preserve"> </v>
      </c>
      <c r="Q760" s="78" t="str">
        <f>IF(COUNTIF(MaGv!$C$17:$BB$17, L756)&gt;0, INDEX(MaGv!$C$3:$BB$17, 1, MATCH(L756, MaGv!$C$17:$BB$17,0))," ")</f>
        <v xml:space="preserve"> </v>
      </c>
      <c r="R760" s="78" t="str">
        <f>IF(COUNTIF(MaGv!$C$22:$BB$22, L756)&gt;0, INDEX(MaGv!$C$3:$BB$22, 1, MATCH(L756, MaGv!$C$22:$BB$22,0))," ")</f>
        <v xml:space="preserve"> </v>
      </c>
      <c r="S760" s="78" t="str">
        <f>IF(COUNTIF(MaGv!$C$27:$BB$27, L756)&gt;0, INDEX(MaGv!$C$3:$BB$27, 1, MATCH(L756, MaGv!$C$27:$BB$27,0))," ")</f>
        <v xml:space="preserve"> </v>
      </c>
      <c r="T760" s="78" t="str">
        <f>IF(COUNTIF(MaGv!$C$32:$BB$32, L756)&gt;0, INDEX(MaGv!$C$3:$BB$32, 1, MATCH(L756, MaGv!$C$32:$BB$32,0))," ")</f>
        <v xml:space="preserve"> </v>
      </c>
    </row>
    <row r="761" spans="1:22" ht="12.95" customHeight="1" thickBot="1">
      <c r="A761" s="124"/>
      <c r="B761" s="580"/>
      <c r="C761" s="108">
        <v>5</v>
      </c>
      <c r="D761" s="110" t="s">
        <v>100</v>
      </c>
      <c r="E761" s="108" t="str">
        <f>IF(COUNTIF(MaGv!$C$8:$BB$8, B756)&gt;0, INDEX(MaGv!$C$3:$BB$8, 1, MATCH(B756, MaGv!$C$8:$BB$8,0))," ")</f>
        <v xml:space="preserve"> </v>
      </c>
      <c r="F761" s="108" t="str">
        <f>IF(COUNTIF(MaGv!$C$13:$BB$13, B756)&gt;0, INDEX(MaGv!$C$3:$BB$13, 1, MATCH(B756, MaGv!$C$13:$BB$13,0))," ")</f>
        <v xml:space="preserve"> </v>
      </c>
      <c r="G761" s="108" t="str">
        <f>IF(COUNTIF(MaGv!$C$18:$BB$18, B756)&gt;0, INDEX(MaGv!$C$3:$BB$18, 1, MATCH(B756, MaGv!$C$18:$BB$18,0))," ")</f>
        <v xml:space="preserve"> </v>
      </c>
      <c r="H761" s="108" t="str">
        <f>IF(COUNTIF(MaGv!$C$23:$BB$23, B756)&gt;0, INDEX(MaGv!$C$3:$BB$23, 1, MATCH(B756, MaGv!$C$23:$BB$23,0))," ")</f>
        <v xml:space="preserve"> </v>
      </c>
      <c r="I761" s="108" t="str">
        <f>IF(COUNTIF(MaGv!$C$28:$BB$28, B756)&gt;0, INDEX(MaGv!$C$3:$BB$28, 1, MATCH(B756, MaGv!$C$28:$BB$28,0))," ")</f>
        <v xml:space="preserve"> </v>
      </c>
      <c r="J761" s="108" t="str">
        <f>IF(COUNTIF(MaGv!$C$33:$BB$33, B756)&gt;0, INDEX(MaGv!$C$3:$BB$33, 1, MATCH(B756, MaGv!$C$33:$BB$33, 0))," ")</f>
        <v xml:space="preserve"> </v>
      </c>
      <c r="K761" s="104"/>
      <c r="L761" s="580"/>
      <c r="M761" s="108">
        <v>5</v>
      </c>
      <c r="N761" s="110" t="s">
        <v>100</v>
      </c>
      <c r="O761" s="108" t="str">
        <f>IF(COUNTIF(MaGv!$C$8:$BB$8, L756)&gt;0, INDEX(MaGv!$C$3:$BB$8, 1, MATCH(L756, MaGv!$C$8:$BB$8,0))," ")</f>
        <v xml:space="preserve"> </v>
      </c>
      <c r="P761" s="108" t="str">
        <f>IF(COUNTIF(MaGv!$C$13:$BB$13, L756)&gt;0, INDEX(MaGv!$C$3:$BB$13, 1, MATCH(L756, MaGv!$C$13:$BB$13,0))," ")</f>
        <v xml:space="preserve"> </v>
      </c>
      <c r="Q761" s="108" t="str">
        <f>IF(COUNTIF(MaGv!$C$18:$BB$18, L756)&gt;0, INDEX(MaGv!$C$3:$BB$18, 1, MATCH(L756, MaGv!$C$18:$BB$18,0))," ")</f>
        <v xml:space="preserve"> </v>
      </c>
      <c r="R761" s="108" t="str">
        <f>IF(COUNTIF(MaGv!$C$23:$BB$23, L756)&gt;0, INDEX(MaGv!$C$3:$BB$23, 1, MATCH(L756, MaGv!$C$23:$BB$23,0))," ")</f>
        <v xml:space="preserve"> </v>
      </c>
      <c r="S761" s="108" t="str">
        <f>IF(COUNTIF(MaGv!$C$28:$BB$28, L756)&gt;0, INDEX(MaGv!$C$3:$BB$28, 1, MATCH(L756, MaGv!$C$28:$BB$28,0))," ")</f>
        <v xml:space="preserve"> </v>
      </c>
      <c r="T761" s="108" t="str">
        <f>IF(COUNTIF(MaGv!$C$33:$BB$33, L756)&gt;0, INDEX(MaGv!$C$3:$BB$33, 1, MATCH(L756, MaGv!$C$33:$BB$33, 0))," ")</f>
        <v xml:space="preserve"> </v>
      </c>
    </row>
    <row r="762" spans="1:22" ht="12.95" customHeight="1" thickTop="1">
      <c r="A762" s="124"/>
      <c r="B762" s="579" t="s">
        <v>24</v>
      </c>
      <c r="C762" s="109">
        <v>1</v>
      </c>
      <c r="D762" s="111" t="s">
        <v>279</v>
      </c>
      <c r="E762" s="109" t="str">
        <f>IF(COUNTIF(MaGv!$C$39:$BB$39, B756)&gt;0, INDEX(MaGv!$C$38:$BB$39, 1, MATCH(B756, MaGv!$C$39:$BB$39,0))," ")</f>
        <v xml:space="preserve"> </v>
      </c>
      <c r="F762" s="109" t="str">
        <f>IF(COUNTIF(MaGv!$C$44:$BB$44, B756)&gt;0, INDEX(MaGv!$C$38:$BB$44, 1, MATCH(B756, MaGv!$C$44:$BB$44,0))," ")</f>
        <v xml:space="preserve"> </v>
      </c>
      <c r="G762" s="109" t="str">
        <f>IF(COUNTIF(MaGv!$C$49:$BB$49, B756)&gt;0, INDEX(MaGv!$C$38:$BB$49, 1, MATCH(B756, MaGv!$C$49:$BB$49,0))," ")</f>
        <v xml:space="preserve"> </v>
      </c>
      <c r="H762" s="109" t="str">
        <f>IF(COUNTIF(MaGv!$C$54:$BB$54, B756)&gt;0, INDEX(MaGv!$C$38:$BB$54, 1, MATCH(B756, MaGv!$C$54:$BB$54,0))," ")</f>
        <v xml:space="preserve"> </v>
      </c>
      <c r="I762" s="109" t="str">
        <f>IF(COUNTIF(MaGv!$C$59:$BB$59, B756)&gt;0, INDEX(MaGv!$C$38:$BB$59, 1, MATCH(B756, MaGv!$C$59:$BB$59,0))," ")</f>
        <v xml:space="preserve"> </v>
      </c>
      <c r="J762" s="109" t="str">
        <f>IF(COUNTIF(MaGv!$C$64:$BB$64, B756)&gt;0, INDEX(MaGv!$C$38:$BB$64, 1, MATCH(B756, MaGv!$C$64:$BB$64,0))," ")</f>
        <v xml:space="preserve"> </v>
      </c>
      <c r="K762" s="104"/>
      <c r="L762" s="579" t="s">
        <v>24</v>
      </c>
      <c r="M762" s="109">
        <v>1</v>
      </c>
      <c r="N762" s="111" t="s">
        <v>279</v>
      </c>
      <c r="O762" s="109" t="str">
        <f>IF(COUNTIF(MaGv!$C$39:$BB$39, L756)&gt;0, INDEX(MaGv!$C$38:$BB$39, 1, MATCH(L756, MaGv!$C$39:$BB$39,0))," ")</f>
        <v xml:space="preserve"> </v>
      </c>
      <c r="P762" s="109" t="str">
        <f>IF(COUNTIF(MaGv!$C$44:$BB$44, L756)&gt;0, INDEX(MaGv!$C$38:$BB$44, 1, MATCH(L756, MaGv!$C$44:$BB$44,0))," ")</f>
        <v xml:space="preserve"> </v>
      </c>
      <c r="Q762" s="109" t="str">
        <f>IF(COUNTIF(MaGv!$C$49:$BB$49, L756)&gt;0, INDEX(MaGv!$C$38:$BB$49, 1, MATCH(L756, MaGv!$C$49:$BB$49,0))," ")</f>
        <v xml:space="preserve"> </v>
      </c>
      <c r="R762" s="109" t="str">
        <f>IF(COUNTIF(MaGv!$C$54:$BB$54, L756)&gt;0, INDEX(MaGv!$C$38:$BB$54, 1, MATCH(L756, MaGv!$C$54:$BB$54,0))," ")</f>
        <v xml:space="preserve"> </v>
      </c>
      <c r="S762" s="109" t="str">
        <f>IF(COUNTIF(MaGv!$C$59:$BB$59, L756)&gt;0, INDEX(MaGv!$C$38:$BB$59, 1, MATCH(L756, MaGv!$C$59:$BB$59,0))," ")</f>
        <v xml:space="preserve"> </v>
      </c>
      <c r="T762" s="109" t="str">
        <f>IF(COUNTIF(MaGv!$C$64:$BB$64, L756)&gt;0, INDEX(MaGv!$C$38:$BB$64, 1, MATCH(L756, MaGv!$C$64:$BB$64,0))," ")</f>
        <v xml:space="preserve"> </v>
      </c>
    </row>
    <row r="763" spans="1:22" ht="12.95" customHeight="1">
      <c r="A763" s="124"/>
      <c r="B763" s="580"/>
      <c r="C763" s="78">
        <v>2</v>
      </c>
      <c r="D763" s="79" t="s">
        <v>531</v>
      </c>
      <c r="E763" s="78" t="str">
        <f>IF(COUNTIF(MaGv!$C$40:$BB$40, B756)&gt;0, INDEX(MaGv!$C$38:$BB$40, 1, MATCH(B756, MaGv!$C$40:$BB$40,0))," ")</f>
        <v xml:space="preserve"> </v>
      </c>
      <c r="F763" s="78" t="str">
        <f>IF(COUNTIF(MaGv!$C$45:$BB$45, B756)&gt;0, INDEX(MaGv!$C$38:$BB$45, 1, MATCH(B756, MaGv!$C$45:$BB$45,0))," ")</f>
        <v xml:space="preserve"> </v>
      </c>
      <c r="G763" s="78" t="str">
        <f>IF(COUNTIF(MaGv!$C$50:$BB$50, B756)&gt;0, INDEX(MaGv!$C$38:$BB$50, 1, MATCH(B756, MaGv!$C$50:$BB$50,0))," ")</f>
        <v xml:space="preserve"> </v>
      </c>
      <c r="H763" s="78" t="str">
        <f>IF(COUNTIF(MaGv!$C$55:$BB$55, B756)&gt;0, INDEX(MaGv!$C$38:$BB$55, 1, MATCH(B756, MaGv!$C$55:$BB$55,0))," ")</f>
        <v xml:space="preserve"> </v>
      </c>
      <c r="I763" s="78" t="str">
        <f>IF(COUNTIF(MaGv!$C$60:$BB$60, B756)&gt;0, INDEX(MaGv!$C$38:$BB$60, 1, MATCH(B756, MaGv!$C$60:$BB$60,0))," ")</f>
        <v xml:space="preserve"> </v>
      </c>
      <c r="J763" s="78" t="str">
        <f>IF(COUNTIF(MaGv!$C$65:$BB$65, B756)&gt;0, INDEX(MaGv!$C$38:$BB$65, 1, MATCH(B756, MaGv!$C$65:$BB$65,0))," ")</f>
        <v xml:space="preserve"> </v>
      </c>
      <c r="K763" s="104"/>
      <c r="L763" s="580"/>
      <c r="M763" s="78">
        <v>2</v>
      </c>
      <c r="N763" s="79" t="s">
        <v>531</v>
      </c>
      <c r="O763" s="78" t="str">
        <f>IF(COUNTIF(MaGv!$C$40:$BB$40, L756)&gt;0, INDEX(MaGv!$C$38:$BB$40, 1, MATCH(L756, MaGv!$C$40:$BB$40,0))," ")</f>
        <v xml:space="preserve"> </v>
      </c>
      <c r="P763" s="78" t="str">
        <f>IF(COUNTIF(MaGv!$C$45:$BB$45, L756)&gt;0, INDEX(MaGv!$C$38:$BB$45, 1, MATCH(L756, MaGv!$C$45:$BB$45,0))," ")</f>
        <v xml:space="preserve"> </v>
      </c>
      <c r="Q763" s="78" t="str">
        <f>IF(COUNTIF(MaGv!$C$50:$BB$50, L756)&gt;0, INDEX(MaGv!$C$38:$BB$50, 1, MATCH(L756, MaGv!$C$50:$BB$50,0))," ")</f>
        <v xml:space="preserve"> </v>
      </c>
      <c r="R763" s="78" t="str">
        <f>IF(COUNTIF(MaGv!$C$55:$BB$55, L756)&gt;0, INDEX(MaGv!$C$38:$BB$55, 1, MATCH(L756, MaGv!$C$55:$BB$55,0))," ")</f>
        <v xml:space="preserve"> </v>
      </c>
      <c r="S763" s="78" t="str">
        <f>IF(COUNTIF(MaGv!$C$60:$BB$60, L756)&gt;0, INDEX(MaGv!$C$38:$BB$60, 1, MATCH(L756, MaGv!$C$60:$BB$60,0))," ")</f>
        <v xml:space="preserve"> </v>
      </c>
      <c r="T763" s="78" t="str">
        <f>IF(COUNTIF(MaGv!$C$65:$BB$65, L756)&gt;0, INDEX(MaGv!$C$38:$BB$65, 1, MATCH(L756, MaGv!$C$65:$BB$65,0))," ")</f>
        <v xml:space="preserve"> </v>
      </c>
    </row>
    <row r="764" spans="1:22" ht="12.95" customHeight="1">
      <c r="A764" s="124"/>
      <c r="B764" s="580"/>
      <c r="C764" s="78">
        <v>3</v>
      </c>
      <c r="D764" s="79" t="s">
        <v>532</v>
      </c>
      <c r="E764" s="78" t="str">
        <f>IF(COUNTIF(MaGv!$C$41:$BB$41, B756)&gt;0, INDEX(MaGv!$C$38:$BB$41, 1, MATCH(B756, MaGv!$C$41:$BB$41,0))," ")</f>
        <v xml:space="preserve"> </v>
      </c>
      <c r="F764" s="78" t="str">
        <f>IF(COUNTIF(MaGv!$C$46:$BB$46, B756)&gt;0, INDEX(MaGv!$C$38:$BB$46, 1, MATCH(B756, MaGv!$C$46:$BB$46,0))," ")</f>
        <v xml:space="preserve"> </v>
      </c>
      <c r="G764" s="78" t="str">
        <f>IF(COUNTIF(MaGv!$C$51:$BB$51, B756)&gt;0, INDEX(MaGv!$C$38:$BB$51, 1, MATCH(B756, MaGv!$C$51:$BB$51,0))," ")</f>
        <v xml:space="preserve"> </v>
      </c>
      <c r="H764" s="78" t="str">
        <f>IF(COUNTIF(MaGv!$C$56:$BB$56, B756)&gt;0, INDEX(MaGv!$C$38:$BB$56, 1, MATCH(B756, MaGv!$C$56:$BB$56,0))," ")</f>
        <v xml:space="preserve"> </v>
      </c>
      <c r="I764" s="78" t="str">
        <f>IF(COUNTIF(MaGv!$C$61:$BB$61, B756)&gt;0, INDEX(MaGv!$C$38:$BB$61, 1, MATCH(B756, MaGv!$C$61:$BB$61,0))," ")</f>
        <v xml:space="preserve"> </v>
      </c>
      <c r="J764" s="78" t="str">
        <f>IF(COUNTIF(MaGv!$C$66:$BB$66, B756)&gt;0, INDEX(MaGv!$C$38:$BB$66, 1, MATCH(B756, MaGv!$C$66:$BB$66,0))," ")</f>
        <v xml:space="preserve"> </v>
      </c>
      <c r="K764" s="104"/>
      <c r="L764" s="580"/>
      <c r="M764" s="78">
        <v>3</v>
      </c>
      <c r="N764" s="79" t="s">
        <v>532</v>
      </c>
      <c r="O764" s="78" t="str">
        <f>IF(COUNTIF(MaGv!$C$41:$BB$41, L756)&gt;0, INDEX(MaGv!$C$38:$BB$41, 1, MATCH(L756, MaGv!$C$41:$BB$41,0))," ")</f>
        <v xml:space="preserve"> </v>
      </c>
      <c r="P764" s="78" t="str">
        <f>IF(COUNTIF(MaGv!$C$46:$BB$46, L756)&gt;0, INDEX(MaGv!$C$38:$BB$46, 1, MATCH(L756, MaGv!$C$46:$BB$46,0))," ")</f>
        <v xml:space="preserve"> </v>
      </c>
      <c r="Q764" s="78" t="str">
        <f>IF(COUNTIF(MaGv!$C$51:$BB$51, L756)&gt;0, INDEX(MaGv!$C$38:$BB$51, 1, MATCH(L756, MaGv!$C$51:$BB$51,0))," ")</f>
        <v xml:space="preserve"> </v>
      </c>
      <c r="R764" s="78" t="str">
        <f>IF(COUNTIF(MaGv!$C$56:$BB$56, L756)&gt;0, INDEX(MaGv!$C$38:$BB$56, 1, MATCH(L756, MaGv!$C$56:$BB$56,0))," ")</f>
        <v xml:space="preserve"> </v>
      </c>
      <c r="S764" s="78" t="str">
        <f>IF(COUNTIF(MaGv!$C$61:$BB$61, L756)&gt;0, INDEX(MaGv!$C$38:$BB$61, 1, MATCH(L756, MaGv!$C$61:$BB$61,0))," ")</f>
        <v xml:space="preserve"> </v>
      </c>
      <c r="T764" s="78" t="str">
        <f>IF(COUNTIF(MaGv!$C$66:$BB$66, L756)&gt;0, INDEX(MaGv!$C$38:$BB$66, 1, MATCH(L756, MaGv!$C$66:$BB$66,0))," ")</f>
        <v xml:space="preserve"> </v>
      </c>
    </row>
    <row r="765" spans="1:22" ht="12.95" customHeight="1">
      <c r="A765" s="124"/>
      <c r="B765" s="580"/>
      <c r="C765" s="78">
        <v>4</v>
      </c>
      <c r="D765" s="79" t="s">
        <v>533</v>
      </c>
      <c r="E765" s="78" t="str">
        <f>IF(COUNTIF(MaGv!$C$42:$BB$42, B756)&gt;0, INDEX(MaGv!$C$38:$BB$42, 1, MATCH(B756, MaGv!$C$42:$BB$42,0))," ")</f>
        <v xml:space="preserve"> </v>
      </c>
      <c r="F765" s="78" t="str">
        <f>IF(COUNTIF(MaGv!$C$47:$BB$47, B756)&gt;0, INDEX(MaGv!$C$38:$BB$47, 1, MATCH(B756, MaGv!$C$47:$BB$47,0))," ")</f>
        <v xml:space="preserve"> </v>
      </c>
      <c r="G765" s="78" t="str">
        <f>IF(COUNTIF(MaGv!$C$52:$BB$52, B756)&gt;0, INDEX(MaGv!$C$38:$BB$52, 1, MATCH(B756, MaGv!$C$52:$BB$52, 0))," ")</f>
        <v xml:space="preserve"> </v>
      </c>
      <c r="H765" s="78" t="str">
        <f>IF(COUNTIF(MaGv!$C$57:$BB$57, B756)&gt;0, INDEX(MaGv!$C$38:$BB$57, 1, MATCH(B756, MaGv!$C$57:$BB$57,0))," ")</f>
        <v xml:space="preserve"> </v>
      </c>
      <c r="I765" s="78" t="str">
        <f>IF(COUNTIF(MaGv!$C$62:$BB$62, B756)&gt;0, INDEX(MaGv!$C$38:$BB$62, 1, MATCH(B756, MaGv!$C$62:$BB$62,0))," ")</f>
        <v xml:space="preserve"> </v>
      </c>
      <c r="J765" s="78" t="str">
        <f>IF(COUNTIF(MaGv!$C$66:$BB$67, B756)&gt;0, INDEX(MaGv!$C$38:$BB$67, 1, MATCH(B756, MaGv!$C$67:$BB$67,0))," ")</f>
        <v xml:space="preserve"> </v>
      </c>
      <c r="K765" s="104"/>
      <c r="L765" s="580"/>
      <c r="M765" s="78">
        <v>4</v>
      </c>
      <c r="N765" s="79" t="s">
        <v>533</v>
      </c>
      <c r="O765" s="78" t="str">
        <f>IF(COUNTIF(MaGv!$C$42:$BB$42, L756)&gt;0, INDEX(MaGv!$C$38:$BB$42, 1, MATCH(L756, MaGv!$C$42:$BB$42,0))," ")</f>
        <v xml:space="preserve"> </v>
      </c>
      <c r="P765" s="78" t="str">
        <f>IF(COUNTIF(MaGv!$C$47:$BB$47, L756)&gt;0, INDEX(MaGv!$C$38:$BB$47, 1, MATCH(L756, MaGv!$C$47:$BB$47,0))," ")</f>
        <v xml:space="preserve"> </v>
      </c>
      <c r="Q765" s="78" t="str">
        <f>IF(COUNTIF(MaGv!$C$52:$BB$52, L756)&gt;0, INDEX(MaGv!$C$38:$BB$52, 1, MATCH(L756, MaGv!$C$52:$BB$52, 0))," ")</f>
        <v xml:space="preserve"> </v>
      </c>
      <c r="R765" s="78" t="str">
        <f>IF(COUNTIF(MaGv!$C$57:$BB$57, L756)&gt;0, INDEX(MaGv!$C$38:$BB$57, 1, MATCH(L756, MaGv!$C$57:$BB$57,0))," ")</f>
        <v xml:space="preserve"> </v>
      </c>
      <c r="S765" s="78" t="str">
        <f>IF(COUNTIF(MaGv!$C$62:$BB$62, L756)&gt;0, INDEX(MaGv!$C$38:$BB$62, 1, MATCH(L756, MaGv!$C$62:$BB$62,0))," ")</f>
        <v xml:space="preserve"> </v>
      </c>
      <c r="T765" s="78" t="str">
        <f>IF(COUNTIF(MaGv!$C$66:$BB$67, L756)&gt;0, INDEX(MaGv!$C$38:$BB$67, 1, MATCH(L756, MaGv!$C$67:$BB$67,0))," ")</f>
        <v xml:space="preserve"> </v>
      </c>
    </row>
    <row r="766" spans="1:22" ht="12.95" customHeight="1">
      <c r="A766" s="124"/>
      <c r="B766" s="581"/>
      <c r="C766" s="80">
        <v>5</v>
      </c>
      <c r="D766" s="81" t="s">
        <v>534</v>
      </c>
      <c r="E766" s="80" t="str">
        <f>IF(COUNTIF(MaGv!$C$43:$BB$43, B756)&gt;0, INDEX(MaGv!$C$38:$BB$43, 1, MATCH(B756, MaGv!$C$43:$BB$43,0))," ")</f>
        <v xml:space="preserve"> </v>
      </c>
      <c r="F766" s="80" t="str">
        <f>IF(COUNTIF(MaGv!$C$48:$BB$48, B756)&gt;0, INDEX(MaGv!$C$38:$BB$48, 1, MATCH(B756, MaGv!$C$48:$BB$48,0))," ")</f>
        <v xml:space="preserve"> </v>
      </c>
      <c r="G766" s="80" t="str">
        <f>IF(COUNTIF(MaGv!$C$53:$BB$53, B756)&gt;0, INDEX(MaGv!$C$38:$BB$53, 1, MATCH(B756, MaGv!$C$53:$BB$53,0))," ")</f>
        <v xml:space="preserve"> </v>
      </c>
      <c r="H766" s="80" t="str">
        <f>IF(COUNTIF(MaGv!$C$58:$BB$58, B756)&gt;0, INDEX(MaGv!$C$38:$BB$58, 1, MATCH(B756, MaGv!$C$58:$BB$58,0))," ")</f>
        <v xml:space="preserve"> </v>
      </c>
      <c r="I766" s="80" t="str">
        <f>IF(COUNTIF(MaGv!$C$63:$BB$63, B756)&gt;0, INDEX(MaGv!$C$38:$BB$63, 1, MATCH(B756, MaGv!$C$63:$BB$63,0))," ")</f>
        <v xml:space="preserve"> </v>
      </c>
      <c r="J766" s="80" t="str">
        <f>IF(COUNTIF(MaGv!$C$68:$BB$68, B756)&gt;0, INDEX(MaGv!$C$38:$BB$68, 1, MATCH(B756, MaGv!$C$68:$BB$68,0))," ")</f>
        <v xml:space="preserve"> </v>
      </c>
      <c r="K766" s="104"/>
      <c r="L766" s="581"/>
      <c r="M766" s="80">
        <v>5</v>
      </c>
      <c r="N766" s="81" t="s">
        <v>534</v>
      </c>
      <c r="O766" s="80" t="str">
        <f>IF(COUNTIF(MaGv!$C$43:$BB$43, L756)&gt;0, INDEX(MaGv!$C$38:$BB$43, 1, MATCH(L756, MaGv!$C$43:$BB$43,0))," ")</f>
        <v xml:space="preserve"> </v>
      </c>
      <c r="P766" s="80" t="str">
        <f>IF(COUNTIF(MaGv!$C$48:$BB$48, L756)&gt;0, INDEX(MaGv!$C$38:$BB$48, 1, MATCH(L756, MaGv!$C$48:$BB$48,0))," ")</f>
        <v xml:space="preserve"> </v>
      </c>
      <c r="Q766" s="80" t="str">
        <f>IF(COUNTIF(MaGv!$C$53:$BB$53, L756)&gt;0, INDEX(MaGv!$C$38:$BB$53, 1, MATCH(L756, MaGv!$C$53:$BB$53,0))," ")</f>
        <v xml:space="preserve"> </v>
      </c>
      <c r="R766" s="80" t="str">
        <f>IF(COUNTIF(MaGv!$C$58:$BB$58, L756)&gt;0, INDEX(MaGv!$C$38:$BB$58, 1, MATCH(L756, MaGv!$C$58:$BB$58,0))," ")</f>
        <v xml:space="preserve"> </v>
      </c>
      <c r="S766" s="80" t="str">
        <f>IF(COUNTIF(MaGv!$C$63:$BB$63, L756)&gt;0, INDEX(MaGv!$C$38:$BB$63, 1, MATCH(L756, MaGv!$C$63:$BB$63,0))," ")</f>
        <v xml:space="preserve"> </v>
      </c>
      <c r="T766" s="80" t="str">
        <f>IF(COUNTIF(MaGv!$C$68:$BB$68, L756)&gt;0, INDEX(MaGv!$C$38:$BB$68, 1, MATCH(L756, MaGv!$C$68:$BB$68,0))," ")</f>
        <v xml:space="preserve"> </v>
      </c>
    </row>
    <row r="769" spans="1:22" ht="12.95" customHeight="1">
      <c r="A769" s="124"/>
      <c r="B769" s="474" t="str">
        <f ca="1">MaGv!$N$1</f>
        <v>tkb_khoi12_hk2_ngay04-05-2020</v>
      </c>
      <c r="C769" s="474"/>
      <c r="D769" s="70"/>
      <c r="E769" s="70"/>
      <c r="F769" s="70"/>
      <c r="G769" s="70"/>
      <c r="H769" s="124"/>
      <c r="I769" s="70"/>
      <c r="J769" s="70"/>
      <c r="K769" s="71"/>
      <c r="L769" s="474" t="str">
        <f ca="1">MaGv!$N$1</f>
        <v>tkb_khoi12_hk2_ngay04-05-2020</v>
      </c>
      <c r="M769" s="70"/>
      <c r="N769" s="70"/>
      <c r="O769" s="70"/>
      <c r="P769" s="70"/>
      <c r="Q769" s="70"/>
      <c r="R769" s="124"/>
      <c r="S769" s="70"/>
      <c r="T769" s="70"/>
    </row>
    <row r="770" spans="1:22" ht="12.95" customHeight="1">
      <c r="B770" s="117" t="s">
        <v>71</v>
      </c>
      <c r="C770" s="582" t="str">
        <f>VLOOKUP(B772,dsma,3,0)&amp;"-"&amp;VLOOKUP(B772,dsma,5,0)</f>
        <v>Nguyễn Khánh Toàn-CN</v>
      </c>
      <c r="D770" s="582"/>
      <c r="E770" s="582"/>
      <c r="F770" s="582"/>
      <c r="G770" s="71"/>
      <c r="H770" s="72"/>
      <c r="I770" s="73" t="s">
        <v>125</v>
      </c>
      <c r="J770" s="74">
        <f>60-COUNTIF(E773:J782, " ")</f>
        <v>0</v>
      </c>
      <c r="K770" s="71"/>
      <c r="L770" s="117" t="s">
        <v>71</v>
      </c>
      <c r="M770" s="582" t="str">
        <f>VLOOKUP(L772,dsma,3,0)&amp;"-"&amp;VLOOKUP(L772,dsma,5,0)</f>
        <v>Nguyễn Thanh Hà-CN</v>
      </c>
      <c r="N770" s="582"/>
      <c r="O770" s="582"/>
      <c r="P770" s="582"/>
      <c r="Q770" s="71"/>
      <c r="R770" s="72"/>
      <c r="S770" s="73" t="s">
        <v>125</v>
      </c>
      <c r="T770" s="74">
        <f>60-COUNTIF(O773:T782, " ")</f>
        <v>3</v>
      </c>
    </row>
    <row r="771" spans="1:22" ht="3" customHeight="1">
      <c r="B771" s="116"/>
      <c r="C771" s="71"/>
      <c r="D771" s="71"/>
      <c r="E771" s="75"/>
      <c r="F771" s="71"/>
      <c r="G771" s="71"/>
      <c r="H771" s="71"/>
      <c r="I771" s="71"/>
      <c r="J771" s="71"/>
      <c r="K771" s="71"/>
      <c r="L771" s="116"/>
      <c r="M771" s="71"/>
      <c r="N771" s="71"/>
      <c r="O771" s="75"/>
      <c r="P771" s="71"/>
      <c r="Q771" s="71"/>
      <c r="R771" s="71"/>
      <c r="S771" s="71"/>
      <c r="T771" s="71"/>
    </row>
    <row r="772" spans="1:22" ht="12.95" customHeight="1">
      <c r="A772" s="126"/>
      <c r="B772" s="118" t="str">
        <f>X101</f>
        <v>BC07</v>
      </c>
      <c r="C772" s="76" t="s">
        <v>72</v>
      </c>
      <c r="D772" s="76" t="s">
        <v>73</v>
      </c>
      <c r="E772" s="76" t="s">
        <v>15</v>
      </c>
      <c r="F772" s="76" t="s">
        <v>16</v>
      </c>
      <c r="G772" s="76" t="s">
        <v>37</v>
      </c>
      <c r="H772" s="76" t="s">
        <v>38</v>
      </c>
      <c r="I772" s="76" t="s">
        <v>39</v>
      </c>
      <c r="J772" s="76" t="s">
        <v>40</v>
      </c>
      <c r="K772" s="103"/>
      <c r="L772" s="118" t="str">
        <f>X102</f>
        <v>BC08</v>
      </c>
      <c r="M772" s="76" t="s">
        <v>72</v>
      </c>
      <c r="N772" s="76" t="s">
        <v>73</v>
      </c>
      <c r="O772" s="76" t="s">
        <v>15</v>
      </c>
      <c r="P772" s="76" t="s">
        <v>16</v>
      </c>
      <c r="Q772" s="76" t="s">
        <v>37</v>
      </c>
      <c r="R772" s="76" t="s">
        <v>38</v>
      </c>
      <c r="S772" s="76" t="s">
        <v>39</v>
      </c>
      <c r="T772" s="76" t="s">
        <v>40</v>
      </c>
      <c r="V772" s="122">
        <v>98</v>
      </c>
    </row>
    <row r="773" spans="1:22" ht="12.95" customHeight="1">
      <c r="A773" s="124"/>
      <c r="B773" s="583" t="s">
        <v>25</v>
      </c>
      <c r="C773" s="68">
        <v>1</v>
      </c>
      <c r="D773" s="77" t="s">
        <v>74</v>
      </c>
      <c r="E773" s="68" t="str">
        <f>IF(COUNTIF(MaGv!$C$4:$BB$4, B772)&gt;0, INDEX(MaGv!$C$3:$BB$4, 1, MATCH(B772, MaGv!$C$4:$BB$4,0))," ")</f>
        <v xml:space="preserve"> </v>
      </c>
      <c r="F773" s="68" t="str">
        <f>IF(COUNTIF(MaGv!$C$9:$BB$9, B772)&gt;0, INDEX(MaGv!$C$3:$BB$9, 1, MATCH(B772, MaGv!$C$9:$BB$9,0))," ")</f>
        <v xml:space="preserve"> </v>
      </c>
      <c r="G773" s="68" t="str">
        <f>IF(COUNTIF(MaGv!$C$14:$BB$14, B772)&gt;0, INDEX(MaGv!$C$3:$BB$14, 1, MATCH(B772, MaGv!$C$14:$BB$14,0))," ")</f>
        <v xml:space="preserve"> </v>
      </c>
      <c r="H773" s="68" t="str">
        <f>IF(COUNTIF(MaGv!$C$19:$BB$19, B772)&gt;0, INDEX(MaGv!$C$3:$BB$19, 1, MATCH(B772, MaGv!$C$19:$BB$19,0))," ")</f>
        <v xml:space="preserve"> </v>
      </c>
      <c r="I773" s="68" t="str">
        <f>IF(COUNTIF(MaGv!$C$24:$BB$24, B772)&gt;0, INDEX(MaGv!$C$3:$BB$24, 1, MATCH(B772, MaGv!$C$24:$BB$24,0))," ")</f>
        <v xml:space="preserve"> </v>
      </c>
      <c r="J773" s="68" t="str">
        <f>IF(COUNTIF(MaGv!$C$29:$BB$29, B772)&gt;0, INDEX(MaGv!$C$3:$BB$29, 1, MATCH(B772, MaGv!$C$29:$BB$29,0))," ")</f>
        <v xml:space="preserve"> </v>
      </c>
      <c r="K773" s="104"/>
      <c r="L773" s="583" t="s">
        <v>25</v>
      </c>
      <c r="M773" s="68">
        <v>1</v>
      </c>
      <c r="N773" s="77" t="s">
        <v>74</v>
      </c>
      <c r="O773" s="68" t="str">
        <f>IF(COUNTIF(MaGv!$C$4:$BB$4, L772)&gt;0, INDEX(MaGv!$C$3:$BB$4, 1, MATCH(L772, MaGv!$C$4:$BB$4,0))," ")</f>
        <v xml:space="preserve"> </v>
      </c>
      <c r="P773" s="68" t="str">
        <f>IF(COUNTIF(MaGv!$C$9:$BB$9, L772)&gt;0, INDEX(MaGv!$C$3:$BB$9, 1, MATCH(L772, MaGv!$C$9:$BB$9,0))," ")</f>
        <v xml:space="preserve"> </v>
      </c>
      <c r="Q773" s="68" t="str">
        <f>IF(COUNTIF(MaGv!$C$14:$BB$14, L772)&gt;0, INDEX(MaGv!$C$3:$BB$14, 1, MATCH(L772, MaGv!$C$14:$BB$14,0))," ")</f>
        <v xml:space="preserve"> </v>
      </c>
      <c r="R773" s="68" t="str">
        <f>IF(COUNTIF(MaGv!$C$19:$BB$19, L772)&gt;0, INDEX(MaGv!$C$3:$BB$19, 1, MATCH(L772, MaGv!$C$19:$BB$19,0))," ")</f>
        <v xml:space="preserve"> </v>
      </c>
      <c r="S773" s="68" t="str">
        <f>IF(COUNTIF(MaGv!$C$24:$BB$24, L772)&gt;0, INDEX(MaGv!$C$3:$BB$24, 1, MATCH(L772, MaGv!$C$24:$BB$24,0))," ")</f>
        <v xml:space="preserve"> </v>
      </c>
      <c r="T773" s="68" t="str">
        <f>IF(COUNTIF(MaGv!$C$29:$BB$29, L772)&gt;0, INDEX(MaGv!$C$3:$BB$29, 1, MATCH(L772, MaGv!$C$29:$BB$29,0))," ")</f>
        <v xml:space="preserve"> </v>
      </c>
    </row>
    <row r="774" spans="1:22" ht="12.95" customHeight="1">
      <c r="A774" s="124"/>
      <c r="B774" s="580"/>
      <c r="C774" s="78">
        <v>2</v>
      </c>
      <c r="D774" s="79" t="s">
        <v>98</v>
      </c>
      <c r="E774" s="78" t="str">
        <f>IF(COUNTIF(MaGv!$C$5:$BB$5, B772)&gt;0, INDEX(MaGv!$C$3:$BB$5, 1, MATCH(B772, MaGv!$C$5:$BB$5,0))," ")</f>
        <v xml:space="preserve"> </v>
      </c>
      <c r="F774" s="78" t="str">
        <f>IF(COUNTIF(MaGv!$C$10:$BB$10, B772)&gt;0, INDEX(MaGv!$C$3:$BB$10, 1, MATCH(B772, MaGv!$C$10:$BB$10,0))," ")</f>
        <v xml:space="preserve"> </v>
      </c>
      <c r="G774" s="78" t="str">
        <f>IF(COUNTIF(MaGv!$C$15:$BB$15, B772)&gt;0, INDEX(MaGv!$C$3:$BB$15, 1, MATCH(B772, MaGv!$C$15:$BB$15,0))," ")</f>
        <v xml:space="preserve"> </v>
      </c>
      <c r="H774" s="78" t="str">
        <f>IF(COUNTIF(MaGv!$C$20:$BB$20, B772)&gt;0, INDEX(MaGv!$C$3:$BB$20, 1, MATCH(B772, MaGv!$C$20:$BB$20,0))," ")</f>
        <v xml:space="preserve"> </v>
      </c>
      <c r="I774" s="78" t="str">
        <f>IF(COUNTIF(MaGv!$C$25:$BB$25, B772)&gt;0, INDEX(MaGv!$C$3:$BB$25, 1, MATCH(B772, MaGv!$C$25:$BB$25,0))," ")</f>
        <v xml:space="preserve"> </v>
      </c>
      <c r="J774" s="78" t="str">
        <f>IF(COUNTIF(MaGv!$C$30:$BB$30, B772)&gt;0, INDEX(MaGv!$C$3:$BB$30, 1, MATCH(B772, MaGv!$C$30:$BB$30,0))," ")</f>
        <v xml:space="preserve"> </v>
      </c>
      <c r="K774" s="104"/>
      <c r="L774" s="580"/>
      <c r="M774" s="78">
        <v>2</v>
      </c>
      <c r="N774" s="79" t="s">
        <v>98</v>
      </c>
      <c r="O774" s="78" t="str">
        <f>IF(COUNTIF(MaGv!$C$5:$BB$5, L772)&gt;0, INDEX(MaGv!$C$3:$BB$5, 1, MATCH(L772, MaGv!$C$5:$BB$5,0))," ")</f>
        <v xml:space="preserve"> </v>
      </c>
      <c r="P774" s="78" t="str">
        <f>IF(COUNTIF(MaGv!$C$10:$BB$10, L772)&gt;0, INDEX(MaGv!$C$3:$BB$10, 1, MATCH(L772, MaGv!$C$10:$BB$10,0))," ")</f>
        <v xml:space="preserve"> </v>
      </c>
      <c r="Q774" s="78" t="str">
        <f>IF(COUNTIF(MaGv!$C$15:$BB$15, L772)&gt;0, INDEX(MaGv!$C$3:$BB$15, 1, MATCH(L772, MaGv!$C$15:$BB$15,0))," ")</f>
        <v xml:space="preserve"> </v>
      </c>
      <c r="R774" s="78" t="str">
        <f>IF(COUNTIF(MaGv!$C$20:$BB$20, L772)&gt;0, INDEX(MaGv!$C$3:$BB$20, 1, MATCH(L772, MaGv!$C$20:$BB$20,0))," ")</f>
        <v xml:space="preserve"> </v>
      </c>
      <c r="S774" s="78" t="str">
        <f>IF(COUNTIF(MaGv!$C$25:$BB$25, L772)&gt;0, INDEX(MaGv!$C$3:$BB$25, 1, MATCH(L772, MaGv!$C$25:$BB$25,0))," ")</f>
        <v xml:space="preserve"> </v>
      </c>
      <c r="T774" s="78" t="str">
        <f>IF(COUNTIF(MaGv!$C$30:$BB$30, L772)&gt;0, INDEX(MaGv!$C$3:$BB$30, 1, MATCH(L772, MaGv!$C$30:$BB$30,0))," ")</f>
        <v xml:space="preserve"> </v>
      </c>
    </row>
    <row r="775" spans="1:22" ht="12.95" customHeight="1">
      <c r="A775" s="124"/>
      <c r="B775" s="580"/>
      <c r="C775" s="78">
        <v>3</v>
      </c>
      <c r="D775" s="79" t="s">
        <v>278</v>
      </c>
      <c r="E775" s="78" t="str">
        <f>IF(COUNTIF(MaGv!$C$6:$BB$6, B772)&gt;0, INDEX(MaGv!$C$3:$BB$6, 1, MATCH(B772, MaGv!$C$6:$BB$6,0))," ")</f>
        <v xml:space="preserve"> </v>
      </c>
      <c r="F775" s="78" t="str">
        <f>IF(COUNTIF(MaGv!$C$11:$BB$11, B772)&gt;0, INDEX(MaGv!$C$3:$BB$11, 1, MATCH(B772, MaGv!$C$11:$BB$11,0))," ")</f>
        <v xml:space="preserve"> </v>
      </c>
      <c r="G775" s="78" t="str">
        <f>IF(COUNTIF(MaGv!$C$16:$BB$16, B772)&gt;0, INDEX(MaGv!$C$3:$BB$16, 1, MATCH(B772, MaGv!$C$16:$BB$16,0))," ")</f>
        <v xml:space="preserve"> </v>
      </c>
      <c r="H775" s="78" t="str">
        <f>IF(COUNTIF(MaGv!$C$21:$BB$21, B772)&gt;0, INDEX(MaGv!$C$3:$BB$21, 1, MATCH(B772, MaGv!$C$21:$BB$21,0))," ")</f>
        <v xml:space="preserve"> </v>
      </c>
      <c r="I775" s="78" t="str">
        <f>IF(COUNTIF(MaGv!$C$26:$BB$26, B772)&gt;0, INDEX(MaGv!$C$3:$BB$26, 1, MATCH(B772, MaGv!$C$26:$BB$26,0))," ")</f>
        <v xml:space="preserve"> </v>
      </c>
      <c r="J775" s="78" t="str">
        <f>IF(COUNTIF(MaGv!$C$31:$BB$31, B772)&gt;0, INDEX(MaGv!$C$3:$BB$31, 1, MATCH(B772, MaGv!$C$31:$BB$31,0))," ")</f>
        <v xml:space="preserve"> </v>
      </c>
      <c r="K775" s="104"/>
      <c r="L775" s="580"/>
      <c r="M775" s="78">
        <v>3</v>
      </c>
      <c r="N775" s="79" t="s">
        <v>278</v>
      </c>
      <c r="O775" s="78" t="str">
        <f>IF(COUNTIF(MaGv!$C$6:$BB$6, L772)&gt;0, INDEX(MaGv!$C$3:$BB$6, 1, MATCH(L772, MaGv!$C$6:$BB$6,0))," ")</f>
        <v xml:space="preserve"> </v>
      </c>
      <c r="P775" s="78" t="str">
        <f>IF(COUNTIF(MaGv!$C$11:$BB$11, L772)&gt;0, INDEX(MaGv!$C$3:$BB$11, 1, MATCH(L772, MaGv!$C$11:$BB$11,0))," ")</f>
        <v xml:space="preserve"> </v>
      </c>
      <c r="Q775" s="78" t="str">
        <f>IF(COUNTIF(MaGv!$C$16:$BB$16, L772)&gt;0, INDEX(MaGv!$C$3:$BB$16, 1, MATCH(L772, MaGv!$C$16:$BB$16,0))," ")</f>
        <v xml:space="preserve"> </v>
      </c>
      <c r="R775" s="78" t="str">
        <f>IF(COUNTIF(MaGv!$C$21:$BB$21, L772)&gt;0, INDEX(MaGv!$C$3:$BB$21, 1, MATCH(L772, MaGv!$C$21:$BB$21,0))," ")</f>
        <v xml:space="preserve"> </v>
      </c>
      <c r="S775" s="78" t="str">
        <f>IF(COUNTIF(MaGv!$C$26:$BB$26, L772)&gt;0, INDEX(MaGv!$C$3:$BB$26, 1, MATCH(L772, MaGv!$C$26:$BB$26,0))," ")</f>
        <v>A4</v>
      </c>
      <c r="T775" s="78" t="str">
        <f>IF(COUNTIF(MaGv!$C$31:$BB$31, L772)&gt;0, INDEX(MaGv!$C$3:$BB$31, 1, MATCH(L772, MaGv!$C$31:$BB$31,0))," ")</f>
        <v xml:space="preserve"> </v>
      </c>
    </row>
    <row r="776" spans="1:22" ht="12.95" customHeight="1">
      <c r="A776" s="124"/>
      <c r="B776" s="580"/>
      <c r="C776" s="78">
        <v>4</v>
      </c>
      <c r="D776" s="79" t="s">
        <v>99</v>
      </c>
      <c r="E776" s="78" t="str">
        <f>IF(COUNTIF(MaGv!$C$7:$BB$7, B772)&gt;0, INDEX(MaGv!$C$3:$BB$7, 1, MATCH(B772, MaGv!$C$7:$BB$7,0))," ")</f>
        <v xml:space="preserve"> </v>
      </c>
      <c r="F776" s="78" t="str">
        <f>IF(COUNTIF(MaGv!$C$12:$BB$12, B772)&gt;0, INDEX(MaGv!$C$3:$BB$12, 1, MATCH(B772, MaGv!$C$12:$BB$12,0))," ")</f>
        <v xml:space="preserve"> </v>
      </c>
      <c r="G776" s="78" t="str">
        <f>IF(COUNTIF(MaGv!$C$17:$BB$17, B772)&gt;0, INDEX(MaGv!$C$3:$BB$17, 1, MATCH(B772, MaGv!$C$17:$BB$17,0))," ")</f>
        <v xml:space="preserve"> </v>
      </c>
      <c r="H776" s="78" t="str">
        <f>IF(COUNTIF(MaGv!$C$22:$BB$22, B772)&gt;0, INDEX(MaGv!$C$3:$BB$22, 1, MATCH(B772, MaGv!$C$22:$BB$22,0))," ")</f>
        <v xml:space="preserve"> </v>
      </c>
      <c r="I776" s="78" t="str">
        <f>IF(COUNTIF(MaGv!$C$27:$BB$27, B772)&gt;0, INDEX(MaGv!$C$3:$BB$27, 1, MATCH(B772, MaGv!$C$27:$BB$27,0))," ")</f>
        <v xml:space="preserve"> </v>
      </c>
      <c r="J776" s="78" t="str">
        <f>IF(COUNTIF(MaGv!$C$32:$BB$32, B772)&gt;0, INDEX(MaGv!$C$3:$BB$32, 1, MATCH(B772, MaGv!$C$32:$BB$32,0))," ")</f>
        <v xml:space="preserve"> </v>
      </c>
      <c r="K776" s="104"/>
      <c r="L776" s="580"/>
      <c r="M776" s="78">
        <v>4</v>
      </c>
      <c r="N776" s="79" t="s">
        <v>99</v>
      </c>
      <c r="O776" s="78" t="str">
        <f>IF(COUNTIF(MaGv!$C$7:$BB$7, L772)&gt;0, INDEX(MaGv!$C$3:$BB$7, 1, MATCH(L772, MaGv!$C$7:$BB$7,0))," ")</f>
        <v>A10</v>
      </c>
      <c r="P776" s="78" t="str">
        <f>IF(COUNTIF(MaGv!$C$12:$BB$12, L772)&gt;0, INDEX(MaGv!$C$3:$BB$12, 1, MATCH(L772, MaGv!$C$12:$BB$12,0))," ")</f>
        <v xml:space="preserve"> </v>
      </c>
      <c r="Q776" s="78" t="str">
        <f>IF(COUNTIF(MaGv!$C$17:$BB$17, L772)&gt;0, INDEX(MaGv!$C$3:$BB$17, 1, MATCH(L772, MaGv!$C$17:$BB$17,0))," ")</f>
        <v xml:space="preserve"> </v>
      </c>
      <c r="R776" s="78" t="str">
        <f>IF(COUNTIF(MaGv!$C$22:$BB$22, L772)&gt;0, INDEX(MaGv!$C$3:$BB$22, 1, MATCH(L772, MaGv!$C$22:$BB$22,0))," ")</f>
        <v xml:space="preserve"> </v>
      </c>
      <c r="S776" s="78" t="str">
        <f>IF(COUNTIF(MaGv!$C$27:$BB$27, L772)&gt;0, INDEX(MaGv!$C$3:$BB$27, 1, MATCH(L772, MaGv!$C$27:$BB$27,0))," ")</f>
        <v xml:space="preserve"> </v>
      </c>
      <c r="T776" s="78" t="str">
        <f>IF(COUNTIF(MaGv!$C$32:$BB$32, L772)&gt;0, INDEX(MaGv!$C$3:$BB$32, 1, MATCH(L772, MaGv!$C$32:$BB$32,0))," ")</f>
        <v xml:space="preserve"> </v>
      </c>
    </row>
    <row r="777" spans="1:22" ht="12.95" customHeight="1" thickBot="1">
      <c r="A777" s="124"/>
      <c r="B777" s="580"/>
      <c r="C777" s="108">
        <v>5</v>
      </c>
      <c r="D777" s="110" t="s">
        <v>100</v>
      </c>
      <c r="E777" s="108" t="str">
        <f>IF(COUNTIF(MaGv!$C$8:$BB$8, B772)&gt;0, INDEX(MaGv!$C$3:$BB$8, 1, MATCH(B772, MaGv!$C$8:$BB$8,0))," ")</f>
        <v xml:space="preserve"> </v>
      </c>
      <c r="F777" s="108" t="str">
        <f>IF(COUNTIF(MaGv!$C$13:$BB$13, B772)&gt;0, INDEX(MaGv!$C$3:$BB$13, 1, MATCH(B772, MaGv!$C$13:$BB$13,0))," ")</f>
        <v xml:space="preserve"> </v>
      </c>
      <c r="G777" s="108" t="str">
        <f>IF(COUNTIF(MaGv!$C$18:$BB$18, B772)&gt;0, INDEX(MaGv!$C$3:$BB$18, 1, MATCH(B772, MaGv!$C$18:$BB$18,0))," ")</f>
        <v xml:space="preserve"> </v>
      </c>
      <c r="H777" s="108" t="str">
        <f>IF(COUNTIF(MaGv!$C$23:$BB$23, B772)&gt;0, INDEX(MaGv!$C$3:$BB$23, 1, MATCH(B772, MaGv!$C$23:$BB$23,0))," ")</f>
        <v xml:space="preserve"> </v>
      </c>
      <c r="I777" s="108" t="str">
        <f>IF(COUNTIF(MaGv!$C$28:$BB$28, B772)&gt;0, INDEX(MaGv!$C$3:$BB$28, 1, MATCH(B772, MaGv!$C$28:$BB$28,0))," ")</f>
        <v xml:space="preserve"> </v>
      </c>
      <c r="J777" s="108" t="str">
        <f>IF(COUNTIF(MaGv!$C$33:$BB$33, B772)&gt;0, INDEX(MaGv!$C$3:$BB$33, 1, MATCH(B772, MaGv!$C$33:$BB$33, 0))," ")</f>
        <v xml:space="preserve"> </v>
      </c>
      <c r="K777" s="104"/>
      <c r="L777" s="580"/>
      <c r="M777" s="108">
        <v>5</v>
      </c>
      <c r="N777" s="110" t="s">
        <v>100</v>
      </c>
      <c r="O777" s="108" t="str">
        <f>IF(COUNTIF(MaGv!$C$8:$BB$8, L772)&gt;0, INDEX(MaGv!$C$3:$BB$8, 1, MATCH(L772, MaGv!$C$8:$BB$8,0))," ")</f>
        <v>A11</v>
      </c>
      <c r="P777" s="108" t="str">
        <f>IF(COUNTIF(MaGv!$C$13:$BB$13, L772)&gt;0, INDEX(MaGv!$C$3:$BB$13, 1, MATCH(L772, MaGv!$C$13:$BB$13,0))," ")</f>
        <v xml:space="preserve"> </v>
      </c>
      <c r="Q777" s="108" t="str">
        <f>IF(COUNTIF(MaGv!$C$18:$BB$18, L772)&gt;0, INDEX(MaGv!$C$3:$BB$18, 1, MATCH(L772, MaGv!$C$18:$BB$18,0))," ")</f>
        <v xml:space="preserve"> </v>
      </c>
      <c r="R777" s="108" t="str">
        <f>IF(COUNTIF(MaGv!$C$23:$BB$23, L772)&gt;0, INDEX(MaGv!$C$3:$BB$23, 1, MATCH(L772, MaGv!$C$23:$BB$23,0))," ")</f>
        <v xml:space="preserve"> </v>
      </c>
      <c r="S777" s="108" t="str">
        <f>IF(COUNTIF(MaGv!$C$28:$BB$28, L772)&gt;0, INDEX(MaGv!$C$3:$BB$28, 1, MATCH(L772, MaGv!$C$28:$BB$28,0))," ")</f>
        <v xml:space="preserve"> </v>
      </c>
      <c r="T777" s="108" t="str">
        <f>IF(COUNTIF(MaGv!$C$33:$BB$33, L772)&gt;0, INDEX(MaGv!$C$3:$BB$33, 1, MATCH(L772, MaGv!$C$33:$BB$33, 0))," ")</f>
        <v xml:space="preserve"> </v>
      </c>
    </row>
    <row r="778" spans="1:22" ht="12.95" customHeight="1" thickTop="1">
      <c r="A778" s="124"/>
      <c r="B778" s="579" t="s">
        <v>24</v>
      </c>
      <c r="C778" s="109">
        <v>1</v>
      </c>
      <c r="D778" s="111" t="s">
        <v>279</v>
      </c>
      <c r="E778" s="109" t="str">
        <f>IF(COUNTIF(MaGv!$C$39:$BB$39, B772)&gt;0, INDEX(MaGv!$C$38:$BB$39, 1, MATCH(B772, MaGv!$C$39:$BB$39,0))," ")</f>
        <v xml:space="preserve"> </v>
      </c>
      <c r="F778" s="109" t="str">
        <f>IF(COUNTIF(MaGv!$C$44:$BB$44, B772)&gt;0, INDEX(MaGv!$C$38:$BB$44, 1, MATCH(B772, MaGv!$C$44:$BB$44,0))," ")</f>
        <v xml:space="preserve"> </v>
      </c>
      <c r="G778" s="109" t="str">
        <f>IF(COUNTIF(MaGv!$C$49:$BB$49, B772)&gt;0, INDEX(MaGv!$C$38:$BB$49, 1, MATCH(B772, MaGv!$C$49:$BB$49,0))," ")</f>
        <v xml:space="preserve"> </v>
      </c>
      <c r="H778" s="109" t="str">
        <f>IF(COUNTIF(MaGv!$C$54:$BB$54, B772)&gt;0, INDEX(MaGv!$C$38:$BB$54, 1, MATCH(B772, MaGv!$C$54:$BB$54,0))," ")</f>
        <v xml:space="preserve"> </v>
      </c>
      <c r="I778" s="109" t="str">
        <f>IF(COUNTIF(MaGv!$C$59:$BB$59, B772)&gt;0, INDEX(MaGv!$C$38:$BB$59, 1, MATCH(B772, MaGv!$C$59:$BB$59,0))," ")</f>
        <v xml:space="preserve"> </v>
      </c>
      <c r="J778" s="109" t="str">
        <f>IF(COUNTIF(MaGv!$C$64:$BB$64, B772)&gt;0, INDEX(MaGv!$C$38:$BB$64, 1, MATCH(B772, MaGv!$C$64:$BB$64,0))," ")</f>
        <v xml:space="preserve"> </v>
      </c>
      <c r="K778" s="104"/>
      <c r="L778" s="579" t="s">
        <v>24</v>
      </c>
      <c r="M778" s="109">
        <v>1</v>
      </c>
      <c r="N778" s="111" t="s">
        <v>279</v>
      </c>
      <c r="O778" s="109" t="str">
        <f>IF(COUNTIF(MaGv!$C$39:$BB$39, L772)&gt;0, INDEX(MaGv!$C$38:$BB$39, 1, MATCH(L772, MaGv!$C$39:$BB$39,0))," ")</f>
        <v xml:space="preserve"> </v>
      </c>
      <c r="P778" s="109" t="str">
        <f>IF(COUNTIF(MaGv!$C$44:$BB$44, L772)&gt;0, INDEX(MaGv!$C$38:$BB$44, 1, MATCH(L772, MaGv!$C$44:$BB$44,0))," ")</f>
        <v xml:space="preserve"> </v>
      </c>
      <c r="Q778" s="109" t="str">
        <f>IF(COUNTIF(MaGv!$C$49:$BB$49, L772)&gt;0, INDEX(MaGv!$C$38:$BB$49, 1, MATCH(L772, MaGv!$C$49:$BB$49,0))," ")</f>
        <v xml:space="preserve"> </v>
      </c>
      <c r="R778" s="109" t="str">
        <f>IF(COUNTIF(MaGv!$C$54:$BB$54, L772)&gt;0, INDEX(MaGv!$C$38:$BB$54, 1, MATCH(L772, MaGv!$C$54:$BB$54,0))," ")</f>
        <v xml:space="preserve"> </v>
      </c>
      <c r="S778" s="109" t="str">
        <f>IF(COUNTIF(MaGv!$C$59:$BB$59, L772)&gt;0, INDEX(MaGv!$C$38:$BB$59, 1, MATCH(L772, MaGv!$C$59:$BB$59,0))," ")</f>
        <v xml:space="preserve"> </v>
      </c>
      <c r="T778" s="109" t="str">
        <f>IF(COUNTIF(MaGv!$C$64:$BB$64, L772)&gt;0, INDEX(MaGv!$C$38:$BB$64, 1, MATCH(L772, MaGv!$C$64:$BB$64,0))," ")</f>
        <v xml:space="preserve"> </v>
      </c>
    </row>
    <row r="779" spans="1:22" ht="12.95" customHeight="1">
      <c r="A779" s="124"/>
      <c r="B779" s="580"/>
      <c r="C779" s="78">
        <v>2</v>
      </c>
      <c r="D779" s="79" t="s">
        <v>531</v>
      </c>
      <c r="E779" s="78" t="str">
        <f>IF(COUNTIF(MaGv!$C$40:$BB$40, B772)&gt;0, INDEX(MaGv!$C$38:$BB$40, 1, MATCH(B772, MaGv!$C$40:$BB$40,0))," ")</f>
        <v xml:space="preserve"> </v>
      </c>
      <c r="F779" s="78" t="str">
        <f>IF(COUNTIF(MaGv!$C$45:$BB$45, B772)&gt;0, INDEX(MaGv!$C$38:$BB$45, 1, MATCH(B772, MaGv!$C$45:$BB$45,0))," ")</f>
        <v xml:space="preserve"> </v>
      </c>
      <c r="G779" s="78" t="str">
        <f>IF(COUNTIF(MaGv!$C$50:$BB$50, B772)&gt;0, INDEX(MaGv!$C$38:$BB$50, 1, MATCH(B772, MaGv!$C$50:$BB$50,0))," ")</f>
        <v xml:space="preserve"> </v>
      </c>
      <c r="H779" s="78" t="str">
        <f>IF(COUNTIF(MaGv!$C$55:$BB$55, B772)&gt;0, INDEX(MaGv!$C$38:$BB$55, 1, MATCH(B772, MaGv!$C$55:$BB$55,0))," ")</f>
        <v xml:space="preserve"> </v>
      </c>
      <c r="I779" s="78" t="str">
        <f>IF(COUNTIF(MaGv!$C$60:$BB$60, B772)&gt;0, INDEX(MaGv!$C$38:$BB$60, 1, MATCH(B772, MaGv!$C$60:$BB$60,0))," ")</f>
        <v xml:space="preserve"> </v>
      </c>
      <c r="J779" s="78" t="str">
        <f>IF(COUNTIF(MaGv!$C$65:$BB$65, B772)&gt;0, INDEX(MaGv!$C$38:$BB$65, 1, MATCH(B772, MaGv!$C$65:$BB$65,0))," ")</f>
        <v xml:space="preserve"> </v>
      </c>
      <c r="K779" s="104"/>
      <c r="L779" s="580"/>
      <c r="M779" s="78">
        <v>2</v>
      </c>
      <c r="N779" s="79" t="s">
        <v>531</v>
      </c>
      <c r="O779" s="78" t="str">
        <f>IF(COUNTIF(MaGv!$C$40:$BB$40, L772)&gt;0, INDEX(MaGv!$C$38:$BB$40, 1, MATCH(L772, MaGv!$C$40:$BB$40,0))," ")</f>
        <v xml:space="preserve"> </v>
      </c>
      <c r="P779" s="78" t="str">
        <f>IF(COUNTIF(MaGv!$C$45:$BB$45, L772)&gt;0, INDEX(MaGv!$C$38:$BB$45, 1, MATCH(L772, MaGv!$C$45:$BB$45,0))," ")</f>
        <v xml:space="preserve"> </v>
      </c>
      <c r="Q779" s="78" t="str">
        <f>IF(COUNTIF(MaGv!$C$50:$BB$50, L772)&gt;0, INDEX(MaGv!$C$38:$BB$50, 1, MATCH(L772, MaGv!$C$50:$BB$50,0))," ")</f>
        <v xml:space="preserve"> </v>
      </c>
      <c r="R779" s="78" t="str">
        <f>IF(COUNTIF(MaGv!$C$55:$BB$55, L772)&gt;0, INDEX(MaGv!$C$38:$BB$55, 1, MATCH(L772, MaGv!$C$55:$BB$55,0))," ")</f>
        <v xml:space="preserve"> </v>
      </c>
      <c r="S779" s="78" t="str">
        <f>IF(COUNTIF(MaGv!$C$60:$BB$60, L772)&gt;0, INDEX(MaGv!$C$38:$BB$60, 1, MATCH(L772, MaGv!$C$60:$BB$60,0))," ")</f>
        <v xml:space="preserve"> </v>
      </c>
      <c r="T779" s="78" t="str">
        <f>IF(COUNTIF(MaGv!$C$65:$BB$65, L772)&gt;0, INDEX(MaGv!$C$38:$BB$65, 1, MATCH(L772, MaGv!$C$65:$BB$65,0))," ")</f>
        <v xml:space="preserve"> </v>
      </c>
    </row>
    <row r="780" spans="1:22" ht="12.95" customHeight="1">
      <c r="A780" s="124"/>
      <c r="B780" s="580"/>
      <c r="C780" s="78">
        <v>3</v>
      </c>
      <c r="D780" s="79" t="s">
        <v>532</v>
      </c>
      <c r="E780" s="78" t="str">
        <f>IF(COUNTIF(MaGv!$C$41:$BB$41, B772)&gt;0, INDEX(MaGv!$C$38:$BB$41, 1, MATCH(B772, MaGv!$C$41:$BB$41,0))," ")</f>
        <v xml:space="preserve"> </v>
      </c>
      <c r="F780" s="78" t="str">
        <f>IF(COUNTIF(MaGv!$C$46:$BB$46, B772)&gt;0, INDEX(MaGv!$C$38:$BB$46, 1, MATCH(B772, MaGv!$C$46:$BB$46,0))," ")</f>
        <v xml:space="preserve"> </v>
      </c>
      <c r="G780" s="78" t="str">
        <f>IF(COUNTIF(MaGv!$C$51:$BB$51, B772)&gt;0, INDEX(MaGv!$C$38:$BB$51, 1, MATCH(B772, MaGv!$C$51:$BB$51,0))," ")</f>
        <v xml:space="preserve"> </v>
      </c>
      <c r="H780" s="78" t="str">
        <f>IF(COUNTIF(MaGv!$C$56:$BB$56, B772)&gt;0, INDEX(MaGv!$C$38:$BB$56, 1, MATCH(B772, MaGv!$C$56:$BB$56,0))," ")</f>
        <v xml:space="preserve"> </v>
      </c>
      <c r="I780" s="78" t="str">
        <f>IF(COUNTIF(MaGv!$C$61:$BB$61, B772)&gt;0, INDEX(MaGv!$C$38:$BB$61, 1, MATCH(B772, MaGv!$C$61:$BB$61,0))," ")</f>
        <v xml:space="preserve"> </v>
      </c>
      <c r="J780" s="78" t="str">
        <f>IF(COUNTIF(MaGv!$C$66:$BB$66, B772)&gt;0, INDEX(MaGv!$C$38:$BB$66, 1, MATCH(B772, MaGv!$C$66:$BB$66,0))," ")</f>
        <v xml:space="preserve"> </v>
      </c>
      <c r="K780" s="104"/>
      <c r="L780" s="580"/>
      <c r="M780" s="78">
        <v>3</v>
      </c>
      <c r="N780" s="79" t="s">
        <v>532</v>
      </c>
      <c r="O780" s="78" t="str">
        <f>IF(COUNTIF(MaGv!$C$41:$BB$41, L772)&gt;0, INDEX(MaGv!$C$38:$BB$41, 1, MATCH(L772, MaGv!$C$41:$BB$41,0))," ")</f>
        <v xml:space="preserve"> </v>
      </c>
      <c r="P780" s="78" t="str">
        <f>IF(COUNTIF(MaGv!$C$46:$BB$46, L772)&gt;0, INDEX(MaGv!$C$38:$BB$46, 1, MATCH(L772, MaGv!$C$46:$BB$46,0))," ")</f>
        <v xml:space="preserve"> </v>
      </c>
      <c r="Q780" s="78" t="str">
        <f>IF(COUNTIF(MaGv!$C$51:$BB$51, L772)&gt;0, INDEX(MaGv!$C$38:$BB$51, 1, MATCH(L772, MaGv!$C$51:$BB$51,0))," ")</f>
        <v xml:space="preserve"> </v>
      </c>
      <c r="R780" s="78" t="str">
        <f>IF(COUNTIF(MaGv!$C$56:$BB$56, L772)&gt;0, INDEX(MaGv!$C$38:$BB$56, 1, MATCH(L772, MaGv!$C$56:$BB$56,0))," ")</f>
        <v xml:space="preserve"> </v>
      </c>
      <c r="S780" s="78" t="str">
        <f>IF(COUNTIF(MaGv!$C$61:$BB$61, L772)&gt;0, INDEX(MaGv!$C$38:$BB$61, 1, MATCH(L772, MaGv!$C$61:$BB$61,0))," ")</f>
        <v xml:space="preserve"> </v>
      </c>
      <c r="T780" s="78" t="str">
        <f>IF(COUNTIF(MaGv!$C$66:$BB$66, L772)&gt;0, INDEX(MaGv!$C$38:$BB$66, 1, MATCH(L772, MaGv!$C$66:$BB$66,0))," ")</f>
        <v xml:space="preserve"> </v>
      </c>
    </row>
    <row r="781" spans="1:22" ht="12.95" customHeight="1">
      <c r="A781" s="124"/>
      <c r="B781" s="580"/>
      <c r="C781" s="78">
        <v>4</v>
      </c>
      <c r="D781" s="79" t="s">
        <v>533</v>
      </c>
      <c r="E781" s="78" t="str">
        <f>IF(COUNTIF(MaGv!$C$42:$BB$42, B772)&gt;0, INDEX(MaGv!$C$38:$BB$42, 1, MATCH(B772, MaGv!$C$42:$BB$42,0))," ")</f>
        <v xml:space="preserve"> </v>
      </c>
      <c r="F781" s="78" t="str">
        <f>IF(COUNTIF(MaGv!$C$47:$BB$47, B772)&gt;0, INDEX(MaGv!$C$38:$BB$47, 1, MATCH(B772, MaGv!$C$47:$BB$47,0))," ")</f>
        <v xml:space="preserve"> </v>
      </c>
      <c r="G781" s="78" t="str">
        <f>IF(COUNTIF(MaGv!$C$52:$BB$52, B772)&gt;0, INDEX(MaGv!$C$38:$BB$52, 1, MATCH(B772, MaGv!$C$52:$BB$52, 0))," ")</f>
        <v xml:space="preserve"> </v>
      </c>
      <c r="H781" s="78" t="str">
        <f>IF(COUNTIF(MaGv!$C$57:$BB$57, B772)&gt;0, INDEX(MaGv!$C$38:$BB$57, 1, MATCH(B772, MaGv!$C$57:$BB$57,0))," ")</f>
        <v xml:space="preserve"> </v>
      </c>
      <c r="I781" s="78" t="str">
        <f>IF(COUNTIF(MaGv!$C$62:$BB$62, B772)&gt;0, INDEX(MaGv!$C$38:$BB$62, 1, MATCH(B772, MaGv!$C$62:$BB$62,0))," ")</f>
        <v xml:space="preserve"> </v>
      </c>
      <c r="J781" s="78" t="str">
        <f>IF(COUNTIF(MaGv!$C$66:$BB$67, B772)&gt;0, INDEX(MaGv!$C$38:$BB$67, 1, MATCH(B772, MaGv!$C$67:$BB$67,0))," ")</f>
        <v xml:space="preserve"> </v>
      </c>
      <c r="K781" s="104"/>
      <c r="L781" s="580"/>
      <c r="M781" s="78">
        <v>4</v>
      </c>
      <c r="N781" s="79" t="s">
        <v>533</v>
      </c>
      <c r="O781" s="78" t="str">
        <f>IF(COUNTIF(MaGv!$C$42:$BB$42, L772)&gt;0, INDEX(MaGv!$C$38:$BB$42, 1, MATCH(L772, MaGv!$C$42:$BB$42,0))," ")</f>
        <v xml:space="preserve"> </v>
      </c>
      <c r="P781" s="78" t="str">
        <f>IF(COUNTIF(MaGv!$C$47:$BB$47, L772)&gt;0, INDEX(MaGv!$C$38:$BB$47, 1, MATCH(L772, MaGv!$C$47:$BB$47,0))," ")</f>
        <v xml:space="preserve"> </v>
      </c>
      <c r="Q781" s="78" t="str">
        <f>IF(COUNTIF(MaGv!$C$52:$BB$52, L772)&gt;0, INDEX(MaGv!$C$38:$BB$52, 1, MATCH(L772, MaGv!$C$52:$BB$52, 0))," ")</f>
        <v xml:space="preserve"> </v>
      </c>
      <c r="R781" s="78" t="str">
        <f>IF(COUNTIF(MaGv!$C$57:$BB$57, L772)&gt;0, INDEX(MaGv!$C$38:$BB$57, 1, MATCH(L772, MaGv!$C$57:$BB$57,0))," ")</f>
        <v xml:space="preserve"> </v>
      </c>
      <c r="S781" s="78" t="str">
        <f>IF(COUNTIF(MaGv!$C$62:$BB$62, L772)&gt;0, INDEX(MaGv!$C$38:$BB$62, 1, MATCH(L772, MaGv!$C$62:$BB$62,0))," ")</f>
        <v xml:space="preserve"> </v>
      </c>
      <c r="T781" s="78" t="str">
        <f>IF(COUNTIF(MaGv!$C$66:$BB$67, L772)&gt;0, INDEX(MaGv!$C$38:$BB$67, 1, MATCH(L772, MaGv!$C$67:$BB$67,0))," ")</f>
        <v xml:space="preserve"> </v>
      </c>
    </row>
    <row r="782" spans="1:22" ht="12.95" customHeight="1">
      <c r="A782" s="124"/>
      <c r="B782" s="581"/>
      <c r="C782" s="80">
        <v>5</v>
      </c>
      <c r="D782" s="81" t="s">
        <v>534</v>
      </c>
      <c r="E782" s="80" t="str">
        <f>IF(COUNTIF(MaGv!$C$43:$BB$43, B772)&gt;0, INDEX(MaGv!$C$38:$BB$43, 1, MATCH(B772, MaGv!$C$43:$BB$43,0))," ")</f>
        <v xml:space="preserve"> </v>
      </c>
      <c r="F782" s="80" t="str">
        <f>IF(COUNTIF(MaGv!$C$48:$BB$48, B772)&gt;0, INDEX(MaGv!$C$38:$BB$48, 1, MATCH(B772, MaGv!$C$48:$BB$48,0))," ")</f>
        <v xml:space="preserve"> </v>
      </c>
      <c r="G782" s="80" t="str">
        <f>IF(COUNTIF(MaGv!$C$53:$BB$53, B772)&gt;0, INDEX(MaGv!$C$38:$BB$53, 1, MATCH(B772, MaGv!$C$53:$BB$53,0))," ")</f>
        <v xml:space="preserve"> </v>
      </c>
      <c r="H782" s="80" t="str">
        <f>IF(COUNTIF(MaGv!$C$58:$BB$58, B772)&gt;0, INDEX(MaGv!$C$38:$BB$58, 1, MATCH(B772, MaGv!$C$58:$BB$58,0))," ")</f>
        <v xml:space="preserve"> </v>
      </c>
      <c r="I782" s="80" t="str">
        <f>IF(COUNTIF(MaGv!$C$63:$BB$63, B772)&gt;0, INDEX(MaGv!$C$38:$BB$63, 1, MATCH(B772, MaGv!$C$63:$BB$63,0))," ")</f>
        <v xml:space="preserve"> </v>
      </c>
      <c r="J782" s="80" t="str">
        <f>IF(COUNTIF(MaGv!$C$68:$BB$68, B772)&gt;0, INDEX(MaGv!$C$38:$BB$68, 1, MATCH(B772, MaGv!$C$68:$BB$68,0))," ")</f>
        <v xml:space="preserve"> </v>
      </c>
      <c r="K782" s="104"/>
      <c r="L782" s="581"/>
      <c r="M782" s="80">
        <v>5</v>
      </c>
      <c r="N782" s="81" t="s">
        <v>534</v>
      </c>
      <c r="O782" s="80" t="str">
        <f>IF(COUNTIF(MaGv!$C$43:$BB$43, L772)&gt;0, INDEX(MaGv!$C$38:$BB$43, 1, MATCH(L772, MaGv!$C$43:$BB$43,0))," ")</f>
        <v xml:space="preserve"> </v>
      </c>
      <c r="P782" s="80" t="str">
        <f>IF(COUNTIF(MaGv!$C$48:$BB$48, L772)&gt;0, INDEX(MaGv!$C$38:$BB$48, 1, MATCH(L772, MaGv!$C$48:$BB$48,0))," ")</f>
        <v xml:space="preserve"> </v>
      </c>
      <c r="Q782" s="80" t="str">
        <f>IF(COUNTIF(MaGv!$C$53:$BB$53, L772)&gt;0, INDEX(MaGv!$C$38:$BB$53, 1, MATCH(L772, MaGv!$C$53:$BB$53,0))," ")</f>
        <v xml:space="preserve"> </v>
      </c>
      <c r="R782" s="80" t="str">
        <f>IF(COUNTIF(MaGv!$C$58:$BB$58, L772)&gt;0, INDEX(MaGv!$C$38:$BB$58, 1, MATCH(L772, MaGv!$C$58:$BB$58,0))," ")</f>
        <v xml:space="preserve"> </v>
      </c>
      <c r="S782" s="80" t="str">
        <f>IF(COUNTIF(MaGv!$C$63:$BB$63, L772)&gt;0, INDEX(MaGv!$C$38:$BB$63, 1, MATCH(L772, MaGv!$C$63:$BB$63,0))," ")</f>
        <v xml:space="preserve"> </v>
      </c>
      <c r="T782" s="80" t="str">
        <f>IF(COUNTIF(MaGv!$C$68:$BB$68, L772)&gt;0, INDEX(MaGv!$C$38:$BB$68, 1, MATCH(L772, MaGv!$C$68:$BB$68,0))," ")</f>
        <v xml:space="preserve"> </v>
      </c>
    </row>
    <row r="783" spans="1:22" ht="12.95" customHeight="1">
      <c r="A783" s="124"/>
      <c r="B783" s="119"/>
      <c r="C783" s="75"/>
      <c r="D783" s="82"/>
      <c r="E783" s="75"/>
      <c r="F783" s="75"/>
      <c r="G783" s="75"/>
      <c r="H783" s="75"/>
      <c r="I783" s="75"/>
      <c r="J783" s="75"/>
      <c r="K783" s="104"/>
      <c r="L783" s="119"/>
      <c r="M783" s="75"/>
      <c r="N783" s="82"/>
      <c r="O783" s="75"/>
      <c r="P783" s="75"/>
      <c r="Q783" s="75"/>
      <c r="R783" s="75"/>
      <c r="S783" s="75"/>
      <c r="T783" s="75"/>
    </row>
    <row r="784" spans="1:22" ht="12.95" customHeight="1">
      <c r="A784" s="127"/>
      <c r="B784" s="120"/>
      <c r="C784" s="83"/>
      <c r="D784" s="83"/>
      <c r="E784" s="84"/>
      <c r="F784" s="84"/>
      <c r="G784" s="84"/>
      <c r="H784" s="84"/>
      <c r="I784" s="84"/>
      <c r="J784" s="84"/>
      <c r="K784" s="84"/>
      <c r="L784" s="120"/>
      <c r="M784" s="83"/>
      <c r="N784" s="83"/>
      <c r="O784" s="84"/>
      <c r="P784" s="84"/>
      <c r="Q784" s="84"/>
      <c r="R784" s="84"/>
      <c r="S784" s="84"/>
      <c r="T784" s="84"/>
    </row>
    <row r="785" spans="1:22" ht="12.95" customHeight="1">
      <c r="A785" s="124"/>
      <c r="B785" s="474" t="str">
        <f ca="1">MaGv!$N$1</f>
        <v>tkb_khoi12_hk2_ngay04-05-2020</v>
      </c>
      <c r="C785" s="474"/>
      <c r="D785" s="70"/>
      <c r="E785" s="70"/>
      <c r="F785" s="70"/>
      <c r="G785" s="70"/>
      <c r="H785" s="124"/>
      <c r="I785" s="70"/>
      <c r="J785" s="70"/>
      <c r="K785" s="71"/>
      <c r="L785" s="474" t="str">
        <f ca="1">MaGv!$N$1</f>
        <v>tkb_khoi12_hk2_ngay04-05-2020</v>
      </c>
      <c r="M785" s="70"/>
      <c r="N785" s="70"/>
      <c r="O785" s="70"/>
      <c r="P785" s="70"/>
      <c r="Q785" s="70"/>
      <c r="R785" s="124"/>
      <c r="S785" s="70"/>
      <c r="T785" s="70"/>
    </row>
    <row r="786" spans="1:22" ht="12.95" customHeight="1">
      <c r="B786" s="117" t="s">
        <v>71</v>
      </c>
      <c r="C786" s="582" t="str">
        <f>VLOOKUP(B788,dsma,3,0)&amp;"-"&amp;VLOOKUP(B788,dsma,5,0)</f>
        <v>Đoàn Minh Thông-CN</v>
      </c>
      <c r="D786" s="582"/>
      <c r="E786" s="582"/>
      <c r="F786" s="582"/>
      <c r="G786" s="71"/>
      <c r="H786" s="72"/>
      <c r="I786" s="73" t="s">
        <v>125</v>
      </c>
      <c r="J786" s="74">
        <f>60-COUNTIF(E789:J798, " ")</f>
        <v>2</v>
      </c>
      <c r="K786" s="71"/>
      <c r="L786" s="117" t="s">
        <v>71</v>
      </c>
      <c r="M786" s="582" t="str">
        <f>VLOOKUP(L788,dsma,3,0)&amp;"-"&amp;VLOOKUP(L788,dsma,5,0)</f>
        <v>Thái Thị Mỹ Lan-CN</v>
      </c>
      <c r="N786" s="582"/>
      <c r="O786" s="582"/>
      <c r="P786" s="582"/>
      <c r="Q786" s="105"/>
      <c r="R786" s="72"/>
      <c r="S786" s="73" t="s">
        <v>125</v>
      </c>
      <c r="T786" s="74">
        <f>60-COUNTIF(O789:T798, " ")</f>
        <v>0</v>
      </c>
    </row>
    <row r="787" spans="1:22" ht="3" customHeight="1">
      <c r="B787" s="116"/>
      <c r="C787" s="71"/>
      <c r="D787" s="71"/>
      <c r="E787" s="75"/>
      <c r="F787" s="71"/>
      <c r="G787" s="71"/>
      <c r="H787" s="71"/>
      <c r="I787" s="71"/>
      <c r="J787" s="71"/>
      <c r="K787" s="71"/>
      <c r="L787" s="116"/>
      <c r="M787" s="71"/>
      <c r="N787" s="71"/>
      <c r="O787" s="75"/>
      <c r="P787" s="71"/>
      <c r="Q787" s="71"/>
      <c r="R787" s="71"/>
      <c r="S787" s="71"/>
      <c r="T787" s="71"/>
    </row>
    <row r="788" spans="1:22" ht="12.95" customHeight="1">
      <c r="A788" s="126"/>
      <c r="B788" s="118" t="str">
        <f>X103</f>
        <v>BC09</v>
      </c>
      <c r="C788" s="76" t="s">
        <v>72</v>
      </c>
      <c r="D788" s="76" t="s">
        <v>73</v>
      </c>
      <c r="E788" s="76" t="s">
        <v>15</v>
      </c>
      <c r="F788" s="76" t="s">
        <v>16</v>
      </c>
      <c r="G788" s="76" t="s">
        <v>37</v>
      </c>
      <c r="H788" s="76" t="s">
        <v>38</v>
      </c>
      <c r="I788" s="76" t="s">
        <v>39</v>
      </c>
      <c r="J788" s="76" t="s">
        <v>40</v>
      </c>
      <c r="K788" s="103"/>
      <c r="L788" s="118" t="str">
        <f>X104</f>
        <v>BC10</v>
      </c>
      <c r="M788" s="76" t="s">
        <v>72</v>
      </c>
      <c r="N788" s="76" t="s">
        <v>73</v>
      </c>
      <c r="O788" s="76" t="s">
        <v>15</v>
      </c>
      <c r="P788" s="76" t="s">
        <v>16</v>
      </c>
      <c r="Q788" s="76" t="s">
        <v>37</v>
      </c>
      <c r="R788" s="76" t="s">
        <v>38</v>
      </c>
      <c r="S788" s="76" t="s">
        <v>39</v>
      </c>
      <c r="T788" s="76" t="s">
        <v>40</v>
      </c>
      <c r="V788" s="122">
        <v>100</v>
      </c>
    </row>
    <row r="789" spans="1:22" ht="12.95" customHeight="1">
      <c r="A789" s="124"/>
      <c r="B789" s="583" t="s">
        <v>25</v>
      </c>
      <c r="C789" s="68">
        <v>1</v>
      </c>
      <c r="D789" s="77" t="s">
        <v>74</v>
      </c>
      <c r="E789" s="68" t="str">
        <f>IF(COUNTIF(MaGv!$C$4:$BB$4, B788)&gt;0, INDEX(MaGv!$C$3:$BB$4, 1, MATCH(B788, MaGv!$C$4:$BB$4,0))," ")</f>
        <v xml:space="preserve"> </v>
      </c>
      <c r="F789" s="68" t="str">
        <f>IF(COUNTIF(MaGv!$C$9:$BB$9, B788)&gt;0, INDEX(MaGv!$C$3:$BB$9, 1, MATCH(B788, MaGv!$C$9:$BB$9,0))," ")</f>
        <v xml:space="preserve"> </v>
      </c>
      <c r="G789" s="68" t="str">
        <f>IF(COUNTIF(MaGv!$C$14:$BB$14, B788)&gt;0, INDEX(MaGv!$C$3:$BB$14, 1, MATCH(B788, MaGv!$C$14:$BB$14,0))," ")</f>
        <v xml:space="preserve"> </v>
      </c>
      <c r="H789" s="68" t="str">
        <f>IF(COUNTIF(MaGv!$C$19:$BB$19, B788)&gt;0, INDEX(MaGv!$C$3:$BB$19, 1, MATCH(B788, MaGv!$C$19:$BB$19,0))," ")</f>
        <v xml:space="preserve"> </v>
      </c>
      <c r="I789" s="68" t="str">
        <f>IF(COUNTIF(MaGv!$C$24:$BB$24, B788)&gt;0, INDEX(MaGv!$C$3:$BB$24, 1, MATCH(B788, MaGv!$C$24:$BB$24,0))," ")</f>
        <v xml:space="preserve"> </v>
      </c>
      <c r="J789" s="68" t="str">
        <f>IF(COUNTIF(MaGv!$C$29:$BB$29, B788)&gt;0, INDEX(MaGv!$C$3:$BB$29, 1, MATCH(B788, MaGv!$C$29:$BB$29,0))," ")</f>
        <v xml:space="preserve"> </v>
      </c>
      <c r="K789" s="104"/>
      <c r="L789" s="583" t="s">
        <v>25</v>
      </c>
      <c r="M789" s="68">
        <v>1</v>
      </c>
      <c r="N789" s="77" t="s">
        <v>74</v>
      </c>
      <c r="O789" s="68" t="str">
        <f>IF(COUNTIF(MaGv!$C$4:$BB$4, L788)&gt;0, INDEX(MaGv!$C$3:$BB$4, 1, MATCH(L788, MaGv!$C$4:$BB$4,0))," ")</f>
        <v xml:space="preserve"> </v>
      </c>
      <c r="P789" s="68" t="str">
        <f>IF(COUNTIF(MaGv!$C$9:$BB$9, L788)&gt;0, INDEX(MaGv!$C$3:$BB$9, 1, MATCH(L788, MaGv!$C$9:$BB$9,0))," ")</f>
        <v xml:space="preserve"> </v>
      </c>
      <c r="Q789" s="68" t="str">
        <f>IF(COUNTIF(MaGv!$C$14:$BB$14, L788)&gt;0, INDEX(MaGv!$C$3:$BB$14, 1, MATCH(L788, MaGv!$C$14:$BB$14,0))," ")</f>
        <v xml:space="preserve"> </v>
      </c>
      <c r="R789" s="68" t="str">
        <f>IF(COUNTIF(MaGv!$C$19:$BB$19, L788)&gt;0, INDEX(MaGv!$C$3:$BB$19, 1, MATCH(L788, MaGv!$C$19:$BB$19,0))," ")</f>
        <v xml:space="preserve"> </v>
      </c>
      <c r="S789" s="68" t="str">
        <f>IF(COUNTIF(MaGv!$C$24:$BB$24, L788)&gt;0, INDEX(MaGv!$C$3:$BB$24, 1, MATCH(L788, MaGv!$C$24:$BB$24,0))," ")</f>
        <v xml:space="preserve"> </v>
      </c>
      <c r="T789" s="68" t="str">
        <f>IF(COUNTIF(MaGv!$C$29:$BB$29, L788)&gt;0, INDEX(MaGv!$C$3:$BB$29, 1, MATCH(L788, MaGv!$C$29:$BB$29,0))," ")</f>
        <v xml:space="preserve"> </v>
      </c>
    </row>
    <row r="790" spans="1:22" ht="12.95" customHeight="1">
      <c r="A790" s="124"/>
      <c r="B790" s="580"/>
      <c r="C790" s="78">
        <v>2</v>
      </c>
      <c r="D790" s="79" t="s">
        <v>98</v>
      </c>
      <c r="E790" s="78" t="str">
        <f>IF(COUNTIF(MaGv!$C$5:$BB$5, B788)&gt;0, INDEX(MaGv!$C$3:$BB$5, 1, MATCH(B788, MaGv!$C$5:$BB$5,0))," ")</f>
        <v xml:space="preserve"> </v>
      </c>
      <c r="F790" s="78" t="str">
        <f>IF(COUNTIF(MaGv!$C$10:$BB$10, B788)&gt;0, INDEX(MaGv!$C$3:$BB$10, 1, MATCH(B788, MaGv!$C$10:$BB$10,0))," ")</f>
        <v xml:space="preserve"> </v>
      </c>
      <c r="G790" s="78" t="str">
        <f>IF(COUNTIF(MaGv!$C$15:$BB$15, B788)&gt;0, INDEX(MaGv!$C$3:$BB$15, 1, MATCH(B788, MaGv!$C$15:$BB$15,0))," ")</f>
        <v xml:space="preserve"> </v>
      </c>
      <c r="H790" s="78" t="str">
        <f>IF(COUNTIF(MaGv!$C$20:$BB$20, B788)&gt;0, INDEX(MaGv!$C$3:$BB$20, 1, MATCH(B788, MaGv!$C$20:$BB$20,0))," ")</f>
        <v xml:space="preserve"> </v>
      </c>
      <c r="I790" s="78" t="str">
        <f>IF(COUNTIF(MaGv!$C$25:$BB$25, B788)&gt;0, INDEX(MaGv!$C$3:$BB$25, 1, MATCH(B788, MaGv!$C$25:$BB$25,0))," ")</f>
        <v>A12</v>
      </c>
      <c r="J790" s="78" t="str">
        <f>IF(COUNTIF(MaGv!$C$30:$BB$30, B788)&gt;0, INDEX(MaGv!$C$3:$BB$30, 1, MATCH(B788, MaGv!$C$30:$BB$30,0))," ")</f>
        <v xml:space="preserve"> </v>
      </c>
      <c r="K790" s="104"/>
      <c r="L790" s="580"/>
      <c r="M790" s="78">
        <v>2</v>
      </c>
      <c r="N790" s="79" t="s">
        <v>98</v>
      </c>
      <c r="O790" s="78" t="str">
        <f>IF(COUNTIF(MaGv!$C$5:$BB$5, L788)&gt;0, INDEX(MaGv!$C$3:$BB$5, 1, MATCH(L788, MaGv!$C$5:$BB$5,0))," ")</f>
        <v xml:space="preserve"> </v>
      </c>
      <c r="P790" s="78" t="str">
        <f>IF(COUNTIF(MaGv!$C$10:$BB$10, L788)&gt;0, INDEX(MaGv!$C$3:$BB$10, 1, MATCH(L788, MaGv!$C$10:$BB$10,0))," ")</f>
        <v xml:space="preserve"> </v>
      </c>
      <c r="Q790" s="78" t="str">
        <f>IF(COUNTIF(MaGv!$C$15:$BB$15, L788)&gt;0, INDEX(MaGv!$C$3:$BB$15, 1, MATCH(L788, MaGv!$C$15:$BB$15,0))," ")</f>
        <v xml:space="preserve"> </v>
      </c>
      <c r="R790" s="78" t="str">
        <f>IF(COUNTIF(MaGv!$C$20:$BB$20, L788)&gt;0, INDEX(MaGv!$C$3:$BB$20, 1, MATCH(L788, MaGv!$C$20:$BB$20,0))," ")</f>
        <v xml:space="preserve"> </v>
      </c>
      <c r="S790" s="78" t="str">
        <f>IF(COUNTIF(MaGv!$C$25:$BB$25, L788)&gt;0, INDEX(MaGv!$C$3:$BB$25, 1, MATCH(L788, MaGv!$C$25:$BB$25,0))," ")</f>
        <v xml:space="preserve"> </v>
      </c>
      <c r="T790" s="78" t="str">
        <f>IF(COUNTIF(MaGv!$C$30:$BB$30, L788)&gt;0, INDEX(MaGv!$C$3:$BB$30, 1, MATCH(L788, MaGv!$C$30:$BB$30,0))," ")</f>
        <v xml:space="preserve"> </v>
      </c>
    </row>
    <row r="791" spans="1:22" ht="12.95" customHeight="1">
      <c r="A791" s="124"/>
      <c r="B791" s="580"/>
      <c r="C791" s="78">
        <v>3</v>
      </c>
      <c r="D791" s="79" t="s">
        <v>278</v>
      </c>
      <c r="E791" s="78" t="str">
        <f>IF(COUNTIF(MaGv!$C$6:$BB$6, B788)&gt;0, INDEX(MaGv!$C$3:$BB$6, 1, MATCH(B788, MaGv!$C$6:$BB$6,0))," ")</f>
        <v xml:space="preserve"> </v>
      </c>
      <c r="F791" s="78" t="str">
        <f>IF(COUNTIF(MaGv!$C$11:$BB$11, B788)&gt;0, INDEX(MaGv!$C$3:$BB$11, 1, MATCH(B788, MaGv!$C$11:$BB$11,0))," ")</f>
        <v xml:space="preserve"> </v>
      </c>
      <c r="G791" s="78" t="str">
        <f>IF(COUNTIF(MaGv!$C$16:$BB$16, B788)&gt;0, INDEX(MaGv!$C$3:$BB$16, 1, MATCH(B788, MaGv!$C$16:$BB$16,0))," ")</f>
        <v xml:space="preserve"> </v>
      </c>
      <c r="H791" s="78" t="str">
        <f>IF(COUNTIF(MaGv!$C$21:$BB$21, B788)&gt;0, INDEX(MaGv!$C$3:$BB$21, 1, MATCH(B788, MaGv!$C$21:$BB$21,0))," ")</f>
        <v xml:space="preserve"> </v>
      </c>
      <c r="I791" s="78" t="str">
        <f>IF(COUNTIF(MaGv!$C$26:$BB$26, B788)&gt;0, INDEX(MaGv!$C$3:$BB$26, 1, MATCH(B788, MaGv!$C$26:$BB$26,0))," ")</f>
        <v xml:space="preserve"> </v>
      </c>
      <c r="J791" s="78" t="str">
        <f>IF(COUNTIF(MaGv!$C$31:$BB$31, B788)&gt;0, INDEX(MaGv!$C$3:$BB$31, 1, MATCH(B788, MaGv!$C$31:$BB$31,0))," ")</f>
        <v xml:space="preserve"> </v>
      </c>
      <c r="K791" s="104"/>
      <c r="L791" s="580"/>
      <c r="M791" s="78">
        <v>3</v>
      </c>
      <c r="N791" s="79" t="s">
        <v>278</v>
      </c>
      <c r="O791" s="78" t="str">
        <f>IF(COUNTIF(MaGv!$C$6:$BB$6, L788)&gt;0, INDEX(MaGv!$C$3:$BB$6, 1, MATCH(L788, MaGv!$C$6:$BB$6,0))," ")</f>
        <v xml:space="preserve"> </v>
      </c>
      <c r="P791" s="78" t="str">
        <f>IF(COUNTIF(MaGv!$C$11:$BB$11, L788)&gt;0, INDEX(MaGv!$C$3:$BB$11, 1, MATCH(L788, MaGv!$C$11:$BB$11,0))," ")</f>
        <v xml:space="preserve"> </v>
      </c>
      <c r="Q791" s="78" t="str">
        <f>IF(COUNTIF(MaGv!$C$16:$BB$16, L788)&gt;0, INDEX(MaGv!$C$3:$BB$16, 1, MATCH(L788, MaGv!$C$16:$BB$16,0))," ")</f>
        <v xml:space="preserve"> </v>
      </c>
      <c r="R791" s="78" t="str">
        <f>IF(COUNTIF(MaGv!$C$21:$BB$21, L788)&gt;0, INDEX(MaGv!$C$3:$BB$21, 1, MATCH(L788, MaGv!$C$21:$BB$21,0))," ")</f>
        <v xml:space="preserve"> </v>
      </c>
      <c r="S791" s="78" t="str">
        <f>IF(COUNTIF(MaGv!$C$26:$BB$26, L788)&gt;0, INDEX(MaGv!$C$3:$BB$26, 1, MATCH(L788, MaGv!$C$26:$BB$26,0))," ")</f>
        <v xml:space="preserve"> </v>
      </c>
      <c r="T791" s="78" t="str">
        <f>IF(COUNTIF(MaGv!$C$31:$BB$31, L788)&gt;0, INDEX(MaGv!$C$3:$BB$31, 1, MATCH(L788, MaGv!$C$31:$BB$31,0))," ")</f>
        <v xml:space="preserve"> </v>
      </c>
    </row>
    <row r="792" spans="1:22" ht="12.95" customHeight="1">
      <c r="A792" s="124"/>
      <c r="B792" s="580"/>
      <c r="C792" s="78">
        <v>4</v>
      </c>
      <c r="D792" s="79" t="s">
        <v>99</v>
      </c>
      <c r="E792" s="78" t="str">
        <f>IF(COUNTIF(MaGv!$C$7:$BB$7, B788)&gt;0, INDEX(MaGv!$C$3:$BB$7, 1, MATCH(B788, MaGv!$C$7:$BB$7,0))," ")</f>
        <v xml:space="preserve"> </v>
      </c>
      <c r="F792" s="78" t="str">
        <f>IF(COUNTIF(MaGv!$C$12:$BB$12, B788)&gt;0, INDEX(MaGv!$C$3:$BB$12, 1, MATCH(B788, MaGv!$C$12:$BB$12,0))," ")</f>
        <v>A2</v>
      </c>
      <c r="G792" s="78" t="str">
        <f>IF(COUNTIF(MaGv!$C$17:$BB$17, B788)&gt;0, INDEX(MaGv!$C$3:$BB$17, 1, MATCH(B788, MaGv!$C$17:$BB$17,0))," ")</f>
        <v xml:space="preserve"> </v>
      </c>
      <c r="H792" s="78" t="str">
        <f>IF(COUNTIF(MaGv!$C$22:$BB$22, B788)&gt;0, INDEX(MaGv!$C$3:$BB$22, 1, MATCH(B788, MaGv!$C$22:$BB$22,0))," ")</f>
        <v xml:space="preserve"> </v>
      </c>
      <c r="I792" s="78" t="str">
        <f>IF(COUNTIF(MaGv!$C$27:$BB$27, B788)&gt;0, INDEX(MaGv!$C$3:$BB$27, 1, MATCH(B788, MaGv!$C$27:$BB$27,0))," ")</f>
        <v xml:space="preserve"> </v>
      </c>
      <c r="J792" s="78" t="str">
        <f>IF(COUNTIF(MaGv!$C$32:$BB$32, B788)&gt;0, INDEX(MaGv!$C$3:$BB$32, 1, MATCH(B788, MaGv!$C$32:$BB$32,0))," ")</f>
        <v xml:space="preserve"> </v>
      </c>
      <c r="K792" s="104"/>
      <c r="L792" s="580"/>
      <c r="M792" s="78">
        <v>4</v>
      </c>
      <c r="N792" s="79" t="s">
        <v>99</v>
      </c>
      <c r="O792" s="78" t="str">
        <f>IF(COUNTIF(MaGv!$C$7:$BB$7, L788)&gt;0, INDEX(MaGv!$C$3:$BB$7, 1, MATCH(L788, MaGv!$C$7:$BB$7,0))," ")</f>
        <v xml:space="preserve"> </v>
      </c>
      <c r="P792" s="78" t="str">
        <f>IF(COUNTIF(MaGv!$C$12:$BB$12, L788)&gt;0, INDEX(MaGv!$C$3:$BB$12, 1, MATCH(L788, MaGv!$C$12:$BB$12,0))," ")</f>
        <v xml:space="preserve"> </v>
      </c>
      <c r="Q792" s="78" t="str">
        <f>IF(COUNTIF(MaGv!$C$17:$BB$17, L788)&gt;0, INDEX(MaGv!$C$3:$BB$17, 1, MATCH(L788, MaGv!$C$17:$BB$17,0))," ")</f>
        <v xml:space="preserve"> </v>
      </c>
      <c r="R792" s="78" t="str">
        <f>IF(COUNTIF(MaGv!$C$22:$BB$22, L788)&gt;0, INDEX(MaGv!$C$3:$BB$22, 1, MATCH(L788, MaGv!$C$22:$BB$22,0))," ")</f>
        <v xml:space="preserve"> </v>
      </c>
      <c r="S792" s="78" t="str">
        <f>IF(COUNTIF(MaGv!$C$27:$BB$27, L788)&gt;0, INDEX(MaGv!$C$3:$BB$27, 1, MATCH(L788, MaGv!$C$27:$BB$27,0))," ")</f>
        <v xml:space="preserve"> </v>
      </c>
      <c r="T792" s="78" t="str">
        <f>IF(COUNTIF(MaGv!$C$32:$BB$32, L788)&gt;0, INDEX(MaGv!$C$3:$BB$32, 1, MATCH(L788, MaGv!$C$32:$BB$32,0))," ")</f>
        <v xml:space="preserve"> </v>
      </c>
    </row>
    <row r="793" spans="1:22" ht="12.95" customHeight="1" thickBot="1">
      <c r="A793" s="124"/>
      <c r="B793" s="580"/>
      <c r="C793" s="108">
        <v>5</v>
      </c>
      <c r="D793" s="110" t="s">
        <v>100</v>
      </c>
      <c r="E793" s="108" t="str">
        <f>IF(COUNTIF(MaGv!$C$8:$BB$8, B788)&gt;0, INDEX(MaGv!$C$3:$BB$8, 1, MATCH(B788, MaGv!$C$8:$BB$8,0))," ")</f>
        <v xml:space="preserve"> </v>
      </c>
      <c r="F793" s="108" t="str">
        <f>IF(COUNTIF(MaGv!$C$13:$BB$13, B788)&gt;0, INDEX(MaGv!$C$3:$BB$13, 1, MATCH(B788, MaGv!$C$13:$BB$13,0))," ")</f>
        <v xml:space="preserve"> </v>
      </c>
      <c r="G793" s="108" t="str">
        <f>IF(COUNTIF(MaGv!$C$18:$BB$18, B788)&gt;0, INDEX(MaGv!$C$3:$BB$18, 1, MATCH(B788, MaGv!$C$18:$BB$18,0))," ")</f>
        <v xml:space="preserve"> </v>
      </c>
      <c r="H793" s="108" t="str">
        <f>IF(COUNTIF(MaGv!$C$23:$BB$23, B788)&gt;0, INDEX(MaGv!$C$3:$BB$23, 1, MATCH(B788, MaGv!$C$23:$BB$23,0))," ")</f>
        <v xml:space="preserve"> </v>
      </c>
      <c r="I793" s="108" t="str">
        <f>IF(COUNTIF(MaGv!$C$28:$BB$28, B788)&gt;0, INDEX(MaGv!$C$3:$BB$28, 1, MATCH(B788, MaGv!$C$28:$BB$28,0))," ")</f>
        <v xml:space="preserve"> </v>
      </c>
      <c r="J793" s="108" t="str">
        <f>IF(COUNTIF(MaGv!$C$33:$BB$33, B788)&gt;0, INDEX(MaGv!$C$3:$BB$33, 1, MATCH(B788, MaGv!$C$33:$BB$33, 0))," ")</f>
        <v xml:space="preserve"> </v>
      </c>
      <c r="K793" s="104"/>
      <c r="L793" s="580"/>
      <c r="M793" s="108">
        <v>5</v>
      </c>
      <c r="N793" s="110" t="s">
        <v>100</v>
      </c>
      <c r="O793" s="108" t="str">
        <f>IF(COUNTIF(MaGv!$C$8:$BB$8, L788)&gt;0, INDEX(MaGv!$C$3:$BB$8, 1, MATCH(L788, MaGv!$C$8:$BB$8,0))," ")</f>
        <v xml:space="preserve"> </v>
      </c>
      <c r="P793" s="108" t="str">
        <f>IF(COUNTIF(MaGv!$C$13:$BB$13, L788)&gt;0, INDEX(MaGv!$C$3:$BB$13, 1, MATCH(L788, MaGv!$C$13:$BB$13,0))," ")</f>
        <v xml:space="preserve"> </v>
      </c>
      <c r="Q793" s="108" t="str">
        <f>IF(COUNTIF(MaGv!$C$18:$BB$18, L788)&gt;0, INDEX(MaGv!$C$3:$BB$18, 1, MATCH(L788, MaGv!$C$18:$BB$18,0))," ")</f>
        <v xml:space="preserve"> </v>
      </c>
      <c r="R793" s="108" t="str">
        <f>IF(COUNTIF(MaGv!$C$23:$BB$23, L788)&gt;0, INDEX(MaGv!$C$3:$BB$23, 1, MATCH(L788, MaGv!$C$23:$BB$23,0))," ")</f>
        <v xml:space="preserve"> </v>
      </c>
      <c r="S793" s="108" t="str">
        <f>IF(COUNTIF(MaGv!$C$28:$BB$28, L788)&gt;0, INDEX(MaGv!$C$3:$BB$28, 1, MATCH(L788, MaGv!$C$28:$BB$28,0))," ")</f>
        <v xml:space="preserve"> </v>
      </c>
      <c r="T793" s="108" t="str">
        <f>IF(COUNTIF(MaGv!$C$33:$BB$33, L788)&gt;0, INDEX(MaGv!$C$3:$BB$33, 1, MATCH(L788, MaGv!$C$33:$BB$33, 0))," ")</f>
        <v xml:space="preserve"> </v>
      </c>
    </row>
    <row r="794" spans="1:22" ht="12.95" customHeight="1" thickTop="1">
      <c r="A794" s="124"/>
      <c r="B794" s="579" t="s">
        <v>24</v>
      </c>
      <c r="C794" s="109">
        <v>1</v>
      </c>
      <c r="D794" s="111" t="s">
        <v>279</v>
      </c>
      <c r="E794" s="109" t="str">
        <f>IF(COUNTIF(MaGv!$C$39:$BB$39, B788)&gt;0, INDEX(MaGv!$C$38:$BB$39, 1, MATCH(B788, MaGv!$C$39:$BB$39,0))," ")</f>
        <v xml:space="preserve"> </v>
      </c>
      <c r="F794" s="109" t="str">
        <f>IF(COUNTIF(MaGv!$C$44:$BB$44, B788)&gt;0, INDEX(MaGv!$C$38:$BB$44, 1, MATCH(B788, MaGv!$C$44:$BB$44,0))," ")</f>
        <v xml:space="preserve"> </v>
      </c>
      <c r="G794" s="109" t="str">
        <f>IF(COUNTIF(MaGv!$C$49:$BB$49, B788)&gt;0, INDEX(MaGv!$C$38:$BB$49, 1, MATCH(B788, MaGv!$C$49:$BB$49,0))," ")</f>
        <v xml:space="preserve"> </v>
      </c>
      <c r="H794" s="109" t="str">
        <f>IF(COUNTIF(MaGv!$C$54:$BB$54, B788)&gt;0, INDEX(MaGv!$C$38:$BB$54, 1, MATCH(B788, MaGv!$C$54:$BB$54,0))," ")</f>
        <v xml:space="preserve"> </v>
      </c>
      <c r="I794" s="109" t="str">
        <f>IF(COUNTIF(MaGv!$C$59:$BB$59, B788)&gt;0, INDEX(MaGv!$C$38:$BB$59, 1, MATCH(B788, MaGv!$C$59:$BB$59,0))," ")</f>
        <v xml:space="preserve"> </v>
      </c>
      <c r="J794" s="109" t="str">
        <f>IF(COUNTIF(MaGv!$C$64:$BB$64, B788)&gt;0, INDEX(MaGv!$C$38:$BB$64, 1, MATCH(B788, MaGv!$C$64:$BB$64,0))," ")</f>
        <v xml:space="preserve"> </v>
      </c>
      <c r="K794" s="104"/>
      <c r="L794" s="579" t="s">
        <v>24</v>
      </c>
      <c r="M794" s="109">
        <v>1</v>
      </c>
      <c r="N794" s="111" t="s">
        <v>279</v>
      </c>
      <c r="O794" s="109" t="str">
        <f>IF(COUNTIF(MaGv!$C$39:$BB$39, L788)&gt;0, INDEX(MaGv!$C$38:$BB$39, 1, MATCH(L788, MaGv!$C$39:$BB$39,0))," ")</f>
        <v xml:space="preserve"> </v>
      </c>
      <c r="P794" s="109" t="str">
        <f>IF(COUNTIF(MaGv!$C$44:$BB$44, L788)&gt;0, INDEX(MaGv!$C$38:$BB$44, 1, MATCH(L788, MaGv!$C$44:$BB$44,0))," ")</f>
        <v xml:space="preserve"> </v>
      </c>
      <c r="Q794" s="109" t="str">
        <f>IF(COUNTIF(MaGv!$C$49:$BB$49, L788)&gt;0, INDEX(MaGv!$C$38:$BB$49, 1, MATCH(L788, MaGv!$C$49:$BB$49,0))," ")</f>
        <v xml:space="preserve"> </v>
      </c>
      <c r="R794" s="109" t="str">
        <f>IF(COUNTIF(MaGv!$C$54:$BB$54, L788)&gt;0, INDEX(MaGv!$C$38:$BB$54, 1, MATCH(L788, MaGv!$C$54:$BB$54,0))," ")</f>
        <v xml:space="preserve"> </v>
      </c>
      <c r="S794" s="109" t="str">
        <f>IF(COUNTIF(MaGv!$C$59:$BB$59, L788)&gt;0, INDEX(MaGv!$C$38:$BB$59, 1, MATCH(L788, MaGv!$C$59:$BB$59,0))," ")</f>
        <v xml:space="preserve"> </v>
      </c>
      <c r="T794" s="109" t="str">
        <f>IF(COUNTIF(MaGv!$C$64:$BB$64, L788)&gt;0, INDEX(MaGv!$C$38:$BB$64, 1, MATCH(L788, MaGv!$C$64:$BB$64,0))," ")</f>
        <v xml:space="preserve"> </v>
      </c>
    </row>
    <row r="795" spans="1:22" ht="12.95" customHeight="1">
      <c r="A795" s="124"/>
      <c r="B795" s="580"/>
      <c r="C795" s="78">
        <v>2</v>
      </c>
      <c r="D795" s="79" t="s">
        <v>531</v>
      </c>
      <c r="E795" s="78" t="str">
        <f>IF(COUNTIF(MaGv!$C$40:$BB$40, B788)&gt;0, INDEX(MaGv!$C$38:$BB$40, 1, MATCH(B788, MaGv!$C$40:$BB$40,0))," ")</f>
        <v xml:space="preserve"> </v>
      </c>
      <c r="F795" s="78" t="str">
        <f>IF(COUNTIF(MaGv!$C$45:$BB$45, B788)&gt;0, INDEX(MaGv!$C$38:$BB$45, 1, MATCH(B788, MaGv!$C$45:$BB$45,0))," ")</f>
        <v xml:space="preserve"> </v>
      </c>
      <c r="G795" s="78" t="str">
        <f>IF(COUNTIF(MaGv!$C$50:$BB$50, B788)&gt;0, INDEX(MaGv!$C$38:$BB$50, 1, MATCH(B788, MaGv!$C$50:$BB$50,0))," ")</f>
        <v xml:space="preserve"> </v>
      </c>
      <c r="H795" s="78" t="str">
        <f>IF(COUNTIF(MaGv!$C$55:$BB$55, B788)&gt;0, INDEX(MaGv!$C$38:$BB$55, 1, MATCH(B788, MaGv!$C$55:$BB$55,0))," ")</f>
        <v xml:space="preserve"> </v>
      </c>
      <c r="I795" s="78" t="str">
        <f>IF(COUNTIF(MaGv!$C$60:$BB$60, B788)&gt;0, INDEX(MaGv!$C$38:$BB$60, 1, MATCH(B788, MaGv!$C$60:$BB$60,0))," ")</f>
        <v xml:space="preserve"> </v>
      </c>
      <c r="J795" s="78" t="str">
        <f>IF(COUNTIF(MaGv!$C$65:$BB$65, B788)&gt;0, INDEX(MaGv!$C$38:$BB$65, 1, MATCH(B788, MaGv!$C$65:$BB$65,0))," ")</f>
        <v xml:space="preserve"> </v>
      </c>
      <c r="K795" s="104"/>
      <c r="L795" s="580"/>
      <c r="M795" s="78">
        <v>2</v>
      </c>
      <c r="N795" s="79" t="s">
        <v>531</v>
      </c>
      <c r="O795" s="78" t="str">
        <f>IF(COUNTIF(MaGv!$C$40:$BB$40, L788)&gt;0, INDEX(MaGv!$C$38:$BB$40, 1, MATCH(L788, MaGv!$C$40:$BB$40,0))," ")</f>
        <v xml:space="preserve"> </v>
      </c>
      <c r="P795" s="78" t="str">
        <f>IF(COUNTIF(MaGv!$C$45:$BB$45, L788)&gt;0, INDEX(MaGv!$C$38:$BB$45, 1, MATCH(L788, MaGv!$C$45:$BB$45,0))," ")</f>
        <v xml:space="preserve"> </v>
      </c>
      <c r="Q795" s="78" t="str">
        <f>IF(COUNTIF(MaGv!$C$50:$BB$50, L788)&gt;0, INDEX(MaGv!$C$38:$BB$50, 1, MATCH(L788, MaGv!$C$50:$BB$50,0))," ")</f>
        <v xml:space="preserve"> </v>
      </c>
      <c r="R795" s="78" t="str">
        <f>IF(COUNTIF(MaGv!$C$55:$BB$55, L788)&gt;0, INDEX(MaGv!$C$38:$BB$55, 1, MATCH(L788, MaGv!$C$55:$BB$55,0))," ")</f>
        <v xml:space="preserve"> </v>
      </c>
      <c r="S795" s="78" t="str">
        <f>IF(COUNTIF(MaGv!$C$60:$BB$60, L788)&gt;0, INDEX(MaGv!$C$38:$BB$60, 1, MATCH(L788, MaGv!$C$60:$BB$60,0))," ")</f>
        <v xml:space="preserve"> </v>
      </c>
      <c r="T795" s="78" t="str">
        <f>IF(COUNTIF(MaGv!$C$65:$BB$65, L788)&gt;0, INDEX(MaGv!$C$38:$BB$65, 1, MATCH(L788, MaGv!$C$65:$BB$65,0))," ")</f>
        <v xml:space="preserve"> </v>
      </c>
    </row>
    <row r="796" spans="1:22" ht="12.95" customHeight="1">
      <c r="A796" s="124"/>
      <c r="B796" s="580"/>
      <c r="C796" s="78">
        <v>3</v>
      </c>
      <c r="D796" s="79" t="s">
        <v>532</v>
      </c>
      <c r="E796" s="78" t="str">
        <f>IF(COUNTIF(MaGv!$C$41:$BB$41, B788)&gt;0, INDEX(MaGv!$C$38:$BB$41, 1, MATCH(B788, MaGv!$C$41:$BB$41,0))," ")</f>
        <v xml:space="preserve"> </v>
      </c>
      <c r="F796" s="78" t="str">
        <f>IF(COUNTIF(MaGv!$C$46:$BB$46, B788)&gt;0, INDEX(MaGv!$C$38:$BB$46, 1, MATCH(B788, MaGv!$C$46:$BB$46,0))," ")</f>
        <v xml:space="preserve"> </v>
      </c>
      <c r="G796" s="78" t="str">
        <f>IF(COUNTIF(MaGv!$C$51:$BB$51, B788)&gt;0, INDEX(MaGv!$C$38:$BB$51, 1, MATCH(B788, MaGv!$C$51:$BB$51,0))," ")</f>
        <v xml:space="preserve"> </v>
      </c>
      <c r="H796" s="78" t="str">
        <f>IF(COUNTIF(MaGv!$C$56:$BB$56, B788)&gt;0, INDEX(MaGv!$C$38:$BB$56, 1, MATCH(B788, MaGv!$C$56:$BB$56,0))," ")</f>
        <v xml:space="preserve"> </v>
      </c>
      <c r="I796" s="78" t="str">
        <f>IF(COUNTIF(MaGv!$C$61:$BB$61, B788)&gt;0, INDEX(MaGv!$C$38:$BB$61, 1, MATCH(B788, MaGv!$C$61:$BB$61,0))," ")</f>
        <v xml:space="preserve"> </v>
      </c>
      <c r="J796" s="78" t="str">
        <f>IF(COUNTIF(MaGv!$C$66:$BB$66, B788)&gt;0, INDEX(MaGv!$C$38:$BB$66, 1, MATCH(B788, MaGv!$C$66:$BB$66,0))," ")</f>
        <v xml:space="preserve"> </v>
      </c>
      <c r="K796" s="104"/>
      <c r="L796" s="580"/>
      <c r="M796" s="78">
        <v>3</v>
      </c>
      <c r="N796" s="79" t="s">
        <v>532</v>
      </c>
      <c r="O796" s="78" t="str">
        <f>IF(COUNTIF(MaGv!$C$41:$BB$41, L788)&gt;0, INDEX(MaGv!$C$38:$BB$41, 1, MATCH(L788, MaGv!$C$41:$BB$41,0))," ")</f>
        <v xml:space="preserve"> </v>
      </c>
      <c r="P796" s="78" t="str">
        <f>IF(COUNTIF(MaGv!$C$46:$BB$46, L788)&gt;0, INDEX(MaGv!$C$38:$BB$46, 1, MATCH(L788, MaGv!$C$46:$BB$46,0))," ")</f>
        <v xml:space="preserve"> </v>
      </c>
      <c r="Q796" s="78" t="str">
        <f>IF(COUNTIF(MaGv!$C$51:$BB$51, L788)&gt;0, INDEX(MaGv!$C$38:$BB$51, 1, MATCH(L788, MaGv!$C$51:$BB$51,0))," ")</f>
        <v xml:space="preserve"> </v>
      </c>
      <c r="R796" s="78" t="str">
        <f>IF(COUNTIF(MaGv!$C$56:$BB$56, L788)&gt;0, INDEX(MaGv!$C$38:$BB$56, 1, MATCH(L788, MaGv!$C$56:$BB$56,0))," ")</f>
        <v xml:space="preserve"> </v>
      </c>
      <c r="S796" s="78" t="str">
        <f>IF(COUNTIF(MaGv!$C$61:$BB$61, L788)&gt;0, INDEX(MaGv!$C$38:$BB$61, 1, MATCH(L788, MaGv!$C$61:$BB$61,0))," ")</f>
        <v xml:space="preserve"> </v>
      </c>
      <c r="T796" s="78" t="str">
        <f>IF(COUNTIF(MaGv!$C$66:$BB$66, L788)&gt;0, INDEX(MaGv!$C$38:$BB$66, 1, MATCH(L788, MaGv!$C$66:$BB$66,0))," ")</f>
        <v xml:space="preserve"> </v>
      </c>
    </row>
    <row r="797" spans="1:22" ht="12.95" customHeight="1">
      <c r="A797" s="124"/>
      <c r="B797" s="580"/>
      <c r="C797" s="78">
        <v>4</v>
      </c>
      <c r="D797" s="79" t="s">
        <v>533</v>
      </c>
      <c r="E797" s="78" t="str">
        <f>IF(COUNTIF(MaGv!$C$42:$BB$42, B788)&gt;0, INDEX(MaGv!$C$38:$BB$42, 1, MATCH(B788, MaGv!$C$42:$BB$42,0))," ")</f>
        <v xml:space="preserve"> </v>
      </c>
      <c r="F797" s="78" t="str">
        <f>IF(COUNTIF(MaGv!$C$47:$BB$47, B788)&gt;0, INDEX(MaGv!$C$38:$BB$47, 1, MATCH(B788, MaGv!$C$47:$BB$47,0))," ")</f>
        <v xml:space="preserve"> </v>
      </c>
      <c r="G797" s="78" t="str">
        <f>IF(COUNTIF(MaGv!$C$52:$BB$52, B788)&gt;0, INDEX(MaGv!$C$38:$BB$52, 1, MATCH(B788, MaGv!$C$52:$BB$52, 0))," ")</f>
        <v xml:space="preserve"> </v>
      </c>
      <c r="H797" s="78" t="str">
        <f>IF(COUNTIF(MaGv!$C$57:$BB$57, B788)&gt;0, INDEX(MaGv!$C$38:$BB$57, 1, MATCH(B788, MaGv!$C$57:$BB$57,0))," ")</f>
        <v xml:space="preserve"> </v>
      </c>
      <c r="I797" s="78" t="str">
        <f>IF(COUNTIF(MaGv!$C$62:$BB$62, B788)&gt;0, INDEX(MaGv!$C$38:$BB$62, 1, MATCH(B788, MaGv!$C$62:$BB$62,0))," ")</f>
        <v xml:space="preserve"> </v>
      </c>
      <c r="J797" s="78" t="str">
        <f>IF(COUNTIF(MaGv!$C$66:$BB$67, B788)&gt;0, INDEX(MaGv!$C$38:$BB$67, 1, MATCH(B788, MaGv!$C$67:$BB$67,0))," ")</f>
        <v xml:space="preserve"> </v>
      </c>
      <c r="K797" s="104"/>
      <c r="L797" s="580"/>
      <c r="M797" s="78">
        <v>4</v>
      </c>
      <c r="N797" s="79" t="s">
        <v>533</v>
      </c>
      <c r="O797" s="78" t="str">
        <f>IF(COUNTIF(MaGv!$C$42:$BB$42, L788)&gt;0, INDEX(MaGv!$C$38:$BB$42, 1, MATCH(L788, MaGv!$C$42:$BB$42,0))," ")</f>
        <v xml:space="preserve"> </v>
      </c>
      <c r="P797" s="78" t="str">
        <f>IF(COUNTIF(MaGv!$C$47:$BB$47, L788)&gt;0, INDEX(MaGv!$C$38:$BB$47, 1, MATCH(L788, MaGv!$C$47:$BB$47,0))," ")</f>
        <v xml:space="preserve"> </v>
      </c>
      <c r="Q797" s="78" t="str">
        <f>IF(COUNTIF(MaGv!$C$52:$BB$52, L788)&gt;0, INDEX(MaGv!$C$38:$BB$52, 1, MATCH(L788, MaGv!$C$52:$BB$52, 0))," ")</f>
        <v xml:space="preserve"> </v>
      </c>
      <c r="R797" s="78" t="str">
        <f>IF(COUNTIF(MaGv!$C$57:$BB$57, L788)&gt;0, INDEX(MaGv!$C$38:$BB$57, 1, MATCH(L788, MaGv!$C$57:$BB$57,0))," ")</f>
        <v xml:space="preserve"> </v>
      </c>
      <c r="S797" s="78" t="str">
        <f>IF(COUNTIF(MaGv!$C$62:$BB$62, L788)&gt;0, INDEX(MaGv!$C$38:$BB$62, 1, MATCH(L788, MaGv!$C$62:$BB$62,0))," ")</f>
        <v xml:space="preserve"> </v>
      </c>
      <c r="T797" s="78" t="str">
        <f>IF(COUNTIF(MaGv!$C$66:$BB$67, L788)&gt;0, INDEX(MaGv!$C$38:$BB$67, 1, MATCH(L788, MaGv!$C$67:$BB$67,0))," ")</f>
        <v xml:space="preserve"> </v>
      </c>
    </row>
    <row r="798" spans="1:22" ht="12.95" customHeight="1">
      <c r="A798" s="124"/>
      <c r="B798" s="581"/>
      <c r="C798" s="80">
        <v>5</v>
      </c>
      <c r="D798" s="81" t="s">
        <v>534</v>
      </c>
      <c r="E798" s="80" t="str">
        <f>IF(COUNTIF(MaGv!$C$43:$BB$43, B788)&gt;0, INDEX(MaGv!$C$38:$BB$43, 1, MATCH(B788, MaGv!$C$43:$BB$43,0))," ")</f>
        <v xml:space="preserve"> </v>
      </c>
      <c r="F798" s="80" t="str">
        <f>IF(COUNTIF(MaGv!$C$48:$BB$48, B788)&gt;0, INDEX(MaGv!$C$38:$BB$48, 1, MATCH(B788, MaGv!$C$48:$BB$48,0))," ")</f>
        <v xml:space="preserve"> </v>
      </c>
      <c r="G798" s="80" t="str">
        <f>IF(COUNTIF(MaGv!$C$53:$BB$53, B788)&gt;0, INDEX(MaGv!$C$38:$BB$53, 1, MATCH(B788, MaGv!$C$53:$BB$53,0))," ")</f>
        <v xml:space="preserve"> </v>
      </c>
      <c r="H798" s="80" t="str">
        <f>IF(COUNTIF(MaGv!$C$58:$BB$58, B788)&gt;0, INDEX(MaGv!$C$38:$BB$58, 1, MATCH(B788, MaGv!$C$58:$BB$58,0))," ")</f>
        <v xml:space="preserve"> </v>
      </c>
      <c r="I798" s="80" t="str">
        <f>IF(COUNTIF(MaGv!$C$63:$BB$63, B788)&gt;0, INDEX(MaGv!$C$38:$BB$63, 1, MATCH(B788, MaGv!$C$63:$BB$63,0))," ")</f>
        <v xml:space="preserve"> </v>
      </c>
      <c r="J798" s="80" t="str">
        <f>IF(COUNTIF(MaGv!$C$68:$BB$68, B788)&gt;0, INDEX(MaGv!$C$38:$BB$68, 1, MATCH(B788, MaGv!$C$68:$BB$68,0))," ")</f>
        <v xml:space="preserve"> </v>
      </c>
      <c r="K798" s="104"/>
      <c r="L798" s="581"/>
      <c r="M798" s="80">
        <v>5</v>
      </c>
      <c r="N798" s="81" t="s">
        <v>534</v>
      </c>
      <c r="O798" s="80" t="str">
        <f>IF(COUNTIF(MaGv!$C$43:$BB$43, L788)&gt;0, INDEX(MaGv!$C$38:$BB$43, 1, MATCH(L788, MaGv!$C$43:$BB$43,0))," ")</f>
        <v xml:space="preserve"> </v>
      </c>
      <c r="P798" s="80" t="str">
        <f>IF(COUNTIF(MaGv!$C$48:$BB$48, L788)&gt;0, INDEX(MaGv!$C$38:$BB$48, 1, MATCH(L788, MaGv!$C$48:$BB$48,0))," ")</f>
        <v xml:space="preserve"> </v>
      </c>
      <c r="Q798" s="80" t="str">
        <f>IF(COUNTIF(MaGv!$C$53:$BB$53, L788)&gt;0, INDEX(MaGv!$C$38:$BB$53, 1, MATCH(L788, MaGv!$C$53:$BB$53,0))," ")</f>
        <v xml:space="preserve"> </v>
      </c>
      <c r="R798" s="80" t="str">
        <f>IF(COUNTIF(MaGv!$C$58:$BB$58, L788)&gt;0, INDEX(MaGv!$C$38:$BB$58, 1, MATCH(L788, MaGv!$C$58:$BB$58,0))," ")</f>
        <v xml:space="preserve"> </v>
      </c>
      <c r="S798" s="80" t="str">
        <f>IF(COUNTIF(MaGv!$C$63:$BB$63, L788)&gt;0, INDEX(MaGv!$C$38:$BB$63, 1, MATCH(L788, MaGv!$C$63:$BB$63,0))," ")</f>
        <v xml:space="preserve"> </v>
      </c>
      <c r="T798" s="80" t="str">
        <f>IF(COUNTIF(MaGv!$C$68:$BB$68, L788)&gt;0, INDEX(MaGv!$C$38:$BB$68, 1, MATCH(L788, MaGv!$C$68:$BB$68,0))," ")</f>
        <v xml:space="preserve"> </v>
      </c>
    </row>
    <row r="799" spans="1:22" ht="12.95" customHeight="1">
      <c r="A799" s="124"/>
      <c r="B799" s="119"/>
      <c r="C799" s="75"/>
      <c r="D799" s="82"/>
      <c r="E799" s="75"/>
      <c r="F799" s="75"/>
      <c r="G799" s="75"/>
      <c r="H799" s="75"/>
      <c r="I799" s="75"/>
      <c r="J799" s="75"/>
      <c r="K799" s="104"/>
      <c r="L799" s="119"/>
      <c r="M799" s="75"/>
      <c r="N799" s="82"/>
      <c r="O799" s="75"/>
      <c r="P799" s="75"/>
      <c r="Q799" s="75"/>
      <c r="R799" s="75"/>
      <c r="S799" s="75"/>
      <c r="T799" s="75"/>
    </row>
    <row r="800" spans="1:22" ht="12.95" customHeight="1">
      <c r="A800" s="127"/>
      <c r="B800" s="120"/>
      <c r="C800" s="83"/>
      <c r="D800" s="83"/>
      <c r="E800" s="84"/>
      <c r="F800" s="84"/>
      <c r="G800" s="84"/>
      <c r="H800" s="84"/>
      <c r="I800" s="84"/>
      <c r="J800" s="84"/>
      <c r="K800" s="84"/>
      <c r="L800" s="120"/>
      <c r="M800" s="83"/>
      <c r="N800" s="83"/>
      <c r="O800" s="84"/>
      <c r="P800" s="84"/>
      <c r="Q800" s="84"/>
      <c r="R800" s="84"/>
      <c r="S800" s="84"/>
      <c r="T800" s="84"/>
    </row>
    <row r="801" spans="1:22" ht="12.95" customHeight="1">
      <c r="A801" s="124"/>
      <c r="B801" s="474" t="str">
        <f ca="1">MaGv!$N$1</f>
        <v>tkb_khoi12_hk2_ngay04-05-2020</v>
      </c>
      <c r="C801" s="474"/>
      <c r="D801" s="70"/>
      <c r="E801" s="70"/>
      <c r="F801" s="70"/>
      <c r="G801" s="70"/>
      <c r="H801" s="124"/>
      <c r="I801" s="70"/>
      <c r="J801" s="70"/>
      <c r="K801" s="71"/>
      <c r="L801" s="474" t="str">
        <f ca="1">MaGv!$N$1</f>
        <v>tkb_khoi12_hk2_ngay04-05-2020</v>
      </c>
      <c r="M801" s="70"/>
      <c r="N801" s="70"/>
      <c r="O801" s="70"/>
      <c r="P801" s="70"/>
      <c r="Q801" s="70"/>
      <c r="R801" s="124"/>
      <c r="S801" s="70"/>
      <c r="T801" s="70"/>
    </row>
    <row r="802" spans="1:22" ht="12.95" customHeight="1">
      <c r="B802" s="117" t="s">
        <v>71</v>
      </c>
      <c r="C802" s="582" t="str">
        <f>VLOOKUP(B804,dsma,3,0)&amp;"-"&amp;VLOOKUP(B804,dsma,5,0)</f>
        <v>QP-QP</v>
      </c>
      <c r="D802" s="582"/>
      <c r="E802" s="582"/>
      <c r="F802" s="582"/>
      <c r="G802" s="71"/>
      <c r="H802" s="72"/>
      <c r="I802" s="73" t="s">
        <v>125</v>
      </c>
      <c r="J802" s="74">
        <f>60-COUNTIF(E805:J814, " ")</f>
        <v>0</v>
      </c>
      <c r="K802" s="71"/>
      <c r="L802" s="117" t="s">
        <v>71</v>
      </c>
      <c r="M802" s="582" t="str">
        <f>VLOOKUP(L804,dsma,3,0)&amp;"-"&amp;VLOOKUP(L804,dsma,5,0)</f>
        <v>Võ Ngọc Sơn-CN</v>
      </c>
      <c r="N802" s="582"/>
      <c r="O802" s="582"/>
      <c r="P802" s="582"/>
      <c r="Q802" s="71"/>
      <c r="R802" s="72"/>
      <c r="S802" s="73" t="s">
        <v>125</v>
      </c>
      <c r="T802" s="74">
        <f>60-COUNTIF(O805:T814, " ")</f>
        <v>0</v>
      </c>
    </row>
    <row r="803" spans="1:22" ht="3" customHeight="1">
      <c r="B803" s="116"/>
      <c r="C803" s="71"/>
      <c r="D803" s="71"/>
      <c r="E803" s="75"/>
      <c r="F803" s="71"/>
      <c r="G803" s="71"/>
      <c r="H803" s="71"/>
      <c r="I803" s="71"/>
      <c r="J803" s="71"/>
      <c r="K803" s="71"/>
      <c r="L803" s="116"/>
      <c r="M803" s="71"/>
      <c r="N803" s="71"/>
      <c r="O803" s="75"/>
      <c r="P803" s="71"/>
      <c r="Q803" s="71"/>
      <c r="R803" s="71"/>
      <c r="S803" s="71"/>
      <c r="T803" s="71"/>
    </row>
    <row r="804" spans="1:22" ht="12.95" customHeight="1">
      <c r="A804" s="126"/>
      <c r="B804" s="118" t="str">
        <f>X105</f>
        <v>BQ04</v>
      </c>
      <c r="C804" s="76" t="s">
        <v>72</v>
      </c>
      <c r="D804" s="76" t="s">
        <v>73</v>
      </c>
      <c r="E804" s="76" t="s">
        <v>15</v>
      </c>
      <c r="F804" s="76" t="s">
        <v>16</v>
      </c>
      <c r="G804" s="76" t="s">
        <v>37</v>
      </c>
      <c r="H804" s="76" t="s">
        <v>38</v>
      </c>
      <c r="I804" s="76" t="s">
        <v>39</v>
      </c>
      <c r="J804" s="76" t="s">
        <v>40</v>
      </c>
      <c r="K804" s="103"/>
      <c r="L804" s="118" t="str">
        <f>X106</f>
        <v>BC12</v>
      </c>
      <c r="M804" s="76" t="s">
        <v>72</v>
      </c>
      <c r="N804" s="76" t="s">
        <v>73</v>
      </c>
      <c r="O804" s="76" t="s">
        <v>15</v>
      </c>
      <c r="P804" s="76" t="s">
        <v>16</v>
      </c>
      <c r="Q804" s="76" t="s">
        <v>37</v>
      </c>
      <c r="R804" s="76" t="s">
        <v>38</v>
      </c>
      <c r="S804" s="76" t="s">
        <v>39</v>
      </c>
      <c r="T804" s="76" t="s">
        <v>40</v>
      </c>
      <c r="V804" s="122">
        <v>102</v>
      </c>
    </row>
    <row r="805" spans="1:22" ht="12.95" customHeight="1">
      <c r="A805" s="124"/>
      <c r="B805" s="583" t="s">
        <v>25</v>
      </c>
      <c r="C805" s="68">
        <v>1</v>
      </c>
      <c r="D805" s="77" t="s">
        <v>74</v>
      </c>
      <c r="E805" s="68" t="str">
        <f>IF(COUNTIF(MaGv!$C$4:$BB$4, B804)&gt;0, INDEX(MaGv!$C$3:$BB$4, 1, MATCH(B804, MaGv!$C$4:$BB$4,0))," ")</f>
        <v xml:space="preserve"> </v>
      </c>
      <c r="F805" s="68" t="str">
        <f>IF(COUNTIF(MaGv!$C$9:$BB$9, B804)&gt;0, INDEX(MaGv!$C$3:$BB$9, 1, MATCH(B804, MaGv!$C$9:$BB$9,0))," ")</f>
        <v xml:space="preserve"> </v>
      </c>
      <c r="G805" s="68" t="str">
        <f>IF(COUNTIF(MaGv!$C$14:$BB$14, B804)&gt;0, INDEX(MaGv!$C$3:$BB$14, 1, MATCH(B804, MaGv!$C$14:$BB$14,0))," ")</f>
        <v xml:space="preserve"> </v>
      </c>
      <c r="H805" s="68" t="str">
        <f>IF(COUNTIF(MaGv!$C$19:$BB$19, B804)&gt;0, INDEX(MaGv!$C$3:$BB$19, 1, MATCH(B804, MaGv!$C$19:$BB$19,0))," ")</f>
        <v xml:space="preserve"> </v>
      </c>
      <c r="I805" s="68" t="str">
        <f>IF(COUNTIF(MaGv!$C$24:$BB$24, B804)&gt;0, INDEX(MaGv!$C$3:$BB$24, 1, MATCH(B804, MaGv!$C$24:$BB$24,0))," ")</f>
        <v xml:space="preserve"> </v>
      </c>
      <c r="J805" s="68" t="str">
        <f>IF(COUNTIF(MaGv!$C$29:$BB$29, B804)&gt;0, INDEX(MaGv!$C$3:$BB$29, 1, MATCH(B804, MaGv!$C$29:$BB$29,0))," ")</f>
        <v xml:space="preserve"> </v>
      </c>
      <c r="K805" s="104"/>
      <c r="L805" s="583" t="s">
        <v>25</v>
      </c>
      <c r="M805" s="68">
        <v>1</v>
      </c>
      <c r="N805" s="77" t="s">
        <v>74</v>
      </c>
      <c r="O805" s="68" t="str">
        <f>IF(COUNTIF(MaGv!$C$4:$BB$4, L804)&gt;0, INDEX(MaGv!$C$3:$BB$4, 1, MATCH(L804, MaGv!$C$4:$BB$4,0))," ")</f>
        <v xml:space="preserve"> </v>
      </c>
      <c r="P805" s="68" t="str">
        <f>IF(COUNTIF(MaGv!$C$9:$BB$9, L804)&gt;0, INDEX(MaGv!$C$3:$BB$9, 1, MATCH(L804, MaGv!$C$9:$BB$9,0))," ")</f>
        <v xml:space="preserve"> </v>
      </c>
      <c r="Q805" s="68" t="str">
        <f>IF(COUNTIF(MaGv!$C$14:$BB$14, L804)&gt;0, INDEX(MaGv!$C$3:$BB$14, 1, MATCH(L804, MaGv!$C$14:$BB$14,0))," ")</f>
        <v xml:space="preserve"> </v>
      </c>
      <c r="R805" s="68" t="str">
        <f>IF(COUNTIF(MaGv!$C$19:$BB$19, L804)&gt;0, INDEX(MaGv!$C$3:$BB$19, 1, MATCH(L804, MaGv!$C$19:$BB$19,0))," ")</f>
        <v xml:space="preserve"> </v>
      </c>
      <c r="S805" s="68" t="str">
        <f>IF(COUNTIF(MaGv!$C$24:$BB$24, L804)&gt;0, INDEX(MaGv!$C$3:$BB$24, 1, MATCH(L804, MaGv!$C$24:$BB$24,0))," ")</f>
        <v xml:space="preserve"> </v>
      </c>
      <c r="T805" s="68" t="str">
        <f>IF(COUNTIF(MaGv!$C$29:$BB$29, L804)&gt;0, INDEX(MaGv!$C$3:$BB$29, 1, MATCH(L804, MaGv!$C$29:$BB$29,0))," ")</f>
        <v xml:space="preserve"> </v>
      </c>
    </row>
    <row r="806" spans="1:22" ht="12.95" customHeight="1">
      <c r="A806" s="124"/>
      <c r="B806" s="580"/>
      <c r="C806" s="78">
        <v>2</v>
      </c>
      <c r="D806" s="79" t="s">
        <v>98</v>
      </c>
      <c r="E806" s="78" t="str">
        <f>IF(COUNTIF(MaGv!$C$5:$BB$5, B804)&gt;0, INDEX(MaGv!$C$3:$BB$5, 1, MATCH(B804, MaGv!$C$5:$BB$5,0))," ")</f>
        <v xml:space="preserve"> </v>
      </c>
      <c r="F806" s="78" t="str">
        <f>IF(COUNTIF(MaGv!$C$10:$BB$10, B804)&gt;0, INDEX(MaGv!$C$3:$BB$10, 1, MATCH(B804, MaGv!$C$10:$BB$10,0))," ")</f>
        <v xml:space="preserve"> </v>
      </c>
      <c r="G806" s="78" t="str">
        <f>IF(COUNTIF(MaGv!$C$15:$BB$15, B804)&gt;0, INDEX(MaGv!$C$3:$BB$15, 1, MATCH(B804, MaGv!$C$15:$BB$15,0))," ")</f>
        <v xml:space="preserve"> </v>
      </c>
      <c r="H806" s="78" t="str">
        <f>IF(COUNTIF(MaGv!$C$20:$BB$20, B804)&gt;0, INDEX(MaGv!$C$3:$BB$20, 1, MATCH(B804, MaGv!$C$20:$BB$20,0))," ")</f>
        <v xml:space="preserve"> </v>
      </c>
      <c r="I806" s="78" t="str">
        <f>IF(COUNTIF(MaGv!$C$25:$BB$25, B804)&gt;0, INDEX(MaGv!$C$3:$BB$25, 1, MATCH(B804, MaGv!$C$25:$BB$25,0))," ")</f>
        <v xml:space="preserve"> </v>
      </c>
      <c r="J806" s="78" t="str">
        <f>IF(COUNTIF(MaGv!$C$30:$BB$30, B804)&gt;0, INDEX(MaGv!$C$3:$BB$30, 1, MATCH(B804, MaGv!$C$30:$BB$30,0))," ")</f>
        <v xml:space="preserve"> </v>
      </c>
      <c r="K806" s="104"/>
      <c r="L806" s="580"/>
      <c r="M806" s="78">
        <v>2</v>
      </c>
      <c r="N806" s="79" t="s">
        <v>98</v>
      </c>
      <c r="O806" s="78" t="str">
        <f>IF(COUNTIF(MaGv!$C$5:$BB$5, L804)&gt;0, INDEX(MaGv!$C$3:$BB$5, 1, MATCH(L804, MaGv!$C$5:$BB$5,0))," ")</f>
        <v xml:space="preserve"> </v>
      </c>
      <c r="P806" s="78" t="str">
        <f>IF(COUNTIF(MaGv!$C$10:$BB$10, L804)&gt;0, INDEX(MaGv!$C$3:$BB$10, 1, MATCH(L804, MaGv!$C$10:$BB$10,0))," ")</f>
        <v xml:space="preserve"> </v>
      </c>
      <c r="Q806" s="78" t="str">
        <f>IF(COUNTIF(MaGv!$C$15:$BB$15, L804)&gt;0, INDEX(MaGv!$C$3:$BB$15, 1, MATCH(L804, MaGv!$C$15:$BB$15,0))," ")</f>
        <v xml:space="preserve"> </v>
      </c>
      <c r="R806" s="78" t="str">
        <f>IF(COUNTIF(MaGv!$C$20:$BB$20, L804)&gt;0, INDEX(MaGv!$C$3:$BB$20, 1, MATCH(L804, MaGv!$C$20:$BB$20,0))," ")</f>
        <v xml:space="preserve"> </v>
      </c>
      <c r="S806" s="78" t="str">
        <f>IF(COUNTIF(MaGv!$C$25:$BB$25, L804)&gt;0, INDEX(MaGv!$C$3:$BB$25, 1, MATCH(L804, MaGv!$C$25:$BB$25,0))," ")</f>
        <v xml:space="preserve"> </v>
      </c>
      <c r="T806" s="78" t="str">
        <f>IF(COUNTIF(MaGv!$C$30:$BB$30, L804)&gt;0, INDEX(MaGv!$C$3:$BB$30, 1, MATCH(L804, MaGv!$C$30:$BB$30,0))," ")</f>
        <v xml:space="preserve"> </v>
      </c>
    </row>
    <row r="807" spans="1:22" ht="12.95" customHeight="1">
      <c r="A807" s="124"/>
      <c r="B807" s="580"/>
      <c r="C807" s="78">
        <v>3</v>
      </c>
      <c r="D807" s="79" t="s">
        <v>278</v>
      </c>
      <c r="E807" s="78" t="str">
        <f>IF(COUNTIF(MaGv!$C$6:$BB$6, B804)&gt;0, INDEX(MaGv!$C$3:$BB$6, 1, MATCH(B804, MaGv!$C$6:$BB$6,0))," ")</f>
        <v xml:space="preserve"> </v>
      </c>
      <c r="F807" s="78" t="str">
        <f>IF(COUNTIF(MaGv!$C$11:$BB$11, B804)&gt;0, INDEX(MaGv!$C$3:$BB$11, 1, MATCH(B804, MaGv!$C$11:$BB$11,0))," ")</f>
        <v xml:space="preserve"> </v>
      </c>
      <c r="G807" s="78" t="str">
        <f>IF(COUNTIF(MaGv!$C$16:$BB$16, B804)&gt;0, INDEX(MaGv!$C$3:$BB$16, 1, MATCH(B804, MaGv!$C$16:$BB$16,0))," ")</f>
        <v xml:space="preserve"> </v>
      </c>
      <c r="H807" s="78" t="str">
        <f>IF(COUNTIF(MaGv!$C$21:$BB$21, B804)&gt;0, INDEX(MaGv!$C$3:$BB$21, 1, MATCH(B804, MaGv!$C$21:$BB$21,0))," ")</f>
        <v xml:space="preserve"> </v>
      </c>
      <c r="I807" s="78" t="str">
        <f>IF(COUNTIF(MaGv!$C$26:$BB$26, B804)&gt;0, INDEX(MaGv!$C$3:$BB$26, 1, MATCH(B804, MaGv!$C$26:$BB$26,0))," ")</f>
        <v xml:space="preserve"> </v>
      </c>
      <c r="J807" s="78" t="str">
        <f>IF(COUNTIF(MaGv!$C$31:$BB$31, B804)&gt;0, INDEX(MaGv!$C$3:$BB$31, 1, MATCH(B804, MaGv!$C$31:$BB$31,0))," ")</f>
        <v xml:space="preserve"> </v>
      </c>
      <c r="K807" s="104"/>
      <c r="L807" s="580"/>
      <c r="M807" s="78">
        <v>3</v>
      </c>
      <c r="N807" s="79" t="s">
        <v>278</v>
      </c>
      <c r="O807" s="78" t="str">
        <f>IF(COUNTIF(MaGv!$C$6:$BB$6, L804)&gt;0, INDEX(MaGv!$C$3:$BB$6, 1, MATCH(L804, MaGv!$C$6:$BB$6,0))," ")</f>
        <v xml:space="preserve"> </v>
      </c>
      <c r="P807" s="78" t="str">
        <f>IF(COUNTIF(MaGv!$C$11:$BB$11, L804)&gt;0, INDEX(MaGv!$C$3:$BB$11, 1, MATCH(L804, MaGv!$C$11:$BB$11,0))," ")</f>
        <v xml:space="preserve"> </v>
      </c>
      <c r="Q807" s="78" t="str">
        <f>IF(COUNTIF(MaGv!$C$16:$BB$16, L804)&gt;0, INDEX(MaGv!$C$3:$BB$16, 1, MATCH(L804, MaGv!$C$16:$BB$16,0))," ")</f>
        <v xml:space="preserve"> </v>
      </c>
      <c r="R807" s="78" t="str">
        <f>IF(COUNTIF(MaGv!$C$21:$BB$21, L804)&gt;0, INDEX(MaGv!$C$3:$BB$21, 1, MATCH(L804, MaGv!$C$21:$BB$21,0))," ")</f>
        <v xml:space="preserve"> </v>
      </c>
      <c r="S807" s="78" t="str">
        <f>IF(COUNTIF(MaGv!$C$26:$BB$26, L804)&gt;0, INDEX(MaGv!$C$3:$BB$26, 1, MATCH(L804, MaGv!$C$26:$BB$26,0))," ")</f>
        <v xml:space="preserve"> </v>
      </c>
      <c r="T807" s="78" t="str">
        <f>IF(COUNTIF(MaGv!$C$31:$BB$31, L804)&gt;0, INDEX(MaGv!$C$3:$BB$31, 1, MATCH(L804, MaGv!$C$31:$BB$31,0))," ")</f>
        <v xml:space="preserve"> </v>
      </c>
    </row>
    <row r="808" spans="1:22" ht="12.95" customHeight="1">
      <c r="A808" s="124"/>
      <c r="B808" s="580"/>
      <c r="C808" s="78">
        <v>4</v>
      </c>
      <c r="D808" s="79" t="s">
        <v>99</v>
      </c>
      <c r="E808" s="78" t="str">
        <f>IF(COUNTIF(MaGv!$C$7:$BB$7, B804)&gt;0, INDEX(MaGv!$C$3:$BB$7, 1, MATCH(B804, MaGv!$C$7:$BB$7,0))," ")</f>
        <v xml:space="preserve"> </v>
      </c>
      <c r="F808" s="78" t="str">
        <f>IF(COUNTIF(MaGv!$C$12:$BB$12, B804)&gt;0, INDEX(MaGv!$C$3:$BB$12, 1, MATCH(B804, MaGv!$C$12:$BB$12,0))," ")</f>
        <v xml:space="preserve"> </v>
      </c>
      <c r="G808" s="78" t="str">
        <f>IF(COUNTIF(MaGv!$C$17:$BB$17, B804)&gt;0, INDEX(MaGv!$C$3:$BB$17, 1, MATCH(B804, MaGv!$C$17:$BB$17,0))," ")</f>
        <v xml:space="preserve"> </v>
      </c>
      <c r="H808" s="78" t="str">
        <f>IF(COUNTIF(MaGv!$C$22:$BB$22, B804)&gt;0, INDEX(MaGv!$C$3:$BB$22, 1, MATCH(B804, MaGv!$C$22:$BB$22,0))," ")</f>
        <v xml:space="preserve"> </v>
      </c>
      <c r="I808" s="78" t="str">
        <f>IF(COUNTIF(MaGv!$C$27:$BB$27, B804)&gt;0, INDEX(MaGv!$C$3:$BB$27, 1, MATCH(B804, MaGv!$C$27:$BB$27,0))," ")</f>
        <v xml:space="preserve"> </v>
      </c>
      <c r="J808" s="78" t="str">
        <f>IF(COUNTIF(MaGv!$C$32:$BB$32, B804)&gt;0, INDEX(MaGv!$C$3:$BB$32, 1, MATCH(B804, MaGv!$C$32:$BB$32,0))," ")</f>
        <v xml:space="preserve"> </v>
      </c>
      <c r="K808" s="104"/>
      <c r="L808" s="580"/>
      <c r="M808" s="78">
        <v>4</v>
      </c>
      <c r="N808" s="79" t="s">
        <v>99</v>
      </c>
      <c r="O808" s="78" t="str">
        <f>IF(COUNTIF(MaGv!$C$7:$BB$7, L804)&gt;0, INDEX(MaGv!$C$3:$BB$7, 1, MATCH(L804, MaGv!$C$7:$BB$7,0))," ")</f>
        <v xml:space="preserve"> </v>
      </c>
      <c r="P808" s="78" t="str">
        <f>IF(COUNTIF(MaGv!$C$12:$BB$12, L804)&gt;0, INDEX(MaGv!$C$3:$BB$12, 1, MATCH(L804, MaGv!$C$12:$BB$12,0))," ")</f>
        <v xml:space="preserve"> </v>
      </c>
      <c r="Q808" s="78" t="str">
        <f>IF(COUNTIF(MaGv!$C$17:$BB$17, L804)&gt;0, INDEX(MaGv!$C$3:$BB$17, 1, MATCH(L804, MaGv!$C$17:$BB$17,0))," ")</f>
        <v xml:space="preserve"> </v>
      </c>
      <c r="R808" s="78" t="str">
        <f>IF(COUNTIF(MaGv!$C$22:$BB$22, L804)&gt;0, INDEX(MaGv!$C$3:$BB$22, 1, MATCH(L804, MaGv!$C$22:$BB$22,0))," ")</f>
        <v xml:space="preserve"> </v>
      </c>
      <c r="S808" s="78" t="str">
        <f>IF(COUNTIF(MaGv!$C$27:$BB$27, L804)&gt;0, INDEX(MaGv!$C$3:$BB$27, 1, MATCH(L804, MaGv!$C$27:$BB$27,0))," ")</f>
        <v xml:space="preserve"> </v>
      </c>
      <c r="T808" s="78" t="str">
        <f>IF(COUNTIF(MaGv!$C$32:$BB$32, L804)&gt;0, INDEX(MaGv!$C$3:$BB$32, 1, MATCH(L804, MaGv!$C$32:$BB$32,0))," ")</f>
        <v xml:space="preserve"> </v>
      </c>
    </row>
    <row r="809" spans="1:22" ht="12.95" customHeight="1" thickBot="1">
      <c r="A809" s="124"/>
      <c r="B809" s="580"/>
      <c r="C809" s="108">
        <v>5</v>
      </c>
      <c r="D809" s="110" t="s">
        <v>100</v>
      </c>
      <c r="E809" s="108" t="str">
        <f>IF(COUNTIF(MaGv!$C$8:$BB$8, B804)&gt;0, INDEX(MaGv!$C$3:$BB$8, 1, MATCH(B804, MaGv!$C$8:$BB$8,0))," ")</f>
        <v xml:space="preserve"> </v>
      </c>
      <c r="F809" s="108" t="str">
        <f>IF(COUNTIF(MaGv!$C$13:$BB$13, B804)&gt;0, INDEX(MaGv!$C$3:$BB$13, 1, MATCH(B804, MaGv!$C$13:$BB$13,0))," ")</f>
        <v xml:space="preserve"> </v>
      </c>
      <c r="G809" s="108" t="str">
        <f>IF(COUNTIF(MaGv!$C$18:$BB$18, B804)&gt;0, INDEX(MaGv!$C$3:$BB$18, 1, MATCH(B804, MaGv!$C$18:$BB$18,0))," ")</f>
        <v xml:space="preserve"> </v>
      </c>
      <c r="H809" s="108" t="str">
        <f>IF(COUNTIF(MaGv!$C$23:$BB$23, B804)&gt;0, INDEX(MaGv!$C$3:$BB$23, 1, MATCH(B804, MaGv!$C$23:$BB$23,0))," ")</f>
        <v xml:space="preserve"> </v>
      </c>
      <c r="I809" s="108" t="str">
        <f>IF(COUNTIF(MaGv!$C$28:$BB$28, B804)&gt;0, INDEX(MaGv!$C$3:$BB$28, 1, MATCH(B804, MaGv!$C$28:$BB$28,0))," ")</f>
        <v xml:space="preserve"> </v>
      </c>
      <c r="J809" s="108" t="str">
        <f>IF(COUNTIF(MaGv!$C$33:$BB$33, B804)&gt;0, INDEX(MaGv!$C$3:$BB$33, 1, MATCH(B804, MaGv!$C$33:$BB$33, 0))," ")</f>
        <v xml:space="preserve"> </v>
      </c>
      <c r="K809" s="104"/>
      <c r="L809" s="580"/>
      <c r="M809" s="108">
        <v>5</v>
      </c>
      <c r="N809" s="110" t="s">
        <v>100</v>
      </c>
      <c r="O809" s="108" t="str">
        <f>IF(COUNTIF(MaGv!$C$8:$BB$8, L804)&gt;0, INDEX(MaGv!$C$3:$BB$8, 1, MATCH(L804, MaGv!$C$8:$BB$8,0))," ")</f>
        <v xml:space="preserve"> </v>
      </c>
      <c r="P809" s="108" t="str">
        <f>IF(COUNTIF(MaGv!$C$13:$BB$13, L804)&gt;0, INDEX(MaGv!$C$3:$BB$13, 1, MATCH(L804, MaGv!$C$13:$BB$13,0))," ")</f>
        <v xml:space="preserve"> </v>
      </c>
      <c r="Q809" s="108" t="str">
        <f>IF(COUNTIF(MaGv!$C$18:$BB$18, L804)&gt;0, INDEX(MaGv!$C$3:$BB$18, 1, MATCH(L804, MaGv!$C$18:$BB$18,0))," ")</f>
        <v xml:space="preserve"> </v>
      </c>
      <c r="R809" s="108" t="str">
        <f>IF(COUNTIF(MaGv!$C$23:$BB$23, L804)&gt;0, INDEX(MaGv!$C$3:$BB$23, 1, MATCH(L804, MaGv!$C$23:$BB$23,0))," ")</f>
        <v xml:space="preserve"> </v>
      </c>
      <c r="S809" s="108" t="str">
        <f>IF(COUNTIF(MaGv!$C$28:$BB$28, L804)&gt;0, INDEX(MaGv!$C$3:$BB$28, 1, MATCH(L804, MaGv!$C$28:$BB$28,0))," ")</f>
        <v xml:space="preserve"> </v>
      </c>
      <c r="T809" s="108" t="str">
        <f>IF(COUNTIF(MaGv!$C$33:$BB$33, L804)&gt;0, INDEX(MaGv!$C$3:$BB$33, 1, MATCH(L804, MaGv!$C$33:$BB$33, 0))," ")</f>
        <v xml:space="preserve"> </v>
      </c>
    </row>
    <row r="810" spans="1:22" ht="12.95" customHeight="1" thickTop="1">
      <c r="A810" s="124"/>
      <c r="B810" s="579" t="s">
        <v>24</v>
      </c>
      <c r="C810" s="109">
        <v>1</v>
      </c>
      <c r="D810" s="111" t="s">
        <v>279</v>
      </c>
      <c r="E810" s="109" t="str">
        <f>IF(COUNTIF(MaGv!$C$39:$BB$39, B804)&gt;0, INDEX(MaGv!$C$38:$BB$39, 1, MATCH(B804, MaGv!$C$39:$BB$39,0))," ")</f>
        <v xml:space="preserve"> </v>
      </c>
      <c r="F810" s="109" t="str">
        <f>IF(COUNTIF(MaGv!$C$44:$BB$44, B804)&gt;0, INDEX(MaGv!$C$38:$BB$44, 1, MATCH(B804, MaGv!$C$44:$BB$44,0))," ")</f>
        <v xml:space="preserve"> </v>
      </c>
      <c r="G810" s="109" t="str">
        <f>IF(COUNTIF(MaGv!$C$49:$BB$49, B804)&gt;0, INDEX(MaGv!$C$38:$BB$49, 1, MATCH(B804, MaGv!$C$49:$BB$49,0))," ")</f>
        <v xml:space="preserve"> </v>
      </c>
      <c r="H810" s="109" t="str">
        <f>IF(COUNTIF(MaGv!$C$54:$BB$54, B804)&gt;0, INDEX(MaGv!$C$38:$BB$54, 1, MATCH(B804, MaGv!$C$54:$BB$54,0))," ")</f>
        <v xml:space="preserve"> </v>
      </c>
      <c r="I810" s="109" t="str">
        <f>IF(COUNTIF(MaGv!$C$59:$BB$59, B804)&gt;0, INDEX(MaGv!$C$38:$BB$59, 1, MATCH(B804, MaGv!$C$59:$BB$59,0))," ")</f>
        <v xml:space="preserve"> </v>
      </c>
      <c r="J810" s="109" t="str">
        <f>IF(COUNTIF(MaGv!$C$64:$BB$64, B804)&gt;0, INDEX(MaGv!$C$38:$BB$64, 1, MATCH(B804, MaGv!$C$64:$BB$64,0))," ")</f>
        <v xml:space="preserve"> </v>
      </c>
      <c r="K810" s="104"/>
      <c r="L810" s="579" t="s">
        <v>24</v>
      </c>
      <c r="M810" s="109">
        <v>1</v>
      </c>
      <c r="N810" s="111" t="s">
        <v>279</v>
      </c>
      <c r="O810" s="109" t="str">
        <f>IF(COUNTIF(MaGv!$C$39:$BB$39, L804)&gt;0, INDEX(MaGv!$C$38:$BB$39, 1, MATCH(L804, MaGv!$C$39:$BB$39,0))," ")</f>
        <v xml:space="preserve"> </v>
      </c>
      <c r="P810" s="109" t="str">
        <f>IF(COUNTIF(MaGv!$C$44:$BB$44, L804)&gt;0, INDEX(MaGv!$C$38:$BB$44, 1, MATCH(L804, MaGv!$C$44:$BB$44,0))," ")</f>
        <v xml:space="preserve"> </v>
      </c>
      <c r="Q810" s="109" t="str">
        <f>IF(COUNTIF(MaGv!$C$49:$BB$49, L804)&gt;0, INDEX(MaGv!$C$38:$BB$49, 1, MATCH(L804, MaGv!$C$49:$BB$49,0))," ")</f>
        <v xml:space="preserve"> </v>
      </c>
      <c r="R810" s="109" t="str">
        <f>IF(COUNTIF(MaGv!$C$54:$BB$54, L804)&gt;0, INDEX(MaGv!$C$38:$BB$54, 1, MATCH(L804, MaGv!$C$54:$BB$54,0))," ")</f>
        <v xml:space="preserve"> </v>
      </c>
      <c r="S810" s="109" t="str">
        <f>IF(COUNTIF(MaGv!$C$59:$BB$59, L804)&gt;0, INDEX(MaGv!$C$38:$BB$59, 1, MATCH(L804, MaGv!$C$59:$BB$59,0))," ")</f>
        <v xml:space="preserve"> </v>
      </c>
      <c r="T810" s="109" t="str">
        <f>IF(COUNTIF(MaGv!$C$64:$BB$64, L804)&gt;0, INDEX(MaGv!$C$38:$BB$64, 1, MATCH(L804, MaGv!$C$64:$BB$64,0))," ")</f>
        <v xml:space="preserve"> </v>
      </c>
    </row>
    <row r="811" spans="1:22" ht="12.95" customHeight="1">
      <c r="A811" s="124"/>
      <c r="B811" s="580"/>
      <c r="C811" s="78">
        <v>2</v>
      </c>
      <c r="D811" s="79" t="s">
        <v>531</v>
      </c>
      <c r="E811" s="78" t="str">
        <f>IF(COUNTIF(MaGv!$C$40:$BB$40, B804)&gt;0, INDEX(MaGv!$C$38:$BB$40, 1, MATCH(B804, MaGv!$C$40:$BB$40,0))," ")</f>
        <v xml:space="preserve"> </v>
      </c>
      <c r="F811" s="78" t="str">
        <f>IF(COUNTIF(MaGv!$C$45:$BB$45, B804)&gt;0, INDEX(MaGv!$C$38:$BB$45, 1, MATCH(B804, MaGv!$C$45:$BB$45,0))," ")</f>
        <v xml:space="preserve"> </v>
      </c>
      <c r="G811" s="78" t="str">
        <f>IF(COUNTIF(MaGv!$C$50:$BB$50, B804)&gt;0, INDEX(MaGv!$C$38:$BB$50, 1, MATCH(B804, MaGv!$C$50:$BB$50,0))," ")</f>
        <v xml:space="preserve"> </v>
      </c>
      <c r="H811" s="78" t="str">
        <f>IF(COUNTIF(MaGv!$C$55:$BB$55, B804)&gt;0, INDEX(MaGv!$C$38:$BB$55, 1, MATCH(B804, MaGv!$C$55:$BB$55,0))," ")</f>
        <v xml:space="preserve"> </v>
      </c>
      <c r="I811" s="78" t="str">
        <f>IF(COUNTIF(MaGv!$C$60:$BB$60, B804)&gt;0, INDEX(MaGv!$C$38:$BB$60, 1, MATCH(B804, MaGv!$C$60:$BB$60,0))," ")</f>
        <v xml:space="preserve"> </v>
      </c>
      <c r="J811" s="78" t="str">
        <f>IF(COUNTIF(MaGv!$C$65:$BB$65, B804)&gt;0, INDEX(MaGv!$C$38:$BB$65, 1, MATCH(B804, MaGv!$C$65:$BB$65,0))," ")</f>
        <v xml:space="preserve"> </v>
      </c>
      <c r="K811" s="104"/>
      <c r="L811" s="580"/>
      <c r="M811" s="78">
        <v>2</v>
      </c>
      <c r="N811" s="79" t="s">
        <v>531</v>
      </c>
      <c r="O811" s="78" t="str">
        <f>IF(COUNTIF(MaGv!$C$40:$BB$40, L804)&gt;0, INDEX(MaGv!$C$38:$BB$40, 1, MATCH(L804, MaGv!$C$40:$BB$40,0))," ")</f>
        <v xml:space="preserve"> </v>
      </c>
      <c r="P811" s="78" t="str">
        <f>IF(COUNTIF(MaGv!$C$45:$BB$45, L804)&gt;0, INDEX(MaGv!$C$38:$BB$45, 1, MATCH(L804, MaGv!$C$45:$BB$45,0))," ")</f>
        <v xml:space="preserve"> </v>
      </c>
      <c r="Q811" s="78" t="str">
        <f>IF(COUNTIF(MaGv!$C$50:$BB$50, L804)&gt;0, INDEX(MaGv!$C$38:$BB$50, 1, MATCH(L804, MaGv!$C$50:$BB$50,0))," ")</f>
        <v xml:space="preserve"> </v>
      </c>
      <c r="R811" s="78" t="str">
        <f>IF(COUNTIF(MaGv!$C$55:$BB$55, L804)&gt;0, INDEX(MaGv!$C$38:$BB$55, 1, MATCH(L804, MaGv!$C$55:$BB$55,0))," ")</f>
        <v xml:space="preserve"> </v>
      </c>
      <c r="S811" s="78" t="str">
        <f>IF(COUNTIF(MaGv!$C$60:$BB$60, L804)&gt;0, INDEX(MaGv!$C$38:$BB$60, 1, MATCH(L804, MaGv!$C$60:$BB$60,0))," ")</f>
        <v xml:space="preserve"> </v>
      </c>
      <c r="T811" s="78" t="str">
        <f>IF(COUNTIF(MaGv!$C$65:$BB$65, L804)&gt;0, INDEX(MaGv!$C$38:$BB$65, 1, MATCH(L804, MaGv!$C$65:$BB$65,0))," ")</f>
        <v xml:space="preserve"> </v>
      </c>
    </row>
    <row r="812" spans="1:22" ht="12.95" customHeight="1">
      <c r="A812" s="124"/>
      <c r="B812" s="580"/>
      <c r="C812" s="78">
        <v>3</v>
      </c>
      <c r="D812" s="79" t="s">
        <v>532</v>
      </c>
      <c r="E812" s="78" t="str">
        <f>IF(COUNTIF(MaGv!$C$41:$BB$41, B804)&gt;0, INDEX(MaGv!$C$38:$BB$41, 1, MATCH(B804, MaGv!$C$41:$BB$41,0))," ")</f>
        <v xml:space="preserve"> </v>
      </c>
      <c r="F812" s="78" t="str">
        <f>IF(COUNTIF(MaGv!$C$46:$BB$46, B804)&gt;0, INDEX(MaGv!$C$38:$BB$46, 1, MATCH(B804, MaGv!$C$46:$BB$46,0))," ")</f>
        <v xml:space="preserve"> </v>
      </c>
      <c r="G812" s="78" t="str">
        <f>IF(COUNTIF(MaGv!$C$51:$BB$51, B804)&gt;0, INDEX(MaGv!$C$38:$BB$51, 1, MATCH(B804, MaGv!$C$51:$BB$51,0))," ")</f>
        <v xml:space="preserve"> </v>
      </c>
      <c r="H812" s="78" t="str">
        <f>IF(COUNTIF(MaGv!$C$56:$BB$56, B804)&gt;0, INDEX(MaGv!$C$38:$BB$56, 1, MATCH(B804, MaGv!$C$56:$BB$56,0))," ")</f>
        <v xml:space="preserve"> </v>
      </c>
      <c r="I812" s="78" t="str">
        <f>IF(COUNTIF(MaGv!$C$61:$BB$61, B804)&gt;0, INDEX(MaGv!$C$38:$BB$61, 1, MATCH(B804, MaGv!$C$61:$BB$61,0))," ")</f>
        <v xml:space="preserve"> </v>
      </c>
      <c r="J812" s="78" t="str">
        <f>IF(COUNTIF(MaGv!$C$66:$BB$66, B804)&gt;0, INDEX(MaGv!$C$38:$BB$66, 1, MATCH(B804, MaGv!$C$66:$BB$66,0))," ")</f>
        <v xml:space="preserve"> </v>
      </c>
      <c r="K812" s="104"/>
      <c r="L812" s="580"/>
      <c r="M812" s="78">
        <v>3</v>
      </c>
      <c r="N812" s="79" t="s">
        <v>532</v>
      </c>
      <c r="O812" s="78" t="str">
        <f>IF(COUNTIF(MaGv!$C$41:$BB$41, L804)&gt;0, INDEX(MaGv!$C$38:$BB$41, 1, MATCH(L804, MaGv!$C$41:$BB$41,0))," ")</f>
        <v xml:space="preserve"> </v>
      </c>
      <c r="P812" s="78" t="str">
        <f>IF(COUNTIF(MaGv!$C$46:$BB$46, L804)&gt;0, INDEX(MaGv!$C$38:$BB$46, 1, MATCH(L804, MaGv!$C$46:$BB$46,0))," ")</f>
        <v xml:space="preserve"> </v>
      </c>
      <c r="Q812" s="78" t="str">
        <f>IF(COUNTIF(MaGv!$C$51:$BB$51, L804)&gt;0, INDEX(MaGv!$C$38:$BB$51, 1, MATCH(L804, MaGv!$C$51:$BB$51,0))," ")</f>
        <v xml:space="preserve"> </v>
      </c>
      <c r="R812" s="78" t="str">
        <f>IF(COUNTIF(MaGv!$C$56:$BB$56, L804)&gt;0, INDEX(MaGv!$C$38:$BB$56, 1, MATCH(L804, MaGv!$C$56:$BB$56,0))," ")</f>
        <v xml:space="preserve"> </v>
      </c>
      <c r="S812" s="78" t="str">
        <f>IF(COUNTIF(MaGv!$C$61:$BB$61, L804)&gt;0, INDEX(MaGv!$C$38:$BB$61, 1, MATCH(L804, MaGv!$C$61:$BB$61,0))," ")</f>
        <v xml:space="preserve"> </v>
      </c>
      <c r="T812" s="78" t="str">
        <f>IF(COUNTIF(MaGv!$C$66:$BB$66, L804)&gt;0, INDEX(MaGv!$C$38:$BB$66, 1, MATCH(L804, MaGv!$C$66:$BB$66,0))," ")</f>
        <v xml:space="preserve"> </v>
      </c>
    </row>
    <row r="813" spans="1:22" ht="12.95" customHeight="1">
      <c r="A813" s="124"/>
      <c r="B813" s="580"/>
      <c r="C813" s="78">
        <v>4</v>
      </c>
      <c r="D813" s="79" t="s">
        <v>533</v>
      </c>
      <c r="E813" s="78" t="str">
        <f>IF(COUNTIF(MaGv!$C$42:$BB$42, B804)&gt;0, INDEX(MaGv!$C$38:$BB$42, 1, MATCH(B804, MaGv!$C$42:$BB$42,0))," ")</f>
        <v xml:space="preserve"> </v>
      </c>
      <c r="F813" s="78" t="str">
        <f>IF(COUNTIF(MaGv!$C$47:$BB$47, B804)&gt;0, INDEX(MaGv!$C$38:$BB$47, 1, MATCH(B804, MaGv!$C$47:$BB$47,0))," ")</f>
        <v xml:space="preserve"> </v>
      </c>
      <c r="G813" s="78" t="str">
        <f>IF(COUNTIF(MaGv!$C$52:$BB$52, B804)&gt;0, INDEX(MaGv!$C$38:$BB$52, 1, MATCH(B804, MaGv!$C$52:$BB$52, 0))," ")</f>
        <v xml:space="preserve"> </v>
      </c>
      <c r="H813" s="78" t="str">
        <f>IF(COUNTIF(MaGv!$C$57:$BB$57, B804)&gt;0, INDEX(MaGv!$C$38:$BB$57, 1, MATCH(B804, MaGv!$C$57:$BB$57,0))," ")</f>
        <v xml:space="preserve"> </v>
      </c>
      <c r="I813" s="78" t="str">
        <f>IF(COUNTIF(MaGv!$C$62:$BB$62, B804)&gt;0, INDEX(MaGv!$C$38:$BB$62, 1, MATCH(B804, MaGv!$C$62:$BB$62,0))," ")</f>
        <v xml:space="preserve"> </v>
      </c>
      <c r="J813" s="78" t="str">
        <f>IF(COUNTIF(MaGv!$C$66:$BB$67, B804)&gt;0, INDEX(MaGv!$C$38:$BB$67, 1, MATCH(B804, MaGv!$C$67:$BB$67,0))," ")</f>
        <v xml:space="preserve"> </v>
      </c>
      <c r="K813" s="104"/>
      <c r="L813" s="580"/>
      <c r="M813" s="78">
        <v>4</v>
      </c>
      <c r="N813" s="79" t="s">
        <v>533</v>
      </c>
      <c r="O813" s="78" t="str">
        <f>IF(COUNTIF(MaGv!$C$42:$BB$42, L804)&gt;0, INDEX(MaGv!$C$38:$BB$42, 1, MATCH(L804, MaGv!$C$42:$BB$42,0))," ")</f>
        <v xml:space="preserve"> </v>
      </c>
      <c r="P813" s="78" t="str">
        <f>IF(COUNTIF(MaGv!$C$47:$BB$47, L804)&gt;0, INDEX(MaGv!$C$38:$BB$47, 1, MATCH(L804, MaGv!$C$47:$BB$47,0))," ")</f>
        <v xml:space="preserve"> </v>
      </c>
      <c r="Q813" s="78" t="str">
        <f>IF(COUNTIF(MaGv!$C$52:$BB$52, L804)&gt;0, INDEX(MaGv!$C$38:$BB$52, 1, MATCH(L804, MaGv!$C$52:$BB$52, 0))," ")</f>
        <v xml:space="preserve"> </v>
      </c>
      <c r="R813" s="78" t="str">
        <f>IF(COUNTIF(MaGv!$C$57:$BB$57, L804)&gt;0, INDEX(MaGv!$C$38:$BB$57, 1, MATCH(L804, MaGv!$C$57:$BB$57,0))," ")</f>
        <v xml:space="preserve"> </v>
      </c>
      <c r="S813" s="78" t="str">
        <f>IF(COUNTIF(MaGv!$C$62:$BB$62, L804)&gt;0, INDEX(MaGv!$C$38:$BB$62, 1, MATCH(L804, MaGv!$C$62:$BB$62,0))," ")</f>
        <v xml:space="preserve"> </v>
      </c>
      <c r="T813" s="78" t="str">
        <f>IF(COUNTIF(MaGv!$C$66:$BB$67, L804)&gt;0, INDEX(MaGv!$C$38:$BB$67, 1, MATCH(L804, MaGv!$C$67:$BB$67,0))," ")</f>
        <v xml:space="preserve"> </v>
      </c>
    </row>
    <row r="814" spans="1:22" ht="12.95" customHeight="1">
      <c r="A814" s="124"/>
      <c r="B814" s="581"/>
      <c r="C814" s="80">
        <v>5</v>
      </c>
      <c r="D814" s="81" t="s">
        <v>534</v>
      </c>
      <c r="E814" s="80" t="str">
        <f>IF(COUNTIF(MaGv!$C$43:$BB$43, B804)&gt;0, INDEX(MaGv!$C$38:$BB$43, 1, MATCH(B804, MaGv!$C$43:$BB$43,0))," ")</f>
        <v xml:space="preserve"> </v>
      </c>
      <c r="F814" s="80" t="str">
        <f>IF(COUNTIF(MaGv!$C$48:$BB$48, B804)&gt;0, INDEX(MaGv!$C$38:$BB$48, 1, MATCH(B804, MaGv!$C$48:$BB$48,0))," ")</f>
        <v xml:space="preserve"> </v>
      </c>
      <c r="G814" s="80" t="str">
        <f>IF(COUNTIF(MaGv!$C$53:$BB$53, B804)&gt;0, INDEX(MaGv!$C$38:$BB$53, 1, MATCH(B804, MaGv!$C$53:$BB$53,0))," ")</f>
        <v xml:space="preserve"> </v>
      </c>
      <c r="H814" s="80" t="str">
        <f>IF(COUNTIF(MaGv!$C$58:$BB$58, B804)&gt;0, INDEX(MaGv!$C$38:$BB$58, 1, MATCH(B804, MaGv!$C$58:$BB$58,0))," ")</f>
        <v xml:space="preserve"> </v>
      </c>
      <c r="I814" s="80" t="str">
        <f>IF(COUNTIF(MaGv!$C$63:$BB$63, B804)&gt;0, INDEX(MaGv!$C$38:$BB$63, 1, MATCH(B804, MaGv!$C$63:$BB$63,0))," ")</f>
        <v xml:space="preserve"> </v>
      </c>
      <c r="J814" s="80" t="str">
        <f>IF(COUNTIF(MaGv!$C$68:$BB$68, B804)&gt;0, INDEX(MaGv!$C$38:$BB$68, 1, MATCH(B804, MaGv!$C$68:$BB$68,0))," ")</f>
        <v xml:space="preserve"> </v>
      </c>
      <c r="K814" s="104"/>
      <c r="L814" s="581"/>
      <c r="M814" s="80">
        <v>5</v>
      </c>
      <c r="N814" s="81" t="s">
        <v>534</v>
      </c>
      <c r="O814" s="80" t="str">
        <f>IF(COUNTIF(MaGv!$C$43:$BB$43, L804)&gt;0, INDEX(MaGv!$C$38:$BB$43, 1, MATCH(L804, MaGv!$C$43:$BB$43,0))," ")</f>
        <v xml:space="preserve"> </v>
      </c>
      <c r="P814" s="80" t="str">
        <f>IF(COUNTIF(MaGv!$C$48:$BB$48, L804)&gt;0, INDEX(MaGv!$C$38:$BB$48, 1, MATCH(L804, MaGv!$C$48:$BB$48,0))," ")</f>
        <v xml:space="preserve"> </v>
      </c>
      <c r="Q814" s="80" t="str">
        <f>IF(COUNTIF(MaGv!$C$53:$BB$53, L804)&gt;0, INDEX(MaGv!$C$38:$BB$53, 1, MATCH(L804, MaGv!$C$53:$BB$53,0))," ")</f>
        <v xml:space="preserve"> </v>
      </c>
      <c r="R814" s="80" t="str">
        <f>IF(COUNTIF(MaGv!$C$58:$BB$58, L804)&gt;0, INDEX(MaGv!$C$38:$BB$58, 1, MATCH(L804, MaGv!$C$58:$BB$58,0))," ")</f>
        <v xml:space="preserve"> </v>
      </c>
      <c r="S814" s="80" t="str">
        <f>IF(COUNTIF(MaGv!$C$63:$BB$63, L804)&gt;0, INDEX(MaGv!$C$38:$BB$63, 1, MATCH(L804, MaGv!$C$63:$BB$63,0))," ")</f>
        <v xml:space="preserve"> </v>
      </c>
      <c r="T814" s="80" t="str">
        <f>IF(COUNTIF(MaGv!$C$68:$BB$68, L804)&gt;0, INDEX(MaGv!$C$38:$BB$68, 1, MATCH(L804, MaGv!$C$68:$BB$68,0))," ")</f>
        <v xml:space="preserve"> </v>
      </c>
    </row>
    <row r="815" spans="1:22" ht="12.95" customHeight="1">
      <c r="A815" s="124"/>
      <c r="B815" s="119"/>
      <c r="C815" s="75"/>
      <c r="D815" s="82"/>
      <c r="E815" s="75"/>
      <c r="F815" s="75"/>
      <c r="G815" s="75"/>
      <c r="H815" s="75"/>
      <c r="I815" s="75"/>
      <c r="J815" s="75"/>
      <c r="K815" s="104"/>
      <c r="L815" s="119"/>
      <c r="M815" s="75"/>
      <c r="N815" s="82"/>
      <c r="O815" s="75"/>
      <c r="P815" s="75"/>
      <c r="Q815" s="75"/>
      <c r="R815" s="75"/>
      <c r="S815" s="75"/>
      <c r="T815" s="75"/>
    </row>
    <row r="816" spans="1:22" ht="12.95" customHeight="1">
      <c r="A816" s="127"/>
      <c r="B816" s="120"/>
      <c r="C816" s="83"/>
      <c r="D816" s="83"/>
      <c r="E816" s="84"/>
      <c r="F816" s="84"/>
      <c r="G816" s="84"/>
      <c r="H816" s="84"/>
      <c r="I816" s="84"/>
      <c r="J816" s="84"/>
      <c r="K816" s="84"/>
      <c r="L816" s="120"/>
      <c r="M816" s="83"/>
      <c r="N816" s="83"/>
      <c r="O816" s="84"/>
      <c r="P816" s="84"/>
      <c r="Q816" s="84"/>
      <c r="R816" s="84"/>
      <c r="S816" s="84"/>
      <c r="T816" s="84"/>
    </row>
    <row r="817" spans="1:22" ht="12.95" customHeight="1">
      <c r="A817" s="124"/>
      <c r="B817" s="474" t="str">
        <f ca="1">MaGv!$N$1</f>
        <v>tkb_khoi12_hk2_ngay04-05-2020</v>
      </c>
      <c r="C817" s="474"/>
      <c r="D817" s="70"/>
      <c r="E817" s="70"/>
      <c r="F817" s="70"/>
      <c r="G817" s="70"/>
      <c r="H817" s="124"/>
      <c r="I817" s="70"/>
      <c r="J817" s="70"/>
      <c r="K817" s="71"/>
      <c r="L817" s="474" t="str">
        <f ca="1">MaGv!$N$1</f>
        <v>tkb_khoi12_hk2_ngay04-05-2020</v>
      </c>
      <c r="M817" s="70"/>
      <c r="N817" s="70"/>
      <c r="O817" s="70"/>
      <c r="P817" s="70"/>
      <c r="Q817" s="70"/>
      <c r="R817" s="124"/>
      <c r="S817" s="70"/>
      <c r="T817" s="70"/>
    </row>
    <row r="818" spans="1:22" ht="12.95" customHeight="1">
      <c r="B818" s="117" t="s">
        <v>71</v>
      </c>
      <c r="C818" s="582" t="str">
        <f>VLOOKUP(B820,dsma,3,0)&amp;"-"&amp;VLOOKUP(B820,dsma,5,0)</f>
        <v>Nguyễn Thị Bích Vân-NN</v>
      </c>
      <c r="D818" s="582"/>
      <c r="E818" s="582"/>
      <c r="F818" s="582"/>
      <c r="G818" s="71"/>
      <c r="H818" s="72"/>
      <c r="I818" s="73" t="s">
        <v>125</v>
      </c>
      <c r="J818" s="74">
        <f>60-COUNTIF(E821:J830, " ")</f>
        <v>0</v>
      </c>
      <c r="K818" s="71"/>
      <c r="L818" s="117" t="s">
        <v>71</v>
      </c>
      <c r="M818" s="582" t="str">
        <f>VLOOKUP(L820,dsma,3,0)&amp;"-"&amp;VLOOKUP(L820,dsma,5,0)</f>
        <v>Lê Thị Hồng Phước-NN</v>
      </c>
      <c r="N818" s="582"/>
      <c r="O818" s="582"/>
      <c r="P818" s="582"/>
      <c r="Q818" s="71"/>
      <c r="R818" s="72"/>
      <c r="S818" s="73" t="s">
        <v>125</v>
      </c>
      <c r="T818" s="74">
        <f>60-COUNTIF(O821:T830, " ")</f>
        <v>0</v>
      </c>
    </row>
    <row r="819" spans="1:22" ht="3" customHeight="1">
      <c r="B819" s="116"/>
      <c r="C819" s="71"/>
      <c r="D819" s="71"/>
      <c r="E819" s="75"/>
      <c r="F819" s="71"/>
      <c r="G819" s="71"/>
      <c r="H819" s="71"/>
      <c r="I819" s="71"/>
      <c r="J819" s="71"/>
      <c r="K819" s="71"/>
      <c r="L819" s="116"/>
      <c r="M819" s="71"/>
      <c r="N819" s="71"/>
      <c r="O819" s="75"/>
      <c r="P819" s="71"/>
      <c r="Q819" s="71"/>
      <c r="R819" s="71"/>
      <c r="S819" s="71"/>
      <c r="T819" s="71"/>
    </row>
    <row r="820" spans="1:22" ht="12.95" customHeight="1">
      <c r="A820" s="126"/>
      <c r="B820" s="118" t="str">
        <f>X107</f>
        <v>BC13</v>
      </c>
      <c r="C820" s="76" t="s">
        <v>72</v>
      </c>
      <c r="D820" s="76" t="s">
        <v>73</v>
      </c>
      <c r="E820" s="76" t="s">
        <v>15</v>
      </c>
      <c r="F820" s="76" t="s">
        <v>16</v>
      </c>
      <c r="G820" s="76" t="s">
        <v>37</v>
      </c>
      <c r="H820" s="76" t="s">
        <v>38</v>
      </c>
      <c r="I820" s="76" t="s">
        <v>39</v>
      </c>
      <c r="J820" s="76" t="s">
        <v>40</v>
      </c>
      <c r="K820" s="103"/>
      <c r="L820" s="118" t="str">
        <f>X108</f>
        <v>BC14</v>
      </c>
      <c r="M820" s="76" t="s">
        <v>72</v>
      </c>
      <c r="N820" s="76" t="s">
        <v>73</v>
      </c>
      <c r="O820" s="76" t="s">
        <v>15</v>
      </c>
      <c r="P820" s="76" t="s">
        <v>16</v>
      </c>
      <c r="Q820" s="76" t="s">
        <v>37</v>
      </c>
      <c r="R820" s="76" t="s">
        <v>38</v>
      </c>
      <c r="S820" s="76" t="s">
        <v>39</v>
      </c>
      <c r="T820" s="76" t="s">
        <v>40</v>
      </c>
      <c r="V820" s="122">
        <v>104</v>
      </c>
    </row>
    <row r="821" spans="1:22" ht="12.95" customHeight="1">
      <c r="A821" s="124"/>
      <c r="B821" s="583" t="s">
        <v>25</v>
      </c>
      <c r="C821" s="68">
        <v>1</v>
      </c>
      <c r="D821" s="77" t="s">
        <v>74</v>
      </c>
      <c r="E821" s="68" t="str">
        <f>IF(COUNTIF(MaGv!$C$4:$BB$4, B820)&gt;0, INDEX(MaGv!$C$3:$BB$4, 1, MATCH(B820, MaGv!$C$4:$BB$4,0))," ")</f>
        <v xml:space="preserve"> </v>
      </c>
      <c r="F821" s="68" t="str">
        <f>IF(COUNTIF(MaGv!$C$9:$BB$9, B820)&gt;0, INDEX(MaGv!$C$3:$BB$9, 1, MATCH(B820, MaGv!$C$9:$BB$9,0))," ")</f>
        <v xml:space="preserve"> </v>
      </c>
      <c r="G821" s="68" t="str">
        <f>IF(COUNTIF(MaGv!$C$14:$BB$14, B820)&gt;0, INDEX(MaGv!$C$3:$BB$14, 1, MATCH(B820, MaGv!$C$14:$BB$14,0))," ")</f>
        <v xml:space="preserve"> </v>
      </c>
      <c r="H821" s="68" t="str">
        <f>IF(COUNTIF(MaGv!$C$19:$BB$19, B820)&gt;0, INDEX(MaGv!$C$3:$BB$19, 1, MATCH(B820, MaGv!$C$19:$BB$19,0))," ")</f>
        <v xml:space="preserve"> </v>
      </c>
      <c r="I821" s="68" t="str">
        <f>IF(COUNTIF(MaGv!$C$24:$BB$24, B820)&gt;0, INDEX(MaGv!$C$3:$BB$24, 1, MATCH(B820, MaGv!$C$24:$BB$24,0))," ")</f>
        <v xml:space="preserve"> </v>
      </c>
      <c r="J821" s="68" t="str">
        <f>IF(COUNTIF(MaGv!$C$29:$BB$29, B820)&gt;0, INDEX(MaGv!$C$3:$BB$29, 1, MATCH(B820, MaGv!$C$29:$BB$29,0))," ")</f>
        <v xml:space="preserve"> </v>
      </c>
      <c r="K821" s="104"/>
      <c r="L821" s="583" t="s">
        <v>25</v>
      </c>
      <c r="M821" s="68">
        <v>1</v>
      </c>
      <c r="N821" s="77" t="s">
        <v>74</v>
      </c>
      <c r="O821" s="68" t="str">
        <f>IF(COUNTIF(MaGv!$C$4:$BB$4, L820)&gt;0, INDEX(MaGv!$C$3:$BB$4, 1, MATCH(L820, MaGv!$C$4:$BB$4,0))," ")</f>
        <v xml:space="preserve"> </v>
      </c>
      <c r="P821" s="68" t="str">
        <f>IF(COUNTIF(MaGv!$C$9:$BB$9, L820)&gt;0, INDEX(MaGv!$C$3:$BB$9, 1, MATCH(L820, MaGv!$C$9:$BB$9,0))," ")</f>
        <v xml:space="preserve"> </v>
      </c>
      <c r="Q821" s="68" t="str">
        <f>IF(COUNTIF(MaGv!$C$14:$BB$14, L820)&gt;0, INDEX(MaGv!$C$3:$BB$14, 1, MATCH(L820, MaGv!$C$14:$BB$14,0))," ")</f>
        <v xml:space="preserve"> </v>
      </c>
      <c r="R821" s="68" t="str">
        <f>IF(COUNTIF(MaGv!$C$19:$BB$19, L820)&gt;0, INDEX(MaGv!$C$3:$BB$19, 1, MATCH(L820, MaGv!$C$19:$BB$19,0))," ")</f>
        <v xml:space="preserve"> </v>
      </c>
      <c r="S821" s="68" t="str">
        <f>IF(COUNTIF(MaGv!$C$24:$BB$24, L820)&gt;0, INDEX(MaGv!$C$3:$BB$24, 1, MATCH(L820, MaGv!$C$24:$BB$24,0))," ")</f>
        <v xml:space="preserve"> </v>
      </c>
      <c r="T821" s="68" t="str">
        <f>IF(COUNTIF(MaGv!$C$29:$BB$29, L820)&gt;0, INDEX(MaGv!$C$3:$BB$29, 1, MATCH(L820, MaGv!$C$29:$BB$29,0))," ")</f>
        <v xml:space="preserve"> </v>
      </c>
    </row>
    <row r="822" spans="1:22" ht="12.95" customHeight="1">
      <c r="A822" s="124"/>
      <c r="B822" s="580"/>
      <c r="C822" s="78">
        <v>2</v>
      </c>
      <c r="D822" s="79" t="s">
        <v>98</v>
      </c>
      <c r="E822" s="78" t="str">
        <f>IF(COUNTIF(MaGv!$C$5:$BB$5, B820)&gt;0, INDEX(MaGv!$C$3:$BB$5, 1, MATCH(B820, MaGv!$C$5:$BB$5,0))," ")</f>
        <v xml:space="preserve"> </v>
      </c>
      <c r="F822" s="78" t="str">
        <f>IF(COUNTIF(MaGv!$C$10:$BB$10, B820)&gt;0, INDEX(MaGv!$C$3:$BB$10, 1, MATCH(B820, MaGv!$C$10:$BB$10,0))," ")</f>
        <v xml:space="preserve"> </v>
      </c>
      <c r="G822" s="78" t="str">
        <f>IF(COUNTIF(MaGv!$C$15:$BB$15, B820)&gt;0, INDEX(MaGv!$C$3:$BB$15, 1, MATCH(B820, MaGv!$C$15:$BB$15,0))," ")</f>
        <v xml:space="preserve"> </v>
      </c>
      <c r="H822" s="78" t="str">
        <f>IF(COUNTIF(MaGv!$C$20:$BB$20, B820)&gt;0, INDEX(MaGv!$C$3:$BB$20, 1, MATCH(B820, MaGv!$C$20:$BB$20,0))," ")</f>
        <v xml:space="preserve"> </v>
      </c>
      <c r="I822" s="78" t="str">
        <f>IF(COUNTIF(MaGv!$C$25:$BB$25, B820)&gt;0, INDEX(MaGv!$C$3:$BB$25, 1, MATCH(B820, MaGv!$C$25:$BB$25,0))," ")</f>
        <v xml:space="preserve"> </v>
      </c>
      <c r="J822" s="78" t="str">
        <f>IF(COUNTIF(MaGv!$C$30:$BB$30, B820)&gt;0, INDEX(MaGv!$C$3:$BB$30, 1, MATCH(B820, MaGv!$C$30:$BB$30,0))," ")</f>
        <v xml:space="preserve"> </v>
      </c>
      <c r="K822" s="104"/>
      <c r="L822" s="580"/>
      <c r="M822" s="78">
        <v>2</v>
      </c>
      <c r="N822" s="79" t="s">
        <v>98</v>
      </c>
      <c r="O822" s="78" t="str">
        <f>IF(COUNTIF(MaGv!$C$5:$BB$5, L820)&gt;0, INDEX(MaGv!$C$3:$BB$5, 1, MATCH(L820, MaGv!$C$5:$BB$5,0))," ")</f>
        <v xml:space="preserve"> </v>
      </c>
      <c r="P822" s="78" t="str">
        <f>IF(COUNTIF(MaGv!$C$10:$BB$10, L820)&gt;0, INDEX(MaGv!$C$3:$BB$10, 1, MATCH(L820, MaGv!$C$10:$BB$10,0))," ")</f>
        <v xml:space="preserve"> </v>
      </c>
      <c r="Q822" s="78" t="str">
        <f>IF(COUNTIF(MaGv!$C$15:$BB$15, L820)&gt;0, INDEX(MaGv!$C$3:$BB$15, 1, MATCH(L820, MaGv!$C$15:$BB$15,0))," ")</f>
        <v xml:space="preserve"> </v>
      </c>
      <c r="R822" s="78" t="str">
        <f>IF(COUNTIF(MaGv!$C$20:$BB$20, L820)&gt;0, INDEX(MaGv!$C$3:$BB$20, 1, MATCH(L820, MaGv!$C$20:$BB$20,0))," ")</f>
        <v xml:space="preserve"> </v>
      </c>
      <c r="S822" s="78" t="str">
        <f>IF(COUNTIF(MaGv!$C$25:$BB$25, L820)&gt;0, INDEX(MaGv!$C$3:$BB$25, 1, MATCH(L820, MaGv!$C$25:$BB$25,0))," ")</f>
        <v xml:space="preserve"> </v>
      </c>
      <c r="T822" s="78" t="str">
        <f>IF(COUNTIF(MaGv!$C$30:$BB$30, L820)&gt;0, INDEX(MaGv!$C$3:$BB$30, 1, MATCH(L820, MaGv!$C$30:$BB$30,0))," ")</f>
        <v xml:space="preserve"> </v>
      </c>
    </row>
    <row r="823" spans="1:22" ht="12.95" customHeight="1">
      <c r="A823" s="124"/>
      <c r="B823" s="580"/>
      <c r="C823" s="78">
        <v>3</v>
      </c>
      <c r="D823" s="79" t="s">
        <v>278</v>
      </c>
      <c r="E823" s="78" t="str">
        <f>IF(COUNTIF(MaGv!$C$6:$BB$6, B820)&gt;0, INDEX(MaGv!$C$3:$BB$6, 1, MATCH(B820, MaGv!$C$6:$BB$6,0))," ")</f>
        <v xml:space="preserve"> </v>
      </c>
      <c r="F823" s="78" t="str">
        <f>IF(COUNTIF(MaGv!$C$11:$BB$11, B820)&gt;0, INDEX(MaGv!$C$3:$BB$11, 1, MATCH(B820, MaGv!$C$11:$BB$11,0))," ")</f>
        <v xml:space="preserve"> </v>
      </c>
      <c r="G823" s="78" t="str">
        <f>IF(COUNTIF(MaGv!$C$16:$BB$16, B820)&gt;0, INDEX(MaGv!$C$3:$BB$16, 1, MATCH(B820, MaGv!$C$16:$BB$16,0))," ")</f>
        <v xml:space="preserve"> </v>
      </c>
      <c r="H823" s="78" t="str">
        <f>IF(COUNTIF(MaGv!$C$21:$BB$21, B820)&gt;0, INDEX(MaGv!$C$3:$BB$21, 1, MATCH(B820, MaGv!$C$21:$BB$21,0))," ")</f>
        <v xml:space="preserve"> </v>
      </c>
      <c r="I823" s="78" t="str">
        <f>IF(COUNTIF(MaGv!$C$26:$BB$26, B820)&gt;0, INDEX(MaGv!$C$3:$BB$26, 1, MATCH(B820, MaGv!$C$26:$BB$26,0))," ")</f>
        <v xml:space="preserve"> </v>
      </c>
      <c r="J823" s="78" t="str">
        <f>IF(COUNTIF(MaGv!$C$31:$BB$31, B820)&gt;0, INDEX(MaGv!$C$3:$BB$31, 1, MATCH(B820, MaGv!$C$31:$BB$31,0))," ")</f>
        <v xml:space="preserve"> </v>
      </c>
      <c r="K823" s="104"/>
      <c r="L823" s="580"/>
      <c r="M823" s="78">
        <v>3</v>
      </c>
      <c r="N823" s="79" t="s">
        <v>278</v>
      </c>
      <c r="O823" s="78" t="str">
        <f>IF(COUNTIF(MaGv!$C$6:$BB$6, L820)&gt;0, INDEX(MaGv!$C$3:$BB$6, 1, MATCH(L820, MaGv!$C$6:$BB$6,0))," ")</f>
        <v xml:space="preserve"> </v>
      </c>
      <c r="P823" s="78" t="str">
        <f>IF(COUNTIF(MaGv!$C$11:$BB$11, L820)&gt;0, INDEX(MaGv!$C$3:$BB$11, 1, MATCH(L820, MaGv!$C$11:$BB$11,0))," ")</f>
        <v xml:space="preserve"> </v>
      </c>
      <c r="Q823" s="78" t="str">
        <f>IF(COUNTIF(MaGv!$C$16:$BB$16, L820)&gt;0, INDEX(MaGv!$C$3:$BB$16, 1, MATCH(L820, MaGv!$C$16:$BB$16,0))," ")</f>
        <v xml:space="preserve"> </v>
      </c>
      <c r="R823" s="78" t="str">
        <f>IF(COUNTIF(MaGv!$C$21:$BB$21, L820)&gt;0, INDEX(MaGv!$C$3:$BB$21, 1, MATCH(L820, MaGv!$C$21:$BB$21,0))," ")</f>
        <v xml:space="preserve"> </v>
      </c>
      <c r="S823" s="78" t="str">
        <f>IF(COUNTIF(MaGv!$C$26:$BB$26, L820)&gt;0, INDEX(MaGv!$C$3:$BB$26, 1, MATCH(L820, MaGv!$C$26:$BB$26,0))," ")</f>
        <v xml:space="preserve"> </v>
      </c>
      <c r="T823" s="78" t="str">
        <f>IF(COUNTIF(MaGv!$C$31:$BB$31, L820)&gt;0, INDEX(MaGv!$C$3:$BB$31, 1, MATCH(L820, MaGv!$C$31:$BB$31,0))," ")</f>
        <v xml:space="preserve"> </v>
      </c>
    </row>
    <row r="824" spans="1:22" ht="12.95" customHeight="1">
      <c r="A824" s="124"/>
      <c r="B824" s="580"/>
      <c r="C824" s="78">
        <v>4</v>
      </c>
      <c r="D824" s="79" t="s">
        <v>99</v>
      </c>
      <c r="E824" s="78" t="str">
        <f>IF(COUNTIF(MaGv!$C$7:$BB$7, B820)&gt;0, INDEX(MaGv!$C$3:$BB$7, 1, MATCH(B820, MaGv!$C$7:$BB$7,0))," ")</f>
        <v xml:space="preserve"> </v>
      </c>
      <c r="F824" s="78" t="str">
        <f>IF(COUNTIF(MaGv!$C$12:$BB$12, B820)&gt;0, INDEX(MaGv!$C$3:$BB$12, 1, MATCH(B820, MaGv!$C$12:$BB$12,0))," ")</f>
        <v xml:space="preserve"> </v>
      </c>
      <c r="G824" s="78" t="str">
        <f>IF(COUNTIF(MaGv!$C$17:$BB$17, B820)&gt;0, INDEX(MaGv!$C$3:$BB$17, 1, MATCH(B820, MaGv!$C$17:$BB$17,0))," ")</f>
        <v xml:space="preserve"> </v>
      </c>
      <c r="H824" s="78" t="str">
        <f>IF(COUNTIF(MaGv!$C$22:$BB$22, B820)&gt;0, INDEX(MaGv!$C$3:$BB$22, 1, MATCH(B820, MaGv!$C$22:$BB$22,0))," ")</f>
        <v xml:space="preserve"> </v>
      </c>
      <c r="I824" s="78" t="str">
        <f>IF(COUNTIF(MaGv!$C$27:$BB$27, B820)&gt;0, INDEX(MaGv!$C$3:$BB$27, 1, MATCH(B820, MaGv!$C$27:$BB$27,0))," ")</f>
        <v xml:space="preserve"> </v>
      </c>
      <c r="J824" s="78" t="str">
        <f>IF(COUNTIF(MaGv!$C$32:$BB$32, B820)&gt;0, INDEX(MaGv!$C$3:$BB$32, 1, MATCH(B820, MaGv!$C$32:$BB$32,0))," ")</f>
        <v xml:space="preserve"> </v>
      </c>
      <c r="K824" s="104"/>
      <c r="L824" s="580"/>
      <c r="M824" s="78">
        <v>4</v>
      </c>
      <c r="N824" s="79" t="s">
        <v>99</v>
      </c>
      <c r="O824" s="78" t="str">
        <f>IF(COUNTIF(MaGv!$C$7:$BB$7, L820)&gt;0, INDEX(MaGv!$C$3:$BB$7, 1, MATCH(L820, MaGv!$C$7:$BB$7,0))," ")</f>
        <v xml:space="preserve"> </v>
      </c>
      <c r="P824" s="78" t="str">
        <f>IF(COUNTIF(MaGv!$C$12:$BB$12, L820)&gt;0, INDEX(MaGv!$C$3:$BB$12, 1, MATCH(L820, MaGv!$C$12:$BB$12,0))," ")</f>
        <v xml:space="preserve"> </v>
      </c>
      <c r="Q824" s="78" t="str">
        <f>IF(COUNTIF(MaGv!$C$17:$BB$17, L820)&gt;0, INDEX(MaGv!$C$3:$BB$17, 1, MATCH(L820, MaGv!$C$17:$BB$17,0))," ")</f>
        <v xml:space="preserve"> </v>
      </c>
      <c r="R824" s="78" t="str">
        <f>IF(COUNTIF(MaGv!$C$22:$BB$22, L820)&gt;0, INDEX(MaGv!$C$3:$BB$22, 1, MATCH(L820, MaGv!$C$22:$BB$22,0))," ")</f>
        <v xml:space="preserve"> </v>
      </c>
      <c r="S824" s="78" t="str">
        <f>IF(COUNTIF(MaGv!$C$27:$BB$27, L820)&gt;0, INDEX(MaGv!$C$3:$BB$27, 1, MATCH(L820, MaGv!$C$27:$BB$27,0))," ")</f>
        <v xml:space="preserve"> </v>
      </c>
      <c r="T824" s="78" t="str">
        <f>IF(COUNTIF(MaGv!$C$32:$BB$32, L820)&gt;0, INDEX(MaGv!$C$3:$BB$32, 1, MATCH(L820, MaGv!$C$32:$BB$32,0))," ")</f>
        <v xml:space="preserve"> </v>
      </c>
    </row>
    <row r="825" spans="1:22" ht="12.95" customHeight="1" thickBot="1">
      <c r="A825" s="124"/>
      <c r="B825" s="580"/>
      <c r="C825" s="108">
        <v>5</v>
      </c>
      <c r="D825" s="110" t="s">
        <v>100</v>
      </c>
      <c r="E825" s="108" t="str">
        <f>IF(COUNTIF(MaGv!$C$8:$BB$8, B820)&gt;0, INDEX(MaGv!$C$3:$BB$8, 1, MATCH(B820, MaGv!$C$8:$BB$8,0))," ")</f>
        <v xml:space="preserve"> </v>
      </c>
      <c r="F825" s="108" t="str">
        <f>IF(COUNTIF(MaGv!$C$13:$BB$13, B820)&gt;0, INDEX(MaGv!$C$3:$BB$13, 1, MATCH(B820, MaGv!$C$13:$BB$13,0))," ")</f>
        <v xml:space="preserve"> </v>
      </c>
      <c r="G825" s="108" t="str">
        <f>IF(COUNTIF(MaGv!$C$18:$BB$18, B820)&gt;0, INDEX(MaGv!$C$3:$BB$18, 1, MATCH(B820, MaGv!$C$18:$BB$18,0))," ")</f>
        <v xml:space="preserve"> </v>
      </c>
      <c r="H825" s="108" t="str">
        <f>IF(COUNTIF(MaGv!$C$23:$BB$23, B820)&gt;0, INDEX(MaGv!$C$3:$BB$23, 1, MATCH(B820, MaGv!$C$23:$BB$23,0))," ")</f>
        <v xml:space="preserve"> </v>
      </c>
      <c r="I825" s="108" t="str">
        <f>IF(COUNTIF(MaGv!$C$28:$BB$28, B820)&gt;0, INDEX(MaGv!$C$3:$BB$28, 1, MATCH(B820, MaGv!$C$28:$BB$28,0))," ")</f>
        <v xml:space="preserve"> </v>
      </c>
      <c r="J825" s="108" t="str">
        <f>IF(COUNTIF(MaGv!$C$33:$BB$33, B820)&gt;0, INDEX(MaGv!$C$3:$BB$33, 1, MATCH(B820, MaGv!$C$33:$BB$33, 0))," ")</f>
        <v xml:space="preserve"> </v>
      </c>
      <c r="K825" s="104"/>
      <c r="L825" s="580"/>
      <c r="M825" s="108">
        <v>5</v>
      </c>
      <c r="N825" s="110" t="s">
        <v>100</v>
      </c>
      <c r="O825" s="108" t="str">
        <f>IF(COUNTIF(MaGv!$C$8:$BB$8, L820)&gt;0, INDEX(MaGv!$C$3:$BB$8, 1, MATCH(L820, MaGv!$C$8:$BB$8,0))," ")</f>
        <v xml:space="preserve"> </v>
      </c>
      <c r="P825" s="108" t="str">
        <f>IF(COUNTIF(MaGv!$C$13:$BB$13, L820)&gt;0, INDEX(MaGv!$C$3:$BB$13, 1, MATCH(L820, MaGv!$C$13:$BB$13,0))," ")</f>
        <v xml:space="preserve"> </v>
      </c>
      <c r="Q825" s="108" t="str">
        <f>IF(COUNTIF(MaGv!$C$18:$BB$18, L820)&gt;0, INDEX(MaGv!$C$3:$BB$18, 1, MATCH(L820, MaGv!$C$18:$BB$18,0))," ")</f>
        <v xml:space="preserve"> </v>
      </c>
      <c r="R825" s="108" t="str">
        <f>IF(COUNTIF(MaGv!$C$23:$BB$23, L820)&gt;0, INDEX(MaGv!$C$3:$BB$23, 1, MATCH(L820, MaGv!$C$23:$BB$23,0))," ")</f>
        <v xml:space="preserve"> </v>
      </c>
      <c r="S825" s="108" t="str">
        <f>IF(COUNTIF(MaGv!$C$28:$BB$28, L820)&gt;0, INDEX(MaGv!$C$3:$BB$28, 1, MATCH(L820, MaGv!$C$28:$BB$28,0))," ")</f>
        <v xml:space="preserve"> </v>
      </c>
      <c r="T825" s="108" t="str">
        <f>IF(COUNTIF(MaGv!$C$33:$BB$33, L820)&gt;0, INDEX(MaGv!$C$3:$BB$33, 1, MATCH(L820, MaGv!$C$33:$BB$33, 0))," ")</f>
        <v xml:space="preserve"> </v>
      </c>
    </row>
    <row r="826" spans="1:22" ht="12.95" customHeight="1" thickTop="1">
      <c r="A826" s="124"/>
      <c r="B826" s="579" t="s">
        <v>24</v>
      </c>
      <c r="C826" s="109">
        <v>1</v>
      </c>
      <c r="D826" s="111" t="s">
        <v>279</v>
      </c>
      <c r="E826" s="109" t="str">
        <f>IF(COUNTIF(MaGv!$C$39:$BB$39, B820)&gt;0, INDEX(MaGv!$C$38:$BB$39, 1, MATCH(B820, MaGv!$C$39:$BB$39,0))," ")</f>
        <v xml:space="preserve"> </v>
      </c>
      <c r="F826" s="109" t="str">
        <f>IF(COUNTIF(MaGv!$C$44:$BB$44, B820)&gt;0, INDEX(MaGv!$C$38:$BB$44, 1, MATCH(B820, MaGv!$C$44:$BB$44,0))," ")</f>
        <v xml:space="preserve"> </v>
      </c>
      <c r="G826" s="109" t="str">
        <f>IF(COUNTIF(MaGv!$C$49:$BB$49, B820)&gt;0, INDEX(MaGv!$C$38:$BB$49, 1, MATCH(B820, MaGv!$C$49:$BB$49,0))," ")</f>
        <v xml:space="preserve"> </v>
      </c>
      <c r="H826" s="109" t="str">
        <f>IF(COUNTIF(MaGv!$C$54:$BB$54, B820)&gt;0, INDEX(MaGv!$C$38:$BB$54, 1, MATCH(B820, MaGv!$C$54:$BB$54,0))," ")</f>
        <v xml:space="preserve"> </v>
      </c>
      <c r="I826" s="109" t="str">
        <f>IF(COUNTIF(MaGv!$C$59:$BB$59, B820)&gt;0, INDEX(MaGv!$C$38:$BB$59, 1, MATCH(B820, MaGv!$C$59:$BB$59,0))," ")</f>
        <v xml:space="preserve"> </v>
      </c>
      <c r="J826" s="109" t="str">
        <f>IF(COUNTIF(MaGv!$C$64:$BB$64, B820)&gt;0, INDEX(MaGv!$C$38:$BB$64, 1, MATCH(B820, MaGv!$C$64:$BB$64,0))," ")</f>
        <v xml:space="preserve"> </v>
      </c>
      <c r="K826" s="104"/>
      <c r="L826" s="579" t="s">
        <v>24</v>
      </c>
      <c r="M826" s="109">
        <v>1</v>
      </c>
      <c r="N826" s="111" t="s">
        <v>279</v>
      </c>
      <c r="O826" s="109" t="str">
        <f>IF(COUNTIF(MaGv!$C$39:$BB$39, L820)&gt;0, INDEX(MaGv!$C$38:$BB$39, 1, MATCH(L820, MaGv!$C$39:$BB$39,0))," ")</f>
        <v xml:space="preserve"> </v>
      </c>
      <c r="P826" s="109" t="str">
        <f>IF(COUNTIF(MaGv!$C$44:$BB$44, L820)&gt;0, INDEX(MaGv!$C$38:$BB$44, 1, MATCH(L820, MaGv!$C$44:$BB$44,0))," ")</f>
        <v xml:space="preserve"> </v>
      </c>
      <c r="Q826" s="109" t="str">
        <f>IF(COUNTIF(MaGv!$C$49:$BB$49, L820)&gt;0, INDEX(MaGv!$C$38:$BB$49, 1, MATCH(L820, MaGv!$C$49:$BB$49,0))," ")</f>
        <v xml:space="preserve"> </v>
      </c>
      <c r="R826" s="109" t="str">
        <f>IF(COUNTIF(MaGv!$C$54:$BB$54, L820)&gt;0, INDEX(MaGv!$C$38:$BB$54, 1, MATCH(L820, MaGv!$C$54:$BB$54,0))," ")</f>
        <v xml:space="preserve"> </v>
      </c>
      <c r="S826" s="109" t="str">
        <f>IF(COUNTIF(MaGv!$C$59:$BB$59, L820)&gt;0, INDEX(MaGv!$C$38:$BB$59, 1, MATCH(L820, MaGv!$C$59:$BB$59,0))," ")</f>
        <v xml:space="preserve"> </v>
      </c>
      <c r="T826" s="109" t="str">
        <f>IF(COUNTIF(MaGv!$C$64:$BB$64, L820)&gt;0, INDEX(MaGv!$C$38:$BB$64, 1, MATCH(L820, MaGv!$C$64:$BB$64,0))," ")</f>
        <v xml:space="preserve"> </v>
      </c>
    </row>
    <row r="827" spans="1:22" ht="12.95" customHeight="1">
      <c r="A827" s="124"/>
      <c r="B827" s="580"/>
      <c r="C827" s="78">
        <v>2</v>
      </c>
      <c r="D827" s="79" t="s">
        <v>531</v>
      </c>
      <c r="E827" s="78" t="str">
        <f>IF(COUNTIF(MaGv!$C$40:$BB$40, B820)&gt;0, INDEX(MaGv!$C$38:$BB$40, 1, MATCH(B820, MaGv!$C$40:$BB$40,0))," ")</f>
        <v xml:space="preserve"> </v>
      </c>
      <c r="F827" s="78" t="str">
        <f>IF(COUNTIF(MaGv!$C$45:$BB$45, B820)&gt;0, INDEX(MaGv!$C$38:$BB$45, 1, MATCH(B820, MaGv!$C$45:$BB$45,0))," ")</f>
        <v xml:space="preserve"> </v>
      </c>
      <c r="G827" s="78" t="str">
        <f>IF(COUNTIF(MaGv!$C$50:$BB$50, B820)&gt;0, INDEX(MaGv!$C$38:$BB$50, 1, MATCH(B820, MaGv!$C$50:$BB$50,0))," ")</f>
        <v xml:space="preserve"> </v>
      </c>
      <c r="H827" s="78" t="str">
        <f>IF(COUNTIF(MaGv!$C$55:$BB$55, B820)&gt;0, INDEX(MaGv!$C$38:$BB$55, 1, MATCH(B820, MaGv!$C$55:$BB$55,0))," ")</f>
        <v xml:space="preserve"> </v>
      </c>
      <c r="I827" s="78" t="str">
        <f>IF(COUNTIF(MaGv!$C$60:$BB$60, B820)&gt;0, INDEX(MaGv!$C$38:$BB$60, 1, MATCH(B820, MaGv!$C$60:$BB$60,0))," ")</f>
        <v xml:space="preserve"> </v>
      </c>
      <c r="J827" s="78" t="str">
        <f>IF(COUNTIF(MaGv!$C$65:$BB$65, B820)&gt;0, INDEX(MaGv!$C$38:$BB$65, 1, MATCH(B820, MaGv!$C$65:$BB$65,0))," ")</f>
        <v xml:space="preserve"> </v>
      </c>
      <c r="K827" s="104"/>
      <c r="L827" s="580"/>
      <c r="M827" s="78">
        <v>2</v>
      </c>
      <c r="N827" s="79" t="s">
        <v>531</v>
      </c>
      <c r="O827" s="78" t="str">
        <f>IF(COUNTIF(MaGv!$C$40:$BB$40, L820)&gt;0, INDEX(MaGv!$C$38:$BB$40, 1, MATCH(L820, MaGv!$C$40:$BB$40,0))," ")</f>
        <v xml:space="preserve"> </v>
      </c>
      <c r="P827" s="78" t="str">
        <f>IF(COUNTIF(MaGv!$C$45:$BB$45, L820)&gt;0, INDEX(MaGv!$C$38:$BB$45, 1, MATCH(L820, MaGv!$C$45:$BB$45,0))," ")</f>
        <v xml:space="preserve"> </v>
      </c>
      <c r="Q827" s="78" t="str">
        <f>IF(COUNTIF(MaGv!$C$50:$BB$50, L820)&gt;0, INDEX(MaGv!$C$38:$BB$50, 1, MATCH(L820, MaGv!$C$50:$BB$50,0))," ")</f>
        <v xml:space="preserve"> </v>
      </c>
      <c r="R827" s="78" t="str">
        <f>IF(COUNTIF(MaGv!$C$55:$BB$55, L820)&gt;0, INDEX(MaGv!$C$38:$BB$55, 1, MATCH(L820, MaGv!$C$55:$BB$55,0))," ")</f>
        <v xml:space="preserve"> </v>
      </c>
      <c r="S827" s="78" t="str">
        <f>IF(COUNTIF(MaGv!$C$60:$BB$60, L820)&gt;0, INDEX(MaGv!$C$38:$BB$60, 1, MATCH(L820, MaGv!$C$60:$BB$60,0))," ")</f>
        <v xml:space="preserve"> </v>
      </c>
      <c r="T827" s="78" t="str">
        <f>IF(COUNTIF(MaGv!$C$65:$BB$65, L820)&gt;0, INDEX(MaGv!$C$38:$BB$65, 1, MATCH(L820, MaGv!$C$65:$BB$65,0))," ")</f>
        <v xml:space="preserve"> </v>
      </c>
    </row>
    <row r="828" spans="1:22" ht="12.95" customHeight="1">
      <c r="A828" s="124"/>
      <c r="B828" s="580"/>
      <c r="C828" s="78">
        <v>3</v>
      </c>
      <c r="D828" s="79" t="s">
        <v>532</v>
      </c>
      <c r="E828" s="78" t="str">
        <f>IF(COUNTIF(MaGv!$C$41:$BB$41, B820)&gt;0, INDEX(MaGv!$C$38:$BB$41, 1, MATCH(B820, MaGv!$C$41:$BB$41,0))," ")</f>
        <v xml:space="preserve"> </v>
      </c>
      <c r="F828" s="78" t="str">
        <f>IF(COUNTIF(MaGv!$C$46:$BB$46, B820)&gt;0, INDEX(MaGv!$C$38:$BB$46, 1, MATCH(B820, MaGv!$C$46:$BB$46,0))," ")</f>
        <v xml:space="preserve"> </v>
      </c>
      <c r="G828" s="78" t="str">
        <f>IF(COUNTIF(MaGv!$C$51:$BB$51, B820)&gt;0, INDEX(MaGv!$C$38:$BB$51, 1, MATCH(B820, MaGv!$C$51:$BB$51,0))," ")</f>
        <v xml:space="preserve"> </v>
      </c>
      <c r="H828" s="78" t="str">
        <f>IF(COUNTIF(MaGv!$C$56:$BB$56, B820)&gt;0, INDEX(MaGv!$C$38:$BB$56, 1, MATCH(B820, MaGv!$C$56:$BB$56,0))," ")</f>
        <v xml:space="preserve"> </v>
      </c>
      <c r="I828" s="78" t="str">
        <f>IF(COUNTIF(MaGv!$C$61:$BB$61, B820)&gt;0, INDEX(MaGv!$C$38:$BB$61, 1, MATCH(B820, MaGv!$C$61:$BB$61,0))," ")</f>
        <v xml:space="preserve"> </v>
      </c>
      <c r="J828" s="78" t="str">
        <f>IF(COUNTIF(MaGv!$C$66:$BB$66, B820)&gt;0, INDEX(MaGv!$C$38:$BB$66, 1, MATCH(B820, MaGv!$C$66:$BB$66,0))," ")</f>
        <v xml:space="preserve"> </v>
      </c>
      <c r="K828" s="104"/>
      <c r="L828" s="580"/>
      <c r="M828" s="78">
        <v>3</v>
      </c>
      <c r="N828" s="79" t="s">
        <v>532</v>
      </c>
      <c r="O828" s="78" t="str">
        <f>IF(COUNTIF(MaGv!$C$41:$BB$41, L820)&gt;0, INDEX(MaGv!$C$38:$BB$41, 1, MATCH(L820, MaGv!$C$41:$BB$41,0))," ")</f>
        <v xml:space="preserve"> </v>
      </c>
      <c r="P828" s="78" t="str">
        <f>IF(COUNTIF(MaGv!$C$46:$BB$46, L820)&gt;0, INDEX(MaGv!$C$38:$BB$46, 1, MATCH(L820, MaGv!$C$46:$BB$46,0))," ")</f>
        <v xml:space="preserve"> </v>
      </c>
      <c r="Q828" s="78" t="str">
        <f>IF(COUNTIF(MaGv!$C$51:$BB$51, L820)&gt;0, INDEX(MaGv!$C$38:$BB$51, 1, MATCH(L820, MaGv!$C$51:$BB$51,0))," ")</f>
        <v xml:space="preserve"> </v>
      </c>
      <c r="R828" s="78" t="str">
        <f>IF(COUNTIF(MaGv!$C$56:$BB$56, L820)&gt;0, INDEX(MaGv!$C$38:$BB$56, 1, MATCH(L820, MaGv!$C$56:$BB$56,0))," ")</f>
        <v xml:space="preserve"> </v>
      </c>
      <c r="S828" s="78" t="str">
        <f>IF(COUNTIF(MaGv!$C$61:$BB$61, L820)&gt;0, INDEX(MaGv!$C$38:$BB$61, 1, MATCH(L820, MaGv!$C$61:$BB$61,0))," ")</f>
        <v xml:space="preserve"> </v>
      </c>
      <c r="T828" s="78" t="str">
        <f>IF(COUNTIF(MaGv!$C$66:$BB$66, L820)&gt;0, INDEX(MaGv!$C$38:$BB$66, 1, MATCH(L820, MaGv!$C$66:$BB$66,0))," ")</f>
        <v xml:space="preserve"> </v>
      </c>
    </row>
    <row r="829" spans="1:22" ht="12.95" customHeight="1">
      <c r="A829" s="124"/>
      <c r="B829" s="580"/>
      <c r="C829" s="78">
        <v>4</v>
      </c>
      <c r="D829" s="79" t="s">
        <v>533</v>
      </c>
      <c r="E829" s="78" t="str">
        <f>IF(COUNTIF(MaGv!$C$42:$BB$42, B820)&gt;0, INDEX(MaGv!$C$38:$BB$42, 1, MATCH(B820, MaGv!$C$42:$BB$42,0))," ")</f>
        <v xml:space="preserve"> </v>
      </c>
      <c r="F829" s="78" t="str">
        <f>IF(COUNTIF(MaGv!$C$47:$BB$47, B820)&gt;0, INDEX(MaGv!$C$38:$BB$47, 1, MATCH(B820, MaGv!$C$47:$BB$47,0))," ")</f>
        <v xml:space="preserve"> </v>
      </c>
      <c r="G829" s="78" t="str">
        <f>IF(COUNTIF(MaGv!$C$52:$BB$52, B820)&gt;0, INDEX(MaGv!$C$38:$BB$52, 1, MATCH(B820, MaGv!$C$52:$BB$52, 0))," ")</f>
        <v xml:space="preserve"> </v>
      </c>
      <c r="H829" s="78" t="str">
        <f>IF(COUNTIF(MaGv!$C$57:$BB$57, B820)&gt;0, INDEX(MaGv!$C$38:$BB$57, 1, MATCH(B820, MaGv!$C$57:$BB$57,0))," ")</f>
        <v xml:space="preserve"> </v>
      </c>
      <c r="I829" s="78" t="str">
        <f>IF(COUNTIF(MaGv!$C$62:$BB$62, B820)&gt;0, INDEX(MaGv!$C$38:$BB$62, 1, MATCH(B820, MaGv!$C$62:$BB$62,0))," ")</f>
        <v xml:space="preserve"> </v>
      </c>
      <c r="J829" s="78" t="str">
        <f>IF(COUNTIF(MaGv!$C$66:$BB$67, B820)&gt;0, INDEX(MaGv!$C$38:$BB$67, 1, MATCH(B820, MaGv!$C$67:$BB$67,0))," ")</f>
        <v xml:space="preserve"> </v>
      </c>
      <c r="K829" s="104"/>
      <c r="L829" s="580"/>
      <c r="M829" s="78">
        <v>4</v>
      </c>
      <c r="N829" s="79" t="s">
        <v>533</v>
      </c>
      <c r="O829" s="78" t="str">
        <f>IF(COUNTIF(MaGv!$C$42:$BB$42, L820)&gt;0, INDEX(MaGv!$C$38:$BB$42, 1, MATCH(L820, MaGv!$C$42:$BB$42,0))," ")</f>
        <v xml:space="preserve"> </v>
      </c>
      <c r="P829" s="78" t="str">
        <f>IF(COUNTIF(MaGv!$C$47:$BB$47, L820)&gt;0, INDEX(MaGv!$C$38:$BB$47, 1, MATCH(L820, MaGv!$C$47:$BB$47,0))," ")</f>
        <v xml:space="preserve"> </v>
      </c>
      <c r="Q829" s="78" t="str">
        <f>IF(COUNTIF(MaGv!$C$52:$BB$52, L820)&gt;0, INDEX(MaGv!$C$38:$BB$52, 1, MATCH(L820, MaGv!$C$52:$BB$52, 0))," ")</f>
        <v xml:space="preserve"> </v>
      </c>
      <c r="R829" s="78" t="str">
        <f>IF(COUNTIF(MaGv!$C$57:$BB$57, L820)&gt;0, INDEX(MaGv!$C$38:$BB$57, 1, MATCH(L820, MaGv!$C$57:$BB$57,0))," ")</f>
        <v xml:space="preserve"> </v>
      </c>
      <c r="S829" s="78" t="str">
        <f>IF(COUNTIF(MaGv!$C$62:$BB$62, L820)&gt;0, INDEX(MaGv!$C$38:$BB$62, 1, MATCH(L820, MaGv!$C$62:$BB$62,0))," ")</f>
        <v xml:space="preserve"> </v>
      </c>
      <c r="T829" s="78" t="str">
        <f>IF(COUNTIF(MaGv!$C$66:$BB$67, L820)&gt;0, INDEX(MaGv!$C$38:$BB$67, 1, MATCH(L820, MaGv!$C$67:$BB$67,0))," ")</f>
        <v xml:space="preserve"> </v>
      </c>
    </row>
    <row r="830" spans="1:22" ht="12.95" customHeight="1">
      <c r="A830" s="124"/>
      <c r="B830" s="581"/>
      <c r="C830" s="80">
        <v>5</v>
      </c>
      <c r="D830" s="81" t="s">
        <v>534</v>
      </c>
      <c r="E830" s="80" t="str">
        <f>IF(COUNTIF(MaGv!$C$43:$BB$43, B820)&gt;0, INDEX(MaGv!$C$38:$BB$43, 1, MATCH(B820, MaGv!$C$43:$BB$43,0))," ")</f>
        <v xml:space="preserve"> </v>
      </c>
      <c r="F830" s="80" t="str">
        <f>IF(COUNTIF(MaGv!$C$48:$BB$48, B820)&gt;0, INDEX(MaGv!$C$38:$BB$48, 1, MATCH(B820, MaGv!$C$48:$BB$48,0))," ")</f>
        <v xml:space="preserve"> </v>
      </c>
      <c r="G830" s="80" t="str">
        <f>IF(COUNTIF(MaGv!$C$53:$BB$53, B820)&gt;0, INDEX(MaGv!$C$38:$BB$53, 1, MATCH(B820, MaGv!$C$53:$BB$53,0))," ")</f>
        <v xml:space="preserve"> </v>
      </c>
      <c r="H830" s="80" t="str">
        <f>IF(COUNTIF(MaGv!$C$58:$BB$58, B820)&gt;0, INDEX(MaGv!$C$38:$BB$58, 1, MATCH(B820, MaGv!$C$58:$BB$58,0))," ")</f>
        <v xml:space="preserve"> </v>
      </c>
      <c r="I830" s="80" t="str">
        <f>IF(COUNTIF(MaGv!$C$63:$BB$63, B820)&gt;0, INDEX(MaGv!$C$38:$BB$63, 1, MATCH(B820, MaGv!$C$63:$BB$63,0))," ")</f>
        <v xml:space="preserve"> </v>
      </c>
      <c r="J830" s="80" t="str">
        <f>IF(COUNTIF(MaGv!$C$68:$BB$68, B820)&gt;0, INDEX(MaGv!$C$38:$BB$68, 1, MATCH(B820, MaGv!$C$68:$BB$68,0))," ")</f>
        <v xml:space="preserve"> </v>
      </c>
      <c r="K830" s="104"/>
      <c r="L830" s="581"/>
      <c r="M830" s="80">
        <v>5</v>
      </c>
      <c r="N830" s="81" t="s">
        <v>534</v>
      </c>
      <c r="O830" s="80" t="str">
        <f>IF(COUNTIF(MaGv!$C$43:$BB$43, L820)&gt;0, INDEX(MaGv!$C$38:$BB$43, 1, MATCH(L820, MaGv!$C$43:$BB$43,0))," ")</f>
        <v xml:space="preserve"> </v>
      </c>
      <c r="P830" s="80" t="str">
        <f>IF(COUNTIF(MaGv!$C$48:$BB$48, L820)&gt;0, INDEX(MaGv!$C$38:$BB$48, 1, MATCH(L820, MaGv!$C$48:$BB$48,0))," ")</f>
        <v xml:space="preserve"> </v>
      </c>
      <c r="Q830" s="80" t="str">
        <f>IF(COUNTIF(MaGv!$C$53:$BB$53, L820)&gt;0, INDEX(MaGv!$C$38:$BB$53, 1, MATCH(L820, MaGv!$C$53:$BB$53,0))," ")</f>
        <v xml:space="preserve"> </v>
      </c>
      <c r="R830" s="80" t="str">
        <f>IF(COUNTIF(MaGv!$C$58:$BB$58, L820)&gt;0, INDEX(MaGv!$C$38:$BB$58, 1, MATCH(L820, MaGv!$C$58:$BB$58,0))," ")</f>
        <v xml:space="preserve"> </v>
      </c>
      <c r="S830" s="80" t="str">
        <f>IF(COUNTIF(MaGv!$C$63:$BB$63, L820)&gt;0, INDEX(MaGv!$C$38:$BB$63, 1, MATCH(L820, MaGv!$C$63:$BB$63,0))," ")</f>
        <v xml:space="preserve"> </v>
      </c>
      <c r="T830" s="80" t="str">
        <f>IF(COUNTIF(MaGv!$C$68:$BB$68, L820)&gt;0, INDEX(MaGv!$C$38:$BB$68, 1, MATCH(L820, MaGv!$C$68:$BB$68,0))," ")</f>
        <v xml:space="preserve"> </v>
      </c>
    </row>
    <row r="833" spans="1:22" ht="12.95" customHeight="1">
      <c r="A833" s="124"/>
      <c r="B833" s="474" t="str">
        <f ca="1">MaGv!$N$1</f>
        <v>tkb_khoi12_hk2_ngay04-05-2020</v>
      </c>
      <c r="C833" s="474"/>
      <c r="D833" s="70"/>
      <c r="E833" s="70"/>
      <c r="F833" s="70"/>
      <c r="G833" s="70"/>
      <c r="H833" s="124"/>
      <c r="I833" s="70"/>
      <c r="J833" s="70"/>
      <c r="K833" s="71"/>
      <c r="L833" s="474" t="str">
        <f ca="1">MaGv!$N$1</f>
        <v>tkb_khoi12_hk2_ngay04-05-2020</v>
      </c>
      <c r="M833" s="70"/>
      <c r="N833" s="70"/>
      <c r="O833" s="70"/>
      <c r="P833" s="70"/>
      <c r="Q833" s="70"/>
      <c r="R833" s="124"/>
      <c r="S833" s="70"/>
      <c r="T833" s="70"/>
    </row>
    <row r="834" spans="1:22" ht="12.95" customHeight="1">
      <c r="B834" s="117" t="s">
        <v>71</v>
      </c>
      <c r="C834" s="582" t="str">
        <f>VLOOKUP(B836,dsma,3,0)&amp;"-"&amp;VLOOKUP(B836,dsma,5,0)</f>
        <v>Đinh Đoàn Hồng Ngọc-NN</v>
      </c>
      <c r="D834" s="582"/>
      <c r="E834" s="582"/>
      <c r="F834" s="582"/>
      <c r="G834" s="71"/>
      <c r="H834" s="72"/>
      <c r="I834" s="73" t="s">
        <v>125</v>
      </c>
      <c r="J834" s="74">
        <f>60-COUNTIF(E837:J846, " ")</f>
        <v>0</v>
      </c>
      <c r="K834" s="71"/>
      <c r="L834" s="117" t="s">
        <v>71</v>
      </c>
      <c r="M834" s="582" t="str">
        <f>VLOOKUP(L836,dsma,3,0)&amp;"-"&amp;VLOOKUP(L836,dsma,5,0)</f>
        <v>Thể dục-Thể dục</v>
      </c>
      <c r="N834" s="582"/>
      <c r="O834" s="582"/>
      <c r="P834" s="582"/>
      <c r="Q834" s="71"/>
      <c r="R834" s="72"/>
      <c r="S834" s="73" t="s">
        <v>125</v>
      </c>
      <c r="T834" s="74">
        <f>60-COUNTIF(O837:T846, " ")</f>
        <v>0</v>
      </c>
    </row>
    <row r="835" spans="1:22" ht="3" customHeight="1">
      <c r="B835" s="116"/>
      <c r="C835" s="71"/>
      <c r="D835" s="71"/>
      <c r="E835" s="75"/>
      <c r="F835" s="71"/>
      <c r="G835" s="71"/>
      <c r="H835" s="71"/>
      <c r="I835" s="71"/>
      <c r="J835" s="71"/>
      <c r="K835" s="71"/>
      <c r="L835" s="116"/>
      <c r="M835" s="71"/>
      <c r="N835" s="71"/>
      <c r="O835" s="75"/>
      <c r="P835" s="71"/>
      <c r="Q835" s="71"/>
      <c r="R835" s="71"/>
      <c r="S835" s="71"/>
      <c r="T835" s="71"/>
    </row>
    <row r="836" spans="1:22" ht="12.95" customHeight="1">
      <c r="A836" s="126"/>
      <c r="B836" s="118" t="str">
        <f>X109</f>
        <v>BC15</v>
      </c>
      <c r="C836" s="76" t="s">
        <v>72</v>
      </c>
      <c r="D836" s="76" t="s">
        <v>73</v>
      </c>
      <c r="E836" s="76" t="s">
        <v>15</v>
      </c>
      <c r="F836" s="76" t="s">
        <v>16</v>
      </c>
      <c r="G836" s="76" t="s">
        <v>37</v>
      </c>
      <c r="H836" s="76" t="s">
        <v>38</v>
      </c>
      <c r="I836" s="76" t="s">
        <v>39</v>
      </c>
      <c r="J836" s="76" t="s">
        <v>40</v>
      </c>
      <c r="K836" s="103"/>
      <c r="L836" s="118" t="str">
        <f>X110</f>
        <v>BE08</v>
      </c>
      <c r="M836" s="76" t="s">
        <v>72</v>
      </c>
      <c r="N836" s="76" t="s">
        <v>73</v>
      </c>
      <c r="O836" s="76" t="s">
        <v>15</v>
      </c>
      <c r="P836" s="76" t="s">
        <v>16</v>
      </c>
      <c r="Q836" s="76" t="s">
        <v>37</v>
      </c>
      <c r="R836" s="76" t="s">
        <v>38</v>
      </c>
      <c r="S836" s="76" t="s">
        <v>39</v>
      </c>
      <c r="T836" s="76" t="s">
        <v>40</v>
      </c>
      <c r="V836" s="122">
        <v>106</v>
      </c>
    </row>
    <row r="837" spans="1:22" ht="12.95" customHeight="1">
      <c r="A837" s="124"/>
      <c r="B837" s="583" t="s">
        <v>25</v>
      </c>
      <c r="C837" s="68">
        <v>1</v>
      </c>
      <c r="D837" s="77" t="s">
        <v>74</v>
      </c>
      <c r="E837" s="68" t="str">
        <f>IF(COUNTIF(MaGv!$C$4:$BB$4, B836)&gt;0, INDEX(MaGv!$C$3:$BB$4, 1, MATCH(B836, MaGv!$C$4:$BB$4,0))," ")</f>
        <v xml:space="preserve"> </v>
      </c>
      <c r="F837" s="68" t="str">
        <f>IF(COUNTIF(MaGv!$C$9:$BB$9, B836)&gt;0, INDEX(MaGv!$C$3:$BB$9, 1, MATCH(B836, MaGv!$C$9:$BB$9,0))," ")</f>
        <v xml:space="preserve"> </v>
      </c>
      <c r="G837" s="68" t="str">
        <f>IF(COUNTIF(MaGv!$C$14:$BB$14, B836)&gt;0, INDEX(MaGv!$C$3:$BB$14, 1, MATCH(B836, MaGv!$C$14:$BB$14,0))," ")</f>
        <v xml:space="preserve"> </v>
      </c>
      <c r="H837" s="68" t="str">
        <f>IF(COUNTIF(MaGv!$C$19:$BB$19, B836)&gt;0, INDEX(MaGv!$C$3:$BB$19, 1, MATCH(B836, MaGv!$C$19:$BB$19,0))," ")</f>
        <v xml:space="preserve"> </v>
      </c>
      <c r="I837" s="68" t="str">
        <f>IF(COUNTIF(MaGv!$C$24:$BB$24, B836)&gt;0, INDEX(MaGv!$C$3:$BB$24, 1, MATCH(B836, MaGv!$C$24:$BB$24,0))," ")</f>
        <v xml:space="preserve"> </v>
      </c>
      <c r="J837" s="68" t="str">
        <f>IF(COUNTIF(MaGv!$C$29:$BB$29, B836)&gt;0, INDEX(MaGv!$C$3:$BB$29, 1, MATCH(B836, MaGv!$C$29:$BB$29,0))," ")</f>
        <v xml:space="preserve"> </v>
      </c>
      <c r="K837" s="104"/>
      <c r="L837" s="583" t="s">
        <v>25</v>
      </c>
      <c r="M837" s="68">
        <v>1</v>
      </c>
      <c r="N837" s="77" t="s">
        <v>74</v>
      </c>
      <c r="O837" s="68" t="str">
        <f>IF(COUNTIF(MaGv!$C$4:$BB$4, L836)&gt;0, INDEX(MaGv!$C$3:$BB$4, 1, MATCH(L836, MaGv!$C$4:$BB$4,0))," ")</f>
        <v xml:space="preserve"> </v>
      </c>
      <c r="P837" s="68" t="str">
        <f>IF(COUNTIF(MaGv!$C$9:$BB$9, L836)&gt;0, INDEX(MaGv!$C$3:$BB$9, 1, MATCH(L836, MaGv!$C$9:$BB$9,0))," ")</f>
        <v xml:space="preserve"> </v>
      </c>
      <c r="Q837" s="68" t="str">
        <f>IF(COUNTIF(MaGv!$C$14:$BB$14, L836)&gt;0, INDEX(MaGv!$C$3:$BB$14, 1, MATCH(L836, MaGv!$C$14:$BB$14,0))," ")</f>
        <v xml:space="preserve"> </v>
      </c>
      <c r="R837" s="68" t="str">
        <f>IF(COUNTIF(MaGv!$C$19:$BB$19, L836)&gt;0, INDEX(MaGv!$C$3:$BB$19, 1, MATCH(L836, MaGv!$C$19:$BB$19,0))," ")</f>
        <v xml:space="preserve"> </v>
      </c>
      <c r="S837" s="68" t="str">
        <f>IF(COUNTIF(MaGv!$C$24:$BB$24, L836)&gt;0, INDEX(MaGv!$C$3:$BB$24, 1, MATCH(L836, MaGv!$C$24:$BB$24,0))," ")</f>
        <v xml:space="preserve"> </v>
      </c>
      <c r="T837" s="68" t="str">
        <f>IF(COUNTIF(MaGv!$C$29:$BB$29, L836)&gt;0, INDEX(MaGv!$C$3:$BB$29, 1, MATCH(L836, MaGv!$C$29:$BB$29,0))," ")</f>
        <v xml:space="preserve"> </v>
      </c>
    </row>
    <row r="838" spans="1:22" ht="12.95" customHeight="1">
      <c r="A838" s="124"/>
      <c r="B838" s="580"/>
      <c r="C838" s="78">
        <v>2</v>
      </c>
      <c r="D838" s="79" t="s">
        <v>98</v>
      </c>
      <c r="E838" s="78" t="str">
        <f>IF(COUNTIF(MaGv!$C$5:$BB$5, B836)&gt;0, INDEX(MaGv!$C$3:$BB$5, 1, MATCH(B836, MaGv!$C$5:$BB$5,0))," ")</f>
        <v xml:space="preserve"> </v>
      </c>
      <c r="F838" s="78" t="str">
        <f>IF(COUNTIF(MaGv!$C$10:$BB$10, B836)&gt;0, INDEX(MaGv!$C$3:$BB$10, 1, MATCH(B836, MaGv!$C$10:$BB$10,0))," ")</f>
        <v xml:space="preserve"> </v>
      </c>
      <c r="G838" s="78" t="str">
        <f>IF(COUNTIF(MaGv!$C$15:$BB$15, B836)&gt;0, INDEX(MaGv!$C$3:$BB$15, 1, MATCH(B836, MaGv!$C$15:$BB$15,0))," ")</f>
        <v xml:space="preserve"> </v>
      </c>
      <c r="H838" s="78" t="str">
        <f>IF(COUNTIF(MaGv!$C$20:$BB$20, B836)&gt;0, INDEX(MaGv!$C$3:$BB$20, 1, MATCH(B836, MaGv!$C$20:$BB$20,0))," ")</f>
        <v xml:space="preserve"> </v>
      </c>
      <c r="I838" s="78" t="str">
        <f>IF(COUNTIF(MaGv!$C$25:$BB$25, B836)&gt;0, INDEX(MaGv!$C$3:$BB$25, 1, MATCH(B836, MaGv!$C$25:$BB$25,0))," ")</f>
        <v xml:space="preserve"> </v>
      </c>
      <c r="J838" s="78" t="str">
        <f>IF(COUNTIF(MaGv!$C$30:$BB$30, B836)&gt;0, INDEX(MaGv!$C$3:$BB$30, 1, MATCH(B836, MaGv!$C$30:$BB$30,0))," ")</f>
        <v xml:space="preserve"> </v>
      </c>
      <c r="K838" s="104"/>
      <c r="L838" s="580"/>
      <c r="M838" s="78">
        <v>2</v>
      </c>
      <c r="N838" s="79" t="s">
        <v>98</v>
      </c>
      <c r="O838" s="78" t="str">
        <f>IF(COUNTIF(MaGv!$C$5:$BB$5, L836)&gt;0, INDEX(MaGv!$C$3:$BB$5, 1, MATCH(L836, MaGv!$C$5:$BB$5,0))," ")</f>
        <v xml:space="preserve"> </v>
      </c>
      <c r="P838" s="78" t="str">
        <f>IF(COUNTIF(MaGv!$C$10:$BB$10, L836)&gt;0, INDEX(MaGv!$C$3:$BB$10, 1, MATCH(L836, MaGv!$C$10:$BB$10,0))," ")</f>
        <v xml:space="preserve"> </v>
      </c>
      <c r="Q838" s="78" t="str">
        <f>IF(COUNTIF(MaGv!$C$15:$BB$15, L836)&gt;0, INDEX(MaGv!$C$3:$BB$15, 1, MATCH(L836, MaGv!$C$15:$BB$15,0))," ")</f>
        <v xml:space="preserve"> </v>
      </c>
      <c r="R838" s="78" t="str">
        <f>IF(COUNTIF(MaGv!$C$20:$BB$20, L836)&gt;0, INDEX(MaGv!$C$3:$BB$20, 1, MATCH(L836, MaGv!$C$20:$BB$20,0))," ")</f>
        <v xml:space="preserve"> </v>
      </c>
      <c r="S838" s="78" t="str">
        <f>IF(COUNTIF(MaGv!$C$25:$BB$25, L836)&gt;0, INDEX(MaGv!$C$3:$BB$25, 1, MATCH(L836, MaGv!$C$25:$BB$25,0))," ")</f>
        <v xml:space="preserve"> </v>
      </c>
      <c r="T838" s="78" t="str">
        <f>IF(COUNTIF(MaGv!$C$30:$BB$30, L836)&gt;0, INDEX(MaGv!$C$3:$BB$30, 1, MATCH(L836, MaGv!$C$30:$BB$30,0))," ")</f>
        <v xml:space="preserve"> </v>
      </c>
    </row>
    <row r="839" spans="1:22" ht="12.95" customHeight="1">
      <c r="A839" s="124"/>
      <c r="B839" s="580"/>
      <c r="C839" s="78">
        <v>3</v>
      </c>
      <c r="D839" s="79" t="s">
        <v>278</v>
      </c>
      <c r="E839" s="78" t="str">
        <f>IF(COUNTIF(MaGv!$C$6:$BB$6, B836)&gt;0, INDEX(MaGv!$C$3:$BB$6, 1, MATCH(B836, MaGv!$C$6:$BB$6,0))," ")</f>
        <v xml:space="preserve"> </v>
      </c>
      <c r="F839" s="78" t="str">
        <f>IF(COUNTIF(MaGv!$C$11:$BB$11, B836)&gt;0, INDEX(MaGv!$C$3:$BB$11, 1, MATCH(B836, MaGv!$C$11:$BB$11,0))," ")</f>
        <v xml:space="preserve"> </v>
      </c>
      <c r="G839" s="78" t="str">
        <f>IF(COUNTIF(MaGv!$C$16:$BB$16, B836)&gt;0, INDEX(MaGv!$C$3:$BB$16, 1, MATCH(B836, MaGv!$C$16:$BB$16,0))," ")</f>
        <v xml:space="preserve"> </v>
      </c>
      <c r="H839" s="78" t="str">
        <f>IF(COUNTIF(MaGv!$C$21:$BB$21, B836)&gt;0, INDEX(MaGv!$C$3:$BB$21, 1, MATCH(B836, MaGv!$C$21:$BB$21,0))," ")</f>
        <v xml:space="preserve"> </v>
      </c>
      <c r="I839" s="78" t="str">
        <f>IF(COUNTIF(MaGv!$C$26:$BB$26, B836)&gt;0, INDEX(MaGv!$C$3:$BB$26, 1, MATCH(B836, MaGv!$C$26:$BB$26,0))," ")</f>
        <v xml:space="preserve"> </v>
      </c>
      <c r="J839" s="78" t="str">
        <f>IF(COUNTIF(MaGv!$C$31:$BB$31, B836)&gt;0, INDEX(MaGv!$C$3:$BB$31, 1, MATCH(B836, MaGv!$C$31:$BB$31,0))," ")</f>
        <v xml:space="preserve"> </v>
      </c>
      <c r="K839" s="104"/>
      <c r="L839" s="580"/>
      <c r="M839" s="78">
        <v>3</v>
      </c>
      <c r="N839" s="79" t="s">
        <v>278</v>
      </c>
      <c r="O839" s="78" t="str">
        <f>IF(COUNTIF(MaGv!$C$6:$BB$6, L836)&gt;0, INDEX(MaGv!$C$3:$BB$6, 1, MATCH(L836, MaGv!$C$6:$BB$6,0))," ")</f>
        <v xml:space="preserve"> </v>
      </c>
      <c r="P839" s="78" t="str">
        <f>IF(COUNTIF(MaGv!$C$11:$BB$11, L836)&gt;0, INDEX(MaGv!$C$3:$BB$11, 1, MATCH(L836, MaGv!$C$11:$BB$11,0))," ")</f>
        <v xml:space="preserve"> </v>
      </c>
      <c r="Q839" s="78" t="str">
        <f>IF(COUNTIF(MaGv!$C$16:$BB$16, L836)&gt;0, INDEX(MaGv!$C$3:$BB$16, 1, MATCH(L836, MaGv!$C$16:$BB$16,0))," ")</f>
        <v xml:space="preserve"> </v>
      </c>
      <c r="R839" s="78" t="str">
        <f>IF(COUNTIF(MaGv!$C$21:$BB$21, L836)&gt;0, INDEX(MaGv!$C$3:$BB$21, 1, MATCH(L836, MaGv!$C$21:$BB$21,0))," ")</f>
        <v xml:space="preserve"> </v>
      </c>
      <c r="S839" s="78" t="str">
        <f>IF(COUNTIF(MaGv!$C$26:$BB$26, L836)&gt;0, INDEX(MaGv!$C$3:$BB$26, 1, MATCH(L836, MaGv!$C$26:$BB$26,0))," ")</f>
        <v xml:space="preserve"> </v>
      </c>
      <c r="T839" s="78" t="str">
        <f>IF(COUNTIF(MaGv!$C$31:$BB$31, L836)&gt;0, INDEX(MaGv!$C$3:$BB$31, 1, MATCH(L836, MaGv!$C$31:$BB$31,0))," ")</f>
        <v xml:space="preserve"> </v>
      </c>
    </row>
    <row r="840" spans="1:22" ht="12.95" customHeight="1">
      <c r="A840" s="124"/>
      <c r="B840" s="580"/>
      <c r="C840" s="78">
        <v>4</v>
      </c>
      <c r="D840" s="79" t="s">
        <v>99</v>
      </c>
      <c r="E840" s="78" t="str">
        <f>IF(COUNTIF(MaGv!$C$7:$BB$7, B836)&gt;0, INDEX(MaGv!$C$3:$BB$7, 1, MATCH(B836, MaGv!$C$7:$BB$7,0))," ")</f>
        <v xml:space="preserve"> </v>
      </c>
      <c r="F840" s="78" t="str">
        <f>IF(COUNTIF(MaGv!$C$12:$BB$12, B836)&gt;0, INDEX(MaGv!$C$3:$BB$12, 1, MATCH(B836, MaGv!$C$12:$BB$12,0))," ")</f>
        <v xml:space="preserve"> </v>
      </c>
      <c r="G840" s="78" t="str">
        <f>IF(COUNTIF(MaGv!$C$17:$BB$17, B836)&gt;0, INDEX(MaGv!$C$3:$BB$17, 1, MATCH(B836, MaGv!$C$17:$BB$17,0))," ")</f>
        <v xml:space="preserve"> </v>
      </c>
      <c r="H840" s="78" t="str">
        <f>IF(COUNTIF(MaGv!$C$22:$BB$22, B836)&gt;0, INDEX(MaGv!$C$3:$BB$22, 1, MATCH(B836, MaGv!$C$22:$BB$22,0))," ")</f>
        <v xml:space="preserve"> </v>
      </c>
      <c r="I840" s="78" t="str">
        <f>IF(COUNTIF(MaGv!$C$27:$BB$27, B836)&gt;0, INDEX(MaGv!$C$3:$BB$27, 1, MATCH(B836, MaGv!$C$27:$BB$27,0))," ")</f>
        <v xml:space="preserve"> </v>
      </c>
      <c r="J840" s="78" t="str">
        <f>IF(COUNTIF(MaGv!$C$32:$BB$32, B836)&gt;0, INDEX(MaGv!$C$3:$BB$32, 1, MATCH(B836, MaGv!$C$32:$BB$32,0))," ")</f>
        <v xml:space="preserve"> </v>
      </c>
      <c r="K840" s="104"/>
      <c r="L840" s="580"/>
      <c r="M840" s="78">
        <v>4</v>
      </c>
      <c r="N840" s="79" t="s">
        <v>99</v>
      </c>
      <c r="O840" s="78" t="str">
        <f>IF(COUNTIF(MaGv!$C$7:$BB$7, L836)&gt;0, INDEX(MaGv!$C$3:$BB$7, 1, MATCH(L836, MaGv!$C$7:$BB$7,0))," ")</f>
        <v xml:space="preserve"> </v>
      </c>
      <c r="P840" s="78" t="str">
        <f>IF(COUNTIF(MaGv!$C$12:$BB$12, L836)&gt;0, INDEX(MaGv!$C$3:$BB$12, 1, MATCH(L836, MaGv!$C$12:$BB$12,0))," ")</f>
        <v xml:space="preserve"> </v>
      </c>
      <c r="Q840" s="78" t="str">
        <f>IF(COUNTIF(MaGv!$C$17:$BB$17, L836)&gt;0, INDEX(MaGv!$C$3:$BB$17, 1, MATCH(L836, MaGv!$C$17:$BB$17,0))," ")</f>
        <v xml:space="preserve"> </v>
      </c>
      <c r="R840" s="78" t="str">
        <f>IF(COUNTIF(MaGv!$C$22:$BB$22, L836)&gt;0, INDEX(MaGv!$C$3:$BB$22, 1, MATCH(L836, MaGv!$C$22:$BB$22,0))," ")</f>
        <v xml:space="preserve"> </v>
      </c>
      <c r="S840" s="78" t="str">
        <f>IF(COUNTIF(MaGv!$C$27:$BB$27, L836)&gt;0, INDEX(MaGv!$C$3:$BB$27, 1, MATCH(L836, MaGv!$C$27:$BB$27,0))," ")</f>
        <v xml:space="preserve"> </v>
      </c>
      <c r="T840" s="78" t="str">
        <f>IF(COUNTIF(MaGv!$C$32:$BB$32, L836)&gt;0, INDEX(MaGv!$C$3:$BB$32, 1, MATCH(L836, MaGv!$C$32:$BB$32,0))," ")</f>
        <v xml:space="preserve"> </v>
      </c>
    </row>
    <row r="841" spans="1:22" ht="12.95" customHeight="1" thickBot="1">
      <c r="A841" s="124"/>
      <c r="B841" s="580"/>
      <c r="C841" s="108">
        <v>5</v>
      </c>
      <c r="D841" s="110" t="s">
        <v>100</v>
      </c>
      <c r="E841" s="108" t="str">
        <f>IF(COUNTIF(MaGv!$C$8:$BB$8, B836)&gt;0, INDEX(MaGv!$C$3:$BB$8, 1, MATCH(B836, MaGv!$C$8:$BB$8,0))," ")</f>
        <v xml:space="preserve"> </v>
      </c>
      <c r="F841" s="108" t="str">
        <f>IF(COUNTIF(MaGv!$C$13:$BB$13, B836)&gt;0, INDEX(MaGv!$C$3:$BB$13, 1, MATCH(B836, MaGv!$C$13:$BB$13,0))," ")</f>
        <v xml:space="preserve"> </v>
      </c>
      <c r="G841" s="108" t="str">
        <f>IF(COUNTIF(MaGv!$C$18:$BB$18, B836)&gt;0, INDEX(MaGv!$C$3:$BB$18, 1, MATCH(B836, MaGv!$C$18:$BB$18,0))," ")</f>
        <v xml:space="preserve"> </v>
      </c>
      <c r="H841" s="108" t="str">
        <f>IF(COUNTIF(MaGv!$C$23:$BB$23, B836)&gt;0, INDEX(MaGv!$C$3:$BB$23, 1, MATCH(B836, MaGv!$C$23:$BB$23,0))," ")</f>
        <v xml:space="preserve"> </v>
      </c>
      <c r="I841" s="108" t="str">
        <f>IF(COUNTIF(MaGv!$C$28:$BB$28, B836)&gt;0, INDEX(MaGv!$C$3:$BB$28, 1, MATCH(B836, MaGv!$C$28:$BB$28,0))," ")</f>
        <v xml:space="preserve"> </v>
      </c>
      <c r="J841" s="108" t="str">
        <f>IF(COUNTIF(MaGv!$C$33:$BB$33, B836)&gt;0, INDEX(MaGv!$C$3:$BB$33, 1, MATCH(B836, MaGv!$C$33:$BB$33, 0))," ")</f>
        <v xml:space="preserve"> </v>
      </c>
      <c r="K841" s="104"/>
      <c r="L841" s="580"/>
      <c r="M841" s="108">
        <v>5</v>
      </c>
      <c r="N841" s="110" t="s">
        <v>100</v>
      </c>
      <c r="O841" s="108" t="str">
        <f>IF(COUNTIF(MaGv!$C$8:$BB$8, L836)&gt;0, INDEX(MaGv!$C$3:$BB$8, 1, MATCH(L836, MaGv!$C$8:$BB$8,0))," ")</f>
        <v xml:space="preserve"> </v>
      </c>
      <c r="P841" s="108" t="str">
        <f>IF(COUNTIF(MaGv!$C$13:$BB$13, L836)&gt;0, INDEX(MaGv!$C$3:$BB$13, 1, MATCH(L836, MaGv!$C$13:$BB$13,0))," ")</f>
        <v xml:space="preserve"> </v>
      </c>
      <c r="Q841" s="108" t="str">
        <f>IF(COUNTIF(MaGv!$C$18:$BB$18, L836)&gt;0, INDEX(MaGv!$C$3:$BB$18, 1, MATCH(L836, MaGv!$C$18:$BB$18,0))," ")</f>
        <v xml:space="preserve"> </v>
      </c>
      <c r="R841" s="108" t="str">
        <f>IF(COUNTIF(MaGv!$C$23:$BB$23, L836)&gt;0, INDEX(MaGv!$C$3:$BB$23, 1, MATCH(L836, MaGv!$C$23:$BB$23,0))," ")</f>
        <v xml:space="preserve"> </v>
      </c>
      <c r="S841" s="108" t="str">
        <f>IF(COUNTIF(MaGv!$C$28:$BB$28, L836)&gt;0, INDEX(MaGv!$C$3:$BB$28, 1, MATCH(L836, MaGv!$C$28:$BB$28,0))," ")</f>
        <v xml:space="preserve"> </v>
      </c>
      <c r="T841" s="108" t="str">
        <f>IF(COUNTIF(MaGv!$C$33:$BB$33, L836)&gt;0, INDEX(MaGv!$C$3:$BB$33, 1, MATCH(L836, MaGv!$C$33:$BB$33, 0))," ")</f>
        <v xml:space="preserve"> </v>
      </c>
    </row>
    <row r="842" spans="1:22" ht="12.95" customHeight="1" thickTop="1">
      <c r="A842" s="124"/>
      <c r="B842" s="579" t="s">
        <v>24</v>
      </c>
      <c r="C842" s="109">
        <v>1</v>
      </c>
      <c r="D842" s="111" t="s">
        <v>279</v>
      </c>
      <c r="E842" s="109" t="str">
        <f>IF(COUNTIF(MaGv!$C$39:$BB$39, B836)&gt;0, INDEX(MaGv!$C$38:$BB$39, 1, MATCH(B836, MaGv!$C$39:$BB$39,0))," ")</f>
        <v xml:space="preserve"> </v>
      </c>
      <c r="F842" s="109" t="str">
        <f>IF(COUNTIF(MaGv!$C$44:$BB$44, B836)&gt;0, INDEX(MaGv!$C$38:$BB$44, 1, MATCH(B836, MaGv!$C$44:$BB$44,0))," ")</f>
        <v xml:space="preserve"> </v>
      </c>
      <c r="G842" s="109" t="str">
        <f>IF(COUNTIF(MaGv!$C$49:$BB$49, B836)&gt;0, INDEX(MaGv!$C$38:$BB$49, 1, MATCH(B836, MaGv!$C$49:$BB$49,0))," ")</f>
        <v xml:space="preserve"> </v>
      </c>
      <c r="H842" s="109" t="str">
        <f>IF(COUNTIF(MaGv!$C$54:$BB$54, B836)&gt;0, INDEX(MaGv!$C$38:$BB$54, 1, MATCH(B836, MaGv!$C$54:$BB$54,0))," ")</f>
        <v xml:space="preserve"> </v>
      </c>
      <c r="I842" s="109" t="str">
        <f>IF(COUNTIF(MaGv!$C$59:$BB$59, B836)&gt;0, INDEX(MaGv!$C$38:$BB$59, 1, MATCH(B836, MaGv!$C$59:$BB$59,0))," ")</f>
        <v xml:space="preserve"> </v>
      </c>
      <c r="J842" s="109" t="str">
        <f>IF(COUNTIF(MaGv!$C$64:$BB$64, B836)&gt;0, INDEX(MaGv!$C$38:$BB$64, 1, MATCH(B836, MaGv!$C$64:$BB$64,0))," ")</f>
        <v xml:space="preserve"> </v>
      </c>
      <c r="K842" s="104"/>
      <c r="L842" s="579" t="s">
        <v>24</v>
      </c>
      <c r="M842" s="109">
        <v>1</v>
      </c>
      <c r="N842" s="111" t="s">
        <v>279</v>
      </c>
      <c r="O842" s="109" t="str">
        <f>IF(COUNTIF(MaGv!$C$39:$BB$39, L836)&gt;0, INDEX(MaGv!$C$38:$BB$39, 1, MATCH(L836, MaGv!$C$39:$BB$39,0))," ")</f>
        <v xml:space="preserve"> </v>
      </c>
      <c r="P842" s="109" t="str">
        <f>IF(COUNTIF(MaGv!$C$44:$BB$44, L836)&gt;0, INDEX(MaGv!$C$38:$BB$44, 1, MATCH(L836, MaGv!$C$44:$BB$44,0))," ")</f>
        <v xml:space="preserve"> </v>
      </c>
      <c r="Q842" s="109" t="str">
        <f>IF(COUNTIF(MaGv!$C$49:$BB$49, L836)&gt;0, INDEX(MaGv!$C$38:$BB$49, 1, MATCH(L836, MaGv!$C$49:$BB$49,0))," ")</f>
        <v xml:space="preserve"> </v>
      </c>
      <c r="R842" s="109" t="str">
        <f>IF(COUNTIF(MaGv!$C$54:$BB$54, L836)&gt;0, INDEX(MaGv!$C$38:$BB$54, 1, MATCH(L836, MaGv!$C$54:$BB$54,0))," ")</f>
        <v xml:space="preserve"> </v>
      </c>
      <c r="S842" s="109" t="str">
        <f>IF(COUNTIF(MaGv!$C$59:$BB$59, L836)&gt;0, INDEX(MaGv!$C$38:$BB$59, 1, MATCH(L836, MaGv!$C$59:$BB$59,0))," ")</f>
        <v xml:space="preserve"> </v>
      </c>
      <c r="T842" s="109" t="str">
        <f>IF(COUNTIF(MaGv!$C$64:$BB$64, L836)&gt;0, INDEX(MaGv!$C$38:$BB$64, 1, MATCH(L836, MaGv!$C$64:$BB$64,0))," ")</f>
        <v xml:space="preserve"> </v>
      </c>
    </row>
    <row r="843" spans="1:22" ht="12.95" customHeight="1">
      <c r="A843" s="124"/>
      <c r="B843" s="580"/>
      <c r="C843" s="78">
        <v>2</v>
      </c>
      <c r="D843" s="79" t="s">
        <v>531</v>
      </c>
      <c r="E843" s="78" t="str">
        <f>IF(COUNTIF(MaGv!$C$40:$BB$40, B836)&gt;0, INDEX(MaGv!$C$38:$BB$40, 1, MATCH(B836, MaGv!$C$40:$BB$40,0))," ")</f>
        <v xml:space="preserve"> </v>
      </c>
      <c r="F843" s="78" t="str">
        <f>IF(COUNTIF(MaGv!$C$45:$BB$45, B836)&gt;0, INDEX(MaGv!$C$38:$BB$45, 1, MATCH(B836, MaGv!$C$45:$BB$45,0))," ")</f>
        <v xml:space="preserve"> </v>
      </c>
      <c r="G843" s="78" t="str">
        <f>IF(COUNTIF(MaGv!$C$50:$BB$50, B836)&gt;0, INDEX(MaGv!$C$38:$BB$50, 1, MATCH(B836, MaGv!$C$50:$BB$50,0))," ")</f>
        <v xml:space="preserve"> </v>
      </c>
      <c r="H843" s="78" t="str">
        <f>IF(COUNTIF(MaGv!$C$55:$BB$55, B836)&gt;0, INDEX(MaGv!$C$38:$BB$55, 1, MATCH(B836, MaGv!$C$55:$BB$55,0))," ")</f>
        <v xml:space="preserve"> </v>
      </c>
      <c r="I843" s="78" t="str">
        <f>IF(COUNTIF(MaGv!$C$60:$BB$60, B836)&gt;0, INDEX(MaGv!$C$38:$BB$60, 1, MATCH(B836, MaGv!$C$60:$BB$60,0))," ")</f>
        <v xml:space="preserve"> </v>
      </c>
      <c r="J843" s="78" t="str">
        <f>IF(COUNTIF(MaGv!$C$65:$BB$65, B836)&gt;0, INDEX(MaGv!$C$38:$BB$65, 1, MATCH(B836, MaGv!$C$65:$BB$65,0))," ")</f>
        <v xml:space="preserve"> </v>
      </c>
      <c r="K843" s="104"/>
      <c r="L843" s="580"/>
      <c r="M843" s="78">
        <v>2</v>
      </c>
      <c r="N843" s="79" t="s">
        <v>531</v>
      </c>
      <c r="O843" s="78" t="str">
        <f>IF(COUNTIF(MaGv!$C$40:$BB$40, L836)&gt;0, INDEX(MaGv!$C$38:$BB$40, 1, MATCH(L836, MaGv!$C$40:$BB$40,0))," ")</f>
        <v xml:space="preserve"> </v>
      </c>
      <c r="P843" s="78" t="str">
        <f>IF(COUNTIF(MaGv!$C$45:$BB$45, L836)&gt;0, INDEX(MaGv!$C$38:$BB$45, 1, MATCH(L836, MaGv!$C$45:$BB$45,0))," ")</f>
        <v xml:space="preserve"> </v>
      </c>
      <c r="Q843" s="78" t="str">
        <f>IF(COUNTIF(MaGv!$C$50:$BB$50, L836)&gt;0, INDEX(MaGv!$C$38:$BB$50, 1, MATCH(L836, MaGv!$C$50:$BB$50,0))," ")</f>
        <v xml:space="preserve"> </v>
      </c>
      <c r="R843" s="78" t="str">
        <f>IF(COUNTIF(MaGv!$C$55:$BB$55, L836)&gt;0, INDEX(MaGv!$C$38:$BB$55, 1, MATCH(L836, MaGv!$C$55:$BB$55,0))," ")</f>
        <v xml:space="preserve"> </v>
      </c>
      <c r="S843" s="78" t="str">
        <f>IF(COUNTIF(MaGv!$C$60:$BB$60, L836)&gt;0, INDEX(MaGv!$C$38:$BB$60, 1, MATCH(L836, MaGv!$C$60:$BB$60,0))," ")</f>
        <v xml:space="preserve"> </v>
      </c>
      <c r="T843" s="78" t="str">
        <f>IF(COUNTIF(MaGv!$C$65:$BB$65, L836)&gt;0, INDEX(MaGv!$C$38:$BB$65, 1, MATCH(L836, MaGv!$C$65:$BB$65,0))," ")</f>
        <v xml:space="preserve"> </v>
      </c>
    </row>
    <row r="844" spans="1:22" ht="12.95" customHeight="1">
      <c r="A844" s="124"/>
      <c r="B844" s="580"/>
      <c r="C844" s="78">
        <v>3</v>
      </c>
      <c r="D844" s="79" t="s">
        <v>532</v>
      </c>
      <c r="E844" s="78" t="str">
        <f>IF(COUNTIF(MaGv!$C$41:$BB$41, B836)&gt;0, INDEX(MaGv!$C$38:$BB$41, 1, MATCH(B836, MaGv!$C$41:$BB$41,0))," ")</f>
        <v xml:space="preserve"> </v>
      </c>
      <c r="F844" s="78" t="str">
        <f>IF(COUNTIF(MaGv!$C$46:$BB$46, B836)&gt;0, INDEX(MaGv!$C$38:$BB$46, 1, MATCH(B836, MaGv!$C$46:$BB$46,0))," ")</f>
        <v xml:space="preserve"> </v>
      </c>
      <c r="G844" s="78" t="str">
        <f>IF(COUNTIF(MaGv!$C$51:$BB$51, B836)&gt;0, INDEX(MaGv!$C$38:$BB$51, 1, MATCH(B836, MaGv!$C$51:$BB$51,0))," ")</f>
        <v xml:space="preserve"> </v>
      </c>
      <c r="H844" s="78" t="str">
        <f>IF(COUNTIF(MaGv!$C$56:$BB$56, B836)&gt;0, INDEX(MaGv!$C$38:$BB$56, 1, MATCH(B836, MaGv!$C$56:$BB$56,0))," ")</f>
        <v xml:space="preserve"> </v>
      </c>
      <c r="I844" s="78" t="str">
        <f>IF(COUNTIF(MaGv!$C$61:$BB$61, B836)&gt;0, INDEX(MaGv!$C$38:$BB$61, 1, MATCH(B836, MaGv!$C$61:$BB$61,0))," ")</f>
        <v xml:space="preserve"> </v>
      </c>
      <c r="J844" s="78" t="str">
        <f>IF(COUNTIF(MaGv!$C$66:$BB$66, B836)&gt;0, INDEX(MaGv!$C$38:$BB$66, 1, MATCH(B836, MaGv!$C$66:$BB$66,0))," ")</f>
        <v xml:space="preserve"> </v>
      </c>
      <c r="K844" s="104"/>
      <c r="L844" s="580"/>
      <c r="M844" s="78">
        <v>3</v>
      </c>
      <c r="N844" s="79" t="s">
        <v>532</v>
      </c>
      <c r="O844" s="78" t="str">
        <f>IF(COUNTIF(MaGv!$C$41:$BB$41, L836)&gt;0, INDEX(MaGv!$C$38:$BB$41, 1, MATCH(L836, MaGv!$C$41:$BB$41,0))," ")</f>
        <v xml:space="preserve"> </v>
      </c>
      <c r="P844" s="78" t="str">
        <f>IF(COUNTIF(MaGv!$C$46:$BB$46, L836)&gt;0, INDEX(MaGv!$C$38:$BB$46, 1, MATCH(L836, MaGv!$C$46:$BB$46,0))," ")</f>
        <v xml:space="preserve"> </v>
      </c>
      <c r="Q844" s="78" t="str">
        <f>IF(COUNTIF(MaGv!$C$51:$BB$51, L836)&gt;0, INDEX(MaGv!$C$38:$BB$51, 1, MATCH(L836, MaGv!$C$51:$BB$51,0))," ")</f>
        <v xml:space="preserve"> </v>
      </c>
      <c r="R844" s="78" t="str">
        <f>IF(COUNTIF(MaGv!$C$56:$BB$56, L836)&gt;0, INDEX(MaGv!$C$38:$BB$56, 1, MATCH(L836, MaGv!$C$56:$BB$56,0))," ")</f>
        <v xml:space="preserve"> </v>
      </c>
      <c r="S844" s="78" t="str">
        <f>IF(COUNTIF(MaGv!$C$61:$BB$61, L836)&gt;0, INDEX(MaGv!$C$38:$BB$61, 1, MATCH(L836, MaGv!$C$61:$BB$61,0))," ")</f>
        <v xml:space="preserve"> </v>
      </c>
      <c r="T844" s="78" t="str">
        <f>IF(COUNTIF(MaGv!$C$66:$BB$66, L836)&gt;0, INDEX(MaGv!$C$38:$BB$66, 1, MATCH(L836, MaGv!$C$66:$BB$66,0))," ")</f>
        <v xml:space="preserve"> </v>
      </c>
    </row>
    <row r="845" spans="1:22" ht="12.95" customHeight="1">
      <c r="A845" s="124"/>
      <c r="B845" s="580"/>
      <c r="C845" s="78">
        <v>4</v>
      </c>
      <c r="D845" s="79" t="s">
        <v>533</v>
      </c>
      <c r="E845" s="78" t="str">
        <f>IF(COUNTIF(MaGv!$C$42:$BB$42, B836)&gt;0, INDEX(MaGv!$C$38:$BB$42, 1, MATCH(B836, MaGv!$C$42:$BB$42,0))," ")</f>
        <v xml:space="preserve"> </v>
      </c>
      <c r="F845" s="78" t="str">
        <f>IF(COUNTIF(MaGv!$C$47:$BB$47, B836)&gt;0, INDEX(MaGv!$C$38:$BB$47, 1, MATCH(B836, MaGv!$C$47:$BB$47,0))," ")</f>
        <v xml:space="preserve"> </v>
      </c>
      <c r="G845" s="78" t="str">
        <f>IF(COUNTIF(MaGv!$C$52:$BB$52, B836)&gt;0, INDEX(MaGv!$C$38:$BB$52, 1, MATCH(B836, MaGv!$C$52:$BB$52, 0))," ")</f>
        <v xml:space="preserve"> </v>
      </c>
      <c r="H845" s="78" t="str">
        <f>IF(COUNTIF(MaGv!$C$57:$BB$57, B836)&gt;0, INDEX(MaGv!$C$38:$BB$57, 1, MATCH(B836, MaGv!$C$57:$BB$57,0))," ")</f>
        <v xml:space="preserve"> </v>
      </c>
      <c r="I845" s="78" t="str">
        <f>IF(COUNTIF(MaGv!$C$62:$BB$62, B836)&gt;0, INDEX(MaGv!$C$38:$BB$62, 1, MATCH(B836, MaGv!$C$62:$BB$62,0))," ")</f>
        <v xml:space="preserve"> </v>
      </c>
      <c r="J845" s="78" t="str">
        <f>IF(COUNTIF(MaGv!$C$66:$BB$66, B837)&gt;0, INDEX(MaGv!$C$38:$BB$66, 1, MATCH(B837, MaGv!$C$66:$BB$66,0))," ")</f>
        <v xml:space="preserve"> </v>
      </c>
      <c r="K845" s="104"/>
      <c r="L845" s="580"/>
      <c r="M845" s="78">
        <v>4</v>
      </c>
      <c r="N845" s="79" t="s">
        <v>533</v>
      </c>
      <c r="O845" s="78" t="str">
        <f>IF(COUNTIF(MaGv!$C$42:$BB$42, L836)&gt;0, INDEX(MaGv!$C$38:$BB$42, 1, MATCH(L836, MaGv!$C$42:$BB$42,0))," ")</f>
        <v xml:space="preserve"> </v>
      </c>
      <c r="P845" s="78" t="str">
        <f>IF(COUNTIF(MaGv!$C$47:$BB$47, L836)&gt;0, INDEX(MaGv!$C$38:$BB$47, 1, MATCH(L836, MaGv!$C$47:$BB$47,0))," ")</f>
        <v xml:space="preserve"> </v>
      </c>
      <c r="Q845" s="78" t="str">
        <f>IF(COUNTIF(MaGv!$C$52:$BB$52, L836)&gt;0, INDEX(MaGv!$C$38:$BB$52, 1, MATCH(L836, MaGv!$C$52:$BB$52, 0))," ")</f>
        <v xml:space="preserve"> </v>
      </c>
      <c r="R845" s="78" t="str">
        <f>IF(COUNTIF(MaGv!$C$57:$BB$57, L836)&gt;0, INDEX(MaGv!$C$38:$BB$57, 1, MATCH(L836, MaGv!$C$57:$BB$57,0))," ")</f>
        <v xml:space="preserve"> </v>
      </c>
      <c r="S845" s="78" t="str">
        <f>IF(COUNTIF(MaGv!$C$62:$BB$62, L836)&gt;0, INDEX(MaGv!$C$38:$BB$62, 1, MATCH(L836, MaGv!$C$62:$BB$62,0))," ")</f>
        <v xml:space="preserve"> </v>
      </c>
      <c r="T845" s="78" t="str">
        <f>IF(COUNTIF(MaGv!$C$66:$BB$67, L836)&gt;0, INDEX(MaGv!$C$38:$BB$67, 1, MATCH(L836, MaGv!$C$67:$BB$67,0))," ")</f>
        <v xml:space="preserve"> </v>
      </c>
    </row>
    <row r="846" spans="1:22" ht="12.95" customHeight="1">
      <c r="A846" s="124"/>
      <c r="B846" s="581"/>
      <c r="C846" s="80">
        <v>5</v>
      </c>
      <c r="D846" s="81" t="s">
        <v>534</v>
      </c>
      <c r="E846" s="80" t="str">
        <f>IF(COUNTIF(MaGv!$C$43:$BB$43, B836)&gt;0, INDEX(MaGv!$C$38:$BB$43, 1, MATCH(B836, MaGv!$C$43:$BB$43,0))," ")</f>
        <v xml:space="preserve"> </v>
      </c>
      <c r="F846" s="80" t="str">
        <f>IF(COUNTIF(MaGv!$C$48:$BB$48, B836)&gt;0, INDEX(MaGv!$C$38:$BB$48, 1, MATCH(B836, MaGv!$C$48:$BB$48,0))," ")</f>
        <v xml:space="preserve"> </v>
      </c>
      <c r="G846" s="80" t="str">
        <f>IF(COUNTIF(MaGv!$C$53:$BB$53, B836)&gt;0, INDEX(MaGv!$C$38:$BB$53, 1, MATCH(B836, MaGv!$C$53:$BB$53,0))," ")</f>
        <v xml:space="preserve"> </v>
      </c>
      <c r="H846" s="80" t="str">
        <f>IF(COUNTIF(MaGv!$C$58:$BB$58, B836)&gt;0, INDEX(MaGv!$C$38:$BB$58, 1, MATCH(B836, MaGv!$C$58:$BB$58,0))," ")</f>
        <v xml:space="preserve"> </v>
      </c>
      <c r="I846" s="80" t="str">
        <f>IF(COUNTIF(MaGv!$C$63:$BB$63, B836)&gt;0, INDEX(MaGv!$C$38:$BB$63, 1, MATCH(B836, MaGv!$C$63:$BB$63,0))," ")</f>
        <v xml:space="preserve"> </v>
      </c>
      <c r="J846" s="80" t="str">
        <f>IF(COUNTIF(MaGv!$C$68:$BB$68, B836)&gt;0, INDEX(MaGv!$C$38:$BB$68, 1, MATCH(B836, MaGv!$C$68:$BB$68,0))," ")</f>
        <v xml:space="preserve"> </v>
      </c>
      <c r="K846" s="104"/>
      <c r="L846" s="581"/>
      <c r="M846" s="80">
        <v>5</v>
      </c>
      <c r="N846" s="81" t="s">
        <v>534</v>
      </c>
      <c r="O846" s="80" t="str">
        <f>IF(COUNTIF(MaGv!$C$43:$BB$43, L836)&gt;0, INDEX(MaGv!$C$38:$BB$43, 1, MATCH(L836, MaGv!$C$43:$BB$43,0))," ")</f>
        <v xml:space="preserve"> </v>
      </c>
      <c r="P846" s="80" t="str">
        <f>IF(COUNTIF(MaGv!$C$48:$BB$48, L836)&gt;0, INDEX(MaGv!$C$38:$BB$48, 1, MATCH(L836, MaGv!$C$48:$BB$48,0))," ")</f>
        <v xml:space="preserve"> </v>
      </c>
      <c r="Q846" s="80" t="str">
        <f>IF(COUNTIF(MaGv!$C$53:$BB$53, L836)&gt;0, INDEX(MaGv!$C$38:$BB$53, 1, MATCH(L836, MaGv!$C$53:$BB$53,0))," ")</f>
        <v xml:space="preserve"> </v>
      </c>
      <c r="R846" s="80" t="str">
        <f>IF(COUNTIF(MaGv!$C$58:$BB$58, L836)&gt;0, INDEX(MaGv!$C$38:$BB$58, 1, MATCH(L836, MaGv!$C$58:$BB$58,0))," ")</f>
        <v xml:space="preserve"> </v>
      </c>
      <c r="S846" s="80" t="str">
        <f>IF(COUNTIF(MaGv!$C$63:$BB$63, L836)&gt;0, INDEX(MaGv!$C$38:$BB$63, 1, MATCH(L836, MaGv!$C$63:$BB$63,0))," ")</f>
        <v xml:space="preserve"> </v>
      </c>
      <c r="T846" s="80" t="str">
        <f>IF(COUNTIF(MaGv!$C$68:$BB$68, L836)&gt;0, INDEX(MaGv!$C$38:$BB$68, 1, MATCH(L836, MaGv!$C$68:$BB$68,0))," ")</f>
        <v xml:space="preserve"> </v>
      </c>
    </row>
    <row r="847" spans="1:22" ht="12.95" customHeight="1">
      <c r="A847" s="124"/>
      <c r="B847" s="119"/>
      <c r="C847" s="75"/>
      <c r="D847" s="82"/>
      <c r="E847" s="75"/>
      <c r="F847" s="75"/>
      <c r="G847" s="75"/>
      <c r="H847" s="75"/>
      <c r="I847" s="75"/>
      <c r="J847" s="75"/>
      <c r="K847" s="104"/>
      <c r="L847" s="119"/>
      <c r="M847" s="75"/>
      <c r="N847" s="82"/>
      <c r="O847" s="75"/>
      <c r="P847" s="75"/>
      <c r="Q847" s="75"/>
      <c r="R847" s="75"/>
      <c r="S847" s="75"/>
      <c r="T847" s="75"/>
    </row>
    <row r="848" spans="1:22" ht="12.95" customHeight="1">
      <c r="A848" s="127"/>
      <c r="B848" s="120"/>
      <c r="C848" s="83"/>
      <c r="D848" s="83"/>
      <c r="E848" s="84"/>
      <c r="F848" s="84"/>
      <c r="G848" s="84"/>
      <c r="H848" s="84"/>
      <c r="I848" s="84"/>
      <c r="J848" s="84"/>
      <c r="K848" s="84"/>
      <c r="L848" s="120"/>
      <c r="M848" s="83"/>
      <c r="N848" s="83"/>
      <c r="O848" s="84"/>
      <c r="P848" s="84"/>
      <c r="Q848" s="84"/>
      <c r="R848" s="84"/>
      <c r="S848" s="84"/>
      <c r="T848" s="84"/>
    </row>
    <row r="849" spans="1:22" ht="12.95" customHeight="1">
      <c r="A849" s="124"/>
      <c r="B849" s="474" t="str">
        <f ca="1">MaGv!$N$1</f>
        <v>tkb_khoi12_hk2_ngay04-05-2020</v>
      </c>
      <c r="C849" s="474"/>
      <c r="D849" s="70"/>
      <c r="E849" s="70"/>
      <c r="F849" s="70"/>
      <c r="G849" s="70"/>
      <c r="H849" s="124"/>
      <c r="I849" s="70"/>
      <c r="J849" s="70"/>
      <c r="K849" s="71"/>
      <c r="L849" s="474" t="str">
        <f ca="1">MaGv!$N$1</f>
        <v>tkb_khoi12_hk2_ngay04-05-2020</v>
      </c>
      <c r="M849" s="70"/>
      <c r="N849" s="70"/>
      <c r="O849" s="70"/>
      <c r="P849" s="70"/>
      <c r="Q849" s="70"/>
      <c r="R849" s="124"/>
      <c r="S849" s="70"/>
      <c r="T849" s="70"/>
    </row>
    <row r="850" spans="1:22" ht="12.95" customHeight="1">
      <c r="B850" s="117" t="s">
        <v>71</v>
      </c>
      <c r="C850" s="582" t="str">
        <f>VLOOKUP(B852,dsma,3,0)&amp;"-"&amp;VLOOKUP(B852,dsma,5,0)</f>
        <v>Lê Nguyễn Bảo Ngọc-NN</v>
      </c>
      <c r="D850" s="582"/>
      <c r="E850" s="582"/>
      <c r="F850" s="582"/>
      <c r="G850" s="71"/>
      <c r="H850" s="72"/>
      <c r="I850" s="73" t="s">
        <v>125</v>
      </c>
      <c r="J850" s="74">
        <f>60-COUNTIF(E853:J862, " ")</f>
        <v>0</v>
      </c>
      <c r="K850" s="71"/>
      <c r="L850" s="117" t="s">
        <v>71</v>
      </c>
      <c r="M850" s="582" t="str">
        <f>VLOOKUP(L852,dsma,3,0)&amp;"-"&amp;VLOOKUP(L852,dsma,5,0)</f>
        <v>Trần Thị Phượng-NN</v>
      </c>
      <c r="N850" s="582"/>
      <c r="O850" s="582"/>
      <c r="P850" s="582"/>
      <c r="Q850" s="105"/>
      <c r="R850" s="72"/>
      <c r="S850" s="73" t="s">
        <v>125</v>
      </c>
      <c r="T850" s="74">
        <f>60-COUNTIF(O853:T862, " ")</f>
        <v>0</v>
      </c>
    </row>
    <row r="851" spans="1:22" ht="3" customHeight="1">
      <c r="B851" s="116"/>
      <c r="C851" s="71"/>
      <c r="D851" s="71"/>
      <c r="E851" s="75"/>
      <c r="F851" s="71"/>
      <c r="G851" s="71"/>
      <c r="H851" s="71"/>
      <c r="I851" s="71"/>
      <c r="J851" s="71"/>
      <c r="K851" s="71"/>
      <c r="L851" s="116"/>
      <c r="M851" s="71"/>
      <c r="N851" s="71"/>
      <c r="O851" s="75"/>
      <c r="P851" s="71"/>
      <c r="Q851" s="71"/>
      <c r="R851" s="71"/>
      <c r="S851" s="71"/>
      <c r="T851" s="71"/>
    </row>
    <row r="852" spans="1:22" ht="12.95" customHeight="1">
      <c r="A852" s="126"/>
      <c r="B852" s="118" t="str">
        <f>X111</f>
        <v>BC17</v>
      </c>
      <c r="C852" s="76" t="s">
        <v>72</v>
      </c>
      <c r="D852" s="76" t="s">
        <v>73</v>
      </c>
      <c r="E852" s="76" t="s">
        <v>15</v>
      </c>
      <c r="F852" s="76" t="s">
        <v>16</v>
      </c>
      <c r="G852" s="76" t="s">
        <v>37</v>
      </c>
      <c r="H852" s="76" t="s">
        <v>38</v>
      </c>
      <c r="I852" s="76" t="s">
        <v>39</v>
      </c>
      <c r="J852" s="76" t="s">
        <v>40</v>
      </c>
      <c r="K852" s="103"/>
      <c r="L852" s="118" t="str">
        <f>X112</f>
        <v>BC18</v>
      </c>
      <c r="M852" s="76" t="s">
        <v>72</v>
      </c>
      <c r="N852" s="76" t="s">
        <v>73</v>
      </c>
      <c r="O852" s="76" t="s">
        <v>15</v>
      </c>
      <c r="P852" s="76" t="s">
        <v>16</v>
      </c>
      <c r="Q852" s="76" t="s">
        <v>37</v>
      </c>
      <c r="R852" s="76" t="s">
        <v>38</v>
      </c>
      <c r="S852" s="76" t="s">
        <v>39</v>
      </c>
      <c r="T852" s="76" t="s">
        <v>40</v>
      </c>
      <c r="V852" s="123">
        <v>108</v>
      </c>
    </row>
    <row r="853" spans="1:22" ht="12.95" customHeight="1">
      <c r="A853" s="124"/>
      <c r="B853" s="583" t="s">
        <v>25</v>
      </c>
      <c r="C853" s="68">
        <v>1</v>
      </c>
      <c r="D853" s="77" t="s">
        <v>74</v>
      </c>
      <c r="E853" s="68" t="str">
        <f>IF(COUNTIF(MaGv!$C$4:$BB$4, B852)&gt;0, INDEX(MaGv!$C$3:$BB$4, 1, MATCH(B852, MaGv!$C$4:$BB$4,0))," ")</f>
        <v xml:space="preserve"> </v>
      </c>
      <c r="F853" s="68" t="str">
        <f>IF(COUNTIF(MaGv!$C$9:$BB$9, B852)&gt;0, INDEX(MaGv!$C$3:$BB$9, 1, MATCH(B852, MaGv!$C$9:$BB$9,0))," ")</f>
        <v xml:space="preserve"> </v>
      </c>
      <c r="G853" s="68" t="str">
        <f>IF(COUNTIF(MaGv!$C$14:$BB$14, B852)&gt;0, INDEX(MaGv!$C$3:$BB$14, 1, MATCH(B852, MaGv!$C$14:$BB$14,0))," ")</f>
        <v xml:space="preserve"> </v>
      </c>
      <c r="H853" s="68" t="str">
        <f>IF(COUNTIF(MaGv!$C$19:$BB$19, B852)&gt;0, INDEX(MaGv!$C$3:$BB$19, 1, MATCH(B852, MaGv!$C$19:$BB$19,0))," ")</f>
        <v xml:space="preserve"> </v>
      </c>
      <c r="I853" s="68" t="str">
        <f>IF(COUNTIF(MaGv!$C$24:$BB$24, B852)&gt;0, INDEX(MaGv!$C$3:$BB$24, 1, MATCH(B852, MaGv!$C$24:$BB$24,0))," ")</f>
        <v xml:space="preserve"> </v>
      </c>
      <c r="J853" s="68" t="str">
        <f>IF(COUNTIF(MaGv!$C$29:$BB$29, B852)&gt;0, INDEX(MaGv!$C$3:$BB$29, 1, MATCH(B852, MaGv!$C$29:$BB$29,0))," ")</f>
        <v xml:space="preserve"> </v>
      </c>
      <c r="K853" s="104"/>
      <c r="L853" s="583" t="s">
        <v>25</v>
      </c>
      <c r="M853" s="68">
        <v>1</v>
      </c>
      <c r="N853" s="77" t="s">
        <v>74</v>
      </c>
      <c r="O853" s="68" t="str">
        <f>IF(COUNTIF(MaGv!$C$4:$BB$4, L852)&gt;0, INDEX(MaGv!$C$3:$BB$4, 1, MATCH(L852, MaGv!$C$4:$BB$4,0))," ")</f>
        <v xml:space="preserve"> </v>
      </c>
      <c r="P853" s="68" t="str">
        <f>IF(COUNTIF(MaGv!$C$9:$BB$9, L852)&gt;0, INDEX(MaGv!$C$3:$BB$9, 1, MATCH(L852, MaGv!$C$9:$BB$9,0))," ")</f>
        <v xml:space="preserve"> </v>
      </c>
      <c r="Q853" s="68" t="str">
        <f>IF(COUNTIF(MaGv!$C$14:$BB$14, L852)&gt;0, INDEX(MaGv!$C$3:$BB$14, 1, MATCH(L852, MaGv!$C$14:$BB$14,0))," ")</f>
        <v xml:space="preserve"> </v>
      </c>
      <c r="R853" s="68" t="str">
        <f>IF(COUNTIF(MaGv!$C$19:$BB$19, L852)&gt;0, INDEX(MaGv!$C$3:$BB$19, 1, MATCH(L852, MaGv!$C$19:$BB$19,0))," ")</f>
        <v xml:space="preserve"> </v>
      </c>
      <c r="S853" s="68" t="str">
        <f>IF(COUNTIF(MaGv!$C$24:$BB$24, L852)&gt;0, INDEX(MaGv!$C$3:$BB$24, 1, MATCH(L852, MaGv!$C$24:$BB$24,0))," ")</f>
        <v xml:space="preserve"> </v>
      </c>
      <c r="T853" s="68" t="str">
        <f>IF(COUNTIF(MaGv!$C$29:$BB$29, L852)&gt;0, INDEX(MaGv!$C$3:$BB$29, 1, MATCH(L852, MaGv!$C$29:$BB$29,0))," ")</f>
        <v xml:space="preserve"> </v>
      </c>
    </row>
    <row r="854" spans="1:22" ht="12.95" customHeight="1">
      <c r="A854" s="124"/>
      <c r="B854" s="580"/>
      <c r="C854" s="78">
        <v>2</v>
      </c>
      <c r="D854" s="79" t="s">
        <v>98</v>
      </c>
      <c r="E854" s="78" t="str">
        <f>IF(COUNTIF(MaGv!$C$5:$BB$5, B852)&gt;0, INDEX(MaGv!$C$3:$BB$5, 1, MATCH(B852, MaGv!$C$5:$BB$5,0))," ")</f>
        <v xml:space="preserve"> </v>
      </c>
      <c r="F854" s="78" t="str">
        <f>IF(COUNTIF(MaGv!$C$10:$BB$10, B852)&gt;0, INDEX(MaGv!$C$3:$BB$10, 1, MATCH(B852, MaGv!$C$10:$BB$10,0))," ")</f>
        <v xml:space="preserve"> </v>
      </c>
      <c r="G854" s="78" t="str">
        <f>IF(COUNTIF(MaGv!$C$15:$BB$15, B852)&gt;0, INDEX(MaGv!$C$3:$BB$15, 1, MATCH(B852, MaGv!$C$15:$BB$15,0))," ")</f>
        <v xml:space="preserve"> </v>
      </c>
      <c r="H854" s="78" t="str">
        <f>IF(COUNTIF(MaGv!$C$20:$BB$20, B852)&gt;0, INDEX(MaGv!$C$3:$BB$20, 1, MATCH(B852, MaGv!$C$20:$BB$20,0))," ")</f>
        <v xml:space="preserve"> </v>
      </c>
      <c r="I854" s="78" t="str">
        <f>IF(COUNTIF(MaGv!$C$25:$BB$25, B852)&gt;0, INDEX(MaGv!$C$3:$BB$25, 1, MATCH(B852, MaGv!$C$25:$BB$25,0))," ")</f>
        <v xml:space="preserve"> </v>
      </c>
      <c r="J854" s="78" t="str">
        <f>IF(COUNTIF(MaGv!$C$30:$BB$30, B852)&gt;0, INDEX(MaGv!$C$3:$BB$30, 1, MATCH(B852, MaGv!$C$30:$BB$30,0))," ")</f>
        <v xml:space="preserve"> </v>
      </c>
      <c r="K854" s="104"/>
      <c r="L854" s="580"/>
      <c r="M854" s="78">
        <v>2</v>
      </c>
      <c r="N854" s="79" t="s">
        <v>98</v>
      </c>
      <c r="O854" s="78" t="str">
        <f>IF(COUNTIF(MaGv!$C$5:$BB$5, L852)&gt;0, INDEX(MaGv!$C$3:$BB$5, 1, MATCH(L852, MaGv!$C$5:$BB$5,0))," ")</f>
        <v xml:space="preserve"> </v>
      </c>
      <c r="P854" s="78" t="str">
        <f>IF(COUNTIF(MaGv!$C$10:$BB$10, L852)&gt;0, INDEX(MaGv!$C$3:$BB$10, 1, MATCH(L852, MaGv!$C$10:$BB$10,0))," ")</f>
        <v xml:space="preserve"> </v>
      </c>
      <c r="Q854" s="78" t="str">
        <f>IF(COUNTIF(MaGv!$C$15:$BB$15, L852)&gt;0, INDEX(MaGv!$C$3:$BB$15, 1, MATCH(L852, MaGv!$C$15:$BB$15,0))," ")</f>
        <v xml:space="preserve"> </v>
      </c>
      <c r="R854" s="78" t="str">
        <f>IF(COUNTIF(MaGv!$C$20:$BB$20, L852)&gt;0, INDEX(MaGv!$C$3:$BB$20, 1, MATCH(L852, MaGv!$C$20:$BB$20,0))," ")</f>
        <v xml:space="preserve"> </v>
      </c>
      <c r="S854" s="78" t="str">
        <f>IF(COUNTIF(MaGv!$C$25:$BB$25, L852)&gt;0, INDEX(MaGv!$C$3:$BB$25, 1, MATCH(L852, MaGv!$C$25:$BB$25,0))," ")</f>
        <v xml:space="preserve"> </v>
      </c>
      <c r="T854" s="78" t="str">
        <f>IF(COUNTIF(MaGv!$C$30:$BB$30, L852)&gt;0, INDEX(MaGv!$C$3:$BB$30, 1, MATCH(L852, MaGv!$C$30:$BB$30,0))," ")</f>
        <v xml:space="preserve"> </v>
      </c>
    </row>
    <row r="855" spans="1:22" ht="12.95" customHeight="1">
      <c r="A855" s="124"/>
      <c r="B855" s="580"/>
      <c r="C855" s="78">
        <v>3</v>
      </c>
      <c r="D855" s="79" t="s">
        <v>278</v>
      </c>
      <c r="E855" s="78" t="str">
        <f>IF(COUNTIF(MaGv!$C$6:$BB$6, B852)&gt;0, INDEX(MaGv!$C$3:$BB$6, 1, MATCH(B852, MaGv!$C$6:$BB$6,0))," ")</f>
        <v xml:space="preserve"> </v>
      </c>
      <c r="F855" s="78" t="str">
        <f>IF(COUNTIF(MaGv!$C$11:$BB$11, B852)&gt;0, INDEX(MaGv!$C$3:$BB$11, 1, MATCH(B852, MaGv!$C$11:$BB$11,0))," ")</f>
        <v xml:space="preserve"> </v>
      </c>
      <c r="G855" s="78" t="str">
        <f>IF(COUNTIF(MaGv!$C$16:$BB$16, B852)&gt;0, INDEX(MaGv!$C$3:$BB$16, 1, MATCH(B852, MaGv!$C$16:$BB$16,0))," ")</f>
        <v xml:space="preserve"> </v>
      </c>
      <c r="H855" s="78" t="str">
        <f>IF(COUNTIF(MaGv!$C$21:$BB$21, B852)&gt;0, INDEX(MaGv!$C$3:$BB$21, 1, MATCH(B852, MaGv!$C$21:$BB$21,0))," ")</f>
        <v xml:space="preserve"> </v>
      </c>
      <c r="I855" s="78" t="str">
        <f>IF(COUNTIF(MaGv!$C$26:$BB$26, B852)&gt;0, INDEX(MaGv!$C$3:$BB$26, 1, MATCH(B852, MaGv!$C$26:$BB$26,0))," ")</f>
        <v xml:space="preserve"> </v>
      </c>
      <c r="J855" s="78" t="str">
        <f>IF(COUNTIF(MaGv!$C$31:$BB$31, B852)&gt;0, INDEX(MaGv!$C$3:$BB$31, 1, MATCH(B852, MaGv!$C$31:$BB$31,0))," ")</f>
        <v xml:space="preserve"> </v>
      </c>
      <c r="K855" s="104"/>
      <c r="L855" s="580"/>
      <c r="M855" s="78">
        <v>3</v>
      </c>
      <c r="N855" s="79" t="s">
        <v>278</v>
      </c>
      <c r="O855" s="78" t="str">
        <f>IF(COUNTIF(MaGv!$C$6:$BB$6, L852)&gt;0, INDEX(MaGv!$C$3:$BB$6, 1, MATCH(L852, MaGv!$C$6:$BB$6,0))," ")</f>
        <v xml:space="preserve"> </v>
      </c>
      <c r="P855" s="78" t="str">
        <f>IF(COUNTIF(MaGv!$C$11:$BB$11, L852)&gt;0, INDEX(MaGv!$C$3:$BB$11, 1, MATCH(L852, MaGv!$C$11:$BB$11,0))," ")</f>
        <v xml:space="preserve"> </v>
      </c>
      <c r="Q855" s="78" t="str">
        <f>IF(COUNTIF(MaGv!$C$16:$BB$16, L852)&gt;0, INDEX(MaGv!$C$3:$BB$16, 1, MATCH(L852, MaGv!$C$16:$BB$16,0))," ")</f>
        <v xml:space="preserve"> </v>
      </c>
      <c r="R855" s="78" t="str">
        <f>IF(COUNTIF(MaGv!$C$21:$BB$21, L852)&gt;0, INDEX(MaGv!$C$3:$BB$21, 1, MATCH(L852, MaGv!$C$21:$BB$21,0))," ")</f>
        <v xml:space="preserve"> </v>
      </c>
      <c r="S855" s="78" t="str">
        <f>IF(COUNTIF(MaGv!$C$26:$BB$26, L852)&gt;0, INDEX(MaGv!$C$3:$BB$26, 1, MATCH(L852, MaGv!$C$26:$BB$26,0))," ")</f>
        <v xml:space="preserve"> </v>
      </c>
      <c r="T855" s="78" t="str">
        <f>IF(COUNTIF(MaGv!$C$31:$BB$31, L852)&gt;0, INDEX(MaGv!$C$3:$BB$31, 1, MATCH(L852, MaGv!$C$31:$BB$31,0))," ")</f>
        <v xml:space="preserve"> </v>
      </c>
    </row>
    <row r="856" spans="1:22" ht="12.95" customHeight="1">
      <c r="A856" s="124"/>
      <c r="B856" s="580"/>
      <c r="C856" s="78">
        <v>4</v>
      </c>
      <c r="D856" s="79" t="s">
        <v>99</v>
      </c>
      <c r="E856" s="78" t="str">
        <f>IF(COUNTIF(MaGv!$C$7:$BB$7, B852)&gt;0, INDEX(MaGv!$C$3:$BB$7, 1, MATCH(B852, MaGv!$C$7:$BB$7,0))," ")</f>
        <v xml:space="preserve"> </v>
      </c>
      <c r="F856" s="78" t="str">
        <f>IF(COUNTIF(MaGv!$C$12:$BB$12, B852)&gt;0, INDEX(MaGv!$C$3:$BB$12, 1, MATCH(B852, MaGv!$C$12:$BB$12,0))," ")</f>
        <v xml:space="preserve"> </v>
      </c>
      <c r="G856" s="78" t="str">
        <f>IF(COUNTIF(MaGv!$C$17:$BB$17, B852)&gt;0, INDEX(MaGv!$C$3:$BB$17, 1, MATCH(B852, MaGv!$C$17:$BB$17,0))," ")</f>
        <v xml:space="preserve"> </v>
      </c>
      <c r="H856" s="78" t="str">
        <f>IF(COUNTIF(MaGv!$C$22:$BB$22, B852)&gt;0, INDEX(MaGv!$C$3:$BB$22, 1, MATCH(B852, MaGv!$C$22:$BB$22,0))," ")</f>
        <v xml:space="preserve"> </v>
      </c>
      <c r="I856" s="78" t="str">
        <f>IF(COUNTIF(MaGv!$C$27:$BB$27, B852)&gt;0, INDEX(MaGv!$C$3:$BB$27, 1, MATCH(B852, MaGv!$C$27:$BB$27,0))," ")</f>
        <v xml:space="preserve"> </v>
      </c>
      <c r="J856" s="78" t="str">
        <f>IF(COUNTIF(MaGv!$C$32:$BB$32, B852)&gt;0, INDEX(MaGv!$C$3:$BB$32, 1, MATCH(B852, MaGv!$C$32:$BB$32,0))," ")</f>
        <v xml:space="preserve"> </v>
      </c>
      <c r="K856" s="104"/>
      <c r="L856" s="580"/>
      <c r="M856" s="78">
        <v>4</v>
      </c>
      <c r="N856" s="79" t="s">
        <v>99</v>
      </c>
      <c r="O856" s="78" t="str">
        <f>IF(COUNTIF(MaGv!$C$7:$BB$7, L852)&gt;0, INDEX(MaGv!$C$3:$BB$7, 1, MATCH(L852, MaGv!$C$7:$BB$7,0))," ")</f>
        <v xml:space="preserve"> </v>
      </c>
      <c r="P856" s="78" t="str">
        <f>IF(COUNTIF(MaGv!$C$12:$BB$12, L852)&gt;0, INDEX(MaGv!$C$3:$BB$12, 1, MATCH(L852, MaGv!$C$12:$BB$12,0))," ")</f>
        <v xml:space="preserve"> </v>
      </c>
      <c r="Q856" s="78" t="str">
        <f>IF(COUNTIF(MaGv!$C$17:$BB$17, L852)&gt;0, INDEX(MaGv!$C$3:$BB$17, 1, MATCH(L852, MaGv!$C$17:$BB$17,0))," ")</f>
        <v xml:space="preserve"> </v>
      </c>
      <c r="R856" s="78" t="str">
        <f>IF(COUNTIF(MaGv!$C$22:$BB$22, L852)&gt;0, INDEX(MaGv!$C$3:$BB$22, 1, MATCH(L852, MaGv!$C$22:$BB$22,0))," ")</f>
        <v xml:space="preserve"> </v>
      </c>
      <c r="S856" s="78" t="str">
        <f>IF(COUNTIF(MaGv!$C$27:$BB$27, L852)&gt;0, INDEX(MaGv!$C$3:$BB$27, 1, MATCH(L852, MaGv!$C$27:$BB$27,0))," ")</f>
        <v xml:space="preserve"> </v>
      </c>
      <c r="T856" s="78" t="str">
        <f>IF(COUNTIF(MaGv!$C$32:$BB$32, L852)&gt;0, INDEX(MaGv!$C$3:$BB$32, 1, MATCH(L852, MaGv!$C$32:$BB$32,0))," ")</f>
        <v xml:space="preserve"> </v>
      </c>
    </row>
    <row r="857" spans="1:22" ht="12.95" customHeight="1" thickBot="1">
      <c r="A857" s="124"/>
      <c r="B857" s="580"/>
      <c r="C857" s="108">
        <v>5</v>
      </c>
      <c r="D857" s="110" t="s">
        <v>100</v>
      </c>
      <c r="E857" s="108" t="str">
        <f>IF(COUNTIF(MaGv!$C$8:$BB$8, B852)&gt;0, INDEX(MaGv!$C$3:$BB$8, 1, MATCH(B852, MaGv!$C$8:$BB$8,0))," ")</f>
        <v xml:space="preserve"> </v>
      </c>
      <c r="F857" s="108" t="str">
        <f>IF(COUNTIF(MaGv!$C$13:$BB$13, B852)&gt;0, INDEX(MaGv!$C$3:$BB$13, 1, MATCH(B852, MaGv!$C$13:$BB$13,0))," ")</f>
        <v xml:space="preserve"> </v>
      </c>
      <c r="G857" s="108" t="str">
        <f>IF(COUNTIF(MaGv!$C$18:$BB$18, B852)&gt;0, INDEX(MaGv!$C$3:$BB$18, 1, MATCH(B852, MaGv!$C$18:$BB$18,0))," ")</f>
        <v xml:space="preserve"> </v>
      </c>
      <c r="H857" s="108" t="str">
        <f>IF(COUNTIF(MaGv!$C$23:$BB$23, B852)&gt;0, INDEX(MaGv!$C$3:$BB$23, 1, MATCH(B852, MaGv!$C$23:$BB$23,0))," ")</f>
        <v xml:space="preserve"> </v>
      </c>
      <c r="I857" s="108" t="str">
        <f>IF(COUNTIF(MaGv!$C$28:$BB$28, B852)&gt;0, INDEX(MaGv!$C$3:$BB$28, 1, MATCH(B852, MaGv!$C$28:$BB$28,0))," ")</f>
        <v xml:space="preserve"> </v>
      </c>
      <c r="J857" s="108" t="str">
        <f>IF(COUNTIF(MaGv!$C$33:$BB$33, B852)&gt;0, INDEX(MaGv!$C$3:$BB$33, 1, MATCH(B852, MaGv!$C$33:$BB$33, 0))," ")</f>
        <v xml:space="preserve"> </v>
      </c>
      <c r="K857" s="104"/>
      <c r="L857" s="580"/>
      <c r="M857" s="108">
        <v>5</v>
      </c>
      <c r="N857" s="110" t="s">
        <v>100</v>
      </c>
      <c r="O857" s="108" t="str">
        <f>IF(COUNTIF(MaGv!$C$8:$BB$8, L852)&gt;0, INDEX(MaGv!$C$3:$BB$8, 1, MATCH(L852, MaGv!$C$8:$BB$8,0))," ")</f>
        <v xml:space="preserve"> </v>
      </c>
      <c r="P857" s="108" t="str">
        <f>IF(COUNTIF(MaGv!$C$13:$BB$13, L852)&gt;0, INDEX(MaGv!$C$3:$BB$13, 1, MATCH(L852, MaGv!$C$13:$BB$13,0))," ")</f>
        <v xml:space="preserve"> </v>
      </c>
      <c r="Q857" s="108" t="str">
        <f>IF(COUNTIF(MaGv!$C$18:$BB$18, L852)&gt;0, INDEX(MaGv!$C$3:$BB$18, 1, MATCH(L852, MaGv!$C$18:$BB$18,0))," ")</f>
        <v xml:space="preserve"> </v>
      </c>
      <c r="R857" s="108" t="str">
        <f>IF(COUNTIF(MaGv!$C$23:$BB$23, L852)&gt;0, INDEX(MaGv!$C$3:$BB$23, 1, MATCH(L852, MaGv!$C$23:$BB$23,0))," ")</f>
        <v xml:space="preserve"> </v>
      </c>
      <c r="S857" s="108" t="str">
        <f>IF(COUNTIF(MaGv!$C$28:$BB$28, L852)&gt;0, INDEX(MaGv!$C$3:$BB$28, 1, MATCH(L852, MaGv!$C$28:$BB$28,0))," ")</f>
        <v xml:space="preserve"> </v>
      </c>
      <c r="T857" s="108" t="str">
        <f>IF(COUNTIF(MaGv!$C$33:$BB$33, L852)&gt;0, INDEX(MaGv!$C$3:$BB$33, 1, MATCH(L852, MaGv!$C$33:$BB$33, 0))," ")</f>
        <v xml:space="preserve"> </v>
      </c>
    </row>
    <row r="858" spans="1:22" ht="12.95" customHeight="1" thickTop="1">
      <c r="A858" s="124"/>
      <c r="B858" s="579" t="s">
        <v>24</v>
      </c>
      <c r="C858" s="109">
        <v>1</v>
      </c>
      <c r="D858" s="111" t="s">
        <v>279</v>
      </c>
      <c r="E858" s="109" t="str">
        <f>IF(COUNTIF(MaGv!$C$39:$BB$39, B852)&gt;0, INDEX(MaGv!$C$38:$BB$39, 1, MATCH(B852, MaGv!$C$39:$BB$39,0))," ")</f>
        <v xml:space="preserve"> </v>
      </c>
      <c r="F858" s="109" t="str">
        <f>IF(COUNTIF(MaGv!$C$44:$BB$44, B852)&gt;0, INDEX(MaGv!$C$38:$BB$44, 1, MATCH(B852, MaGv!$C$44:$BB$44,0))," ")</f>
        <v xml:space="preserve"> </v>
      </c>
      <c r="G858" s="109" t="str">
        <f>IF(COUNTIF(MaGv!$C$49:$BB$49, B852)&gt;0, INDEX(MaGv!$C$38:$BB$49, 1, MATCH(B852, MaGv!$C$49:$BB$49,0))," ")</f>
        <v xml:space="preserve"> </v>
      </c>
      <c r="H858" s="109" t="str">
        <f>IF(COUNTIF(MaGv!$C$54:$BB$54, B852)&gt;0, INDEX(MaGv!$C$38:$BB$54, 1, MATCH(B852, MaGv!$C$54:$BB$54,0))," ")</f>
        <v xml:space="preserve"> </v>
      </c>
      <c r="I858" s="109" t="str">
        <f>IF(COUNTIF(MaGv!$C$59:$BB$59, B852)&gt;0, INDEX(MaGv!$C$38:$BB$59, 1, MATCH(B852, MaGv!$C$59:$BB$59,0))," ")</f>
        <v xml:space="preserve"> </v>
      </c>
      <c r="J858" s="109" t="str">
        <f>IF(COUNTIF(MaGv!$C$64:$BB$64, B852)&gt;0, INDEX(MaGv!$C$38:$BB$64, 1, MATCH(B852, MaGv!$C$64:$BB$64,0))," ")</f>
        <v xml:space="preserve"> </v>
      </c>
      <c r="K858" s="104"/>
      <c r="L858" s="579" t="s">
        <v>24</v>
      </c>
      <c r="M858" s="109">
        <v>1</v>
      </c>
      <c r="N858" s="111" t="s">
        <v>279</v>
      </c>
      <c r="O858" s="109" t="str">
        <f>IF(COUNTIF(MaGv!$C$39:$BB$39, L852)&gt;0, INDEX(MaGv!$C$38:$BB$39, 1, MATCH(L852, MaGv!$C$39:$BB$39,0))," ")</f>
        <v xml:space="preserve"> </v>
      </c>
      <c r="P858" s="109" t="str">
        <f>IF(COUNTIF(MaGv!$C$44:$BB$44, L852)&gt;0, INDEX(MaGv!$C$38:$BB$44, 1, MATCH(L852, MaGv!$C$44:$BB$44,0))," ")</f>
        <v xml:space="preserve"> </v>
      </c>
      <c r="Q858" s="109" t="str">
        <f>IF(COUNTIF(MaGv!$C$49:$BB$49, L852)&gt;0, INDEX(MaGv!$C$38:$BB$49, 1, MATCH(L852, MaGv!$C$49:$BB$49,0))," ")</f>
        <v xml:space="preserve"> </v>
      </c>
      <c r="R858" s="109" t="str">
        <f>IF(COUNTIF(MaGv!$C$54:$BB$54, L852)&gt;0, INDEX(MaGv!$C$38:$BB$54, 1, MATCH(L852, MaGv!$C$54:$BB$54,0))," ")</f>
        <v xml:space="preserve"> </v>
      </c>
      <c r="S858" s="109" t="str">
        <f>IF(COUNTIF(MaGv!$C$59:$BB$59, L852)&gt;0, INDEX(MaGv!$C$38:$BB$59, 1, MATCH(L852, MaGv!$C$59:$BB$59,0))," ")</f>
        <v xml:space="preserve"> </v>
      </c>
      <c r="T858" s="109" t="str">
        <f>IF(COUNTIF(MaGv!$C$64:$BB$64, L852)&gt;0, INDEX(MaGv!$C$38:$BB$64, 1, MATCH(L852, MaGv!$C$64:$BB$64,0))," ")</f>
        <v xml:space="preserve"> </v>
      </c>
    </row>
    <row r="859" spans="1:22" ht="12.95" customHeight="1">
      <c r="A859" s="124"/>
      <c r="B859" s="580"/>
      <c r="C859" s="78">
        <v>2</v>
      </c>
      <c r="D859" s="79" t="s">
        <v>531</v>
      </c>
      <c r="E859" s="78" t="str">
        <f>IF(COUNTIF(MaGv!$C$40:$BB$40, B852)&gt;0, INDEX(MaGv!$C$38:$BB$40, 1, MATCH(B852, MaGv!$C$40:$BB$40,0))," ")</f>
        <v xml:space="preserve"> </v>
      </c>
      <c r="F859" s="78" t="str">
        <f>IF(COUNTIF(MaGv!$C$45:$BB$45, B852)&gt;0, INDEX(MaGv!$C$38:$BB$45, 1, MATCH(B852, MaGv!$C$45:$BB$45,0))," ")</f>
        <v xml:space="preserve"> </v>
      </c>
      <c r="G859" s="78" t="str">
        <f>IF(COUNTIF(MaGv!$C$50:$BB$50, B852)&gt;0, INDEX(MaGv!$C$38:$BB$50, 1, MATCH(B852, MaGv!$C$50:$BB$50,0))," ")</f>
        <v xml:space="preserve"> </v>
      </c>
      <c r="H859" s="78" t="str">
        <f>IF(COUNTIF(MaGv!$C$55:$BB$55, B852)&gt;0, INDEX(MaGv!$C$38:$BB$55, 1, MATCH(B852, MaGv!$C$55:$BB$55,0))," ")</f>
        <v xml:space="preserve"> </v>
      </c>
      <c r="I859" s="78" t="str">
        <f>IF(COUNTIF(MaGv!$C$60:$BB$60, B852)&gt;0, INDEX(MaGv!$C$38:$BB$60, 1, MATCH(B852, MaGv!$C$60:$BB$60,0))," ")</f>
        <v xml:space="preserve"> </v>
      </c>
      <c r="J859" s="78" t="str">
        <f>IF(COUNTIF(MaGv!$C$65:$BB$65, B852)&gt;0, INDEX(MaGv!$C$38:$BB$65, 1, MATCH(B852, MaGv!$C$65:$BB$65,0))," ")</f>
        <v xml:space="preserve"> </v>
      </c>
      <c r="K859" s="104"/>
      <c r="L859" s="580"/>
      <c r="M859" s="78">
        <v>2</v>
      </c>
      <c r="N859" s="79" t="s">
        <v>531</v>
      </c>
      <c r="O859" s="78" t="str">
        <f>IF(COUNTIF(MaGv!$C$40:$BB$40, L852)&gt;0, INDEX(MaGv!$C$38:$BB$40, 1, MATCH(L852, MaGv!$C$40:$BB$40,0))," ")</f>
        <v xml:space="preserve"> </v>
      </c>
      <c r="P859" s="78" t="str">
        <f>IF(COUNTIF(MaGv!$C$45:$BB$45, L852)&gt;0, INDEX(MaGv!$C$38:$BB$45, 1, MATCH(L852, MaGv!$C$45:$BB$45,0))," ")</f>
        <v xml:space="preserve"> </v>
      </c>
      <c r="Q859" s="78" t="str">
        <f>IF(COUNTIF(MaGv!$C$50:$BB$50, L852)&gt;0, INDEX(MaGv!$C$38:$BB$50, 1, MATCH(L852, MaGv!$C$50:$BB$50,0))," ")</f>
        <v xml:space="preserve"> </v>
      </c>
      <c r="R859" s="78" t="str">
        <f>IF(COUNTIF(MaGv!$C$55:$BB$55, L852)&gt;0, INDEX(MaGv!$C$38:$BB$55, 1, MATCH(L852, MaGv!$C$55:$BB$55,0))," ")</f>
        <v xml:space="preserve"> </v>
      </c>
      <c r="S859" s="78" t="str">
        <f>IF(COUNTIF(MaGv!$C$60:$BB$60, L852)&gt;0, INDEX(MaGv!$C$38:$BB$60, 1, MATCH(L852, MaGv!$C$60:$BB$60,0))," ")</f>
        <v xml:space="preserve"> </v>
      </c>
      <c r="T859" s="78" t="str">
        <f>IF(COUNTIF(MaGv!$C$65:$BB$65, L852)&gt;0, INDEX(MaGv!$C$38:$BB$65, 1, MATCH(L852, MaGv!$C$65:$BB$65,0))," ")</f>
        <v xml:space="preserve"> </v>
      </c>
    </row>
    <row r="860" spans="1:22" ht="12.95" customHeight="1">
      <c r="A860" s="124"/>
      <c r="B860" s="580"/>
      <c r="C860" s="78">
        <v>3</v>
      </c>
      <c r="D860" s="79" t="s">
        <v>532</v>
      </c>
      <c r="E860" s="78" t="str">
        <f>IF(COUNTIF(MaGv!$C$41:$BB$41, B852)&gt;0, INDEX(MaGv!$C$38:$BB$41, 1, MATCH(B852, MaGv!$C$41:$BB$41,0))," ")</f>
        <v xml:space="preserve"> </v>
      </c>
      <c r="F860" s="78" t="str">
        <f>IF(COUNTIF(MaGv!$C$46:$BB$46, B852)&gt;0, INDEX(MaGv!$C$38:$BB$46, 1, MATCH(B852, MaGv!$C$46:$BB$46,0))," ")</f>
        <v xml:space="preserve"> </v>
      </c>
      <c r="G860" s="78" t="str">
        <f>IF(COUNTIF(MaGv!$C$51:$BB$51, B852)&gt;0, INDEX(MaGv!$C$38:$BB$51, 1, MATCH(B852, MaGv!$C$51:$BB$51,0))," ")</f>
        <v xml:space="preserve"> </v>
      </c>
      <c r="H860" s="78" t="str">
        <f>IF(COUNTIF(MaGv!$C$56:$BB$56, B852)&gt;0, INDEX(MaGv!$C$38:$BB$56, 1, MATCH(B852, MaGv!$C$56:$BB$56,0))," ")</f>
        <v xml:space="preserve"> </v>
      </c>
      <c r="I860" s="78" t="str">
        <f>IF(COUNTIF(MaGv!$C$61:$BB$61, B852)&gt;0, INDEX(MaGv!$C$38:$BB$61, 1, MATCH(B852, MaGv!$C$61:$BB$61,0))," ")</f>
        <v xml:space="preserve"> </v>
      </c>
      <c r="J860" s="78" t="str">
        <f>IF(COUNTIF(MaGv!$C$66:$BB$66, B852)&gt;0, INDEX(MaGv!$C$38:$BB$66, 1, MATCH(B852, MaGv!$C$66:$BB$66,0))," ")</f>
        <v xml:space="preserve"> </v>
      </c>
      <c r="K860" s="104"/>
      <c r="L860" s="580"/>
      <c r="M860" s="78">
        <v>3</v>
      </c>
      <c r="N860" s="79" t="s">
        <v>532</v>
      </c>
      <c r="O860" s="78" t="str">
        <f>IF(COUNTIF(MaGv!$C$41:$BB$41, L852)&gt;0, INDEX(MaGv!$C$38:$BB$41, 1, MATCH(L852, MaGv!$C$41:$BB$41,0))," ")</f>
        <v xml:space="preserve"> </v>
      </c>
      <c r="P860" s="78" t="str">
        <f>IF(COUNTIF(MaGv!$C$46:$BB$46, L852)&gt;0, INDEX(MaGv!$C$38:$BB$46, 1, MATCH(L852, MaGv!$C$46:$BB$46,0))," ")</f>
        <v xml:space="preserve"> </v>
      </c>
      <c r="Q860" s="78" t="str">
        <f>IF(COUNTIF(MaGv!$C$51:$BB$51, L852)&gt;0, INDEX(MaGv!$C$38:$BB$51, 1, MATCH(L852, MaGv!$C$51:$BB$51,0))," ")</f>
        <v xml:space="preserve"> </v>
      </c>
      <c r="R860" s="78" t="str">
        <f>IF(COUNTIF(MaGv!$C$56:$BB$56, L852)&gt;0, INDEX(MaGv!$C$38:$BB$56, 1, MATCH(L852, MaGv!$C$56:$BB$56,0))," ")</f>
        <v xml:space="preserve"> </v>
      </c>
      <c r="S860" s="78" t="str">
        <f>IF(COUNTIF(MaGv!$C$61:$BB$61, L852)&gt;0, INDEX(MaGv!$C$38:$BB$61, 1, MATCH(L852, MaGv!$C$61:$BB$61,0))," ")</f>
        <v xml:space="preserve"> </v>
      </c>
      <c r="T860" s="78" t="str">
        <f>IF(COUNTIF(MaGv!$C$66:$BB$66, L852)&gt;0, INDEX(MaGv!$C$38:$BB$66, 1, MATCH(L852, MaGv!$C$66:$BB$66,0))," ")</f>
        <v xml:space="preserve"> </v>
      </c>
    </row>
    <row r="861" spans="1:22" ht="12.95" customHeight="1">
      <c r="A861" s="124"/>
      <c r="B861" s="580"/>
      <c r="C861" s="78">
        <v>4</v>
      </c>
      <c r="D861" s="79" t="s">
        <v>533</v>
      </c>
      <c r="E861" s="78" t="str">
        <f>IF(COUNTIF(MaGv!$C$42:$BB$42, B852)&gt;0, INDEX(MaGv!$C$38:$BB$42, 1, MATCH(B852, MaGv!$C$42:$BB$42,0))," ")</f>
        <v xml:space="preserve"> </v>
      </c>
      <c r="F861" s="78" t="str">
        <f>IF(COUNTIF(MaGv!$C$47:$BB$47, B852)&gt;0, INDEX(MaGv!$C$38:$BB$47, 1, MATCH(B852, MaGv!$C$47:$BB$47,0))," ")</f>
        <v xml:space="preserve"> </v>
      </c>
      <c r="G861" s="78" t="str">
        <f>IF(COUNTIF(MaGv!$C$52:$BB$52, B852)&gt;0, INDEX(MaGv!$C$38:$BB$52, 1, MATCH(B852, MaGv!$C$52:$BB$52, 0))," ")</f>
        <v xml:space="preserve"> </v>
      </c>
      <c r="H861" s="78" t="str">
        <f>IF(COUNTIF(MaGv!$C$57:$BB$57, B852)&gt;0, INDEX(MaGv!$C$38:$BB$57, 1, MATCH(B852, MaGv!$C$57:$BB$57,0))," ")</f>
        <v xml:space="preserve"> </v>
      </c>
      <c r="I861" s="78" t="str">
        <f>IF(COUNTIF(MaGv!$C$62:$BB$62, B852)&gt;0, INDEX(MaGv!$C$38:$BB$62, 1, MATCH(B852, MaGv!$C$62:$BB$62,0))," ")</f>
        <v xml:space="preserve"> </v>
      </c>
      <c r="J861" s="78" t="str">
        <f>IF(COUNTIF(MaGv!$C$66:$BB$67, B852)&gt;0, INDEX(MaGv!$C$38:$BB$67, 1, MATCH(B852, MaGv!$C$67:$BB$67,0))," ")</f>
        <v xml:space="preserve"> </v>
      </c>
      <c r="K861" s="104"/>
      <c r="L861" s="580"/>
      <c r="M861" s="78">
        <v>4</v>
      </c>
      <c r="N861" s="79" t="s">
        <v>533</v>
      </c>
      <c r="O861" s="78" t="str">
        <f>IF(COUNTIF(MaGv!$C$42:$BB$42, L852)&gt;0, INDEX(MaGv!$C$38:$BB$42, 1, MATCH(L852, MaGv!$C$42:$BB$42,0))," ")</f>
        <v xml:space="preserve"> </v>
      </c>
      <c r="P861" s="78" t="str">
        <f>IF(COUNTIF(MaGv!$C$47:$BB$47, L852)&gt;0, INDEX(MaGv!$C$38:$BB$47, 1, MATCH(L852, MaGv!$C$47:$BB$47,0))," ")</f>
        <v xml:space="preserve"> </v>
      </c>
      <c r="Q861" s="78" t="str">
        <f>IF(COUNTIF(MaGv!$C$52:$BB$52, L852)&gt;0, INDEX(MaGv!$C$38:$BB$52, 1, MATCH(L852, MaGv!$C$52:$BB$52, 0))," ")</f>
        <v xml:space="preserve"> </v>
      </c>
      <c r="R861" s="78" t="str">
        <f>IF(COUNTIF(MaGv!$C$57:$BB$57, L852)&gt;0, INDEX(MaGv!$C$38:$BB$57, 1, MATCH(L852, MaGv!$C$57:$BB$57,0))," ")</f>
        <v xml:space="preserve"> </v>
      </c>
      <c r="S861" s="78" t="str">
        <f>IF(COUNTIF(MaGv!$C$62:$BB$62, L852)&gt;0, INDEX(MaGv!$C$38:$BB$62, 1, MATCH(L852, MaGv!$C$62:$BB$62,0))," ")</f>
        <v xml:space="preserve"> </v>
      </c>
      <c r="T861" s="78" t="str">
        <f>IF(COUNTIF(MaGv!$C$66:$BB$67, L852)&gt;0, INDEX(MaGv!$C$38:$BB$67, 1, MATCH(L852, MaGv!$C$67:$BB$67,0))," ")</f>
        <v xml:space="preserve"> </v>
      </c>
    </row>
    <row r="862" spans="1:22" ht="12.95" customHeight="1">
      <c r="A862" s="124"/>
      <c r="B862" s="581"/>
      <c r="C862" s="80">
        <v>5</v>
      </c>
      <c r="D862" s="81" t="s">
        <v>534</v>
      </c>
      <c r="E862" s="80" t="str">
        <f>IF(COUNTIF(MaGv!$C$43:$BB$43, B852)&gt;0, INDEX(MaGv!$C$38:$BB$43, 1, MATCH(B852, MaGv!$C$43:$BB$43,0))," ")</f>
        <v xml:space="preserve"> </v>
      </c>
      <c r="F862" s="80" t="str">
        <f>IF(COUNTIF(MaGv!$C$48:$BB$48, B852)&gt;0, INDEX(MaGv!$C$38:$BB$48, 1, MATCH(B852, MaGv!$C$48:$BB$48,0))," ")</f>
        <v xml:space="preserve"> </v>
      </c>
      <c r="G862" s="80" t="str">
        <f>IF(COUNTIF(MaGv!$C$53:$BB$53, B852)&gt;0, INDEX(MaGv!$C$38:$BB$53, 1, MATCH(B852, MaGv!$C$53:$BB$53,0))," ")</f>
        <v xml:space="preserve"> </v>
      </c>
      <c r="H862" s="80" t="str">
        <f>IF(COUNTIF(MaGv!$C$58:$BB$58, B852)&gt;0, INDEX(MaGv!$C$38:$BB$58, 1, MATCH(B852, MaGv!$C$58:$BB$58,0))," ")</f>
        <v xml:space="preserve"> </v>
      </c>
      <c r="I862" s="80" t="str">
        <f>IF(COUNTIF(MaGv!$C$63:$BB$63, B852)&gt;0, INDEX(MaGv!$C$38:$BB$63, 1, MATCH(B852, MaGv!$C$63:$BB$63,0))," ")</f>
        <v xml:space="preserve"> </v>
      </c>
      <c r="J862" s="80" t="str">
        <f>IF(COUNTIF(MaGv!$C$68:$BB$68, B852)&gt;0, INDEX(MaGv!$C$38:$BB$68, 1, MATCH(B852, MaGv!$C$68:$BB$68,0))," ")</f>
        <v xml:space="preserve"> </v>
      </c>
      <c r="K862" s="104"/>
      <c r="L862" s="581"/>
      <c r="M862" s="80">
        <v>5</v>
      </c>
      <c r="N862" s="81" t="s">
        <v>534</v>
      </c>
      <c r="O862" s="80" t="str">
        <f>IF(COUNTIF(MaGv!$C$43:$BB$43, L852)&gt;0, INDEX(MaGv!$C$38:$BB$43, 1, MATCH(L852, MaGv!$C$43:$BB$43,0))," ")</f>
        <v xml:space="preserve"> </v>
      </c>
      <c r="P862" s="80" t="str">
        <f>IF(COUNTIF(MaGv!$C$48:$BB$48, L852)&gt;0, INDEX(MaGv!$C$38:$BB$48, 1, MATCH(L852, MaGv!$C$48:$BB$48,0))," ")</f>
        <v xml:space="preserve"> </v>
      </c>
      <c r="Q862" s="80" t="str">
        <f>IF(COUNTIF(MaGv!$C$53:$BB$53, L852)&gt;0, INDEX(MaGv!$C$38:$BB$53, 1, MATCH(L852, MaGv!$C$53:$BB$53,0))," ")</f>
        <v xml:space="preserve"> </v>
      </c>
      <c r="R862" s="80" t="str">
        <f>IF(COUNTIF(MaGv!$C$58:$BB$58, L852)&gt;0, INDEX(MaGv!$C$38:$BB$58, 1, MATCH(L852, MaGv!$C$58:$BB$58,0))," ")</f>
        <v xml:space="preserve"> </v>
      </c>
      <c r="S862" s="80" t="str">
        <f>IF(COUNTIF(MaGv!$C$63:$BB$63, L852)&gt;0, INDEX(MaGv!$C$38:$BB$63, 1, MATCH(L852, MaGv!$C$63:$BB$63,0))," ")</f>
        <v xml:space="preserve"> </v>
      </c>
      <c r="T862" s="80" t="str">
        <f>IF(COUNTIF(MaGv!$C$68:$BB$68, L852)&gt;0, INDEX(MaGv!$C$38:$BB$68, 1, MATCH(L852, MaGv!$C$68:$BB$68,0))," ")</f>
        <v xml:space="preserve"> </v>
      </c>
    </row>
    <row r="863" spans="1:22" ht="12.95" customHeight="1">
      <c r="A863" s="124"/>
      <c r="B863" s="119"/>
      <c r="C863" s="75"/>
      <c r="D863" s="82"/>
      <c r="E863" s="75"/>
      <c r="F863" s="75"/>
      <c r="G863" s="75"/>
      <c r="H863" s="75"/>
      <c r="I863" s="75"/>
      <c r="J863" s="75"/>
      <c r="K863" s="104"/>
      <c r="L863" s="119"/>
      <c r="M863" s="75"/>
      <c r="N863" s="82"/>
      <c r="O863" s="75"/>
      <c r="P863" s="75"/>
      <c r="Q863" s="75"/>
      <c r="R863" s="75"/>
      <c r="S863" s="75"/>
      <c r="T863" s="75"/>
    </row>
    <row r="864" spans="1:22" ht="12.95" customHeight="1">
      <c r="A864" s="127"/>
      <c r="B864" s="120"/>
      <c r="C864" s="83"/>
      <c r="D864" s="83"/>
      <c r="E864" s="84"/>
      <c r="F864" s="84"/>
      <c r="G864" s="84"/>
      <c r="H864" s="84"/>
      <c r="I864" s="84"/>
      <c r="J864" s="84"/>
      <c r="K864" s="84"/>
      <c r="L864" s="120"/>
      <c r="M864" s="83"/>
      <c r="N864" s="83"/>
      <c r="O864" s="84"/>
      <c r="P864" s="84"/>
      <c r="Q864" s="84"/>
      <c r="R864" s="84"/>
      <c r="S864" s="84"/>
      <c r="T864" s="84"/>
    </row>
    <row r="865" spans="1:22" ht="12.95" customHeight="1">
      <c r="A865" s="124"/>
      <c r="B865" s="474" t="str">
        <f ca="1">MaGv!$N$1</f>
        <v>tkb_khoi12_hk2_ngay04-05-2020</v>
      </c>
      <c r="C865" s="474"/>
      <c r="D865" s="70"/>
      <c r="E865" s="70"/>
      <c r="F865" s="70"/>
      <c r="G865" s="70"/>
      <c r="H865" s="124"/>
      <c r="I865" s="70"/>
      <c r="J865" s="70"/>
      <c r="K865" s="71"/>
      <c r="L865" s="474" t="str">
        <f ca="1">MaGv!$N$1</f>
        <v>tkb_khoi12_hk2_ngay04-05-2020</v>
      </c>
      <c r="M865" s="70"/>
      <c r="N865" s="70"/>
      <c r="O865" s="70"/>
      <c r="P865" s="70"/>
      <c r="Q865" s="70"/>
      <c r="R865" s="124"/>
      <c r="S865" s="70"/>
      <c r="T865" s="70"/>
    </row>
    <row r="866" spans="1:22" ht="12.95" customHeight="1">
      <c r="B866" s="117" t="s">
        <v>71</v>
      </c>
      <c r="C866" s="582" t="str">
        <f>VLOOKUP(B868,dsma,3,0)&amp;"-"&amp;VLOOKUP(B868,dsma,5,0)</f>
        <v>Hà Thị Yến-NN</v>
      </c>
      <c r="D866" s="582"/>
      <c r="E866" s="582"/>
      <c r="F866" s="582"/>
      <c r="G866" s="71"/>
      <c r="H866" s="72"/>
      <c r="I866" s="73" t="s">
        <v>125</v>
      </c>
      <c r="J866" s="74">
        <f>60-COUNTIF(E869:J878, " ")</f>
        <v>0</v>
      </c>
      <c r="K866" s="71"/>
      <c r="L866" s="117" t="s">
        <v>71</v>
      </c>
      <c r="M866" s="582" t="str">
        <f>VLOOKUP(L868,dsma,3,0)&amp;"-"&amp;VLOOKUP(L868,dsma,5,0)</f>
        <v>Trần Thị Nguồn-N.Tin</v>
      </c>
      <c r="N866" s="582"/>
      <c r="O866" s="582"/>
      <c r="P866" s="582"/>
      <c r="Q866" s="71"/>
      <c r="R866" s="72"/>
      <c r="S866" s="73" t="s">
        <v>125</v>
      </c>
      <c r="T866" s="74">
        <f>60-COUNTIF(O869:T878, " ")</f>
        <v>0</v>
      </c>
    </row>
    <row r="867" spans="1:22" ht="3" customHeight="1">
      <c r="B867" s="116"/>
      <c r="C867" s="71"/>
      <c r="D867" s="71"/>
      <c r="E867" s="75"/>
      <c r="F867" s="71"/>
      <c r="G867" s="71"/>
      <c r="H867" s="71"/>
      <c r="I867" s="71"/>
      <c r="J867" s="71"/>
      <c r="K867" s="71"/>
      <c r="L867" s="116"/>
      <c r="M867" s="71"/>
      <c r="N867" s="71"/>
      <c r="O867" s="75"/>
      <c r="P867" s="71"/>
      <c r="Q867" s="71"/>
      <c r="R867" s="71"/>
      <c r="S867" s="71"/>
      <c r="T867" s="71"/>
    </row>
    <row r="868" spans="1:22" ht="12.95" customHeight="1">
      <c r="A868" s="126"/>
      <c r="B868" s="118" t="str">
        <f>X113</f>
        <v>BC19</v>
      </c>
      <c r="C868" s="76" t="s">
        <v>72</v>
      </c>
      <c r="D868" s="76" t="s">
        <v>73</v>
      </c>
      <c r="E868" s="76" t="s">
        <v>15</v>
      </c>
      <c r="F868" s="76" t="s">
        <v>16</v>
      </c>
      <c r="G868" s="76" t="s">
        <v>37</v>
      </c>
      <c r="H868" s="76" t="s">
        <v>38</v>
      </c>
      <c r="I868" s="76" t="s">
        <v>39</v>
      </c>
      <c r="J868" s="76" t="s">
        <v>40</v>
      </c>
      <c r="K868" s="103"/>
      <c r="L868" s="118" t="str">
        <f>X114</f>
        <v>BN01</v>
      </c>
      <c r="M868" s="76" t="s">
        <v>72</v>
      </c>
      <c r="N868" s="76" t="s">
        <v>73</v>
      </c>
      <c r="O868" s="76" t="s">
        <v>15</v>
      </c>
      <c r="P868" s="76" t="s">
        <v>16</v>
      </c>
      <c r="Q868" s="76" t="s">
        <v>37</v>
      </c>
      <c r="R868" s="76" t="s">
        <v>38</v>
      </c>
      <c r="S868" s="76" t="s">
        <v>39</v>
      </c>
      <c r="T868" s="76" t="s">
        <v>40</v>
      </c>
      <c r="V868" s="122">
        <v>110</v>
      </c>
    </row>
    <row r="869" spans="1:22" ht="12.95" customHeight="1">
      <c r="A869" s="124"/>
      <c r="B869" s="583" t="s">
        <v>25</v>
      </c>
      <c r="C869" s="68">
        <v>1</v>
      </c>
      <c r="D869" s="77" t="s">
        <v>74</v>
      </c>
      <c r="E869" s="68" t="str">
        <f>IF(COUNTIF(MaGv!$C$4:$BB$4, B868)&gt;0, INDEX(MaGv!$C$3:$BB$4, 1, MATCH(B868, MaGv!$C$4:$BB$4,0))," ")</f>
        <v xml:space="preserve"> </v>
      </c>
      <c r="F869" s="68" t="str">
        <f>IF(COUNTIF(MaGv!$C$9:$BB$9, B868)&gt;0, INDEX(MaGv!$C$3:$BB$9, 1, MATCH(B868, MaGv!$C$9:$BB$9,0))," ")</f>
        <v xml:space="preserve"> </v>
      </c>
      <c r="G869" s="68" t="str">
        <f>IF(COUNTIF(MaGv!$C$14:$BB$14, B868)&gt;0, INDEX(MaGv!$C$3:$BB$14, 1, MATCH(B868, MaGv!$C$14:$BB$14,0))," ")</f>
        <v xml:space="preserve"> </v>
      </c>
      <c r="H869" s="68" t="str">
        <f>IF(COUNTIF(MaGv!$C$19:$BB$19, B868)&gt;0, INDEX(MaGv!$C$3:$BB$19, 1, MATCH(B868, MaGv!$C$19:$BB$19,0))," ")</f>
        <v xml:space="preserve"> </v>
      </c>
      <c r="I869" s="68" t="str">
        <f>IF(COUNTIF(MaGv!$C$24:$BB$24, B868)&gt;0, INDEX(MaGv!$C$3:$BB$24, 1, MATCH(B868, MaGv!$C$24:$BB$24,0))," ")</f>
        <v xml:space="preserve"> </v>
      </c>
      <c r="J869" s="68" t="str">
        <f>IF(COUNTIF(MaGv!$C$29:$BB$29, B868)&gt;0, INDEX(MaGv!$C$3:$BB$29, 1, MATCH(B868, MaGv!$C$29:$BB$29,0))," ")</f>
        <v xml:space="preserve"> </v>
      </c>
      <c r="K869" s="104"/>
      <c r="L869" s="583" t="s">
        <v>25</v>
      </c>
      <c r="M869" s="68">
        <v>1</v>
      </c>
      <c r="N869" s="77" t="s">
        <v>74</v>
      </c>
      <c r="O869" s="68" t="str">
        <f>IF(COUNTIF(MaGv!$C$4:$BB$4, L868)&gt;0, INDEX(MaGv!$C$3:$BB$4, 1, MATCH(L868, MaGv!$C$4:$BB$4,0))," ")</f>
        <v xml:space="preserve"> </v>
      </c>
      <c r="P869" s="68" t="str">
        <f>IF(COUNTIF(MaGv!$C$9:$BB$9, L868)&gt;0, INDEX(MaGv!$C$3:$BB$9, 1, MATCH(L868, MaGv!$C$9:$BB$9,0))," ")</f>
        <v xml:space="preserve"> </v>
      </c>
      <c r="Q869" s="68" t="str">
        <f>IF(COUNTIF(MaGv!$C$14:$BB$14, L868)&gt;0, INDEX(MaGv!$C$3:$BB$14, 1, MATCH(L868, MaGv!$C$14:$BB$14,0))," ")</f>
        <v xml:space="preserve"> </v>
      </c>
      <c r="R869" s="68" t="str">
        <f>IF(COUNTIF(MaGv!$C$19:$BB$19, L868)&gt;0, INDEX(MaGv!$C$3:$BB$19, 1, MATCH(L868, MaGv!$C$19:$BB$19,0))," ")</f>
        <v xml:space="preserve"> </v>
      </c>
      <c r="S869" s="68" t="str">
        <f>IF(COUNTIF(MaGv!$C$24:$BB$24, L868)&gt;0, INDEX(MaGv!$C$3:$BB$24, 1, MATCH(L868, MaGv!$C$24:$BB$24,0))," ")</f>
        <v xml:space="preserve"> </v>
      </c>
      <c r="T869" s="68" t="str">
        <f>IF(COUNTIF(MaGv!$C$29:$BB$29, L868)&gt;0, INDEX(MaGv!$C$3:$BB$29, 1, MATCH(L868, MaGv!$C$29:$BB$29,0))," ")</f>
        <v xml:space="preserve"> </v>
      </c>
    </row>
    <row r="870" spans="1:22" ht="12.95" customHeight="1">
      <c r="A870" s="124"/>
      <c r="B870" s="580"/>
      <c r="C870" s="78">
        <v>2</v>
      </c>
      <c r="D870" s="79" t="s">
        <v>98</v>
      </c>
      <c r="E870" s="78" t="str">
        <f>IF(COUNTIF(MaGv!$C$5:$BB$5, B868)&gt;0, INDEX(MaGv!$C$3:$BB$5, 1, MATCH(B868, MaGv!$C$5:$BB$5,0))," ")</f>
        <v xml:space="preserve"> </v>
      </c>
      <c r="F870" s="78" t="str">
        <f>IF(COUNTIF(MaGv!$C$10:$BB$10, B868)&gt;0, INDEX(MaGv!$C$3:$BB$10, 1, MATCH(B868, MaGv!$C$10:$BB$10,0))," ")</f>
        <v xml:space="preserve"> </v>
      </c>
      <c r="G870" s="78" t="str">
        <f>IF(COUNTIF(MaGv!$C$15:$BB$15, B868)&gt;0, INDEX(MaGv!$C$3:$BB$15, 1, MATCH(B868, MaGv!$C$15:$BB$15,0))," ")</f>
        <v xml:space="preserve"> </v>
      </c>
      <c r="H870" s="78" t="str">
        <f>IF(COUNTIF(MaGv!$C$20:$BB$20, B868)&gt;0, INDEX(MaGv!$C$3:$BB$20, 1, MATCH(B868, MaGv!$C$20:$BB$20,0))," ")</f>
        <v xml:space="preserve"> </v>
      </c>
      <c r="I870" s="78" t="str">
        <f>IF(COUNTIF(MaGv!$C$25:$BB$25, B868)&gt;0, INDEX(MaGv!$C$3:$BB$25, 1, MATCH(B868, MaGv!$C$25:$BB$25,0))," ")</f>
        <v xml:space="preserve"> </v>
      </c>
      <c r="J870" s="78" t="str">
        <f>IF(COUNTIF(MaGv!$C$30:$BB$30, B868)&gt;0, INDEX(MaGv!$C$3:$BB$30, 1, MATCH(B868, MaGv!$C$30:$BB$30,0))," ")</f>
        <v xml:space="preserve"> </v>
      </c>
      <c r="K870" s="104"/>
      <c r="L870" s="580"/>
      <c r="M870" s="78">
        <v>2</v>
      </c>
      <c r="N870" s="79" t="s">
        <v>98</v>
      </c>
      <c r="O870" s="78" t="str">
        <f>IF(COUNTIF(MaGv!$C$5:$BB$5, L868)&gt;0, INDEX(MaGv!$C$3:$BB$5, 1, MATCH(L868, MaGv!$C$5:$BB$5,0))," ")</f>
        <v xml:space="preserve"> </v>
      </c>
      <c r="P870" s="78" t="str">
        <f>IF(COUNTIF(MaGv!$C$10:$BB$10, L868)&gt;0, INDEX(MaGv!$C$3:$BB$10, 1, MATCH(L868, MaGv!$C$10:$BB$10,0))," ")</f>
        <v xml:space="preserve"> </v>
      </c>
      <c r="Q870" s="78" t="str">
        <f>IF(COUNTIF(MaGv!$C$15:$BB$15, L868)&gt;0, INDEX(MaGv!$C$3:$BB$15, 1, MATCH(L868, MaGv!$C$15:$BB$15,0))," ")</f>
        <v xml:space="preserve"> </v>
      </c>
      <c r="R870" s="78" t="str">
        <f>IF(COUNTIF(MaGv!$C$20:$BB$20, L868)&gt;0, INDEX(MaGv!$C$3:$BB$20, 1, MATCH(L868, MaGv!$C$20:$BB$20,0))," ")</f>
        <v xml:space="preserve"> </v>
      </c>
      <c r="S870" s="78" t="str">
        <f>IF(COUNTIF(MaGv!$C$25:$BB$25, L868)&gt;0, INDEX(MaGv!$C$3:$BB$25, 1, MATCH(L868, MaGv!$C$25:$BB$25,0))," ")</f>
        <v xml:space="preserve"> </v>
      </c>
      <c r="T870" s="78" t="str">
        <f>IF(COUNTIF(MaGv!$C$30:$BB$30, L868)&gt;0, INDEX(MaGv!$C$3:$BB$30, 1, MATCH(L868, MaGv!$C$30:$BB$30,0))," ")</f>
        <v xml:space="preserve"> </v>
      </c>
    </row>
    <row r="871" spans="1:22" ht="12.95" customHeight="1">
      <c r="A871" s="124"/>
      <c r="B871" s="580"/>
      <c r="C871" s="78">
        <v>3</v>
      </c>
      <c r="D871" s="79" t="s">
        <v>278</v>
      </c>
      <c r="E871" s="78" t="str">
        <f>IF(COUNTIF(MaGv!$C$6:$BB$6, B868)&gt;0, INDEX(MaGv!$C$3:$BB$6, 1, MATCH(B868, MaGv!$C$6:$BB$6,0))," ")</f>
        <v xml:space="preserve"> </v>
      </c>
      <c r="F871" s="78" t="str">
        <f>IF(COUNTIF(MaGv!$C$11:$BB$11, B868)&gt;0, INDEX(MaGv!$C$3:$BB$11, 1, MATCH(B868, MaGv!$C$11:$BB$11,0))," ")</f>
        <v xml:space="preserve"> </v>
      </c>
      <c r="G871" s="78" t="str">
        <f>IF(COUNTIF(MaGv!$C$16:$BB$16, B868)&gt;0, INDEX(MaGv!$C$3:$BB$16, 1, MATCH(B868, MaGv!$C$16:$BB$16,0))," ")</f>
        <v xml:space="preserve"> </v>
      </c>
      <c r="H871" s="78" t="str">
        <f>IF(COUNTIF(MaGv!$C$21:$BB$21, B868)&gt;0, INDEX(MaGv!$C$3:$BB$21, 1, MATCH(B868, MaGv!$C$21:$BB$21,0))," ")</f>
        <v xml:space="preserve"> </v>
      </c>
      <c r="I871" s="78" t="str">
        <f>IF(COUNTIF(MaGv!$C$26:$BB$26, B868)&gt;0, INDEX(MaGv!$C$3:$BB$26, 1, MATCH(B868, MaGv!$C$26:$BB$26,0))," ")</f>
        <v xml:space="preserve"> </v>
      </c>
      <c r="J871" s="78" t="str">
        <f>IF(COUNTIF(MaGv!$C$31:$BB$31, B868)&gt;0, INDEX(MaGv!$C$3:$BB$31, 1, MATCH(B868, MaGv!$C$31:$BB$31,0))," ")</f>
        <v xml:space="preserve"> </v>
      </c>
      <c r="K871" s="104"/>
      <c r="L871" s="580"/>
      <c r="M871" s="78">
        <v>3</v>
      </c>
      <c r="N871" s="79" t="s">
        <v>278</v>
      </c>
      <c r="O871" s="78" t="str">
        <f>IF(COUNTIF(MaGv!$C$6:$BB$6, L868)&gt;0, INDEX(MaGv!$C$3:$BB$6, 1, MATCH(L868, MaGv!$C$6:$BB$6,0))," ")</f>
        <v xml:space="preserve"> </v>
      </c>
      <c r="P871" s="78" t="str">
        <f>IF(COUNTIF(MaGv!$C$11:$BB$11, L868)&gt;0, INDEX(MaGv!$C$3:$BB$11, 1, MATCH(L868, MaGv!$C$11:$BB$11,0))," ")</f>
        <v xml:space="preserve"> </v>
      </c>
      <c r="Q871" s="78" t="str">
        <f>IF(COUNTIF(MaGv!$C$16:$BB$16, L868)&gt;0, INDEX(MaGv!$C$3:$BB$16, 1, MATCH(L868, MaGv!$C$16:$BB$16,0))," ")</f>
        <v xml:space="preserve"> </v>
      </c>
      <c r="R871" s="78" t="str">
        <f>IF(COUNTIF(MaGv!$C$21:$BB$21, L868)&gt;0, INDEX(MaGv!$C$3:$BB$21, 1, MATCH(L868, MaGv!$C$21:$BB$21,0))," ")</f>
        <v xml:space="preserve"> </v>
      </c>
      <c r="S871" s="78" t="str">
        <f>IF(COUNTIF(MaGv!$C$26:$BB$26, L868)&gt;0, INDEX(MaGv!$C$3:$BB$26, 1, MATCH(L868, MaGv!$C$26:$BB$26,0))," ")</f>
        <v xml:space="preserve"> </v>
      </c>
      <c r="T871" s="78" t="str">
        <f>IF(COUNTIF(MaGv!$C$31:$BB$31, L868)&gt;0, INDEX(MaGv!$C$3:$BB$31, 1, MATCH(L868, MaGv!$C$31:$BB$31,0))," ")</f>
        <v xml:space="preserve"> </v>
      </c>
    </row>
    <row r="872" spans="1:22" ht="12.95" customHeight="1">
      <c r="A872" s="124"/>
      <c r="B872" s="580"/>
      <c r="C872" s="78">
        <v>4</v>
      </c>
      <c r="D872" s="79" t="s">
        <v>99</v>
      </c>
      <c r="E872" s="78" t="str">
        <f>IF(COUNTIF(MaGv!$C$7:$BB$7, B868)&gt;0, INDEX(MaGv!$C$3:$BB$7, 1, MATCH(B868, MaGv!$C$7:$BB$7,0))," ")</f>
        <v xml:space="preserve"> </v>
      </c>
      <c r="F872" s="78" t="str">
        <f>IF(COUNTIF(MaGv!$C$12:$BB$12, B868)&gt;0, INDEX(MaGv!$C$3:$BB$12, 1, MATCH(B868, MaGv!$C$12:$BB$12,0))," ")</f>
        <v xml:space="preserve"> </v>
      </c>
      <c r="G872" s="78" t="str">
        <f>IF(COUNTIF(MaGv!$C$17:$BB$17, B868)&gt;0, INDEX(MaGv!$C$3:$BB$17, 1, MATCH(B868, MaGv!$C$17:$BB$17,0))," ")</f>
        <v xml:space="preserve"> </v>
      </c>
      <c r="H872" s="78" t="str">
        <f>IF(COUNTIF(MaGv!$C$22:$BB$22, B868)&gt;0, INDEX(MaGv!$C$3:$BB$22, 1, MATCH(B868, MaGv!$C$22:$BB$22,0))," ")</f>
        <v xml:space="preserve"> </v>
      </c>
      <c r="I872" s="78" t="str">
        <f>IF(COUNTIF(MaGv!$C$27:$BB$27, B868)&gt;0, INDEX(MaGv!$C$3:$BB$27, 1, MATCH(B868, MaGv!$C$27:$BB$27,0))," ")</f>
        <v xml:space="preserve"> </v>
      </c>
      <c r="J872" s="78" t="str">
        <f>IF(COUNTIF(MaGv!$C$32:$BB$32, B868)&gt;0, INDEX(MaGv!$C$3:$BB$32, 1, MATCH(B868, MaGv!$C$32:$BB$32,0))," ")</f>
        <v xml:space="preserve"> </v>
      </c>
      <c r="K872" s="104"/>
      <c r="L872" s="580"/>
      <c r="M872" s="78">
        <v>4</v>
      </c>
      <c r="N872" s="79" t="s">
        <v>99</v>
      </c>
      <c r="O872" s="78" t="str">
        <f>IF(COUNTIF(MaGv!$C$7:$BB$7, L868)&gt;0, INDEX(MaGv!$C$3:$BB$7, 1, MATCH(L868, MaGv!$C$7:$BB$7,0))," ")</f>
        <v xml:space="preserve"> </v>
      </c>
      <c r="P872" s="78" t="str">
        <f>IF(COUNTIF(MaGv!$C$12:$BB$12, L868)&gt;0, INDEX(MaGv!$C$3:$BB$12, 1, MATCH(L868, MaGv!$C$12:$BB$12,0))," ")</f>
        <v xml:space="preserve"> </v>
      </c>
      <c r="Q872" s="78" t="str">
        <f>IF(COUNTIF(MaGv!$C$17:$BB$17, L868)&gt;0, INDEX(MaGv!$C$3:$BB$17, 1, MATCH(L868, MaGv!$C$17:$BB$17,0))," ")</f>
        <v xml:space="preserve"> </v>
      </c>
      <c r="R872" s="78" t="str">
        <f>IF(COUNTIF(MaGv!$C$22:$BB$22, L868)&gt;0, INDEX(MaGv!$C$3:$BB$22, 1, MATCH(L868, MaGv!$C$22:$BB$22,0))," ")</f>
        <v xml:space="preserve"> </v>
      </c>
      <c r="S872" s="78" t="str">
        <f>IF(COUNTIF(MaGv!$C$27:$BB$27, L868)&gt;0, INDEX(MaGv!$C$3:$BB$27, 1, MATCH(L868, MaGv!$C$27:$BB$27,0))," ")</f>
        <v xml:space="preserve"> </v>
      </c>
      <c r="T872" s="78" t="str">
        <f>IF(COUNTIF(MaGv!$C$32:$BB$32, L868)&gt;0, INDEX(MaGv!$C$3:$BB$32, 1, MATCH(L868, MaGv!$C$32:$BB$32,0))," ")</f>
        <v xml:space="preserve"> </v>
      </c>
    </row>
    <row r="873" spans="1:22" ht="12.95" customHeight="1" thickBot="1">
      <c r="A873" s="124"/>
      <c r="B873" s="580"/>
      <c r="C873" s="108">
        <v>5</v>
      </c>
      <c r="D873" s="110" t="s">
        <v>100</v>
      </c>
      <c r="E873" s="108" t="str">
        <f>IF(COUNTIF(MaGv!$C$8:$BB$8, B868)&gt;0, INDEX(MaGv!$C$3:$BB$8, 1, MATCH(B868, MaGv!$C$8:$BB$8,0))," ")</f>
        <v xml:space="preserve"> </v>
      </c>
      <c r="F873" s="108" t="str">
        <f>IF(COUNTIF(MaGv!$C$13:$BB$13, B868)&gt;0, INDEX(MaGv!$C$3:$BB$13, 1, MATCH(B868, MaGv!$C$13:$BB$13,0))," ")</f>
        <v xml:space="preserve"> </v>
      </c>
      <c r="G873" s="108" t="str">
        <f>IF(COUNTIF(MaGv!$C$18:$BB$18, B868)&gt;0, INDEX(MaGv!$C$3:$BB$18, 1, MATCH(B868, MaGv!$C$18:$BB$18,0))," ")</f>
        <v xml:space="preserve"> </v>
      </c>
      <c r="H873" s="108" t="str">
        <f>IF(COUNTIF(MaGv!$C$23:$BB$23, B868)&gt;0, INDEX(MaGv!$C$3:$BB$23, 1, MATCH(B868, MaGv!$C$23:$BB$23,0))," ")</f>
        <v xml:space="preserve"> </v>
      </c>
      <c r="I873" s="108" t="str">
        <f>IF(COUNTIF(MaGv!$C$28:$BB$28, B868)&gt;0, INDEX(MaGv!$C$3:$BB$28, 1, MATCH(B868, MaGv!$C$28:$BB$28,0))," ")</f>
        <v xml:space="preserve"> </v>
      </c>
      <c r="J873" s="108" t="str">
        <f>IF(COUNTIF(MaGv!$C$33:$BB$33, B868)&gt;0, INDEX(MaGv!$C$3:$BB$33, 1, MATCH(B868, MaGv!$C$33:$BB$33, 0))," ")</f>
        <v xml:space="preserve"> </v>
      </c>
      <c r="K873" s="104"/>
      <c r="L873" s="580"/>
      <c r="M873" s="108">
        <v>5</v>
      </c>
      <c r="N873" s="110" t="s">
        <v>100</v>
      </c>
      <c r="O873" s="108" t="str">
        <f>IF(COUNTIF(MaGv!$C$8:$BB$8, L868)&gt;0, INDEX(MaGv!$C$3:$BB$8, 1, MATCH(L868, MaGv!$C$8:$BB$8,0))," ")</f>
        <v xml:space="preserve"> </v>
      </c>
      <c r="P873" s="108" t="str">
        <f>IF(COUNTIF(MaGv!$C$13:$BB$13, L868)&gt;0, INDEX(MaGv!$C$3:$BB$13, 1, MATCH(L868, MaGv!$C$13:$BB$13,0))," ")</f>
        <v xml:space="preserve"> </v>
      </c>
      <c r="Q873" s="108" t="str">
        <f>IF(COUNTIF(MaGv!$C$18:$BB$18, L868)&gt;0, INDEX(MaGv!$C$3:$BB$18, 1, MATCH(L868, MaGv!$C$18:$BB$18,0))," ")</f>
        <v xml:space="preserve"> </v>
      </c>
      <c r="R873" s="108" t="str">
        <f>IF(COUNTIF(MaGv!$C$23:$BB$23, L868)&gt;0, INDEX(MaGv!$C$3:$BB$23, 1, MATCH(L868, MaGv!$C$23:$BB$23,0))," ")</f>
        <v xml:space="preserve"> </v>
      </c>
      <c r="S873" s="108" t="str">
        <f>IF(COUNTIF(MaGv!$C$28:$BB$28, L868)&gt;0, INDEX(MaGv!$C$3:$BB$28, 1, MATCH(L868, MaGv!$C$28:$BB$28,0))," ")</f>
        <v xml:space="preserve"> </v>
      </c>
      <c r="T873" s="108" t="str">
        <f>IF(COUNTIF(MaGv!$C$33:$BB$33, L868)&gt;0, INDEX(MaGv!$C$3:$BB$33, 1, MATCH(L868, MaGv!$C$33:$BB$33, 0))," ")</f>
        <v xml:space="preserve"> </v>
      </c>
    </row>
    <row r="874" spans="1:22" ht="12.95" customHeight="1" thickTop="1">
      <c r="A874" s="124"/>
      <c r="B874" s="579" t="s">
        <v>24</v>
      </c>
      <c r="C874" s="109">
        <v>1</v>
      </c>
      <c r="D874" s="111" t="s">
        <v>279</v>
      </c>
      <c r="E874" s="109" t="str">
        <f>IF(COUNTIF(MaGv!$C$39:$BB$39, B868)&gt;0, INDEX(MaGv!$C$38:$BB$39, 1, MATCH(B868, MaGv!$C$39:$BB$39,0))," ")</f>
        <v xml:space="preserve"> </v>
      </c>
      <c r="F874" s="109" t="str">
        <f>IF(COUNTIF(MaGv!$C$44:$BB$44, B868)&gt;0, INDEX(MaGv!$C$38:$BB$44, 1, MATCH(B868, MaGv!$C$44:$BB$44,0))," ")</f>
        <v xml:space="preserve"> </v>
      </c>
      <c r="G874" s="109" t="str">
        <f>IF(COUNTIF(MaGv!$C$49:$BB$49, B868)&gt;0, INDEX(MaGv!$C$38:$BB$49, 1, MATCH(B868, MaGv!$C$49:$BB$49,0))," ")</f>
        <v xml:space="preserve"> </v>
      </c>
      <c r="H874" s="109" t="str">
        <f>IF(COUNTIF(MaGv!$C$54:$BB$54, B868)&gt;0, INDEX(MaGv!$C$38:$BB$54, 1, MATCH(B868, MaGv!$C$54:$BB$54,0))," ")</f>
        <v xml:space="preserve"> </v>
      </c>
      <c r="I874" s="109" t="str">
        <f>IF(COUNTIF(MaGv!$C$59:$BB$59, B868)&gt;0, INDEX(MaGv!$C$38:$BB$59, 1, MATCH(B868, MaGv!$C$59:$BB$59,0))," ")</f>
        <v xml:space="preserve"> </v>
      </c>
      <c r="J874" s="109" t="str">
        <f>IF(COUNTIF(MaGv!$C$64:$BB$64, B868)&gt;0, INDEX(MaGv!$C$38:$BB$64, 1, MATCH(B868, MaGv!$C$64:$BB$64,0))," ")</f>
        <v xml:space="preserve"> </v>
      </c>
      <c r="K874" s="104"/>
      <c r="L874" s="579" t="s">
        <v>24</v>
      </c>
      <c r="M874" s="109">
        <v>1</v>
      </c>
      <c r="N874" s="111" t="s">
        <v>279</v>
      </c>
      <c r="O874" s="109" t="str">
        <f>IF(COUNTIF(MaGv!$C$39:$BB$39, L868)&gt;0, INDEX(MaGv!$C$38:$BB$39, 1, MATCH(L868, MaGv!$C$39:$BB$39,0))," ")</f>
        <v xml:space="preserve"> </v>
      </c>
      <c r="P874" s="109" t="str">
        <f>IF(COUNTIF(MaGv!$C$44:$BB$44, L868)&gt;0, INDEX(MaGv!$C$38:$BB$44, 1, MATCH(L868, MaGv!$C$44:$BB$44,0))," ")</f>
        <v xml:space="preserve"> </v>
      </c>
      <c r="Q874" s="109" t="str">
        <f>IF(COUNTIF(MaGv!$C$49:$BB$49, L868)&gt;0, INDEX(MaGv!$C$38:$BB$49, 1, MATCH(L868, MaGv!$C$49:$BB$49,0))," ")</f>
        <v xml:space="preserve"> </v>
      </c>
      <c r="R874" s="109" t="str">
        <f>IF(COUNTIF(MaGv!$C$54:$BB$54, L868)&gt;0, INDEX(MaGv!$C$38:$BB$54, 1, MATCH(L868, MaGv!$C$54:$BB$54,0))," ")</f>
        <v xml:space="preserve"> </v>
      </c>
      <c r="S874" s="109" t="str">
        <f>IF(COUNTIF(MaGv!$C$59:$BB$59, L868)&gt;0, INDEX(MaGv!$C$38:$BB$59, 1, MATCH(L868, MaGv!$C$59:$BB$59,0))," ")</f>
        <v xml:space="preserve"> </v>
      </c>
      <c r="T874" s="109" t="str">
        <f>IF(COUNTIF(MaGv!$C$64:$BB$64, L868)&gt;0, INDEX(MaGv!$C$38:$BB$64, 1, MATCH(L868, MaGv!$C$64:$BB$64,0))," ")</f>
        <v xml:space="preserve"> </v>
      </c>
    </row>
    <row r="875" spans="1:22" ht="12.95" customHeight="1">
      <c r="A875" s="124"/>
      <c r="B875" s="580"/>
      <c r="C875" s="78">
        <v>2</v>
      </c>
      <c r="D875" s="79" t="s">
        <v>531</v>
      </c>
      <c r="E875" s="78" t="str">
        <f>IF(COUNTIF(MaGv!$C$40:$BB$40, B868)&gt;0, INDEX(MaGv!$C$38:$BB$40, 1, MATCH(B868, MaGv!$C$40:$BB$40,0))," ")</f>
        <v xml:space="preserve"> </v>
      </c>
      <c r="F875" s="78" t="str">
        <f>IF(COUNTIF(MaGv!$C$45:$BB$45, B868)&gt;0, INDEX(MaGv!$C$38:$BB$45, 1, MATCH(B868, MaGv!$C$45:$BB$45,0))," ")</f>
        <v xml:space="preserve"> </v>
      </c>
      <c r="G875" s="78" t="str">
        <f>IF(COUNTIF(MaGv!$C$50:$BB$50, B868)&gt;0, INDEX(MaGv!$C$38:$BB$50, 1, MATCH(B868, MaGv!$C$50:$BB$50,0))," ")</f>
        <v xml:space="preserve"> </v>
      </c>
      <c r="H875" s="78" t="str">
        <f>IF(COUNTIF(MaGv!$C$55:$BB$55, B868)&gt;0, INDEX(MaGv!$C$38:$BB$55, 1, MATCH(B868, MaGv!$C$55:$BB$55,0))," ")</f>
        <v xml:space="preserve"> </v>
      </c>
      <c r="I875" s="78" t="str">
        <f>IF(COUNTIF(MaGv!$C$60:$BB$60, B868)&gt;0, INDEX(MaGv!$C$38:$BB$60, 1, MATCH(B868, MaGv!$C$60:$BB$60,0))," ")</f>
        <v xml:space="preserve"> </v>
      </c>
      <c r="J875" s="78" t="str">
        <f>IF(COUNTIF(MaGv!$C$65:$BB$65, B868)&gt;0, INDEX(MaGv!$C$38:$BB$65, 1, MATCH(B868, MaGv!$C$65:$BB$65,0))," ")</f>
        <v xml:space="preserve"> </v>
      </c>
      <c r="K875" s="104"/>
      <c r="L875" s="580"/>
      <c r="M875" s="78">
        <v>2</v>
      </c>
      <c r="N875" s="79" t="s">
        <v>531</v>
      </c>
      <c r="O875" s="78" t="str">
        <f>IF(COUNTIF(MaGv!$C$40:$BB$40, L868)&gt;0, INDEX(MaGv!$C$38:$BB$40, 1, MATCH(L868, MaGv!$C$40:$BB$40,0))," ")</f>
        <v xml:space="preserve"> </v>
      </c>
      <c r="P875" s="78" t="str">
        <f>IF(COUNTIF(MaGv!$C$45:$BB$45, L868)&gt;0, INDEX(MaGv!$C$38:$BB$45, 1, MATCH(L868, MaGv!$C$45:$BB$45,0))," ")</f>
        <v xml:space="preserve"> </v>
      </c>
      <c r="Q875" s="78" t="str">
        <f>IF(COUNTIF(MaGv!$C$50:$BB$50, L868)&gt;0, INDEX(MaGv!$C$38:$BB$50, 1, MATCH(L868, MaGv!$C$50:$BB$50,0))," ")</f>
        <v xml:space="preserve"> </v>
      </c>
      <c r="R875" s="78" t="str">
        <f>IF(COUNTIF(MaGv!$C$55:$BB$55, L868)&gt;0, INDEX(MaGv!$C$38:$BB$55, 1, MATCH(L868, MaGv!$C$55:$BB$55,0))," ")</f>
        <v xml:space="preserve"> </v>
      </c>
      <c r="S875" s="78" t="str">
        <f>IF(COUNTIF(MaGv!$C$60:$BB$60, L868)&gt;0, INDEX(MaGv!$C$38:$BB$60, 1, MATCH(L868, MaGv!$C$60:$BB$60,0))," ")</f>
        <v xml:space="preserve"> </v>
      </c>
      <c r="T875" s="78" t="str">
        <f>IF(COUNTIF(MaGv!$C$65:$BB$65, L868)&gt;0, INDEX(MaGv!$C$38:$BB$65, 1, MATCH(L868, MaGv!$C$65:$BB$65,0))," ")</f>
        <v xml:space="preserve"> </v>
      </c>
    </row>
    <row r="876" spans="1:22" ht="12.95" customHeight="1">
      <c r="A876" s="124"/>
      <c r="B876" s="580"/>
      <c r="C876" s="78">
        <v>3</v>
      </c>
      <c r="D876" s="79" t="s">
        <v>532</v>
      </c>
      <c r="E876" s="78" t="str">
        <f>IF(COUNTIF(MaGv!$C$41:$BB$41, B868)&gt;0, INDEX(MaGv!$C$38:$BB$41, 1, MATCH(B868, MaGv!$C$41:$BB$41,0))," ")</f>
        <v xml:space="preserve"> </v>
      </c>
      <c r="F876" s="78" t="str">
        <f>IF(COUNTIF(MaGv!$C$46:$BB$46, B868)&gt;0, INDEX(MaGv!$C$38:$BB$46, 1, MATCH(B868, MaGv!$C$46:$BB$46,0))," ")</f>
        <v xml:space="preserve"> </v>
      </c>
      <c r="G876" s="78" t="str">
        <f>IF(COUNTIF(MaGv!$C$51:$BB$51, B868)&gt;0, INDEX(MaGv!$C$38:$BB$51, 1, MATCH(B868, MaGv!$C$51:$BB$51,0))," ")</f>
        <v xml:space="preserve"> </v>
      </c>
      <c r="H876" s="78" t="str">
        <f>IF(COUNTIF(MaGv!$C$56:$BB$56, B868)&gt;0, INDEX(MaGv!$C$38:$BB$56, 1, MATCH(B868, MaGv!$C$56:$BB$56,0))," ")</f>
        <v xml:space="preserve"> </v>
      </c>
      <c r="I876" s="78" t="str">
        <f>IF(COUNTIF(MaGv!$C$61:$BB$61, B868)&gt;0, INDEX(MaGv!$C$38:$BB$61, 1, MATCH(B868, MaGv!$C$61:$BB$61,0))," ")</f>
        <v xml:space="preserve"> </v>
      </c>
      <c r="J876" s="78" t="str">
        <f>IF(COUNTIF(MaGv!$C$66:$BB$66, B868)&gt;0, INDEX(MaGv!$C$38:$BB$66, 1, MATCH(B868, MaGv!$C$66:$BB$66,0))," ")</f>
        <v xml:space="preserve"> </v>
      </c>
      <c r="K876" s="104"/>
      <c r="L876" s="580"/>
      <c r="M876" s="78">
        <v>3</v>
      </c>
      <c r="N876" s="79" t="s">
        <v>532</v>
      </c>
      <c r="O876" s="78" t="str">
        <f>IF(COUNTIF(MaGv!$C$41:$BB$41, L868)&gt;0, INDEX(MaGv!$C$38:$BB$41, 1, MATCH(L868, MaGv!$C$41:$BB$41,0))," ")</f>
        <v xml:space="preserve"> </v>
      </c>
      <c r="P876" s="78" t="str">
        <f>IF(COUNTIF(MaGv!$C$46:$BB$46, L868)&gt;0, INDEX(MaGv!$C$38:$BB$46, 1, MATCH(L868, MaGv!$C$46:$BB$46,0))," ")</f>
        <v xml:space="preserve"> </v>
      </c>
      <c r="Q876" s="78" t="str">
        <f>IF(COUNTIF(MaGv!$C$51:$BB$51, L868)&gt;0, INDEX(MaGv!$C$38:$BB$51, 1, MATCH(L868, MaGv!$C$51:$BB$51,0))," ")</f>
        <v xml:space="preserve"> </v>
      </c>
      <c r="R876" s="78" t="str">
        <f>IF(COUNTIF(MaGv!$C$56:$BB$56, L868)&gt;0, INDEX(MaGv!$C$38:$BB$56, 1, MATCH(L868, MaGv!$C$56:$BB$56,0))," ")</f>
        <v xml:space="preserve"> </v>
      </c>
      <c r="S876" s="78" t="str">
        <f>IF(COUNTIF(MaGv!$C$61:$BB$61, L868)&gt;0, INDEX(MaGv!$C$38:$BB$61, 1, MATCH(L868, MaGv!$C$61:$BB$61,0))," ")</f>
        <v xml:space="preserve"> </v>
      </c>
      <c r="T876" s="78" t="str">
        <f>IF(COUNTIF(MaGv!$C$66:$BB$66, L868)&gt;0, INDEX(MaGv!$C$38:$BB$66, 1, MATCH(L868, MaGv!$C$66:$BB$66,0))," ")</f>
        <v xml:space="preserve"> </v>
      </c>
    </row>
    <row r="877" spans="1:22" ht="12.95" customHeight="1">
      <c r="A877" s="124"/>
      <c r="B877" s="580"/>
      <c r="C877" s="78">
        <v>4</v>
      </c>
      <c r="D877" s="79" t="s">
        <v>533</v>
      </c>
      <c r="E877" s="78" t="str">
        <f>IF(COUNTIF(MaGv!$C$42:$BB$42, B868)&gt;0, INDEX(MaGv!$C$38:$BB$42, 1, MATCH(B868, MaGv!$C$42:$BB$42,0))," ")</f>
        <v xml:space="preserve"> </v>
      </c>
      <c r="F877" s="78" t="str">
        <f>IF(COUNTIF(MaGv!$C$47:$BB$47, B868)&gt;0, INDEX(MaGv!$C$38:$BB$47, 1, MATCH(B868, MaGv!$C$47:$BB$47,0))," ")</f>
        <v xml:space="preserve"> </v>
      </c>
      <c r="G877" s="78" t="str">
        <f>IF(COUNTIF(MaGv!$C$52:$BB$52, B868)&gt;0, INDEX(MaGv!$C$38:$BB$52, 1, MATCH(B868, MaGv!$C$52:$BB$52, 0))," ")</f>
        <v xml:space="preserve"> </v>
      </c>
      <c r="H877" s="78" t="str">
        <f>IF(COUNTIF(MaGv!$C$57:$BB$57, B868)&gt;0, INDEX(MaGv!$C$38:$BB$57, 1, MATCH(B868, MaGv!$C$57:$BB$57,0))," ")</f>
        <v xml:space="preserve"> </v>
      </c>
      <c r="I877" s="78" t="str">
        <f>IF(COUNTIF(MaGv!$C$62:$BB$62, B868)&gt;0, INDEX(MaGv!$C$38:$BB$62, 1, MATCH(B868, MaGv!$C$62:$BB$62,0))," ")</f>
        <v xml:space="preserve"> </v>
      </c>
      <c r="J877" s="78" t="str">
        <f>IF(COUNTIF(MaGv!$C$66:$BB$67, B868)&gt;0, INDEX(MaGv!$C$38:$BB$67, 1, MATCH(B868, MaGv!$C$67:$BB$67,0))," ")</f>
        <v xml:space="preserve"> </v>
      </c>
      <c r="K877" s="104"/>
      <c r="L877" s="580"/>
      <c r="M877" s="78">
        <v>4</v>
      </c>
      <c r="N877" s="79" t="s">
        <v>533</v>
      </c>
      <c r="O877" s="78" t="str">
        <f>IF(COUNTIF(MaGv!$C$42:$BB$42, L868)&gt;0, INDEX(MaGv!$C$38:$BB$42, 1, MATCH(L868, MaGv!$C$42:$BB$42,0))," ")</f>
        <v xml:space="preserve"> </v>
      </c>
      <c r="P877" s="78" t="str">
        <f>IF(COUNTIF(MaGv!$C$47:$BB$47, L868)&gt;0, INDEX(MaGv!$C$38:$BB$47, 1, MATCH(L868, MaGv!$C$47:$BB$47,0))," ")</f>
        <v xml:space="preserve"> </v>
      </c>
      <c r="Q877" s="78" t="str">
        <f>IF(COUNTIF(MaGv!$C$52:$BB$52, L868)&gt;0, INDEX(MaGv!$C$38:$BB$52, 1, MATCH(L868, MaGv!$C$52:$BB$52, 0))," ")</f>
        <v xml:space="preserve"> </v>
      </c>
      <c r="R877" s="78" t="str">
        <f>IF(COUNTIF(MaGv!$C$57:$BB$57, L868)&gt;0, INDEX(MaGv!$C$38:$BB$57, 1, MATCH(L868, MaGv!$C$57:$BB$57,0))," ")</f>
        <v xml:space="preserve"> </v>
      </c>
      <c r="S877" s="78" t="str">
        <f>IF(COUNTIF(MaGv!$C$62:$BB$62, L868)&gt;0, INDEX(MaGv!$C$38:$BB$62, 1, MATCH(L868, MaGv!$C$62:$BB$62,0))," ")</f>
        <v xml:space="preserve"> </v>
      </c>
      <c r="T877" s="78" t="str">
        <f>IF(COUNTIF(MaGv!$C$66:$BB$67, L868)&gt;0, INDEX(MaGv!$C$38:$BB$67, 1, MATCH(L868, MaGv!$C$67:$BB$67,0))," ")</f>
        <v xml:space="preserve"> </v>
      </c>
    </row>
    <row r="878" spans="1:22" ht="12.95" customHeight="1">
      <c r="A878" s="124"/>
      <c r="B878" s="581"/>
      <c r="C878" s="80">
        <v>5</v>
      </c>
      <c r="D878" s="81" t="s">
        <v>534</v>
      </c>
      <c r="E878" s="80" t="str">
        <f>IF(COUNTIF(MaGv!$C$43:$BB$43, B868)&gt;0, INDEX(MaGv!$C$38:$BB$43, 1, MATCH(B868, MaGv!$C$43:$BB$43,0))," ")</f>
        <v xml:space="preserve"> </v>
      </c>
      <c r="F878" s="80" t="str">
        <f>IF(COUNTIF(MaGv!$C$48:$BB$48, B868)&gt;0, INDEX(MaGv!$C$38:$BB$48, 1, MATCH(B868, MaGv!$C$48:$BB$48,0))," ")</f>
        <v xml:space="preserve"> </v>
      </c>
      <c r="G878" s="80" t="str">
        <f>IF(COUNTIF(MaGv!$C$53:$BB$53, B868)&gt;0, INDEX(MaGv!$C$38:$BB$53, 1, MATCH(B868, MaGv!$C$53:$BB$53,0))," ")</f>
        <v xml:space="preserve"> </v>
      </c>
      <c r="H878" s="80" t="str">
        <f>IF(COUNTIF(MaGv!$C$58:$BB$58, B868)&gt;0, INDEX(MaGv!$C$38:$BB$58, 1, MATCH(B868, MaGv!$C$58:$BB$58,0))," ")</f>
        <v xml:space="preserve"> </v>
      </c>
      <c r="I878" s="80" t="str">
        <f>IF(COUNTIF(MaGv!$C$63:$BB$63, B868)&gt;0, INDEX(MaGv!$C$38:$BB$63, 1, MATCH(B868, MaGv!$C$63:$BB$63,0))," ")</f>
        <v xml:space="preserve"> </v>
      </c>
      <c r="J878" s="80" t="str">
        <f>IF(COUNTIF(MaGv!$C$68:$BB$68, B868)&gt;0, INDEX(MaGv!$C$38:$BB$68, 1, MATCH(B868, MaGv!$C$68:$BB$68,0))," ")</f>
        <v xml:space="preserve"> </v>
      </c>
      <c r="K878" s="104"/>
      <c r="L878" s="581"/>
      <c r="M878" s="80">
        <v>5</v>
      </c>
      <c r="N878" s="81" t="s">
        <v>534</v>
      </c>
      <c r="O878" s="80" t="str">
        <f>IF(COUNTIF(MaGv!$C$43:$BB$43, L868)&gt;0, INDEX(MaGv!$C$38:$BB$43, 1, MATCH(L868, MaGv!$C$43:$BB$43,0))," ")</f>
        <v xml:space="preserve"> </v>
      </c>
      <c r="P878" s="80" t="str">
        <f>IF(COUNTIF(MaGv!$C$48:$BB$48, L868)&gt;0, INDEX(MaGv!$C$38:$BB$48, 1, MATCH(L868, MaGv!$C$48:$BB$48,0))," ")</f>
        <v xml:space="preserve"> </v>
      </c>
      <c r="Q878" s="80" t="str">
        <f>IF(COUNTIF(MaGv!$C$53:$BB$53, L868)&gt;0, INDEX(MaGv!$C$38:$BB$53, 1, MATCH(L868, MaGv!$C$53:$BB$53,0))," ")</f>
        <v xml:space="preserve"> </v>
      </c>
      <c r="R878" s="80" t="str">
        <f>IF(COUNTIF(MaGv!$C$58:$BB$58, L868)&gt;0, INDEX(MaGv!$C$38:$BB$58, 1, MATCH(L868, MaGv!$C$58:$BB$58,0))," ")</f>
        <v xml:space="preserve"> </v>
      </c>
      <c r="S878" s="80" t="str">
        <f>IF(COUNTIF(MaGv!$C$63:$BB$63, L868)&gt;0, INDEX(MaGv!$C$38:$BB$63, 1, MATCH(L868, MaGv!$C$63:$BB$63,0))," ")</f>
        <v xml:space="preserve"> </v>
      </c>
      <c r="T878" s="80" t="str">
        <f>IF(COUNTIF(MaGv!$C$68:$BB$68, L868)&gt;0, INDEX(MaGv!$C$38:$BB$68, 1, MATCH(L868, MaGv!$C$68:$BB$68,0))," ")</f>
        <v xml:space="preserve"> </v>
      </c>
    </row>
    <row r="879" spans="1:22" ht="12.95" customHeight="1">
      <c r="A879" s="124"/>
      <c r="B879" s="119"/>
      <c r="C879" s="75"/>
      <c r="D879" s="82"/>
      <c r="E879" s="75"/>
      <c r="F879" s="75"/>
      <c r="G879" s="75"/>
      <c r="H879" s="75"/>
      <c r="I879" s="75"/>
      <c r="J879" s="75"/>
      <c r="K879" s="104"/>
      <c r="L879" s="119"/>
      <c r="M879" s="75"/>
      <c r="N879" s="82"/>
      <c r="O879" s="75"/>
      <c r="P879" s="75"/>
      <c r="Q879" s="75"/>
      <c r="R879" s="75"/>
      <c r="S879" s="75"/>
      <c r="T879" s="75"/>
    </row>
    <row r="880" spans="1:22" ht="12.95" customHeight="1">
      <c r="A880" s="127"/>
      <c r="B880" s="120"/>
      <c r="C880" s="83"/>
      <c r="D880" s="83"/>
      <c r="E880" s="84"/>
      <c r="F880" s="84"/>
      <c r="G880" s="84"/>
      <c r="H880" s="84"/>
      <c r="I880" s="84"/>
      <c r="J880" s="84"/>
      <c r="K880" s="84"/>
      <c r="L880" s="120"/>
      <c r="M880" s="83"/>
      <c r="N880" s="83"/>
      <c r="O880" s="84"/>
      <c r="P880" s="84"/>
      <c r="Q880" s="84"/>
      <c r="R880" s="84"/>
      <c r="S880" s="84"/>
      <c r="T880" s="84"/>
    </row>
    <row r="881" spans="1:22" ht="12.95" customHeight="1">
      <c r="A881" s="124"/>
      <c r="B881" s="474" t="str">
        <f ca="1">MaGv!$N$1</f>
        <v>tkb_khoi12_hk2_ngay04-05-2020</v>
      </c>
      <c r="C881" s="474"/>
      <c r="D881" s="70"/>
      <c r="E881" s="70"/>
      <c r="F881" s="70"/>
      <c r="G881" s="70"/>
      <c r="H881" s="124"/>
      <c r="I881" s="70"/>
      <c r="J881" s="70"/>
      <c r="K881" s="71"/>
      <c r="L881" s="474" t="str">
        <f ca="1">MaGv!$N$1</f>
        <v>tkb_khoi12_hk2_ngay04-05-2020</v>
      </c>
      <c r="M881" s="70"/>
      <c r="N881" s="70"/>
      <c r="O881" s="70"/>
      <c r="P881" s="70"/>
      <c r="Q881" s="70"/>
      <c r="R881" s="124"/>
      <c r="S881" s="70"/>
      <c r="T881" s="70"/>
    </row>
    <row r="882" spans="1:22" ht="12.95" customHeight="1">
      <c r="B882" s="117" t="s">
        <v>71</v>
      </c>
      <c r="C882" s="582" t="str">
        <f>VLOOKUP(B884,dsma,3,0)&amp;"-"&amp;VLOOKUP(B884,dsma,5,0)</f>
        <v>Nguyễn Hoàng Minh-N.Tin</v>
      </c>
      <c r="D882" s="582"/>
      <c r="E882" s="582"/>
      <c r="F882" s="582"/>
      <c r="G882" s="71"/>
      <c r="H882" s="72"/>
      <c r="I882" s="73" t="s">
        <v>125</v>
      </c>
      <c r="J882" s="74">
        <f>60-COUNTIF(E885:J894, " ")</f>
        <v>0</v>
      </c>
      <c r="K882" s="71"/>
      <c r="L882" s="117" t="s">
        <v>71</v>
      </c>
      <c r="M882" s="582" t="str">
        <f>VLOOKUP(L884,dsma,3,0)&amp;"-"&amp;VLOOKUP(L884,dsma,5,0)</f>
        <v>Nguyễn Khánh Toàn-N.Điện</v>
      </c>
      <c r="N882" s="582"/>
      <c r="O882" s="582"/>
      <c r="P882" s="582"/>
      <c r="Q882" s="71"/>
      <c r="R882" s="72"/>
      <c r="S882" s="73" t="s">
        <v>125</v>
      </c>
      <c r="T882" s="74">
        <f>60-COUNTIF(O885:T894, " ")</f>
        <v>0</v>
      </c>
    </row>
    <row r="883" spans="1:22" ht="3" customHeight="1">
      <c r="B883" s="116"/>
      <c r="C883" s="71"/>
      <c r="D883" s="71"/>
      <c r="E883" s="75"/>
      <c r="F883" s="71"/>
      <c r="G883" s="71"/>
      <c r="H883" s="71"/>
      <c r="I883" s="71"/>
      <c r="J883" s="71"/>
      <c r="K883" s="71"/>
      <c r="L883" s="116"/>
      <c r="M883" s="71"/>
      <c r="N883" s="71"/>
      <c r="O883" s="75"/>
      <c r="P883" s="71"/>
      <c r="Q883" s="71"/>
      <c r="R883" s="71"/>
      <c r="S883" s="71"/>
      <c r="T883" s="71"/>
    </row>
    <row r="884" spans="1:22" ht="12.95" customHeight="1">
      <c r="A884" s="126"/>
      <c r="B884" s="118" t="str">
        <f>X115</f>
        <v>BN02</v>
      </c>
      <c r="C884" s="76" t="s">
        <v>72</v>
      </c>
      <c r="D884" s="76" t="s">
        <v>73</v>
      </c>
      <c r="E884" s="76" t="s">
        <v>15</v>
      </c>
      <c r="F884" s="76" t="s">
        <v>16</v>
      </c>
      <c r="G884" s="76" t="s">
        <v>37</v>
      </c>
      <c r="H884" s="76" t="s">
        <v>38</v>
      </c>
      <c r="I884" s="76" t="s">
        <v>39</v>
      </c>
      <c r="J884" s="76" t="s">
        <v>40</v>
      </c>
      <c r="K884" s="103"/>
      <c r="L884" s="118" t="str">
        <f>X116</f>
        <v>BN03</v>
      </c>
      <c r="M884" s="76" t="s">
        <v>72</v>
      </c>
      <c r="N884" s="76" t="s">
        <v>73</v>
      </c>
      <c r="O884" s="76" t="s">
        <v>15</v>
      </c>
      <c r="P884" s="76" t="s">
        <v>16</v>
      </c>
      <c r="Q884" s="76" t="s">
        <v>37</v>
      </c>
      <c r="R884" s="76" t="s">
        <v>38</v>
      </c>
      <c r="S884" s="76" t="s">
        <v>39</v>
      </c>
      <c r="T884" s="76" t="s">
        <v>40</v>
      </c>
      <c r="V884" s="122">
        <v>112</v>
      </c>
    </row>
    <row r="885" spans="1:22" ht="12.95" customHeight="1">
      <c r="A885" s="124"/>
      <c r="B885" s="583" t="s">
        <v>25</v>
      </c>
      <c r="C885" s="68">
        <v>1</v>
      </c>
      <c r="D885" s="77" t="s">
        <v>74</v>
      </c>
      <c r="E885" s="68" t="str">
        <f>IF(COUNTIF(MaGv!$C$4:$BB$4, B884)&gt;0, INDEX(MaGv!$C$3:$BB$4, 1, MATCH(B884, MaGv!$C$4:$BB$4,0))," ")</f>
        <v xml:space="preserve"> </v>
      </c>
      <c r="F885" s="68" t="str">
        <f>IF(COUNTIF(MaGv!$C$9:$BB$9, B884)&gt;0, INDEX(MaGv!$C$3:$BB$9, 1, MATCH(B884, MaGv!$C$9:$BB$9,0))," ")</f>
        <v xml:space="preserve"> </v>
      </c>
      <c r="G885" s="68" t="str">
        <f>IF(COUNTIF(MaGv!$C$14:$BB$14, B884)&gt;0, INDEX(MaGv!$C$3:$BB$14, 1, MATCH(B884, MaGv!$C$14:$BB$14,0))," ")</f>
        <v xml:space="preserve"> </v>
      </c>
      <c r="H885" s="68" t="str">
        <f>IF(COUNTIF(MaGv!$C$19:$BB$19, B884)&gt;0, INDEX(MaGv!$C$3:$BB$19, 1, MATCH(B884, MaGv!$C$19:$BB$19,0))," ")</f>
        <v xml:space="preserve"> </v>
      </c>
      <c r="I885" s="68" t="str">
        <f>IF(COUNTIF(MaGv!$C$24:$BB$24, B884)&gt;0, INDEX(MaGv!$C$3:$BB$24, 1, MATCH(B884, MaGv!$C$24:$BB$24,0))," ")</f>
        <v xml:space="preserve"> </v>
      </c>
      <c r="J885" s="68" t="str">
        <f>IF(COUNTIF(MaGv!$C$29:$BB$29, B884)&gt;0, INDEX(MaGv!$C$3:$BB$29, 1, MATCH(B884, MaGv!$C$29:$BB$29,0))," ")</f>
        <v xml:space="preserve"> </v>
      </c>
      <c r="K885" s="104"/>
      <c r="L885" s="583" t="s">
        <v>25</v>
      </c>
      <c r="M885" s="68">
        <v>1</v>
      </c>
      <c r="N885" s="77" t="s">
        <v>74</v>
      </c>
      <c r="O885" s="68" t="str">
        <f>IF(COUNTIF(MaGv!$C$4:$BB$4, L884)&gt;0, INDEX(MaGv!$C$3:$BB$4, 1, MATCH(L884, MaGv!$C$4:$BB$4,0))," ")</f>
        <v xml:space="preserve"> </v>
      </c>
      <c r="P885" s="68" t="str">
        <f>IF(COUNTIF(MaGv!$C$9:$BB$9, L884)&gt;0, INDEX(MaGv!$C$3:$BB$9, 1, MATCH(L884, MaGv!$C$9:$BB$9,0))," ")</f>
        <v xml:space="preserve"> </v>
      </c>
      <c r="Q885" s="68" t="str">
        <f>IF(COUNTIF(MaGv!$C$14:$BB$14, L884)&gt;0, INDEX(MaGv!$C$3:$BB$14, 1, MATCH(L884, MaGv!$C$14:$BB$14,0))," ")</f>
        <v xml:space="preserve"> </v>
      </c>
      <c r="R885" s="68" t="str">
        <f>IF(COUNTIF(MaGv!$C$19:$BB$19, L884)&gt;0, INDEX(MaGv!$C$3:$BB$19, 1, MATCH(L884, MaGv!$C$19:$BB$19,0))," ")</f>
        <v xml:space="preserve"> </v>
      </c>
      <c r="S885" s="68" t="str">
        <f>IF(COUNTIF(MaGv!$C$24:$BB$24, L884)&gt;0, INDEX(MaGv!$C$3:$BB$24, 1, MATCH(L884, MaGv!$C$24:$BB$24,0))," ")</f>
        <v xml:space="preserve"> </v>
      </c>
      <c r="T885" s="68" t="str">
        <f>IF(COUNTIF(MaGv!$C$29:$BB$29, L884)&gt;0, INDEX(MaGv!$C$3:$BB$29, 1, MATCH(L884, MaGv!$C$29:$BB$29,0))," ")</f>
        <v xml:space="preserve"> </v>
      </c>
    </row>
    <row r="886" spans="1:22" ht="12.95" customHeight="1">
      <c r="A886" s="124"/>
      <c r="B886" s="580"/>
      <c r="C886" s="78">
        <v>2</v>
      </c>
      <c r="D886" s="79" t="s">
        <v>98</v>
      </c>
      <c r="E886" s="78" t="str">
        <f>IF(COUNTIF(MaGv!$C$5:$BB$5, B884)&gt;0, INDEX(MaGv!$C$3:$BB$5, 1, MATCH(B884, MaGv!$C$5:$BB$5,0))," ")</f>
        <v xml:space="preserve"> </v>
      </c>
      <c r="F886" s="78" t="str">
        <f>IF(COUNTIF(MaGv!$C$10:$BB$10, B884)&gt;0, INDEX(MaGv!$C$3:$BB$10, 1, MATCH(B884, MaGv!$C$10:$BB$10,0))," ")</f>
        <v xml:space="preserve"> </v>
      </c>
      <c r="G886" s="78" t="str">
        <f>IF(COUNTIF(MaGv!$C$15:$BB$15, B884)&gt;0, INDEX(MaGv!$C$3:$BB$15, 1, MATCH(B884, MaGv!$C$15:$BB$15,0))," ")</f>
        <v xml:space="preserve"> </v>
      </c>
      <c r="H886" s="78" t="str">
        <f>IF(COUNTIF(MaGv!$C$20:$BB$20, B884)&gt;0, INDEX(MaGv!$C$3:$BB$20, 1, MATCH(B884, MaGv!$C$20:$BB$20,0))," ")</f>
        <v xml:space="preserve"> </v>
      </c>
      <c r="I886" s="78" t="str">
        <f>IF(COUNTIF(MaGv!$C$25:$BB$25, B884)&gt;0, INDEX(MaGv!$C$3:$BB$25, 1, MATCH(B884, MaGv!$C$25:$BB$25,0))," ")</f>
        <v xml:space="preserve"> </v>
      </c>
      <c r="J886" s="78" t="str">
        <f>IF(COUNTIF(MaGv!$C$30:$BB$30, B884)&gt;0, INDEX(MaGv!$C$3:$BB$30, 1, MATCH(B884, MaGv!$C$30:$BB$30,0))," ")</f>
        <v xml:space="preserve"> </v>
      </c>
      <c r="K886" s="104"/>
      <c r="L886" s="580"/>
      <c r="M886" s="78">
        <v>2</v>
      </c>
      <c r="N886" s="79" t="s">
        <v>98</v>
      </c>
      <c r="O886" s="78" t="str">
        <f>IF(COUNTIF(MaGv!$C$5:$BB$5, L884)&gt;0, INDEX(MaGv!$C$3:$BB$5, 1, MATCH(L884, MaGv!$C$5:$BB$5,0))," ")</f>
        <v xml:space="preserve"> </v>
      </c>
      <c r="P886" s="78" t="str">
        <f>IF(COUNTIF(MaGv!$C$10:$BB$10, L884)&gt;0, INDEX(MaGv!$C$3:$BB$10, 1, MATCH(L884, MaGv!$C$10:$BB$10,0))," ")</f>
        <v xml:space="preserve"> </v>
      </c>
      <c r="Q886" s="78" t="str">
        <f>IF(COUNTIF(MaGv!$C$15:$BB$15, L884)&gt;0, INDEX(MaGv!$C$3:$BB$15, 1, MATCH(L884, MaGv!$C$15:$BB$15,0))," ")</f>
        <v xml:space="preserve"> </v>
      </c>
      <c r="R886" s="78" t="str">
        <f>IF(COUNTIF(MaGv!$C$20:$BB$20, L884)&gt;0, INDEX(MaGv!$C$3:$BB$20, 1, MATCH(L884, MaGv!$C$20:$BB$20,0))," ")</f>
        <v xml:space="preserve"> </v>
      </c>
      <c r="S886" s="78" t="str">
        <f>IF(COUNTIF(MaGv!$C$25:$BB$25, L884)&gt;0, INDEX(MaGv!$C$3:$BB$25, 1, MATCH(L884, MaGv!$C$25:$BB$25,0))," ")</f>
        <v xml:space="preserve"> </v>
      </c>
      <c r="T886" s="78" t="str">
        <f>IF(COUNTIF(MaGv!$C$30:$BB$30, L884)&gt;0, INDEX(MaGv!$C$3:$BB$30, 1, MATCH(L884, MaGv!$C$30:$BB$30,0))," ")</f>
        <v xml:space="preserve"> </v>
      </c>
    </row>
    <row r="887" spans="1:22" ht="12.95" customHeight="1">
      <c r="A887" s="124"/>
      <c r="B887" s="580"/>
      <c r="C887" s="78">
        <v>3</v>
      </c>
      <c r="D887" s="79" t="s">
        <v>278</v>
      </c>
      <c r="E887" s="78" t="str">
        <f>IF(COUNTIF(MaGv!$C$6:$BB$6, B884)&gt;0, INDEX(MaGv!$C$3:$BB$6, 1, MATCH(B884, MaGv!$C$6:$BB$6,0))," ")</f>
        <v xml:space="preserve"> </v>
      </c>
      <c r="F887" s="78" t="str">
        <f>IF(COUNTIF(MaGv!$C$11:$BB$11, B884)&gt;0, INDEX(MaGv!$C$3:$BB$11, 1, MATCH(B884, MaGv!$C$11:$BB$11,0))," ")</f>
        <v xml:space="preserve"> </v>
      </c>
      <c r="G887" s="78" t="str">
        <f>IF(COUNTIF(MaGv!$C$16:$BB$16, B884)&gt;0, INDEX(MaGv!$C$3:$BB$16, 1, MATCH(B884, MaGv!$C$16:$BB$16,0))," ")</f>
        <v xml:space="preserve"> </v>
      </c>
      <c r="H887" s="78" t="str">
        <f>IF(COUNTIF(MaGv!$C$21:$BB$21, B884)&gt;0, INDEX(MaGv!$C$3:$BB$21, 1, MATCH(B884, MaGv!$C$21:$BB$21,0))," ")</f>
        <v xml:space="preserve"> </v>
      </c>
      <c r="I887" s="78" t="str">
        <f>IF(COUNTIF(MaGv!$C$26:$BB$26, B884)&gt;0, INDEX(MaGv!$C$3:$BB$26, 1, MATCH(B884, MaGv!$C$26:$BB$26,0))," ")</f>
        <v xml:space="preserve"> </v>
      </c>
      <c r="J887" s="78" t="str">
        <f>IF(COUNTIF(MaGv!$C$31:$BB$31, B884)&gt;0, INDEX(MaGv!$C$3:$BB$31, 1, MATCH(B884, MaGv!$C$31:$BB$31,0))," ")</f>
        <v xml:space="preserve"> </v>
      </c>
      <c r="K887" s="104"/>
      <c r="L887" s="580"/>
      <c r="M887" s="78">
        <v>3</v>
      </c>
      <c r="N887" s="79" t="s">
        <v>278</v>
      </c>
      <c r="O887" s="78" t="str">
        <f>IF(COUNTIF(MaGv!$C$6:$BB$6, L884)&gt;0, INDEX(MaGv!$C$3:$BB$6, 1, MATCH(L884, MaGv!$C$6:$BB$6,0))," ")</f>
        <v xml:space="preserve"> </v>
      </c>
      <c r="P887" s="78" t="str">
        <f>IF(COUNTIF(MaGv!$C$11:$BB$11, L884)&gt;0, INDEX(MaGv!$C$3:$BB$11, 1, MATCH(L884, MaGv!$C$11:$BB$11,0))," ")</f>
        <v xml:space="preserve"> </v>
      </c>
      <c r="Q887" s="78" t="str">
        <f>IF(COUNTIF(MaGv!$C$16:$BB$16, L884)&gt;0, INDEX(MaGv!$C$3:$BB$16, 1, MATCH(L884, MaGv!$C$16:$BB$16,0))," ")</f>
        <v xml:space="preserve"> </v>
      </c>
      <c r="R887" s="78" t="str">
        <f>IF(COUNTIF(MaGv!$C$21:$BB$21, L884)&gt;0, INDEX(MaGv!$C$3:$BB$21, 1, MATCH(L884, MaGv!$C$21:$BB$21,0))," ")</f>
        <v xml:space="preserve"> </v>
      </c>
      <c r="S887" s="78" t="str">
        <f>IF(COUNTIF(MaGv!$C$26:$BB$26, L884)&gt;0, INDEX(MaGv!$C$3:$BB$26, 1, MATCH(L884, MaGv!$C$26:$BB$26,0))," ")</f>
        <v xml:space="preserve"> </v>
      </c>
      <c r="T887" s="78" t="str">
        <f>IF(COUNTIF(MaGv!$C$31:$BB$31, L884)&gt;0, INDEX(MaGv!$C$3:$BB$31, 1, MATCH(L884, MaGv!$C$31:$BB$31,0))," ")</f>
        <v xml:space="preserve"> </v>
      </c>
    </row>
    <row r="888" spans="1:22" ht="12.95" customHeight="1">
      <c r="A888" s="124"/>
      <c r="B888" s="580"/>
      <c r="C888" s="78">
        <v>4</v>
      </c>
      <c r="D888" s="79" t="s">
        <v>99</v>
      </c>
      <c r="E888" s="78" t="str">
        <f>IF(COUNTIF(MaGv!$C$7:$BB$7, B884)&gt;0, INDEX(MaGv!$C$3:$BB$7, 1, MATCH(B884, MaGv!$C$7:$BB$7,0))," ")</f>
        <v xml:space="preserve"> </v>
      </c>
      <c r="F888" s="78" t="str">
        <f>IF(COUNTIF(MaGv!$C$12:$BB$12, B884)&gt;0, INDEX(MaGv!$C$3:$BB$12, 1, MATCH(B884, MaGv!$C$12:$BB$12,0))," ")</f>
        <v xml:space="preserve"> </v>
      </c>
      <c r="G888" s="78" t="str">
        <f>IF(COUNTIF(MaGv!$C$17:$BB$17, B884)&gt;0, INDEX(MaGv!$C$3:$BB$17, 1, MATCH(B884, MaGv!$C$17:$BB$17,0))," ")</f>
        <v xml:space="preserve"> </v>
      </c>
      <c r="H888" s="78" t="str">
        <f>IF(COUNTIF(MaGv!$C$22:$BB$22, B884)&gt;0, INDEX(MaGv!$C$3:$BB$22, 1, MATCH(B884, MaGv!$C$22:$BB$22,0))," ")</f>
        <v xml:space="preserve"> </v>
      </c>
      <c r="I888" s="78" t="str">
        <f>IF(COUNTIF(MaGv!$C$27:$BB$27, B884)&gt;0, INDEX(MaGv!$C$3:$BB$27, 1, MATCH(B884, MaGv!$C$27:$BB$27,0))," ")</f>
        <v xml:space="preserve"> </v>
      </c>
      <c r="J888" s="78" t="str">
        <f>IF(COUNTIF(MaGv!$C$32:$BB$32, B884)&gt;0, INDEX(MaGv!$C$3:$BB$32, 1, MATCH(B884, MaGv!$C$32:$BB$32,0))," ")</f>
        <v xml:space="preserve"> </v>
      </c>
      <c r="K888" s="104"/>
      <c r="L888" s="580"/>
      <c r="M888" s="78">
        <v>4</v>
      </c>
      <c r="N888" s="79" t="s">
        <v>99</v>
      </c>
      <c r="O888" s="78" t="str">
        <f>IF(COUNTIF(MaGv!$C$7:$BB$7, L884)&gt;0, INDEX(MaGv!$C$3:$BB$7, 1, MATCH(L884, MaGv!$C$7:$BB$7,0))," ")</f>
        <v xml:space="preserve"> </v>
      </c>
      <c r="P888" s="78" t="str">
        <f>IF(COUNTIF(MaGv!$C$12:$BB$12, L884)&gt;0, INDEX(MaGv!$C$3:$BB$12, 1, MATCH(L884, MaGv!$C$12:$BB$12,0))," ")</f>
        <v xml:space="preserve"> </v>
      </c>
      <c r="Q888" s="78" t="str">
        <f>IF(COUNTIF(MaGv!$C$17:$BB$17, L884)&gt;0, INDEX(MaGv!$C$3:$BB$17, 1, MATCH(L884, MaGv!$C$17:$BB$17,0))," ")</f>
        <v xml:space="preserve"> </v>
      </c>
      <c r="R888" s="78" t="str">
        <f>IF(COUNTIF(MaGv!$C$22:$BB$22, L884)&gt;0, INDEX(MaGv!$C$3:$BB$22, 1, MATCH(L884, MaGv!$C$22:$BB$22,0))," ")</f>
        <v xml:space="preserve"> </v>
      </c>
      <c r="S888" s="78" t="str">
        <f>IF(COUNTIF(MaGv!$C$27:$BB$27, L884)&gt;0, INDEX(MaGv!$C$3:$BB$27, 1, MATCH(L884, MaGv!$C$27:$BB$27,0))," ")</f>
        <v xml:space="preserve"> </v>
      </c>
      <c r="T888" s="78" t="str">
        <f>IF(COUNTIF(MaGv!$C$32:$BB$32, L884)&gt;0, INDEX(MaGv!$C$3:$BB$32, 1, MATCH(L884, MaGv!$C$32:$BB$32,0))," ")</f>
        <v xml:space="preserve"> </v>
      </c>
    </row>
    <row r="889" spans="1:22" ht="12.95" customHeight="1" thickBot="1">
      <c r="A889" s="124"/>
      <c r="B889" s="580"/>
      <c r="C889" s="108">
        <v>5</v>
      </c>
      <c r="D889" s="110" t="s">
        <v>100</v>
      </c>
      <c r="E889" s="108" t="str">
        <f>IF(COUNTIF(MaGv!$C$8:$BB$8, B884)&gt;0, INDEX(MaGv!$C$3:$BB$8, 1, MATCH(B884, MaGv!$C$8:$BB$8,0))," ")</f>
        <v xml:space="preserve"> </v>
      </c>
      <c r="F889" s="108" t="str">
        <f>IF(COUNTIF(MaGv!$C$13:$BB$13, B884)&gt;0, INDEX(MaGv!$C$3:$BB$13, 1, MATCH(B884, MaGv!$C$13:$BB$13,0))," ")</f>
        <v xml:space="preserve"> </v>
      </c>
      <c r="G889" s="108" t="str">
        <f>IF(COUNTIF(MaGv!$C$18:$BB$18, B884)&gt;0, INDEX(MaGv!$C$3:$BB$18, 1, MATCH(B884, MaGv!$C$18:$BB$18,0))," ")</f>
        <v xml:space="preserve"> </v>
      </c>
      <c r="H889" s="108" t="str">
        <f>IF(COUNTIF(MaGv!$C$23:$BB$23, B884)&gt;0, INDEX(MaGv!$C$3:$BB$23, 1, MATCH(B884, MaGv!$C$23:$BB$23,0))," ")</f>
        <v xml:space="preserve"> </v>
      </c>
      <c r="I889" s="108" t="str">
        <f>IF(COUNTIF(MaGv!$C$28:$BB$28, B884)&gt;0, INDEX(MaGv!$C$3:$BB$28, 1, MATCH(B884, MaGv!$C$28:$BB$28,0))," ")</f>
        <v xml:space="preserve"> </v>
      </c>
      <c r="J889" s="108" t="str">
        <f>IF(COUNTIF(MaGv!$C$33:$BB$33, B884)&gt;0, INDEX(MaGv!$C$3:$BB$33, 1, MATCH(B884, MaGv!$C$33:$BB$33, 0))," ")</f>
        <v xml:space="preserve"> </v>
      </c>
      <c r="K889" s="104"/>
      <c r="L889" s="580"/>
      <c r="M889" s="108">
        <v>5</v>
      </c>
      <c r="N889" s="110" t="s">
        <v>100</v>
      </c>
      <c r="O889" s="108" t="str">
        <f>IF(COUNTIF(MaGv!$C$8:$BB$8, L884)&gt;0, INDEX(MaGv!$C$3:$BB$8, 1, MATCH(L884, MaGv!$C$8:$BB$8,0))," ")</f>
        <v xml:space="preserve"> </v>
      </c>
      <c r="P889" s="108" t="str">
        <f>IF(COUNTIF(MaGv!$C$13:$BB$13, L884)&gt;0, INDEX(MaGv!$C$3:$BB$13, 1, MATCH(L884, MaGv!$C$13:$BB$13,0))," ")</f>
        <v xml:space="preserve"> </v>
      </c>
      <c r="Q889" s="108" t="str">
        <f>IF(COUNTIF(MaGv!$C$18:$BB$18, L884)&gt;0, INDEX(MaGv!$C$3:$BB$18, 1, MATCH(L884, MaGv!$C$18:$BB$18,0))," ")</f>
        <v xml:space="preserve"> </v>
      </c>
      <c r="R889" s="108" t="str">
        <f>IF(COUNTIF(MaGv!$C$23:$BB$23, L884)&gt;0, INDEX(MaGv!$C$3:$BB$23, 1, MATCH(L884, MaGv!$C$23:$BB$23,0))," ")</f>
        <v xml:space="preserve"> </v>
      </c>
      <c r="S889" s="108" t="str">
        <f>IF(COUNTIF(MaGv!$C$28:$BB$28, L884)&gt;0, INDEX(MaGv!$C$3:$BB$28, 1, MATCH(L884, MaGv!$C$28:$BB$28,0))," ")</f>
        <v xml:space="preserve"> </v>
      </c>
      <c r="T889" s="108" t="str">
        <f>IF(COUNTIF(MaGv!$C$33:$BB$33, L884)&gt;0, INDEX(MaGv!$C$3:$BB$33, 1, MATCH(L884, MaGv!$C$33:$BB$33, 0))," ")</f>
        <v xml:space="preserve"> </v>
      </c>
    </row>
    <row r="890" spans="1:22" ht="12.95" customHeight="1" thickTop="1">
      <c r="A890" s="124"/>
      <c r="B890" s="579" t="s">
        <v>24</v>
      </c>
      <c r="C890" s="109">
        <v>1</v>
      </c>
      <c r="D890" s="111" t="s">
        <v>279</v>
      </c>
      <c r="E890" s="109" t="str">
        <f>IF(COUNTIF(MaGv!$C$39:$BB$39, B884)&gt;0, INDEX(MaGv!$C$38:$BB$39, 1, MATCH(B884, MaGv!$C$39:$BB$39,0))," ")</f>
        <v xml:space="preserve"> </v>
      </c>
      <c r="F890" s="109" t="str">
        <f>IF(COUNTIF(MaGv!$C$44:$BB$44, B884)&gt;0, INDEX(MaGv!$C$38:$BB$44, 1, MATCH(B884, MaGv!$C$44:$BB$44,0))," ")</f>
        <v xml:space="preserve"> </v>
      </c>
      <c r="G890" s="109" t="str">
        <f>IF(COUNTIF(MaGv!$C$49:$BB$49, B884)&gt;0, INDEX(MaGv!$C$38:$BB$49, 1, MATCH(B884, MaGv!$C$49:$BB$49,0))," ")</f>
        <v xml:space="preserve"> </v>
      </c>
      <c r="H890" s="109" t="str">
        <f>IF(COUNTIF(MaGv!$C$54:$BB$54, B884)&gt;0, INDEX(MaGv!$C$38:$BB$54, 1, MATCH(B884, MaGv!$C$54:$BB$54,0))," ")</f>
        <v xml:space="preserve"> </v>
      </c>
      <c r="I890" s="109" t="str">
        <f>IF(COUNTIF(MaGv!$C$59:$BB$59, B884)&gt;0, INDEX(MaGv!$C$38:$BB$59, 1, MATCH(B884, MaGv!$C$59:$BB$59,0))," ")</f>
        <v xml:space="preserve"> </v>
      </c>
      <c r="J890" s="109" t="str">
        <f>IF(COUNTIF(MaGv!$C$64:$BB$64, B884)&gt;0, INDEX(MaGv!$C$38:$BB$64, 1, MATCH(B884, MaGv!$C$64:$BB$64,0))," ")</f>
        <v xml:space="preserve"> </v>
      </c>
      <c r="K890" s="104"/>
      <c r="L890" s="579" t="s">
        <v>24</v>
      </c>
      <c r="M890" s="109">
        <v>1</v>
      </c>
      <c r="N890" s="111" t="s">
        <v>279</v>
      </c>
      <c r="O890" s="109" t="str">
        <f>IF(COUNTIF(MaGv!$C$39:$BB$39, L884)&gt;0, INDEX(MaGv!$C$38:$BB$39, 1, MATCH(L884, MaGv!$C$39:$BB$39,0))," ")</f>
        <v xml:space="preserve"> </v>
      </c>
      <c r="P890" s="109" t="str">
        <f>IF(COUNTIF(MaGv!$C$44:$BB$44, L884)&gt;0, INDEX(MaGv!$C$38:$BB$44, 1, MATCH(L884, MaGv!$C$44:$BB$44,0))," ")</f>
        <v xml:space="preserve"> </v>
      </c>
      <c r="Q890" s="109" t="str">
        <f>IF(COUNTIF(MaGv!$C$49:$BB$49, L884)&gt;0, INDEX(MaGv!$C$38:$BB$49, 1, MATCH(L884, MaGv!$C$49:$BB$49,0))," ")</f>
        <v xml:space="preserve"> </v>
      </c>
      <c r="R890" s="109" t="str">
        <f>IF(COUNTIF(MaGv!$C$54:$BB$54, L884)&gt;0, INDEX(MaGv!$C$38:$BB$54, 1, MATCH(L884, MaGv!$C$54:$BB$54,0))," ")</f>
        <v xml:space="preserve"> </v>
      </c>
      <c r="S890" s="109" t="str">
        <f>IF(COUNTIF(MaGv!$C$59:$BB$59, L884)&gt;0, INDEX(MaGv!$C$38:$BB$59, 1, MATCH(L884, MaGv!$C$59:$BB$59,0))," ")</f>
        <v xml:space="preserve"> </v>
      </c>
      <c r="T890" s="109" t="str">
        <f>IF(COUNTIF(MaGv!$C$64:$BB$64, L884)&gt;0, INDEX(MaGv!$C$38:$BB$64, 1, MATCH(L884, MaGv!$C$64:$BB$64,0))," ")</f>
        <v xml:space="preserve"> </v>
      </c>
    </row>
    <row r="891" spans="1:22" ht="12.95" customHeight="1">
      <c r="A891" s="124"/>
      <c r="B891" s="580"/>
      <c r="C891" s="78">
        <v>2</v>
      </c>
      <c r="D891" s="79" t="s">
        <v>531</v>
      </c>
      <c r="E891" s="78" t="str">
        <f>IF(COUNTIF(MaGv!$C$40:$BB$40, B884)&gt;0, INDEX(MaGv!$C$38:$BB$40, 1, MATCH(B884, MaGv!$C$40:$BB$40,0))," ")</f>
        <v xml:space="preserve"> </v>
      </c>
      <c r="F891" s="78" t="str">
        <f>IF(COUNTIF(MaGv!$C$45:$BB$45, B884)&gt;0, INDEX(MaGv!$C$38:$BB$45, 1, MATCH(B884, MaGv!$C$45:$BB$45,0))," ")</f>
        <v xml:space="preserve"> </v>
      </c>
      <c r="G891" s="78" t="str">
        <f>IF(COUNTIF(MaGv!$C$50:$BB$50, B884)&gt;0, INDEX(MaGv!$C$38:$BB$50, 1, MATCH(B884, MaGv!$C$50:$BB$50,0))," ")</f>
        <v xml:space="preserve"> </v>
      </c>
      <c r="H891" s="78" t="str">
        <f>IF(COUNTIF(MaGv!$C$55:$BB$55, B884)&gt;0, INDEX(MaGv!$C$38:$BB$55, 1, MATCH(B884, MaGv!$C$55:$BB$55,0))," ")</f>
        <v xml:space="preserve"> </v>
      </c>
      <c r="I891" s="78" t="str">
        <f>IF(COUNTIF(MaGv!$C$60:$BB$60, B884)&gt;0, INDEX(MaGv!$C$38:$BB$60, 1, MATCH(B884, MaGv!$C$60:$BB$60,0))," ")</f>
        <v xml:space="preserve"> </v>
      </c>
      <c r="J891" s="78" t="str">
        <f>IF(COUNTIF(MaGv!$C$65:$BB$65, B884)&gt;0, INDEX(MaGv!$C$38:$BB$65, 1, MATCH(B884, MaGv!$C$65:$BB$65,0))," ")</f>
        <v xml:space="preserve"> </v>
      </c>
      <c r="K891" s="104"/>
      <c r="L891" s="580"/>
      <c r="M891" s="78">
        <v>2</v>
      </c>
      <c r="N891" s="79" t="s">
        <v>531</v>
      </c>
      <c r="O891" s="78" t="str">
        <f>IF(COUNTIF(MaGv!$C$40:$BB$40, L884)&gt;0, INDEX(MaGv!$C$38:$BB$40, 1, MATCH(L884, MaGv!$C$40:$BB$40,0))," ")</f>
        <v xml:space="preserve"> </v>
      </c>
      <c r="P891" s="78" t="str">
        <f>IF(COUNTIF(MaGv!$C$45:$BB$45, L884)&gt;0, INDEX(MaGv!$C$38:$BB$45, 1, MATCH(L884, MaGv!$C$45:$BB$45,0))," ")</f>
        <v xml:space="preserve"> </v>
      </c>
      <c r="Q891" s="78" t="str">
        <f>IF(COUNTIF(MaGv!$C$50:$BB$50, L884)&gt;0, INDEX(MaGv!$C$38:$BB$50, 1, MATCH(L884, MaGv!$C$50:$BB$50,0))," ")</f>
        <v xml:space="preserve"> </v>
      </c>
      <c r="R891" s="78" t="str">
        <f>IF(COUNTIF(MaGv!$C$55:$BB$55, L884)&gt;0, INDEX(MaGv!$C$38:$BB$55, 1, MATCH(L884, MaGv!$C$55:$BB$55,0))," ")</f>
        <v xml:space="preserve"> </v>
      </c>
      <c r="S891" s="78" t="str">
        <f>IF(COUNTIF(MaGv!$C$60:$BB$60, L884)&gt;0, INDEX(MaGv!$C$38:$BB$60, 1, MATCH(L884, MaGv!$C$60:$BB$60,0))," ")</f>
        <v xml:space="preserve"> </v>
      </c>
      <c r="T891" s="78" t="str">
        <f>IF(COUNTIF(MaGv!$C$65:$BB$65, L884)&gt;0, INDEX(MaGv!$C$38:$BB$65, 1, MATCH(L884, MaGv!$C$65:$BB$65,0))," ")</f>
        <v xml:space="preserve"> </v>
      </c>
    </row>
    <row r="892" spans="1:22" ht="12.95" customHeight="1">
      <c r="A892" s="124"/>
      <c r="B892" s="580"/>
      <c r="C892" s="78">
        <v>3</v>
      </c>
      <c r="D892" s="79" t="s">
        <v>532</v>
      </c>
      <c r="E892" s="78" t="str">
        <f>IF(COUNTIF(MaGv!$C$41:$BB$41, B884)&gt;0, INDEX(MaGv!$C$38:$BB$41, 1, MATCH(B884, MaGv!$C$41:$BB$41,0))," ")</f>
        <v xml:space="preserve"> </v>
      </c>
      <c r="F892" s="78" t="str">
        <f>IF(COUNTIF(MaGv!$C$46:$BB$46, B884)&gt;0, INDEX(MaGv!$C$38:$BB$46, 1, MATCH(B884, MaGv!$C$46:$BB$46,0))," ")</f>
        <v xml:space="preserve"> </v>
      </c>
      <c r="G892" s="78" t="str">
        <f>IF(COUNTIF(MaGv!$C$51:$BB$51, B884)&gt;0, INDEX(MaGv!$C$38:$BB$51, 1, MATCH(B884, MaGv!$C$51:$BB$51,0))," ")</f>
        <v xml:space="preserve"> </v>
      </c>
      <c r="H892" s="78" t="str">
        <f>IF(COUNTIF(MaGv!$C$56:$BB$56, B884)&gt;0, INDEX(MaGv!$C$38:$BB$56, 1, MATCH(B884, MaGv!$C$56:$BB$56,0))," ")</f>
        <v xml:space="preserve"> </v>
      </c>
      <c r="I892" s="78" t="str">
        <f>IF(COUNTIF(MaGv!$C$61:$BB$61, B884)&gt;0, INDEX(MaGv!$C$38:$BB$61, 1, MATCH(B884, MaGv!$C$61:$BB$61,0))," ")</f>
        <v xml:space="preserve"> </v>
      </c>
      <c r="J892" s="78" t="str">
        <f>IF(COUNTIF(MaGv!$C$66:$BB$66, B884)&gt;0, INDEX(MaGv!$C$38:$BB$66, 1, MATCH(B884, MaGv!$C$66:$BB$66,0))," ")</f>
        <v xml:space="preserve"> </v>
      </c>
      <c r="K892" s="104"/>
      <c r="L892" s="580"/>
      <c r="M892" s="78">
        <v>3</v>
      </c>
      <c r="N892" s="79" t="s">
        <v>532</v>
      </c>
      <c r="O892" s="78" t="str">
        <f>IF(COUNTIF(MaGv!$C$41:$BB$41, L884)&gt;0, INDEX(MaGv!$C$38:$BB$41, 1, MATCH(L884, MaGv!$C$41:$BB$41,0))," ")</f>
        <v xml:space="preserve"> </v>
      </c>
      <c r="P892" s="78" t="str">
        <f>IF(COUNTIF(MaGv!$C$46:$BB$46, L884)&gt;0, INDEX(MaGv!$C$38:$BB$46, 1, MATCH(L884, MaGv!$C$46:$BB$46,0))," ")</f>
        <v xml:space="preserve"> </v>
      </c>
      <c r="Q892" s="78" t="str">
        <f>IF(COUNTIF(MaGv!$C$51:$BB$51, L884)&gt;0, INDEX(MaGv!$C$38:$BB$51, 1, MATCH(L884, MaGv!$C$51:$BB$51,0))," ")</f>
        <v xml:space="preserve"> </v>
      </c>
      <c r="R892" s="78" t="str">
        <f>IF(COUNTIF(MaGv!$C$56:$BB$56, L884)&gt;0, INDEX(MaGv!$C$38:$BB$56, 1, MATCH(L884, MaGv!$C$56:$BB$56,0))," ")</f>
        <v xml:space="preserve"> </v>
      </c>
      <c r="S892" s="78" t="str">
        <f>IF(COUNTIF(MaGv!$C$61:$BB$61, L884)&gt;0, INDEX(MaGv!$C$38:$BB$61, 1, MATCH(L884, MaGv!$C$61:$BB$61,0))," ")</f>
        <v xml:space="preserve"> </v>
      </c>
      <c r="T892" s="78" t="str">
        <f>IF(COUNTIF(MaGv!$C$66:$BB$66, L884)&gt;0, INDEX(MaGv!$C$38:$BB$66, 1, MATCH(L884, MaGv!$C$66:$BB$66,0))," ")</f>
        <v xml:space="preserve"> </v>
      </c>
    </row>
    <row r="893" spans="1:22" ht="12.95" customHeight="1">
      <c r="A893" s="124"/>
      <c r="B893" s="580"/>
      <c r="C893" s="78">
        <v>4</v>
      </c>
      <c r="D893" s="79" t="s">
        <v>533</v>
      </c>
      <c r="E893" s="78" t="str">
        <f>IF(COUNTIF(MaGv!$C$42:$BB$42, B884)&gt;0, INDEX(MaGv!$C$38:$BB$42, 1, MATCH(B884, MaGv!$C$42:$BB$42,0))," ")</f>
        <v xml:space="preserve"> </v>
      </c>
      <c r="F893" s="78" t="str">
        <f>IF(COUNTIF(MaGv!$C$47:$BB$47, B884)&gt;0, INDEX(MaGv!$C$38:$BB$47, 1, MATCH(B884, MaGv!$C$47:$BB$47,0))," ")</f>
        <v xml:space="preserve"> </v>
      </c>
      <c r="G893" s="78" t="str">
        <f>IF(COUNTIF(MaGv!$C$52:$BB$52, B884)&gt;0, INDEX(MaGv!$C$38:$BB$52, 1, MATCH(B884, MaGv!$C$52:$BB$52, 0))," ")</f>
        <v xml:space="preserve"> </v>
      </c>
      <c r="H893" s="78" t="str">
        <f>IF(COUNTIF(MaGv!$C$57:$BB$57, B884)&gt;0, INDEX(MaGv!$C$38:$BB$57, 1, MATCH(B884, MaGv!$C$57:$BB$57,0))," ")</f>
        <v xml:space="preserve"> </v>
      </c>
      <c r="I893" s="78" t="str">
        <f>IF(COUNTIF(MaGv!$C$62:$BB$62, B884)&gt;0, INDEX(MaGv!$C$38:$BB$62, 1, MATCH(B884, MaGv!$C$62:$BB$62,0))," ")</f>
        <v xml:space="preserve"> </v>
      </c>
      <c r="J893" s="78" t="str">
        <f>IF(COUNTIF(MaGv!$C$66:$BB$67, B884)&gt;0, INDEX(MaGv!$C$38:$BB$67, 1, MATCH(B884, MaGv!$C$67:$BB$67,0))," ")</f>
        <v xml:space="preserve"> </v>
      </c>
      <c r="K893" s="104"/>
      <c r="L893" s="580"/>
      <c r="M893" s="78">
        <v>4</v>
      </c>
      <c r="N893" s="79" t="s">
        <v>533</v>
      </c>
      <c r="O893" s="78" t="str">
        <f>IF(COUNTIF(MaGv!$C$42:$BB$42, L884)&gt;0, INDEX(MaGv!$C$38:$BB$42, 1, MATCH(L884, MaGv!$C$42:$BB$42,0))," ")</f>
        <v xml:space="preserve"> </v>
      </c>
      <c r="P893" s="78" t="str">
        <f>IF(COUNTIF(MaGv!$C$47:$BB$47, L884)&gt;0, INDEX(MaGv!$C$38:$BB$47, 1, MATCH(L884, MaGv!$C$47:$BB$47,0))," ")</f>
        <v xml:space="preserve"> </v>
      </c>
      <c r="Q893" s="78" t="str">
        <f>IF(COUNTIF(MaGv!$C$52:$BB$52, L884)&gt;0, INDEX(MaGv!$C$38:$BB$52, 1, MATCH(L884, MaGv!$C$52:$BB$52, 0))," ")</f>
        <v xml:space="preserve"> </v>
      </c>
      <c r="R893" s="78" t="str">
        <f>IF(COUNTIF(MaGv!$C$57:$BB$57, L884)&gt;0, INDEX(MaGv!$C$38:$BB$57, 1, MATCH(L884, MaGv!$C$57:$BB$57,0))," ")</f>
        <v xml:space="preserve"> </v>
      </c>
      <c r="S893" s="78" t="str">
        <f>IF(COUNTIF(MaGv!$C$62:$BB$62, L884)&gt;0, INDEX(MaGv!$C$38:$BB$62, 1, MATCH(L884, MaGv!$C$62:$BB$62,0))," ")</f>
        <v xml:space="preserve"> </v>
      </c>
      <c r="T893" s="78" t="str">
        <f>IF(COUNTIF(MaGv!$C$66:$BB$67, L884)&gt;0, INDEX(MaGv!$C$38:$BB$67, 1, MATCH(L884, MaGv!$C$67:$BB$67,0))," ")</f>
        <v xml:space="preserve"> </v>
      </c>
    </row>
    <row r="894" spans="1:22" ht="12.95" customHeight="1">
      <c r="A894" s="124"/>
      <c r="B894" s="581"/>
      <c r="C894" s="80">
        <v>5</v>
      </c>
      <c r="D894" s="81" t="s">
        <v>534</v>
      </c>
      <c r="E894" s="80" t="str">
        <f>IF(COUNTIF(MaGv!$C$43:$BB$43, B884)&gt;0, INDEX(MaGv!$C$38:$BB$43, 1, MATCH(B884, MaGv!$C$43:$BB$43,0))," ")</f>
        <v xml:space="preserve"> </v>
      </c>
      <c r="F894" s="80" t="str">
        <f>IF(COUNTIF(MaGv!$C$48:$BB$48, B884)&gt;0, INDEX(MaGv!$C$38:$BB$48, 1, MATCH(B884, MaGv!$C$48:$BB$48,0))," ")</f>
        <v xml:space="preserve"> </v>
      </c>
      <c r="G894" s="80" t="str">
        <f>IF(COUNTIF(MaGv!$C$53:$BB$53, B884)&gt;0, INDEX(MaGv!$C$38:$BB$53, 1, MATCH(B884, MaGv!$C$53:$BB$53,0))," ")</f>
        <v xml:space="preserve"> </v>
      </c>
      <c r="H894" s="80" t="str">
        <f>IF(COUNTIF(MaGv!$C$58:$BB$58, B884)&gt;0, INDEX(MaGv!$C$38:$BB$58, 1, MATCH(B884, MaGv!$C$58:$BB$58,0))," ")</f>
        <v xml:space="preserve"> </v>
      </c>
      <c r="I894" s="80" t="str">
        <f>IF(COUNTIF(MaGv!$C$63:$BB$63, B884)&gt;0, INDEX(MaGv!$C$38:$BB$63, 1, MATCH(B884, MaGv!$C$63:$BB$63,0))," ")</f>
        <v xml:space="preserve"> </v>
      </c>
      <c r="J894" s="80" t="str">
        <f>IF(COUNTIF(MaGv!$C$68:$BB$68, B884)&gt;0, INDEX(MaGv!$C$38:$BB$68, 1, MATCH(B884, MaGv!$C$68:$BB$68,0))," ")</f>
        <v xml:space="preserve"> </v>
      </c>
      <c r="K894" s="104"/>
      <c r="L894" s="581"/>
      <c r="M894" s="80">
        <v>5</v>
      </c>
      <c r="N894" s="81" t="s">
        <v>534</v>
      </c>
      <c r="O894" s="80" t="str">
        <f>IF(COUNTIF(MaGv!$C$43:$BB$43, L884)&gt;0, INDEX(MaGv!$C$38:$BB$43, 1, MATCH(L884, MaGv!$C$43:$BB$43,0))," ")</f>
        <v xml:space="preserve"> </v>
      </c>
      <c r="P894" s="80" t="str">
        <f>IF(COUNTIF(MaGv!$C$48:$BB$48, L884)&gt;0, INDEX(MaGv!$C$38:$BB$48, 1, MATCH(L884, MaGv!$C$48:$BB$48,0))," ")</f>
        <v xml:space="preserve"> </v>
      </c>
      <c r="Q894" s="80" t="str">
        <f>IF(COUNTIF(MaGv!$C$53:$BB$53, L884)&gt;0, INDEX(MaGv!$C$38:$BB$53, 1, MATCH(L884, MaGv!$C$53:$BB$53,0))," ")</f>
        <v xml:space="preserve"> </v>
      </c>
      <c r="R894" s="80" t="str">
        <f>IF(COUNTIF(MaGv!$C$58:$BB$58, L884)&gt;0, INDEX(MaGv!$C$38:$BB$58, 1, MATCH(L884, MaGv!$C$58:$BB$58,0))," ")</f>
        <v xml:space="preserve"> </v>
      </c>
      <c r="S894" s="80" t="str">
        <f>IF(COUNTIF(MaGv!$C$63:$BB$63, L884)&gt;0, INDEX(MaGv!$C$38:$BB$63, 1, MATCH(L884, MaGv!$C$63:$BB$63,0))," ")</f>
        <v xml:space="preserve"> </v>
      </c>
      <c r="T894" s="80" t="str">
        <f>IF(COUNTIF(MaGv!$C$68:$BB$68, L884)&gt;0, INDEX(MaGv!$C$38:$BB$68, 1, MATCH(L884, MaGv!$C$68:$BB$68,0))," ")</f>
        <v xml:space="preserve"> </v>
      </c>
    </row>
    <row r="897" spans="1:22" ht="12.95" customHeight="1">
      <c r="A897" s="124"/>
      <c r="B897" s="474" t="str">
        <f ca="1">MaGv!$N$1</f>
        <v>tkb_khoi12_hk2_ngay04-05-2020</v>
      </c>
      <c r="C897" s="474"/>
      <c r="D897" s="70"/>
      <c r="E897" s="70"/>
      <c r="F897" s="70"/>
      <c r="G897" s="70"/>
      <c r="H897" s="124"/>
      <c r="I897" s="70"/>
      <c r="J897" s="70"/>
      <c r="K897" s="71"/>
      <c r="L897" s="474" t="str">
        <f ca="1">MaGv!$N$1</f>
        <v>tkb_khoi12_hk2_ngay04-05-2020</v>
      </c>
      <c r="M897" s="70"/>
      <c r="N897" s="70"/>
      <c r="O897" s="70"/>
      <c r="P897" s="70"/>
      <c r="Q897" s="70"/>
      <c r="R897" s="124"/>
      <c r="S897" s="70"/>
      <c r="T897" s="70"/>
    </row>
    <row r="898" spans="1:22" ht="12.95" customHeight="1">
      <c r="B898" s="117" t="s">
        <v>71</v>
      </c>
      <c r="C898" s="582" t="str">
        <f>VLOOKUP(B900,dsma,3,0)&amp;"-"&amp;VLOOKUP(B900,dsma,5,0)</f>
        <v>Trần Quang Thêu-N.Điện</v>
      </c>
      <c r="D898" s="582"/>
      <c r="E898" s="582"/>
      <c r="F898" s="582"/>
      <c r="G898" s="71"/>
      <c r="H898" s="72"/>
      <c r="I898" s="73" t="s">
        <v>125</v>
      </c>
      <c r="J898" s="74">
        <f>60-COUNTIF(E901:J910, " ")</f>
        <v>0</v>
      </c>
      <c r="K898" s="71"/>
      <c r="L898" s="117" t="s">
        <v>71</v>
      </c>
      <c r="M898" s="582" t="str">
        <f>VLOOKUP(L900,dsma,3,0)&amp;"-"&amp;VLOOKUP(L900,dsma,5,0)</f>
        <v>Đoàn Minh Thông-N.Điện</v>
      </c>
      <c r="N898" s="582"/>
      <c r="O898" s="582"/>
      <c r="P898" s="582"/>
      <c r="Q898" s="71"/>
      <c r="R898" s="72"/>
      <c r="S898" s="73" t="s">
        <v>125</v>
      </c>
      <c r="T898" s="74">
        <f>60-COUNTIF(O901:T910, " ")</f>
        <v>0</v>
      </c>
    </row>
    <row r="899" spans="1:22" ht="3" customHeight="1">
      <c r="B899" s="116"/>
      <c r="C899" s="71"/>
      <c r="D899" s="71"/>
      <c r="E899" s="75"/>
      <c r="F899" s="71"/>
      <c r="G899" s="71"/>
      <c r="H899" s="71"/>
      <c r="I899" s="71"/>
      <c r="J899" s="71"/>
      <c r="K899" s="71"/>
      <c r="L899" s="116"/>
      <c r="M899" s="71"/>
      <c r="N899" s="71"/>
      <c r="O899" s="75"/>
      <c r="P899" s="71"/>
      <c r="Q899" s="71"/>
      <c r="R899" s="71"/>
      <c r="S899" s="71"/>
      <c r="T899" s="71"/>
    </row>
    <row r="900" spans="1:22" ht="12.95" customHeight="1">
      <c r="A900" s="126"/>
      <c r="B900" s="118" t="str">
        <f>X117</f>
        <v>BN04</v>
      </c>
      <c r="C900" s="76" t="s">
        <v>72</v>
      </c>
      <c r="D900" s="76" t="s">
        <v>73</v>
      </c>
      <c r="E900" s="76" t="s">
        <v>15</v>
      </c>
      <c r="F900" s="76" t="s">
        <v>16</v>
      </c>
      <c r="G900" s="76" t="s">
        <v>37</v>
      </c>
      <c r="H900" s="76" t="s">
        <v>38</v>
      </c>
      <c r="I900" s="76" t="s">
        <v>39</v>
      </c>
      <c r="J900" s="76" t="s">
        <v>40</v>
      </c>
      <c r="K900" s="103"/>
      <c r="L900" s="118" t="str">
        <f>X118</f>
        <v>BN05</v>
      </c>
      <c r="M900" s="76" t="s">
        <v>72</v>
      </c>
      <c r="N900" s="76" t="s">
        <v>73</v>
      </c>
      <c r="O900" s="76" t="s">
        <v>15</v>
      </c>
      <c r="P900" s="76" t="s">
        <v>16</v>
      </c>
      <c r="Q900" s="76" t="s">
        <v>37</v>
      </c>
      <c r="R900" s="76" t="s">
        <v>38</v>
      </c>
      <c r="S900" s="76" t="s">
        <v>39</v>
      </c>
      <c r="T900" s="76" t="s">
        <v>40</v>
      </c>
      <c r="V900" s="122">
        <v>114</v>
      </c>
    </row>
    <row r="901" spans="1:22" ht="12.95" customHeight="1">
      <c r="A901" s="124"/>
      <c r="B901" s="583" t="s">
        <v>25</v>
      </c>
      <c r="C901" s="68">
        <v>1</v>
      </c>
      <c r="D901" s="77" t="s">
        <v>74</v>
      </c>
      <c r="E901" s="68" t="str">
        <f>IF(COUNTIF(MaGv!$C$4:$BB$4, B900)&gt;0, INDEX(MaGv!$C$3:$BB$4, 1, MATCH(B900, MaGv!$C$4:$BB$4,0))," ")</f>
        <v xml:space="preserve"> </v>
      </c>
      <c r="F901" s="68" t="str">
        <f>IF(COUNTIF(MaGv!$C$9:$BB$9, B900)&gt;0, INDEX(MaGv!$C$3:$BB$9, 1, MATCH(B900, MaGv!$C$9:$BB$9,0))," ")</f>
        <v xml:space="preserve"> </v>
      </c>
      <c r="G901" s="68" t="str">
        <f>IF(COUNTIF(MaGv!$C$14:$BB$14, B900)&gt;0, INDEX(MaGv!$C$3:$BB$14, 1, MATCH(B900, MaGv!$C$14:$BB$14,0))," ")</f>
        <v xml:space="preserve"> </v>
      </c>
      <c r="H901" s="68" t="str">
        <f>IF(COUNTIF(MaGv!$C$19:$BB$19, B900)&gt;0, INDEX(MaGv!$C$3:$BB$19, 1, MATCH(B900, MaGv!$C$19:$BB$19,0))," ")</f>
        <v xml:space="preserve"> </v>
      </c>
      <c r="I901" s="68" t="str">
        <f>IF(COUNTIF(MaGv!$C$24:$BB$24, B900)&gt;0, INDEX(MaGv!$C$3:$BB$24, 1, MATCH(B900, MaGv!$C$24:$BB$24,0))," ")</f>
        <v xml:space="preserve"> </v>
      </c>
      <c r="J901" s="68" t="str">
        <f>IF(COUNTIF(MaGv!$C$29:$BB$29, B900)&gt;0, INDEX(MaGv!$C$3:$BB$29, 1, MATCH(B900, MaGv!$C$29:$BB$29,0))," ")</f>
        <v xml:space="preserve"> </v>
      </c>
      <c r="K901" s="104"/>
      <c r="L901" s="583" t="s">
        <v>25</v>
      </c>
      <c r="M901" s="68">
        <v>1</v>
      </c>
      <c r="N901" s="77" t="s">
        <v>74</v>
      </c>
      <c r="O901" s="68" t="str">
        <f>IF(COUNTIF(MaGv!$C$4:$BB$4, L900)&gt;0, INDEX(MaGv!$C$3:$BB$4, 1, MATCH(L900, MaGv!$C$4:$BB$4,0))," ")</f>
        <v xml:space="preserve"> </v>
      </c>
      <c r="P901" s="68" t="str">
        <f>IF(COUNTIF(MaGv!$C$9:$BB$9, L900)&gt;0, INDEX(MaGv!$C$3:$BB$9, 1, MATCH(L900, MaGv!$C$9:$BB$9,0))," ")</f>
        <v xml:space="preserve"> </v>
      </c>
      <c r="Q901" s="68" t="str">
        <f>IF(COUNTIF(MaGv!$C$14:$BB$14, L900)&gt;0, INDEX(MaGv!$C$3:$BB$14, 1, MATCH(L900, MaGv!$C$14:$BB$14,0))," ")</f>
        <v xml:space="preserve"> </v>
      </c>
      <c r="R901" s="68" t="str">
        <f>IF(COUNTIF(MaGv!$C$19:$BB$19, L900)&gt;0, INDEX(MaGv!$C$3:$BB$19, 1, MATCH(L900, MaGv!$C$19:$BB$19,0))," ")</f>
        <v xml:space="preserve"> </v>
      </c>
      <c r="S901" s="68" t="str">
        <f>IF(COUNTIF(MaGv!$C$24:$BB$24, L900)&gt;0, INDEX(MaGv!$C$3:$BB$24, 1, MATCH(L900, MaGv!$C$24:$BB$24,0))," ")</f>
        <v xml:space="preserve"> </v>
      </c>
      <c r="T901" s="68" t="str">
        <f>IF(COUNTIF(MaGv!$C$29:$BB$29, L900)&gt;0, INDEX(MaGv!$C$3:$BB$29, 1, MATCH(L900, MaGv!$C$29:$BB$29,0))," ")</f>
        <v xml:space="preserve"> </v>
      </c>
    </row>
    <row r="902" spans="1:22" ht="12.95" customHeight="1">
      <c r="A902" s="124"/>
      <c r="B902" s="580"/>
      <c r="C902" s="78">
        <v>2</v>
      </c>
      <c r="D902" s="79" t="s">
        <v>98</v>
      </c>
      <c r="E902" s="78" t="str">
        <f>IF(COUNTIF(MaGv!$C$5:$BB$5, B900)&gt;0, INDEX(MaGv!$C$3:$BB$5, 1, MATCH(B900, MaGv!$C$5:$BB$5,0))," ")</f>
        <v xml:space="preserve"> </v>
      </c>
      <c r="F902" s="78" t="str">
        <f>IF(COUNTIF(MaGv!$C$10:$BB$10, B900)&gt;0, INDEX(MaGv!$C$3:$BB$10, 1, MATCH(B900, MaGv!$C$10:$BB$10,0))," ")</f>
        <v xml:space="preserve"> </v>
      </c>
      <c r="G902" s="78" t="str">
        <f>IF(COUNTIF(MaGv!$C$15:$BB$15, B900)&gt;0, INDEX(MaGv!$C$3:$BB$15, 1, MATCH(B900, MaGv!$C$15:$BB$15,0))," ")</f>
        <v xml:space="preserve"> </v>
      </c>
      <c r="H902" s="78" t="str">
        <f>IF(COUNTIF(MaGv!$C$20:$BB$20, B900)&gt;0, INDEX(MaGv!$C$3:$BB$20, 1, MATCH(B900, MaGv!$C$20:$BB$20,0))," ")</f>
        <v xml:space="preserve"> </v>
      </c>
      <c r="I902" s="78" t="str">
        <f>IF(COUNTIF(MaGv!$C$25:$BB$25, B900)&gt;0, INDEX(MaGv!$C$3:$BB$25, 1, MATCH(B900, MaGv!$C$25:$BB$25,0))," ")</f>
        <v xml:space="preserve"> </v>
      </c>
      <c r="J902" s="78" t="str">
        <f>IF(COUNTIF(MaGv!$C$30:$BB$30, B900)&gt;0, INDEX(MaGv!$C$3:$BB$30, 1, MATCH(B900, MaGv!$C$30:$BB$30,0))," ")</f>
        <v xml:space="preserve"> </v>
      </c>
      <c r="K902" s="104"/>
      <c r="L902" s="580"/>
      <c r="M902" s="78">
        <v>2</v>
      </c>
      <c r="N902" s="79" t="s">
        <v>98</v>
      </c>
      <c r="O902" s="78" t="str">
        <f>IF(COUNTIF(MaGv!$C$5:$BB$5, L900)&gt;0, INDEX(MaGv!$C$3:$BB$5, 1, MATCH(L900, MaGv!$C$5:$BB$5,0))," ")</f>
        <v xml:space="preserve"> </v>
      </c>
      <c r="P902" s="78" t="str">
        <f>IF(COUNTIF(MaGv!$C$10:$BB$10, L900)&gt;0, INDEX(MaGv!$C$3:$BB$10, 1, MATCH(L900, MaGv!$C$10:$BB$10,0))," ")</f>
        <v xml:space="preserve"> </v>
      </c>
      <c r="Q902" s="78" t="str">
        <f>IF(COUNTIF(MaGv!$C$15:$BB$15, L900)&gt;0, INDEX(MaGv!$C$3:$BB$15, 1, MATCH(L900, MaGv!$C$15:$BB$15,0))," ")</f>
        <v xml:space="preserve"> </v>
      </c>
      <c r="R902" s="78" t="str">
        <f>IF(COUNTIF(MaGv!$C$20:$BB$20, L900)&gt;0, INDEX(MaGv!$C$3:$BB$20, 1, MATCH(L900, MaGv!$C$20:$BB$20,0))," ")</f>
        <v xml:space="preserve"> </v>
      </c>
      <c r="S902" s="78" t="str">
        <f>IF(COUNTIF(MaGv!$C$25:$BB$25, L900)&gt;0, INDEX(MaGv!$C$3:$BB$25, 1, MATCH(L900, MaGv!$C$25:$BB$25,0))," ")</f>
        <v xml:space="preserve"> </v>
      </c>
      <c r="T902" s="78" t="str">
        <f>IF(COUNTIF(MaGv!$C$30:$BB$30, L900)&gt;0, INDEX(MaGv!$C$3:$BB$30, 1, MATCH(L900, MaGv!$C$30:$BB$30,0))," ")</f>
        <v xml:space="preserve"> </v>
      </c>
    </row>
    <row r="903" spans="1:22" ht="12.95" customHeight="1">
      <c r="A903" s="124"/>
      <c r="B903" s="580"/>
      <c r="C903" s="78">
        <v>3</v>
      </c>
      <c r="D903" s="79" t="s">
        <v>278</v>
      </c>
      <c r="E903" s="78" t="str">
        <f>IF(COUNTIF(MaGv!$C$6:$BB$6, B900)&gt;0, INDEX(MaGv!$C$3:$BB$6, 1, MATCH(B900, MaGv!$C$6:$BB$6,0))," ")</f>
        <v xml:space="preserve"> </v>
      </c>
      <c r="F903" s="78" t="str">
        <f>IF(COUNTIF(MaGv!$C$11:$BB$11, B900)&gt;0, INDEX(MaGv!$C$3:$BB$11, 1, MATCH(B900, MaGv!$C$11:$BB$11,0))," ")</f>
        <v xml:space="preserve"> </v>
      </c>
      <c r="G903" s="78" t="str">
        <f>IF(COUNTIF(MaGv!$C$16:$BB$16, B900)&gt;0, INDEX(MaGv!$C$3:$BB$16, 1, MATCH(B900, MaGv!$C$16:$BB$16,0))," ")</f>
        <v xml:space="preserve"> </v>
      </c>
      <c r="H903" s="78" t="str">
        <f>IF(COUNTIF(MaGv!$C$21:$BB$21, B900)&gt;0, INDEX(MaGv!$C$3:$BB$21, 1, MATCH(B900, MaGv!$C$21:$BB$21,0))," ")</f>
        <v xml:space="preserve"> </v>
      </c>
      <c r="I903" s="78" t="str">
        <f>IF(COUNTIF(MaGv!$C$26:$BB$26, B900)&gt;0, INDEX(MaGv!$C$3:$BB$26, 1, MATCH(B900, MaGv!$C$26:$BB$26,0))," ")</f>
        <v xml:space="preserve"> </v>
      </c>
      <c r="J903" s="78" t="str">
        <f>IF(COUNTIF(MaGv!$C$31:$BB$31, B900)&gt;0, INDEX(MaGv!$C$3:$BB$31, 1, MATCH(B900, MaGv!$C$31:$BB$31,0))," ")</f>
        <v xml:space="preserve"> </v>
      </c>
      <c r="K903" s="104"/>
      <c r="L903" s="580"/>
      <c r="M903" s="78">
        <v>3</v>
      </c>
      <c r="N903" s="79" t="s">
        <v>278</v>
      </c>
      <c r="O903" s="78" t="str">
        <f>IF(COUNTIF(MaGv!$C$6:$BB$6, L900)&gt;0, INDEX(MaGv!$C$3:$BB$6, 1, MATCH(L900, MaGv!$C$6:$BB$6,0))," ")</f>
        <v xml:space="preserve"> </v>
      </c>
      <c r="P903" s="78" t="str">
        <f>IF(COUNTIF(MaGv!$C$11:$BB$11, L900)&gt;0, INDEX(MaGv!$C$3:$BB$11, 1, MATCH(L900, MaGv!$C$11:$BB$11,0))," ")</f>
        <v xml:space="preserve"> </v>
      </c>
      <c r="Q903" s="78" t="str">
        <f>IF(COUNTIF(MaGv!$C$16:$BB$16, L900)&gt;0, INDEX(MaGv!$C$3:$BB$16, 1, MATCH(L900, MaGv!$C$16:$BB$16,0))," ")</f>
        <v xml:space="preserve"> </v>
      </c>
      <c r="R903" s="78" t="str">
        <f>IF(COUNTIF(MaGv!$C$21:$BB$21, L900)&gt;0, INDEX(MaGv!$C$3:$BB$21, 1, MATCH(L900, MaGv!$C$21:$BB$21,0))," ")</f>
        <v xml:space="preserve"> </v>
      </c>
      <c r="S903" s="78" t="str">
        <f>IF(COUNTIF(MaGv!$C$26:$BB$26, L900)&gt;0, INDEX(MaGv!$C$3:$BB$26, 1, MATCH(L900, MaGv!$C$26:$BB$26,0))," ")</f>
        <v xml:space="preserve"> </v>
      </c>
      <c r="T903" s="78" t="str">
        <f>IF(COUNTIF(MaGv!$C$31:$BB$31, L900)&gt;0, INDEX(MaGv!$C$3:$BB$31, 1, MATCH(L900, MaGv!$C$31:$BB$31,0))," ")</f>
        <v xml:space="preserve"> </v>
      </c>
    </row>
    <row r="904" spans="1:22" ht="12.95" customHeight="1">
      <c r="A904" s="124"/>
      <c r="B904" s="580"/>
      <c r="C904" s="78">
        <v>4</v>
      </c>
      <c r="D904" s="79" t="s">
        <v>99</v>
      </c>
      <c r="E904" s="78" t="str">
        <f>IF(COUNTIF(MaGv!$C$7:$BB$7, B900)&gt;0, INDEX(MaGv!$C$3:$BB$7, 1, MATCH(B900, MaGv!$C$7:$BB$7,0))," ")</f>
        <v xml:space="preserve"> </v>
      </c>
      <c r="F904" s="78" t="str">
        <f>IF(COUNTIF(MaGv!$C$12:$BB$12, B900)&gt;0, INDEX(MaGv!$C$3:$BB$12, 1, MATCH(B900, MaGv!$C$12:$BB$12,0))," ")</f>
        <v xml:space="preserve"> </v>
      </c>
      <c r="G904" s="78" t="str">
        <f>IF(COUNTIF(MaGv!$C$17:$BB$17, B900)&gt;0, INDEX(MaGv!$C$3:$BB$17, 1, MATCH(B900, MaGv!$C$17:$BB$17,0))," ")</f>
        <v xml:space="preserve"> </v>
      </c>
      <c r="H904" s="78" t="str">
        <f>IF(COUNTIF(MaGv!$C$22:$BB$22, B900)&gt;0, INDEX(MaGv!$C$3:$BB$22, 1, MATCH(B900, MaGv!$C$22:$BB$22,0))," ")</f>
        <v xml:space="preserve"> </v>
      </c>
      <c r="I904" s="78" t="str">
        <f>IF(COUNTIF(MaGv!$C$27:$BB$27, B900)&gt;0, INDEX(MaGv!$C$3:$BB$27, 1, MATCH(B900, MaGv!$C$27:$BB$27,0))," ")</f>
        <v xml:space="preserve"> </v>
      </c>
      <c r="J904" s="78" t="str">
        <f>IF(COUNTIF(MaGv!$C$32:$BB$32, B900)&gt;0, INDEX(MaGv!$C$3:$BB$32, 1, MATCH(B900, MaGv!$C$32:$BB$32,0))," ")</f>
        <v xml:space="preserve"> </v>
      </c>
      <c r="K904" s="104"/>
      <c r="L904" s="580"/>
      <c r="M904" s="78">
        <v>4</v>
      </c>
      <c r="N904" s="79" t="s">
        <v>99</v>
      </c>
      <c r="O904" s="78" t="str">
        <f>IF(COUNTIF(MaGv!$C$7:$BB$7, L900)&gt;0, INDEX(MaGv!$C$3:$BB$7, 1, MATCH(L900, MaGv!$C$7:$BB$7,0))," ")</f>
        <v xml:space="preserve"> </v>
      </c>
      <c r="P904" s="78" t="str">
        <f>IF(COUNTIF(MaGv!$C$12:$BB$12, L900)&gt;0, INDEX(MaGv!$C$3:$BB$12, 1, MATCH(L900, MaGv!$C$12:$BB$12,0))," ")</f>
        <v xml:space="preserve"> </v>
      </c>
      <c r="Q904" s="78" t="str">
        <f>IF(COUNTIF(MaGv!$C$17:$BB$17, L900)&gt;0, INDEX(MaGv!$C$3:$BB$17, 1, MATCH(L900, MaGv!$C$17:$BB$17,0))," ")</f>
        <v xml:space="preserve"> </v>
      </c>
      <c r="R904" s="78" t="str">
        <f>IF(COUNTIF(MaGv!$C$22:$BB$22, L900)&gt;0, INDEX(MaGv!$C$3:$BB$22, 1, MATCH(L900, MaGv!$C$22:$BB$22,0))," ")</f>
        <v xml:space="preserve"> </v>
      </c>
      <c r="S904" s="78" t="str">
        <f>IF(COUNTIF(MaGv!$C$27:$BB$27, L900)&gt;0, INDEX(MaGv!$C$3:$BB$27, 1, MATCH(L900, MaGv!$C$27:$BB$27,0))," ")</f>
        <v xml:space="preserve"> </v>
      </c>
      <c r="T904" s="78" t="str">
        <f>IF(COUNTIF(MaGv!$C$32:$BB$32, L900)&gt;0, INDEX(MaGv!$C$3:$BB$32, 1, MATCH(L900, MaGv!$C$32:$BB$32,0))," ")</f>
        <v xml:space="preserve"> </v>
      </c>
    </row>
    <row r="905" spans="1:22" ht="12.95" customHeight="1" thickBot="1">
      <c r="A905" s="124"/>
      <c r="B905" s="580"/>
      <c r="C905" s="108">
        <v>5</v>
      </c>
      <c r="D905" s="110" t="s">
        <v>100</v>
      </c>
      <c r="E905" s="108" t="str">
        <f>IF(COUNTIF(MaGv!$C$8:$BB$8, B900)&gt;0, INDEX(MaGv!$C$3:$BB$8, 1, MATCH(B900, MaGv!$C$8:$BB$8,0))," ")</f>
        <v xml:space="preserve"> </v>
      </c>
      <c r="F905" s="108" t="str">
        <f>IF(COUNTIF(MaGv!$C$13:$BB$13, B900)&gt;0, INDEX(MaGv!$C$3:$BB$13, 1, MATCH(B900, MaGv!$C$13:$BB$13,0))," ")</f>
        <v xml:space="preserve"> </v>
      </c>
      <c r="G905" s="108" t="str">
        <f>IF(COUNTIF(MaGv!$C$18:$BB$18, B900)&gt;0, INDEX(MaGv!$C$3:$BB$18, 1, MATCH(B900, MaGv!$C$18:$BB$18,0))," ")</f>
        <v xml:space="preserve"> </v>
      </c>
      <c r="H905" s="108" t="str">
        <f>IF(COUNTIF(MaGv!$C$23:$BB$23, B900)&gt;0, INDEX(MaGv!$C$3:$BB$23, 1, MATCH(B900, MaGv!$C$23:$BB$23,0))," ")</f>
        <v xml:space="preserve"> </v>
      </c>
      <c r="I905" s="108" t="str">
        <f>IF(COUNTIF(MaGv!$C$28:$BB$28, B900)&gt;0, INDEX(MaGv!$C$3:$BB$28, 1, MATCH(B900, MaGv!$C$28:$BB$28,0))," ")</f>
        <v xml:space="preserve"> </v>
      </c>
      <c r="J905" s="108" t="str">
        <f>IF(COUNTIF(MaGv!$C$33:$BB$33, B900)&gt;0, INDEX(MaGv!$C$3:$BB$33, 1, MATCH(B900, MaGv!$C$33:$BB$33, 0))," ")</f>
        <v xml:space="preserve"> </v>
      </c>
      <c r="K905" s="104"/>
      <c r="L905" s="580"/>
      <c r="M905" s="108">
        <v>5</v>
      </c>
      <c r="N905" s="110" t="s">
        <v>100</v>
      </c>
      <c r="O905" s="108" t="str">
        <f>IF(COUNTIF(MaGv!$C$8:$BB$8, L900)&gt;0, INDEX(MaGv!$C$3:$BB$8, 1, MATCH(L900, MaGv!$C$8:$BB$8,0))," ")</f>
        <v xml:space="preserve"> </v>
      </c>
      <c r="P905" s="108" t="str">
        <f>IF(COUNTIF(MaGv!$C$13:$BB$13, L900)&gt;0, INDEX(MaGv!$C$3:$BB$13, 1, MATCH(L900, MaGv!$C$13:$BB$13,0))," ")</f>
        <v xml:space="preserve"> </v>
      </c>
      <c r="Q905" s="108" t="str">
        <f>IF(COUNTIF(MaGv!$C$18:$BB$18, L900)&gt;0, INDEX(MaGv!$C$3:$BB$18, 1, MATCH(L900, MaGv!$C$18:$BB$18,0))," ")</f>
        <v xml:space="preserve"> </v>
      </c>
      <c r="R905" s="108" t="str">
        <f>IF(COUNTIF(MaGv!$C$23:$BB$23, L900)&gt;0, INDEX(MaGv!$C$3:$BB$23, 1, MATCH(L900, MaGv!$C$23:$BB$23,0))," ")</f>
        <v xml:space="preserve"> </v>
      </c>
      <c r="S905" s="108" t="str">
        <f>IF(COUNTIF(MaGv!$C$28:$BB$28, L900)&gt;0, INDEX(MaGv!$C$3:$BB$28, 1, MATCH(L900, MaGv!$C$28:$BB$28,0))," ")</f>
        <v xml:space="preserve"> </v>
      </c>
      <c r="T905" s="108" t="str">
        <f>IF(COUNTIF(MaGv!$C$33:$BB$33, L900)&gt;0, INDEX(MaGv!$C$3:$BB$33, 1, MATCH(L900, MaGv!$C$33:$BB$33, 0))," ")</f>
        <v xml:space="preserve"> </v>
      </c>
    </row>
    <row r="906" spans="1:22" ht="12.95" customHeight="1" thickTop="1">
      <c r="A906" s="124"/>
      <c r="B906" s="579" t="s">
        <v>24</v>
      </c>
      <c r="C906" s="109">
        <v>1</v>
      </c>
      <c r="D906" s="111" t="s">
        <v>279</v>
      </c>
      <c r="E906" s="109" t="str">
        <f>IF(COUNTIF(MaGv!$C$39:$BB$39, B900)&gt;0, INDEX(MaGv!$C$38:$BB$39, 1, MATCH(B900, MaGv!$C$39:$BB$39,0))," ")</f>
        <v xml:space="preserve"> </v>
      </c>
      <c r="F906" s="109" t="str">
        <f>IF(COUNTIF(MaGv!$C$44:$BB$44, B900)&gt;0, INDEX(MaGv!$C$38:$BB$44, 1, MATCH(B900, MaGv!$C$44:$BB$44,0))," ")</f>
        <v xml:space="preserve"> </v>
      </c>
      <c r="G906" s="109" t="str">
        <f>IF(COUNTIF(MaGv!$C$49:$BB$49, B900)&gt;0, INDEX(MaGv!$C$38:$BB$49, 1, MATCH(B900, MaGv!$C$49:$BB$49,0))," ")</f>
        <v xml:space="preserve"> </v>
      </c>
      <c r="H906" s="109" t="str">
        <f>IF(COUNTIF(MaGv!$C$54:$BB$54, B900)&gt;0, INDEX(MaGv!$C$38:$BB$54, 1, MATCH(B900, MaGv!$C$54:$BB$54,0))," ")</f>
        <v xml:space="preserve"> </v>
      </c>
      <c r="I906" s="109" t="str">
        <f>IF(COUNTIF(MaGv!$C$59:$BB$59, B900)&gt;0, INDEX(MaGv!$C$38:$BB$59, 1, MATCH(B900, MaGv!$C$59:$BB$59,0))," ")</f>
        <v xml:space="preserve"> </v>
      </c>
      <c r="J906" s="109" t="str">
        <f>IF(COUNTIF(MaGv!$C$64:$BB$64, B900)&gt;0, INDEX(MaGv!$C$38:$BB$64, 1, MATCH(B900, MaGv!$C$64:$BB$64,0))," ")</f>
        <v xml:space="preserve"> </v>
      </c>
      <c r="K906" s="104"/>
      <c r="L906" s="579" t="s">
        <v>24</v>
      </c>
      <c r="M906" s="109">
        <v>1</v>
      </c>
      <c r="N906" s="111" t="s">
        <v>279</v>
      </c>
      <c r="O906" s="109" t="str">
        <f>IF(COUNTIF(MaGv!$C$39:$BB$39, L900)&gt;0, INDEX(MaGv!$C$38:$BB$39, 1, MATCH(L900, MaGv!$C$39:$BB$39,0))," ")</f>
        <v xml:space="preserve"> </v>
      </c>
      <c r="P906" s="109" t="str">
        <f>IF(COUNTIF(MaGv!$C$44:$BB$44, L900)&gt;0, INDEX(MaGv!$C$38:$BB$44, 1, MATCH(L900, MaGv!$C$44:$BB$44,0))," ")</f>
        <v xml:space="preserve"> </v>
      </c>
      <c r="Q906" s="109" t="str">
        <f>IF(COUNTIF(MaGv!$C$49:$BB$49, L900)&gt;0, INDEX(MaGv!$C$38:$BB$49, 1, MATCH(L900, MaGv!$C$49:$BB$49,0))," ")</f>
        <v xml:space="preserve"> </v>
      </c>
      <c r="R906" s="109" t="str">
        <f>IF(COUNTIF(MaGv!$C$54:$BB$54, L900)&gt;0, INDEX(MaGv!$C$38:$BB$54, 1, MATCH(L900, MaGv!$C$54:$BB$54,0))," ")</f>
        <v xml:space="preserve"> </v>
      </c>
      <c r="S906" s="109" t="str">
        <f>IF(COUNTIF(MaGv!$C$59:$BB$59, L900)&gt;0, INDEX(MaGv!$C$38:$BB$59, 1, MATCH(L900, MaGv!$C$59:$BB$59,0))," ")</f>
        <v xml:space="preserve"> </v>
      </c>
      <c r="T906" s="109" t="str">
        <f>IF(COUNTIF(MaGv!$C$64:$BB$64, L900)&gt;0, INDEX(MaGv!$C$38:$BB$64, 1, MATCH(L900, MaGv!$C$64:$BB$64,0))," ")</f>
        <v xml:space="preserve"> </v>
      </c>
    </row>
    <row r="907" spans="1:22" ht="12.95" customHeight="1">
      <c r="A907" s="124"/>
      <c r="B907" s="580"/>
      <c r="C907" s="78">
        <v>2</v>
      </c>
      <c r="D907" s="79" t="s">
        <v>531</v>
      </c>
      <c r="E907" s="78" t="str">
        <f>IF(COUNTIF(MaGv!$C$40:$BB$40, B900)&gt;0, INDEX(MaGv!$C$38:$BB$40, 1, MATCH(B900, MaGv!$C$40:$BB$40,0))," ")</f>
        <v xml:space="preserve"> </v>
      </c>
      <c r="F907" s="78" t="str">
        <f>IF(COUNTIF(MaGv!$C$45:$BB$45, B900)&gt;0, INDEX(MaGv!$C$38:$BB$45, 1, MATCH(B900, MaGv!$C$45:$BB$45,0))," ")</f>
        <v xml:space="preserve"> </v>
      </c>
      <c r="G907" s="78" t="str">
        <f>IF(COUNTIF(MaGv!$C$50:$BB$50, B900)&gt;0, INDEX(MaGv!$C$38:$BB$50, 1, MATCH(B900, MaGv!$C$50:$BB$50,0))," ")</f>
        <v xml:space="preserve"> </v>
      </c>
      <c r="H907" s="78" t="str">
        <f>IF(COUNTIF(MaGv!$C$55:$BB$55, B900)&gt;0, INDEX(MaGv!$C$38:$BB$55, 1, MATCH(B900, MaGv!$C$55:$BB$55,0))," ")</f>
        <v xml:space="preserve"> </v>
      </c>
      <c r="I907" s="78" t="str">
        <f>IF(COUNTIF(MaGv!$C$60:$BB$60, B900)&gt;0, INDEX(MaGv!$C$38:$BB$60, 1, MATCH(B900, MaGv!$C$60:$BB$60,0))," ")</f>
        <v xml:space="preserve"> </v>
      </c>
      <c r="J907" s="78" t="str">
        <f>IF(COUNTIF(MaGv!$C$65:$BB$65, B900)&gt;0, INDEX(MaGv!$C$38:$BB$65, 1, MATCH(B900, MaGv!$C$65:$BB$65,0))," ")</f>
        <v xml:space="preserve"> </v>
      </c>
      <c r="K907" s="104"/>
      <c r="L907" s="580"/>
      <c r="M907" s="78">
        <v>2</v>
      </c>
      <c r="N907" s="79" t="s">
        <v>531</v>
      </c>
      <c r="O907" s="78" t="str">
        <f>IF(COUNTIF(MaGv!$C$40:$BB$40, L900)&gt;0, INDEX(MaGv!$C$38:$BB$40, 1, MATCH(L900, MaGv!$C$40:$BB$40,0))," ")</f>
        <v xml:space="preserve"> </v>
      </c>
      <c r="P907" s="78" t="str">
        <f>IF(COUNTIF(MaGv!$C$45:$BB$45, L900)&gt;0, INDEX(MaGv!$C$38:$BB$45, 1, MATCH(L900, MaGv!$C$45:$BB$45,0))," ")</f>
        <v xml:space="preserve"> </v>
      </c>
      <c r="Q907" s="78" t="str">
        <f>IF(COUNTIF(MaGv!$C$50:$BB$50, L900)&gt;0, INDEX(MaGv!$C$38:$BB$50, 1, MATCH(L900, MaGv!$C$50:$BB$50,0))," ")</f>
        <v xml:space="preserve"> </v>
      </c>
      <c r="R907" s="78" t="str">
        <f>IF(COUNTIF(MaGv!$C$55:$BB$55, L900)&gt;0, INDEX(MaGv!$C$38:$BB$55, 1, MATCH(L900, MaGv!$C$55:$BB$55,0))," ")</f>
        <v xml:space="preserve"> </v>
      </c>
      <c r="S907" s="78" t="str">
        <f>IF(COUNTIF(MaGv!$C$60:$BB$60, L900)&gt;0, INDEX(MaGv!$C$38:$BB$60, 1, MATCH(L900, MaGv!$C$60:$BB$60,0))," ")</f>
        <v xml:space="preserve"> </v>
      </c>
      <c r="T907" s="78" t="str">
        <f>IF(COUNTIF(MaGv!$C$65:$BB$65, L900)&gt;0, INDEX(MaGv!$C$38:$BB$65, 1, MATCH(L900, MaGv!$C$65:$BB$65,0))," ")</f>
        <v xml:space="preserve"> </v>
      </c>
    </row>
    <row r="908" spans="1:22" ht="12.95" customHeight="1">
      <c r="A908" s="124"/>
      <c r="B908" s="580"/>
      <c r="C908" s="78">
        <v>3</v>
      </c>
      <c r="D908" s="79" t="s">
        <v>532</v>
      </c>
      <c r="E908" s="78" t="str">
        <f>IF(COUNTIF(MaGv!$C$41:$BB$41, B900)&gt;0, INDEX(MaGv!$C$38:$BB$41, 1, MATCH(B900, MaGv!$C$41:$BB$41,0))," ")</f>
        <v xml:space="preserve"> </v>
      </c>
      <c r="F908" s="78" t="str">
        <f>IF(COUNTIF(MaGv!$C$46:$BB$46, B900)&gt;0, INDEX(MaGv!$C$38:$BB$46, 1, MATCH(B900, MaGv!$C$46:$BB$46,0))," ")</f>
        <v xml:space="preserve"> </v>
      </c>
      <c r="G908" s="78" t="str">
        <f>IF(COUNTIF(MaGv!$C$51:$BB$51, B900)&gt;0, INDEX(MaGv!$C$38:$BB$51, 1, MATCH(B900, MaGv!$C$51:$BB$51,0))," ")</f>
        <v xml:space="preserve"> </v>
      </c>
      <c r="H908" s="78" t="str">
        <f>IF(COUNTIF(MaGv!$C$56:$BB$56, B900)&gt;0, INDEX(MaGv!$C$38:$BB$56, 1, MATCH(B900, MaGv!$C$56:$BB$56,0))," ")</f>
        <v xml:space="preserve"> </v>
      </c>
      <c r="I908" s="78" t="str">
        <f>IF(COUNTIF(MaGv!$C$61:$BB$61, B900)&gt;0, INDEX(MaGv!$C$38:$BB$61, 1, MATCH(B900, MaGv!$C$61:$BB$61,0))," ")</f>
        <v xml:space="preserve"> </v>
      </c>
      <c r="J908" s="78" t="str">
        <f>IF(COUNTIF(MaGv!$C$66:$BB$66, B900)&gt;0, INDEX(MaGv!$C$38:$BB$66, 1, MATCH(B900, MaGv!$C$66:$BB$66,0))," ")</f>
        <v xml:space="preserve"> </v>
      </c>
      <c r="K908" s="104"/>
      <c r="L908" s="580"/>
      <c r="M908" s="78">
        <v>3</v>
      </c>
      <c r="N908" s="79" t="s">
        <v>532</v>
      </c>
      <c r="O908" s="78" t="str">
        <f>IF(COUNTIF(MaGv!$C$41:$BB$41, L900)&gt;0, INDEX(MaGv!$C$38:$BB$41, 1, MATCH(L900, MaGv!$C$41:$BB$41,0))," ")</f>
        <v xml:space="preserve"> </v>
      </c>
      <c r="P908" s="78" t="str">
        <f>IF(COUNTIF(MaGv!$C$46:$BB$46, L900)&gt;0, INDEX(MaGv!$C$38:$BB$46, 1, MATCH(L900, MaGv!$C$46:$BB$46,0))," ")</f>
        <v xml:space="preserve"> </v>
      </c>
      <c r="Q908" s="78" t="str">
        <f>IF(COUNTIF(MaGv!$C$51:$BB$51, L900)&gt;0, INDEX(MaGv!$C$38:$BB$51, 1, MATCH(L900, MaGv!$C$51:$BB$51,0))," ")</f>
        <v xml:space="preserve"> </v>
      </c>
      <c r="R908" s="78" t="str">
        <f>IF(COUNTIF(MaGv!$C$56:$BB$56, L900)&gt;0, INDEX(MaGv!$C$38:$BB$56, 1, MATCH(L900, MaGv!$C$56:$BB$56,0))," ")</f>
        <v xml:space="preserve"> </v>
      </c>
      <c r="S908" s="78" t="str">
        <f>IF(COUNTIF(MaGv!$C$61:$BB$61, L900)&gt;0, INDEX(MaGv!$C$38:$BB$61, 1, MATCH(L900, MaGv!$C$61:$BB$61,0))," ")</f>
        <v xml:space="preserve"> </v>
      </c>
      <c r="T908" s="78" t="str">
        <f>IF(COUNTIF(MaGv!$C$66:$BB$66, L900)&gt;0, INDEX(MaGv!$C$38:$BB$66, 1, MATCH(L900, MaGv!$C$66:$BB$66,0))," ")</f>
        <v xml:space="preserve"> </v>
      </c>
    </row>
    <row r="909" spans="1:22" ht="12.95" customHeight="1">
      <c r="A909" s="124"/>
      <c r="B909" s="580"/>
      <c r="C909" s="78">
        <v>4</v>
      </c>
      <c r="D909" s="79" t="s">
        <v>533</v>
      </c>
      <c r="E909" s="78" t="str">
        <f>IF(COUNTIF(MaGv!$C$42:$BB$42, B900)&gt;0, INDEX(MaGv!$C$38:$BB$42, 1, MATCH(B900, MaGv!$C$42:$BB$42,0))," ")</f>
        <v xml:space="preserve"> </v>
      </c>
      <c r="F909" s="78" t="str">
        <f>IF(COUNTIF(MaGv!$C$47:$BB$47, B900)&gt;0, INDEX(MaGv!$C$38:$BB$47, 1, MATCH(B900, MaGv!$C$47:$BB$47,0))," ")</f>
        <v xml:space="preserve"> </v>
      </c>
      <c r="G909" s="78" t="str">
        <f>IF(COUNTIF(MaGv!$C$52:$BB$52, B900)&gt;0, INDEX(MaGv!$C$38:$BB$52, 1, MATCH(B900, MaGv!$C$52:$BB$52, 0))," ")</f>
        <v xml:space="preserve"> </v>
      </c>
      <c r="H909" s="78" t="str">
        <f>IF(COUNTIF(MaGv!$C$57:$BB$57, B900)&gt;0, INDEX(MaGv!$C$38:$BB$57, 1, MATCH(B900, MaGv!$C$57:$BB$57,0))," ")</f>
        <v xml:space="preserve"> </v>
      </c>
      <c r="I909" s="78" t="str">
        <f>IF(COUNTIF(MaGv!$C$62:$BB$62, B900)&gt;0, INDEX(MaGv!$C$38:$BB$62, 1, MATCH(B900, MaGv!$C$62:$BB$62,0))," ")</f>
        <v xml:space="preserve"> </v>
      </c>
      <c r="J909" s="78" t="str">
        <f>IF(COUNTIF(MaGv!$C$66:$BB$67, B900)&gt;0, INDEX(MaGv!$C$38:$BB$67, 1, MATCH(B900, MaGv!$C$67:$BB$67,0))," ")</f>
        <v xml:space="preserve"> </v>
      </c>
      <c r="K909" s="104"/>
      <c r="L909" s="580"/>
      <c r="M909" s="78">
        <v>4</v>
      </c>
      <c r="N909" s="79" t="s">
        <v>533</v>
      </c>
      <c r="O909" s="78" t="str">
        <f>IF(COUNTIF(MaGv!$C$42:$BB$42, L900)&gt;0, INDEX(MaGv!$C$38:$BB$42, 1, MATCH(L900, MaGv!$C$42:$BB$42,0))," ")</f>
        <v xml:space="preserve"> </v>
      </c>
      <c r="P909" s="78" t="str">
        <f>IF(COUNTIF(MaGv!$C$47:$BB$47, L900)&gt;0, INDEX(MaGv!$C$38:$BB$47, 1, MATCH(L900, MaGv!$C$47:$BB$47,0))," ")</f>
        <v xml:space="preserve"> </v>
      </c>
      <c r="Q909" s="78" t="str">
        <f>IF(COUNTIF(MaGv!$C$52:$BB$52, L900)&gt;0, INDEX(MaGv!$C$38:$BB$52, 1, MATCH(L900, MaGv!$C$52:$BB$52, 0))," ")</f>
        <v xml:space="preserve"> </v>
      </c>
      <c r="R909" s="78" t="str">
        <f>IF(COUNTIF(MaGv!$C$57:$BB$57, L900)&gt;0, INDEX(MaGv!$C$38:$BB$57, 1, MATCH(L900, MaGv!$C$57:$BB$57,0))," ")</f>
        <v xml:space="preserve"> </v>
      </c>
      <c r="S909" s="78" t="str">
        <f>IF(COUNTIF(MaGv!$C$62:$BB$62, L900)&gt;0, INDEX(MaGv!$C$38:$BB$62, 1, MATCH(L900, MaGv!$C$62:$BB$62,0))," ")</f>
        <v xml:space="preserve"> </v>
      </c>
      <c r="T909" s="78" t="str">
        <f>IF(COUNTIF(MaGv!$C$66:$BB$67, L900)&gt;0, INDEX(MaGv!$C$38:$BB$67, 1, MATCH(L900, MaGv!$C$67:$BB$67,0))," ")</f>
        <v xml:space="preserve"> </v>
      </c>
    </row>
    <row r="910" spans="1:22" ht="12.95" customHeight="1">
      <c r="A910" s="124"/>
      <c r="B910" s="581"/>
      <c r="C910" s="80">
        <v>5</v>
      </c>
      <c r="D910" s="81" t="s">
        <v>534</v>
      </c>
      <c r="E910" s="80" t="str">
        <f>IF(COUNTIF(MaGv!$C$43:$BB$43, B900)&gt;0, INDEX(MaGv!$C$38:$BB$43, 1, MATCH(B900, MaGv!$C$43:$BB$43,0))," ")</f>
        <v xml:space="preserve"> </v>
      </c>
      <c r="F910" s="80" t="str">
        <f>IF(COUNTIF(MaGv!$C$48:$BB$48, B900)&gt;0, INDEX(MaGv!$C$38:$BB$48, 1, MATCH(B900, MaGv!$C$48:$BB$48,0))," ")</f>
        <v xml:space="preserve"> </v>
      </c>
      <c r="G910" s="80" t="str">
        <f>IF(COUNTIF(MaGv!$C$53:$BB$53, B900)&gt;0, INDEX(MaGv!$C$38:$BB$53, 1, MATCH(B900, MaGv!$C$53:$BB$53,0))," ")</f>
        <v xml:space="preserve"> </v>
      </c>
      <c r="H910" s="80" t="str">
        <f>IF(COUNTIF(MaGv!$C$58:$BB$58, B900)&gt;0, INDEX(MaGv!$C$38:$BB$58, 1, MATCH(B900, MaGv!$C$58:$BB$58,0))," ")</f>
        <v xml:space="preserve"> </v>
      </c>
      <c r="I910" s="80" t="str">
        <f>IF(COUNTIF(MaGv!$C$63:$BB$63, B900)&gt;0, INDEX(MaGv!$C$38:$BB$63, 1, MATCH(B900, MaGv!$C$63:$BB$63,0))," ")</f>
        <v xml:space="preserve"> </v>
      </c>
      <c r="J910" s="80" t="str">
        <f>IF(COUNTIF(MaGv!$C$68:$BB$68, B900)&gt;0, INDEX(MaGv!$C$38:$BB$68, 1, MATCH(B900, MaGv!$C$68:$BB$68,0))," ")</f>
        <v xml:space="preserve"> </v>
      </c>
      <c r="K910" s="104"/>
      <c r="L910" s="581"/>
      <c r="M910" s="80">
        <v>5</v>
      </c>
      <c r="N910" s="81" t="s">
        <v>534</v>
      </c>
      <c r="O910" s="80" t="str">
        <f>IF(COUNTIF(MaGv!$C$43:$BB$43, L900)&gt;0, INDEX(MaGv!$C$38:$BB$43, 1, MATCH(L900, MaGv!$C$43:$BB$43,0))," ")</f>
        <v xml:space="preserve"> </v>
      </c>
      <c r="P910" s="80" t="str">
        <f>IF(COUNTIF(MaGv!$C$48:$BB$48, L900)&gt;0, INDEX(MaGv!$C$38:$BB$48, 1, MATCH(L900, MaGv!$C$48:$BB$48,0))," ")</f>
        <v xml:space="preserve"> </v>
      </c>
      <c r="Q910" s="80" t="str">
        <f>IF(COUNTIF(MaGv!$C$53:$BB$53, L900)&gt;0, INDEX(MaGv!$C$38:$BB$53, 1, MATCH(L900, MaGv!$C$53:$BB$53,0))," ")</f>
        <v xml:space="preserve"> </v>
      </c>
      <c r="R910" s="80" t="str">
        <f>IF(COUNTIF(MaGv!$C$58:$BB$58, L900)&gt;0, INDEX(MaGv!$C$38:$BB$58, 1, MATCH(L900, MaGv!$C$58:$BB$58,0))," ")</f>
        <v xml:space="preserve"> </v>
      </c>
      <c r="S910" s="80" t="str">
        <f>IF(COUNTIF(MaGv!$C$63:$BB$63, L900)&gt;0, INDEX(MaGv!$C$38:$BB$63, 1, MATCH(L900, MaGv!$C$63:$BB$63,0))," ")</f>
        <v xml:space="preserve"> </v>
      </c>
      <c r="T910" s="80" t="str">
        <f>IF(COUNTIF(MaGv!$C$68:$BB$68, L900)&gt;0, INDEX(MaGv!$C$38:$BB$68, 1, MATCH(L900, MaGv!$C$68:$BB$68,0))," ")</f>
        <v xml:space="preserve"> </v>
      </c>
    </row>
    <row r="911" spans="1:22" ht="12.95" customHeight="1">
      <c r="A911" s="124"/>
      <c r="B911" s="119"/>
      <c r="C911" s="75"/>
      <c r="D911" s="82"/>
      <c r="E911" s="75"/>
      <c r="F911" s="75"/>
      <c r="G911" s="75"/>
      <c r="H911" s="75"/>
      <c r="I911" s="75"/>
      <c r="J911" s="75"/>
      <c r="K911" s="104"/>
      <c r="L911" s="119"/>
      <c r="M911" s="75"/>
      <c r="N911" s="82"/>
      <c r="O911" s="75"/>
      <c r="P911" s="75"/>
      <c r="Q911" s="75"/>
      <c r="R911" s="75"/>
      <c r="S911" s="75"/>
      <c r="T911" s="75"/>
    </row>
    <row r="912" spans="1:22" ht="12.95" customHeight="1">
      <c r="A912" s="127"/>
      <c r="B912" s="120"/>
      <c r="C912" s="83"/>
      <c r="D912" s="83"/>
      <c r="E912" s="84"/>
      <c r="F912" s="84"/>
      <c r="G912" s="84"/>
      <c r="H912" s="84"/>
      <c r="I912" s="84"/>
      <c r="J912" s="84"/>
      <c r="K912" s="84"/>
      <c r="L912" s="120"/>
      <c r="M912" s="83"/>
      <c r="N912" s="83"/>
      <c r="O912" s="84"/>
      <c r="P912" s="84"/>
      <c r="Q912" s="84"/>
      <c r="R912" s="84"/>
      <c r="S912" s="84"/>
      <c r="T912" s="84"/>
    </row>
    <row r="913" spans="1:22" ht="12.95" customHeight="1">
      <c r="A913" s="124"/>
      <c r="B913" s="474" t="str">
        <f ca="1">MaGv!$N$1</f>
        <v>tkb_khoi12_hk2_ngay04-05-2020</v>
      </c>
      <c r="C913" s="474"/>
      <c r="D913" s="70"/>
      <c r="E913" s="70"/>
      <c r="F913" s="70"/>
      <c r="G913" s="70"/>
      <c r="H913" s="124"/>
      <c r="I913" s="70"/>
      <c r="J913" s="70"/>
      <c r="K913" s="71"/>
      <c r="L913" s="474" t="str">
        <f ca="1">MaGv!$N$1</f>
        <v>tkb_khoi12_hk2_ngay04-05-2020</v>
      </c>
      <c r="M913" s="70"/>
      <c r="N913" s="70"/>
      <c r="O913" s="70"/>
      <c r="P913" s="70"/>
      <c r="Q913" s="70"/>
      <c r="R913" s="124"/>
      <c r="S913" s="70"/>
      <c r="T913" s="70"/>
    </row>
    <row r="914" spans="1:22" ht="12.95" customHeight="1">
      <c r="B914" s="117" t="s">
        <v>71</v>
      </c>
      <c r="C914" s="582" t="e">
        <f>VLOOKUP(B916,dsma,3,0)&amp;"-"&amp;VLOOKUP(B916,dsma,5,0)</f>
        <v>#N/A</v>
      </c>
      <c r="D914" s="582"/>
      <c r="E914" s="582"/>
      <c r="F914" s="582"/>
      <c r="G914" s="71"/>
      <c r="H914" s="72"/>
      <c r="I914" s="73" t="s">
        <v>125</v>
      </c>
      <c r="J914" s="74">
        <f>60-COUNTIF(E917:J926, " ")</f>
        <v>0</v>
      </c>
      <c r="K914" s="71"/>
      <c r="L914" s="117" t="s">
        <v>71</v>
      </c>
      <c r="M914" s="582" t="e">
        <f>VLOOKUP(L916,dsma,3,0)&amp;"-"&amp;VLOOKUP(L916,dsma,5,0)</f>
        <v>#N/A</v>
      </c>
      <c r="N914" s="582"/>
      <c r="O914" s="582"/>
      <c r="P914" s="582"/>
      <c r="Q914" s="105"/>
      <c r="R914" s="72"/>
      <c r="S914" s="73" t="s">
        <v>125</v>
      </c>
      <c r="T914" s="74">
        <f>60-COUNTIF(O917:T926, " ")</f>
        <v>0</v>
      </c>
    </row>
    <row r="915" spans="1:22" ht="3" customHeight="1">
      <c r="B915" s="116"/>
      <c r="C915" s="71"/>
      <c r="D915" s="71"/>
      <c r="E915" s="75"/>
      <c r="F915" s="71"/>
      <c r="G915" s="71"/>
      <c r="H915" s="71"/>
      <c r="I915" s="71"/>
      <c r="J915" s="71"/>
      <c r="K915" s="71"/>
      <c r="L915" s="116"/>
      <c r="M915" s="71"/>
      <c r="N915" s="71"/>
      <c r="O915" s="75"/>
      <c r="P915" s="71"/>
      <c r="Q915" s="71"/>
      <c r="R915" s="71"/>
      <c r="S915" s="71"/>
      <c r="T915" s="71"/>
    </row>
    <row r="916" spans="1:22" ht="12.95" customHeight="1">
      <c r="A916" s="126"/>
      <c r="B916" s="118">
        <f>X119</f>
        <v>0</v>
      </c>
      <c r="C916" s="76" t="s">
        <v>72</v>
      </c>
      <c r="D916" s="76" t="s">
        <v>73</v>
      </c>
      <c r="E916" s="76" t="s">
        <v>15</v>
      </c>
      <c r="F916" s="76" t="s">
        <v>16</v>
      </c>
      <c r="G916" s="76" t="s">
        <v>37</v>
      </c>
      <c r="H916" s="76" t="s">
        <v>38</v>
      </c>
      <c r="I916" s="76" t="s">
        <v>39</v>
      </c>
      <c r="J916" s="76" t="s">
        <v>40</v>
      </c>
      <c r="K916" s="103"/>
      <c r="L916" s="118">
        <f>X120</f>
        <v>0</v>
      </c>
      <c r="M916" s="76" t="s">
        <v>72</v>
      </c>
      <c r="N916" s="76" t="s">
        <v>73</v>
      </c>
      <c r="O916" s="76" t="s">
        <v>15</v>
      </c>
      <c r="P916" s="76" t="s">
        <v>16</v>
      </c>
      <c r="Q916" s="76" t="s">
        <v>37</v>
      </c>
      <c r="R916" s="76" t="s">
        <v>38</v>
      </c>
      <c r="S916" s="76" t="s">
        <v>39</v>
      </c>
      <c r="T916" s="76" t="s">
        <v>40</v>
      </c>
      <c r="V916" s="122">
        <v>116</v>
      </c>
    </row>
    <row r="917" spans="1:22" ht="12.95" customHeight="1">
      <c r="A917" s="124"/>
      <c r="B917" s="583" t="s">
        <v>25</v>
      </c>
      <c r="C917" s="68">
        <v>1</v>
      </c>
      <c r="D917" s="77" t="s">
        <v>74</v>
      </c>
      <c r="E917" s="68" t="str">
        <f>IF(COUNTIF(MaGv!$C$4:$BB$4, B916)&gt;0, INDEX(MaGv!$C$3:$BB$4, 1, MATCH(B916, MaGv!$C$4:$BB$4,0))," ")</f>
        <v xml:space="preserve"> </v>
      </c>
      <c r="F917" s="68" t="str">
        <f>IF(COUNTIF(MaGv!$C$9:$BB$9, B916)&gt;0, INDEX(MaGv!$C$3:$BB$9, 1, MATCH(B916, MaGv!$C$9:$BB$9,0))," ")</f>
        <v xml:space="preserve"> </v>
      </c>
      <c r="G917" s="68" t="str">
        <f>IF(COUNTIF(MaGv!$C$14:$BB$14, B916)&gt;0, INDEX(MaGv!$C$3:$BB$14, 1, MATCH(B916, MaGv!$C$14:$BB$14,0))," ")</f>
        <v xml:space="preserve"> </v>
      </c>
      <c r="H917" s="68" t="str">
        <f>IF(COUNTIF(MaGv!$C$19:$BB$19, B916)&gt;0, INDEX(MaGv!$C$3:$BB$19, 1, MATCH(B916, MaGv!$C$19:$BB$19,0))," ")</f>
        <v xml:space="preserve"> </v>
      </c>
      <c r="I917" s="68" t="str">
        <f>IF(COUNTIF(MaGv!$C$24:$BB$24, B916)&gt;0, INDEX(MaGv!$C$3:$BB$24, 1, MATCH(B916, MaGv!$C$24:$BB$24,0))," ")</f>
        <v xml:space="preserve"> </v>
      </c>
      <c r="J917" s="68" t="str">
        <f>IF(COUNTIF(MaGv!$C$29:$BB$29, B916)&gt;0, INDEX(MaGv!$C$3:$BB$29, 1, MATCH(B916, MaGv!$C$29:$BB$29,0))," ")</f>
        <v xml:space="preserve"> </v>
      </c>
      <c r="K917" s="104"/>
      <c r="L917" s="583" t="s">
        <v>25</v>
      </c>
      <c r="M917" s="68">
        <v>1</v>
      </c>
      <c r="N917" s="77" t="s">
        <v>74</v>
      </c>
      <c r="O917" s="68" t="str">
        <f>IF(COUNTIF(MaGv!$C$4:$BB$4, L916)&gt;0, INDEX(MaGv!$C$3:$BB$4, 1, MATCH(L916, MaGv!$C$4:$BB$4,0))," ")</f>
        <v xml:space="preserve"> </v>
      </c>
      <c r="P917" s="68" t="str">
        <f>IF(COUNTIF(MaGv!$C$9:$BB$9, L916)&gt;0, INDEX(MaGv!$C$3:$BB$9, 1, MATCH(L916, MaGv!$C$9:$BB$9,0))," ")</f>
        <v xml:space="preserve"> </v>
      </c>
      <c r="Q917" s="68" t="str">
        <f>IF(COUNTIF(MaGv!$C$14:$BB$14, L916)&gt;0, INDEX(MaGv!$C$3:$BB$14, 1, MATCH(L916, MaGv!$C$14:$BB$14,0))," ")</f>
        <v xml:space="preserve"> </v>
      </c>
      <c r="R917" s="68" t="str">
        <f>IF(COUNTIF(MaGv!$C$19:$BB$19, L916)&gt;0, INDEX(MaGv!$C$3:$BB$19, 1, MATCH(L916, MaGv!$C$19:$BB$19,0))," ")</f>
        <v xml:space="preserve"> </v>
      </c>
      <c r="S917" s="68" t="str">
        <f>IF(COUNTIF(MaGv!$C$24:$BB$24, L916)&gt;0, INDEX(MaGv!$C$3:$BB$24, 1, MATCH(L916, MaGv!$C$24:$BB$24,0))," ")</f>
        <v xml:space="preserve"> </v>
      </c>
      <c r="T917" s="68" t="str">
        <f>IF(COUNTIF(MaGv!$C$29:$BB$29, L916)&gt;0, INDEX(MaGv!$C$3:$BB$29, 1, MATCH(L916, MaGv!$C$29:$BB$29,0))," ")</f>
        <v xml:space="preserve"> </v>
      </c>
    </row>
    <row r="918" spans="1:22" ht="12.95" customHeight="1">
      <c r="A918" s="124"/>
      <c r="B918" s="580"/>
      <c r="C918" s="78">
        <v>2</v>
      </c>
      <c r="D918" s="79" t="s">
        <v>98</v>
      </c>
      <c r="E918" s="78" t="str">
        <f>IF(COUNTIF(MaGv!$C$5:$BB$5, B916)&gt;0, INDEX(MaGv!$C$3:$BB$5, 1, MATCH(B916, MaGv!$C$5:$BB$5,0))," ")</f>
        <v xml:space="preserve"> </v>
      </c>
      <c r="F918" s="78" t="str">
        <f>IF(COUNTIF(MaGv!$C$10:$BB$10, B916)&gt;0, INDEX(MaGv!$C$3:$BB$10, 1, MATCH(B916, MaGv!$C$10:$BB$10,0))," ")</f>
        <v xml:space="preserve"> </v>
      </c>
      <c r="G918" s="78" t="str">
        <f>IF(COUNTIF(MaGv!$C$15:$BB$15, B916)&gt;0, INDEX(MaGv!$C$3:$BB$15, 1, MATCH(B916, MaGv!$C$15:$BB$15,0))," ")</f>
        <v xml:space="preserve"> </v>
      </c>
      <c r="H918" s="78" t="str">
        <f>IF(COUNTIF(MaGv!$C$20:$BB$20, B916)&gt;0, INDEX(MaGv!$C$3:$BB$20, 1, MATCH(B916, MaGv!$C$20:$BB$20,0))," ")</f>
        <v xml:space="preserve"> </v>
      </c>
      <c r="I918" s="78" t="str">
        <f>IF(COUNTIF(MaGv!$C$25:$BB$25, B916)&gt;0, INDEX(MaGv!$C$3:$BB$25, 1, MATCH(B916, MaGv!$C$25:$BB$25,0))," ")</f>
        <v xml:space="preserve"> </v>
      </c>
      <c r="J918" s="78" t="str">
        <f>IF(COUNTIF(MaGv!$C$30:$BB$30, B916)&gt;0, INDEX(MaGv!$C$3:$BB$30, 1, MATCH(B916, MaGv!$C$30:$BB$30,0))," ")</f>
        <v xml:space="preserve"> </v>
      </c>
      <c r="K918" s="104"/>
      <c r="L918" s="580"/>
      <c r="M918" s="78">
        <v>2</v>
      </c>
      <c r="N918" s="79" t="s">
        <v>98</v>
      </c>
      <c r="O918" s="78" t="str">
        <f>IF(COUNTIF(MaGv!$C$5:$BB$5, L916)&gt;0, INDEX(MaGv!$C$3:$BB$5, 1, MATCH(L916, MaGv!$C$5:$BB$5,0))," ")</f>
        <v xml:space="preserve"> </v>
      </c>
      <c r="P918" s="78" t="str">
        <f>IF(COUNTIF(MaGv!$C$10:$BB$10, L916)&gt;0, INDEX(MaGv!$C$3:$BB$10, 1, MATCH(L916, MaGv!$C$10:$BB$10,0))," ")</f>
        <v xml:space="preserve"> </v>
      </c>
      <c r="Q918" s="78" t="str">
        <f>IF(COUNTIF(MaGv!$C$15:$BB$15, L916)&gt;0, INDEX(MaGv!$C$3:$BB$15, 1, MATCH(L916, MaGv!$C$15:$BB$15,0))," ")</f>
        <v xml:space="preserve"> </v>
      </c>
      <c r="R918" s="78" t="str">
        <f>IF(COUNTIF(MaGv!$C$20:$BB$20, L916)&gt;0, INDEX(MaGv!$C$3:$BB$20, 1, MATCH(L916, MaGv!$C$20:$BB$20,0))," ")</f>
        <v xml:space="preserve"> </v>
      </c>
      <c r="S918" s="78" t="str">
        <f>IF(COUNTIF(MaGv!$C$25:$BB$25, L916)&gt;0, INDEX(MaGv!$C$3:$BB$25, 1, MATCH(L916, MaGv!$C$25:$BB$25,0))," ")</f>
        <v xml:space="preserve"> </v>
      </c>
      <c r="T918" s="78" t="str">
        <f>IF(COUNTIF(MaGv!$C$30:$BB$30, L916)&gt;0, INDEX(MaGv!$C$3:$BB$30, 1, MATCH(L916, MaGv!$C$30:$BB$30,0))," ")</f>
        <v xml:space="preserve"> </v>
      </c>
    </row>
    <row r="919" spans="1:22" ht="12.95" customHeight="1">
      <c r="A919" s="124"/>
      <c r="B919" s="580"/>
      <c r="C919" s="78">
        <v>3</v>
      </c>
      <c r="D919" s="79" t="s">
        <v>278</v>
      </c>
      <c r="E919" s="78" t="str">
        <f>IF(COUNTIF(MaGv!$C$6:$BB$6, B916)&gt;0, INDEX(MaGv!$C$3:$BB$6, 1, MATCH(B916, MaGv!$C$6:$BB$6,0))," ")</f>
        <v xml:space="preserve"> </v>
      </c>
      <c r="F919" s="78" t="str">
        <f>IF(COUNTIF(MaGv!$C$11:$BB$11, B916)&gt;0, INDEX(MaGv!$C$3:$BB$11, 1, MATCH(B916, MaGv!$C$11:$BB$11,0))," ")</f>
        <v xml:space="preserve"> </v>
      </c>
      <c r="G919" s="78" t="str">
        <f>IF(COUNTIF(MaGv!$C$16:$BB$16, B916)&gt;0, INDEX(MaGv!$C$3:$BB$16, 1, MATCH(B916, MaGv!$C$16:$BB$16,0))," ")</f>
        <v xml:space="preserve"> </v>
      </c>
      <c r="H919" s="78" t="str">
        <f>IF(COUNTIF(MaGv!$C$21:$BB$21, B916)&gt;0, INDEX(MaGv!$C$3:$BB$21, 1, MATCH(B916, MaGv!$C$21:$BB$21,0))," ")</f>
        <v xml:space="preserve"> </v>
      </c>
      <c r="I919" s="78" t="str">
        <f>IF(COUNTIF(MaGv!$C$26:$BB$26, B916)&gt;0, INDEX(MaGv!$C$3:$BB$26, 1, MATCH(B916, MaGv!$C$26:$BB$26,0))," ")</f>
        <v xml:space="preserve"> </v>
      </c>
      <c r="J919" s="78" t="str">
        <f>IF(COUNTIF(MaGv!$C$31:$BB$31, B916)&gt;0, INDEX(MaGv!$C$3:$BB$31, 1, MATCH(B916, MaGv!$C$31:$BB$31,0))," ")</f>
        <v xml:space="preserve"> </v>
      </c>
      <c r="K919" s="104"/>
      <c r="L919" s="580"/>
      <c r="M919" s="78">
        <v>3</v>
      </c>
      <c r="N919" s="79" t="s">
        <v>278</v>
      </c>
      <c r="O919" s="78" t="str">
        <f>IF(COUNTIF(MaGv!$C$6:$BB$6, L916)&gt;0, INDEX(MaGv!$C$3:$BB$6, 1, MATCH(L916, MaGv!$C$6:$BB$6,0))," ")</f>
        <v xml:space="preserve"> </v>
      </c>
      <c r="P919" s="78" t="str">
        <f>IF(COUNTIF(MaGv!$C$11:$BB$11, L916)&gt;0, INDEX(MaGv!$C$3:$BB$11, 1, MATCH(L916, MaGv!$C$11:$BB$11,0))," ")</f>
        <v xml:space="preserve"> </v>
      </c>
      <c r="Q919" s="78" t="str">
        <f>IF(COUNTIF(MaGv!$C$16:$BB$16, L916)&gt;0, INDEX(MaGv!$C$3:$BB$16, 1, MATCH(L916, MaGv!$C$16:$BB$16,0))," ")</f>
        <v xml:space="preserve"> </v>
      </c>
      <c r="R919" s="78" t="str">
        <f>IF(COUNTIF(MaGv!$C$21:$BB$21, L916)&gt;0, INDEX(MaGv!$C$3:$BB$21, 1, MATCH(L916, MaGv!$C$21:$BB$21,0))," ")</f>
        <v xml:space="preserve"> </v>
      </c>
      <c r="S919" s="78" t="str">
        <f>IF(COUNTIF(MaGv!$C$26:$BB$26, L916)&gt;0, INDEX(MaGv!$C$3:$BB$26, 1, MATCH(L916, MaGv!$C$26:$BB$26,0))," ")</f>
        <v xml:space="preserve"> </v>
      </c>
      <c r="T919" s="78" t="str">
        <f>IF(COUNTIF(MaGv!$C$31:$BB$31, L916)&gt;0, INDEX(MaGv!$C$3:$BB$31, 1, MATCH(L916, MaGv!$C$31:$BB$31,0))," ")</f>
        <v xml:space="preserve"> </v>
      </c>
    </row>
    <row r="920" spans="1:22" ht="12.95" customHeight="1">
      <c r="A920" s="124"/>
      <c r="B920" s="580"/>
      <c r="C920" s="78">
        <v>4</v>
      </c>
      <c r="D920" s="79" t="s">
        <v>99</v>
      </c>
      <c r="E920" s="78" t="str">
        <f>IF(COUNTIF(MaGv!$C$7:$BB$7, B916)&gt;0, INDEX(MaGv!$C$3:$BB$7, 1, MATCH(B916, MaGv!$C$7:$BB$7,0))," ")</f>
        <v xml:space="preserve"> </v>
      </c>
      <c r="F920" s="78" t="str">
        <f>IF(COUNTIF(MaGv!$C$12:$BB$12, B916)&gt;0, INDEX(MaGv!$C$3:$BB$12, 1, MATCH(B916, MaGv!$C$12:$BB$12,0))," ")</f>
        <v xml:space="preserve"> </v>
      </c>
      <c r="G920" s="78" t="str">
        <f>IF(COUNTIF(MaGv!$C$17:$BB$17, B916)&gt;0, INDEX(MaGv!$C$3:$BB$17, 1, MATCH(B916, MaGv!$C$17:$BB$17,0))," ")</f>
        <v xml:space="preserve"> </v>
      </c>
      <c r="H920" s="78" t="str">
        <f>IF(COUNTIF(MaGv!$C$22:$BB$22, B916)&gt;0, INDEX(MaGv!$C$3:$BB$22, 1, MATCH(B916, MaGv!$C$22:$BB$22,0))," ")</f>
        <v xml:space="preserve"> </v>
      </c>
      <c r="I920" s="78" t="str">
        <f>IF(COUNTIF(MaGv!$C$27:$BB$27, B916)&gt;0, INDEX(MaGv!$C$3:$BB$27, 1, MATCH(B916, MaGv!$C$27:$BB$27,0))," ")</f>
        <v xml:space="preserve"> </v>
      </c>
      <c r="J920" s="78" t="str">
        <f>IF(COUNTIF(MaGv!$C$32:$BB$32, B916)&gt;0, INDEX(MaGv!$C$3:$BB$32, 1, MATCH(B916, MaGv!$C$32:$BB$32,0))," ")</f>
        <v xml:space="preserve"> </v>
      </c>
      <c r="K920" s="104"/>
      <c r="L920" s="580"/>
      <c r="M920" s="78">
        <v>4</v>
      </c>
      <c r="N920" s="79" t="s">
        <v>99</v>
      </c>
      <c r="O920" s="78" t="str">
        <f>IF(COUNTIF(MaGv!$C$7:$BB$7, L916)&gt;0, INDEX(MaGv!$C$3:$BB$7, 1, MATCH(L916, MaGv!$C$7:$BB$7,0))," ")</f>
        <v xml:space="preserve"> </v>
      </c>
      <c r="P920" s="78" t="str">
        <f>IF(COUNTIF(MaGv!$C$12:$BB$12, L916)&gt;0, INDEX(MaGv!$C$3:$BB$12, 1, MATCH(L916, MaGv!$C$12:$BB$12,0))," ")</f>
        <v xml:space="preserve"> </v>
      </c>
      <c r="Q920" s="78" t="str">
        <f>IF(COUNTIF(MaGv!$C$17:$BB$17, L916)&gt;0, INDEX(MaGv!$C$3:$BB$17, 1, MATCH(L916, MaGv!$C$17:$BB$17,0))," ")</f>
        <v xml:space="preserve"> </v>
      </c>
      <c r="R920" s="78" t="str">
        <f>IF(COUNTIF(MaGv!$C$22:$BB$22, L916)&gt;0, INDEX(MaGv!$C$3:$BB$22, 1, MATCH(L916, MaGv!$C$22:$BB$22,0))," ")</f>
        <v xml:space="preserve"> </v>
      </c>
      <c r="S920" s="78" t="str">
        <f>IF(COUNTIF(MaGv!$C$27:$BB$27, L916)&gt;0, INDEX(MaGv!$C$3:$BB$27, 1, MATCH(L916, MaGv!$C$27:$BB$27,0))," ")</f>
        <v xml:space="preserve"> </v>
      </c>
      <c r="T920" s="78" t="str">
        <f>IF(COUNTIF(MaGv!$C$32:$BB$32, L916)&gt;0, INDEX(MaGv!$C$3:$BB$32, 1, MATCH(L916, MaGv!$C$32:$BB$32,0))," ")</f>
        <v xml:space="preserve"> </v>
      </c>
    </row>
    <row r="921" spans="1:22" ht="12.95" customHeight="1" thickBot="1">
      <c r="A921" s="124"/>
      <c r="B921" s="580"/>
      <c r="C921" s="108">
        <v>5</v>
      </c>
      <c r="D921" s="110" t="s">
        <v>100</v>
      </c>
      <c r="E921" s="108" t="str">
        <f>IF(COUNTIF(MaGv!$C$8:$BB$8, B916)&gt;0, INDEX(MaGv!$C$3:$BB$8, 1, MATCH(B916, MaGv!$C$8:$BB$8,0))," ")</f>
        <v xml:space="preserve"> </v>
      </c>
      <c r="F921" s="108" t="str">
        <f>IF(COUNTIF(MaGv!$C$13:$BB$13, B916)&gt;0, INDEX(MaGv!$C$3:$BB$13, 1, MATCH(B916, MaGv!$C$13:$BB$13,0))," ")</f>
        <v xml:space="preserve"> </v>
      </c>
      <c r="G921" s="108" t="str">
        <f>IF(COUNTIF(MaGv!$C$18:$BB$18, B916)&gt;0, INDEX(MaGv!$C$3:$BB$18, 1, MATCH(B916, MaGv!$C$18:$BB$18,0))," ")</f>
        <v xml:space="preserve"> </v>
      </c>
      <c r="H921" s="108" t="str">
        <f>IF(COUNTIF(MaGv!$C$23:$BB$23, B916)&gt;0, INDEX(MaGv!$C$3:$BB$23, 1, MATCH(B916, MaGv!$C$23:$BB$23,0))," ")</f>
        <v xml:space="preserve"> </v>
      </c>
      <c r="I921" s="108" t="str">
        <f>IF(COUNTIF(MaGv!$C$28:$BB$28, B916)&gt;0, INDEX(MaGv!$C$3:$BB$28, 1, MATCH(B916, MaGv!$C$28:$BB$28,0))," ")</f>
        <v xml:space="preserve"> </v>
      </c>
      <c r="J921" s="108" t="str">
        <f>IF(COUNTIF(MaGv!$C$33:$BB$33, B916)&gt;0, INDEX(MaGv!$C$3:$BB$33, 1, MATCH(B916, MaGv!$C$33:$BB$33, 0))," ")</f>
        <v xml:space="preserve"> </v>
      </c>
      <c r="K921" s="104"/>
      <c r="L921" s="580"/>
      <c r="M921" s="108">
        <v>5</v>
      </c>
      <c r="N921" s="110" t="s">
        <v>100</v>
      </c>
      <c r="O921" s="108" t="str">
        <f>IF(COUNTIF(MaGv!$C$8:$BB$8, L916)&gt;0, INDEX(MaGv!$C$3:$BB$8, 1, MATCH(L916, MaGv!$C$8:$BB$8,0))," ")</f>
        <v xml:space="preserve"> </v>
      </c>
      <c r="P921" s="108" t="str">
        <f>IF(COUNTIF(MaGv!$C$13:$BB$13, L916)&gt;0, INDEX(MaGv!$C$3:$BB$13, 1, MATCH(L916, MaGv!$C$13:$BB$13,0))," ")</f>
        <v xml:space="preserve"> </v>
      </c>
      <c r="Q921" s="108" t="str">
        <f>IF(COUNTIF(MaGv!$C$18:$BB$18, L916)&gt;0, INDEX(MaGv!$C$3:$BB$18, 1, MATCH(L916, MaGv!$C$18:$BB$18,0))," ")</f>
        <v xml:space="preserve"> </v>
      </c>
      <c r="R921" s="108" t="str">
        <f>IF(COUNTIF(MaGv!$C$23:$BB$23, L916)&gt;0, INDEX(MaGv!$C$3:$BB$23, 1, MATCH(L916, MaGv!$C$23:$BB$23,0))," ")</f>
        <v xml:space="preserve"> </v>
      </c>
      <c r="S921" s="108" t="str">
        <f>IF(COUNTIF(MaGv!$C$28:$BB$28, L916)&gt;0, INDEX(MaGv!$C$3:$BB$28, 1, MATCH(L916, MaGv!$C$28:$BB$28,0))," ")</f>
        <v xml:space="preserve"> </v>
      </c>
      <c r="T921" s="108" t="str">
        <f>IF(COUNTIF(MaGv!$C$33:$BB$33, L916)&gt;0, INDEX(MaGv!$C$3:$BB$33, 1, MATCH(L916, MaGv!$C$33:$BB$33, 0))," ")</f>
        <v xml:space="preserve"> </v>
      </c>
    </row>
    <row r="922" spans="1:22" ht="12.95" customHeight="1" thickTop="1">
      <c r="A922" s="124"/>
      <c r="B922" s="579" t="s">
        <v>24</v>
      </c>
      <c r="C922" s="109">
        <v>1</v>
      </c>
      <c r="D922" s="111" t="s">
        <v>279</v>
      </c>
      <c r="E922" s="109" t="str">
        <f>IF(COUNTIF(MaGv!$C$39:$BB$39, B916)&gt;0, INDEX(MaGv!$C$38:$BB$39, 1, MATCH(B916, MaGv!$C$39:$BB$39,0))," ")</f>
        <v xml:space="preserve"> </v>
      </c>
      <c r="F922" s="109" t="str">
        <f>IF(COUNTIF(MaGv!$C$44:$BB$44, B916)&gt;0, INDEX(MaGv!$C$38:$BB$44, 1, MATCH(B916, MaGv!$C$44:$BB$44,0))," ")</f>
        <v xml:space="preserve"> </v>
      </c>
      <c r="G922" s="109" t="str">
        <f>IF(COUNTIF(MaGv!$C$49:$BB$49, B916)&gt;0, INDEX(MaGv!$C$38:$BB$49, 1, MATCH(B916, MaGv!$C$49:$BB$49,0))," ")</f>
        <v xml:space="preserve"> </v>
      </c>
      <c r="H922" s="109" t="str">
        <f>IF(COUNTIF(MaGv!$C$54:$BB$54, B916)&gt;0, INDEX(MaGv!$C$38:$BB$54, 1, MATCH(B916, MaGv!$C$54:$BB$54,0))," ")</f>
        <v xml:space="preserve"> </v>
      </c>
      <c r="I922" s="109" t="str">
        <f>IF(COUNTIF(MaGv!$C$59:$BB$59, B916)&gt;0, INDEX(MaGv!$C$38:$BB$59, 1, MATCH(B916, MaGv!$C$59:$BB$59,0))," ")</f>
        <v xml:space="preserve"> </v>
      </c>
      <c r="J922" s="109" t="str">
        <f>IF(COUNTIF(MaGv!$C$64:$BB$64, B916)&gt;0, INDEX(MaGv!$C$38:$BB$64, 1, MATCH(B916, MaGv!$C$64:$BB$64,0))," ")</f>
        <v xml:space="preserve"> </v>
      </c>
      <c r="K922" s="104"/>
      <c r="L922" s="579" t="s">
        <v>24</v>
      </c>
      <c r="M922" s="109">
        <v>1</v>
      </c>
      <c r="N922" s="111" t="s">
        <v>279</v>
      </c>
      <c r="O922" s="109" t="str">
        <f>IF(COUNTIF(MaGv!$C$39:$BB$39, L916)&gt;0, INDEX(MaGv!$C$38:$BB$39, 1, MATCH(L916, MaGv!$C$39:$BB$39,0))," ")</f>
        <v xml:space="preserve"> </v>
      </c>
      <c r="P922" s="109" t="str">
        <f>IF(COUNTIF(MaGv!$C$44:$BB$44, L916)&gt;0, INDEX(MaGv!$C$38:$BB$44, 1, MATCH(L916, MaGv!$C$44:$BB$44,0))," ")</f>
        <v xml:space="preserve"> </v>
      </c>
      <c r="Q922" s="109" t="str">
        <f>IF(COUNTIF(MaGv!$C$49:$BB$49, L916)&gt;0, INDEX(MaGv!$C$38:$BB$49, 1, MATCH(L916, MaGv!$C$49:$BB$49,0))," ")</f>
        <v xml:space="preserve"> </v>
      </c>
      <c r="R922" s="109" t="str">
        <f>IF(COUNTIF(MaGv!$C$54:$BB$54, L916)&gt;0, INDEX(MaGv!$C$38:$BB$54, 1, MATCH(L916, MaGv!$C$54:$BB$54,0))," ")</f>
        <v xml:space="preserve"> </v>
      </c>
      <c r="S922" s="109" t="str">
        <f>IF(COUNTIF(MaGv!$C$59:$BB$59, L916)&gt;0, INDEX(MaGv!$C$38:$BB$59, 1, MATCH(L916, MaGv!$C$59:$BB$59,0))," ")</f>
        <v xml:space="preserve"> </v>
      </c>
      <c r="T922" s="109" t="str">
        <f>IF(COUNTIF(MaGv!$C$64:$BB$64, L916)&gt;0, INDEX(MaGv!$C$38:$BB$64, 1, MATCH(L916, MaGv!$C$64:$BB$64,0))," ")</f>
        <v xml:space="preserve"> </v>
      </c>
    </row>
    <row r="923" spans="1:22" ht="12.95" customHeight="1">
      <c r="A923" s="124"/>
      <c r="B923" s="580"/>
      <c r="C923" s="78">
        <v>2</v>
      </c>
      <c r="D923" s="79" t="s">
        <v>531</v>
      </c>
      <c r="E923" s="78" t="str">
        <f>IF(COUNTIF(MaGv!$C$40:$BB$40, B916)&gt;0, INDEX(MaGv!$C$38:$BB$40, 1, MATCH(B916, MaGv!$C$40:$BB$40,0))," ")</f>
        <v xml:space="preserve"> </v>
      </c>
      <c r="F923" s="78" t="str">
        <f>IF(COUNTIF(MaGv!$C$45:$BB$45, B916)&gt;0, INDEX(MaGv!$C$38:$BB$45, 1, MATCH(B916, MaGv!$C$45:$BB$45,0))," ")</f>
        <v xml:space="preserve"> </v>
      </c>
      <c r="G923" s="78" t="str">
        <f>IF(COUNTIF(MaGv!$C$50:$BB$50, B916)&gt;0, INDEX(MaGv!$C$38:$BB$50, 1, MATCH(B916, MaGv!$C$50:$BB$50,0))," ")</f>
        <v xml:space="preserve"> </v>
      </c>
      <c r="H923" s="78" t="str">
        <f>IF(COUNTIF(MaGv!$C$55:$BB$55, B916)&gt;0, INDEX(MaGv!$C$38:$BB$55, 1, MATCH(B916, MaGv!$C$55:$BB$55,0))," ")</f>
        <v xml:space="preserve"> </v>
      </c>
      <c r="I923" s="78" t="str">
        <f>IF(COUNTIF(MaGv!$C$60:$BB$60, B916)&gt;0, INDEX(MaGv!$C$38:$BB$60, 1, MATCH(B916, MaGv!$C$60:$BB$60,0))," ")</f>
        <v xml:space="preserve"> </v>
      </c>
      <c r="J923" s="78" t="str">
        <f>IF(COUNTIF(MaGv!$C$65:$BB$65, B916)&gt;0, INDEX(MaGv!$C$38:$BB$65, 1, MATCH(B916, MaGv!$C$65:$BB$65,0))," ")</f>
        <v xml:space="preserve"> </v>
      </c>
      <c r="K923" s="104"/>
      <c r="L923" s="580"/>
      <c r="M923" s="78">
        <v>2</v>
      </c>
      <c r="N923" s="79" t="s">
        <v>531</v>
      </c>
      <c r="O923" s="78" t="str">
        <f>IF(COUNTIF(MaGv!$C$40:$BB$40, L916)&gt;0, INDEX(MaGv!$C$38:$BB$40, 1, MATCH(L916, MaGv!$C$40:$BB$40,0))," ")</f>
        <v xml:space="preserve"> </v>
      </c>
      <c r="P923" s="78" t="str">
        <f>IF(COUNTIF(MaGv!$C$45:$BB$45, L916)&gt;0, INDEX(MaGv!$C$38:$BB$45, 1, MATCH(L916, MaGv!$C$45:$BB$45,0))," ")</f>
        <v xml:space="preserve"> </v>
      </c>
      <c r="Q923" s="78" t="str">
        <f>IF(COUNTIF(MaGv!$C$50:$BB$50, L916)&gt;0, INDEX(MaGv!$C$38:$BB$50, 1, MATCH(L916, MaGv!$C$50:$BB$50,0))," ")</f>
        <v xml:space="preserve"> </v>
      </c>
      <c r="R923" s="78" t="str">
        <f>IF(COUNTIF(MaGv!$C$55:$BB$55, L916)&gt;0, INDEX(MaGv!$C$38:$BB$55, 1, MATCH(L916, MaGv!$C$55:$BB$55,0))," ")</f>
        <v xml:space="preserve"> </v>
      </c>
      <c r="S923" s="78" t="str">
        <f>IF(COUNTIF(MaGv!$C$60:$BB$60, L916)&gt;0, INDEX(MaGv!$C$38:$BB$60, 1, MATCH(L916, MaGv!$C$60:$BB$60,0))," ")</f>
        <v xml:space="preserve"> </v>
      </c>
      <c r="T923" s="78" t="str">
        <f>IF(COUNTIF(MaGv!$C$65:$BB$65, L916)&gt;0, INDEX(MaGv!$C$38:$BB$65, 1, MATCH(L916, MaGv!$C$65:$BB$65,0))," ")</f>
        <v xml:space="preserve"> </v>
      </c>
    </row>
    <row r="924" spans="1:22" ht="12.95" customHeight="1">
      <c r="A924" s="124"/>
      <c r="B924" s="580"/>
      <c r="C924" s="78">
        <v>3</v>
      </c>
      <c r="D924" s="79" t="s">
        <v>532</v>
      </c>
      <c r="E924" s="78" t="str">
        <f>IF(COUNTIF(MaGv!$C$41:$BB$41, B916)&gt;0, INDEX(MaGv!$C$38:$BB$41, 1, MATCH(B916, MaGv!$C$41:$BB$41,0))," ")</f>
        <v xml:space="preserve"> </v>
      </c>
      <c r="F924" s="78" t="str">
        <f>IF(COUNTIF(MaGv!$C$46:$BB$46, B916)&gt;0, INDEX(MaGv!$C$38:$BB$46, 1, MATCH(B916, MaGv!$C$46:$BB$46,0))," ")</f>
        <v xml:space="preserve"> </v>
      </c>
      <c r="G924" s="78" t="str">
        <f>IF(COUNTIF(MaGv!$C$51:$BB$51, B916)&gt;0, INDEX(MaGv!$C$38:$BB$51, 1, MATCH(B916, MaGv!$C$51:$BB$51,0))," ")</f>
        <v xml:space="preserve"> </v>
      </c>
      <c r="H924" s="78" t="str">
        <f>IF(COUNTIF(MaGv!$C$56:$BB$56, B916)&gt;0, INDEX(MaGv!$C$38:$BB$56, 1, MATCH(B916, MaGv!$C$56:$BB$56,0))," ")</f>
        <v xml:space="preserve"> </v>
      </c>
      <c r="I924" s="78" t="str">
        <f>IF(COUNTIF(MaGv!$C$61:$BB$61, B916)&gt;0, INDEX(MaGv!$C$38:$BB$61, 1, MATCH(B916, MaGv!$C$61:$BB$61,0))," ")</f>
        <v xml:space="preserve"> </v>
      </c>
      <c r="J924" s="78" t="str">
        <f>IF(COUNTIF(MaGv!$C$66:$BB$66, B916)&gt;0, INDEX(MaGv!$C$38:$BB$66, 1, MATCH(B916, MaGv!$C$66:$BB$66,0))," ")</f>
        <v xml:space="preserve"> </v>
      </c>
      <c r="K924" s="104"/>
      <c r="L924" s="580"/>
      <c r="M924" s="78">
        <v>3</v>
      </c>
      <c r="N924" s="79" t="s">
        <v>532</v>
      </c>
      <c r="O924" s="78" t="str">
        <f>IF(COUNTIF(MaGv!$C$41:$BB$41, L916)&gt;0, INDEX(MaGv!$C$38:$BB$41, 1, MATCH(L916, MaGv!$C$41:$BB$41,0))," ")</f>
        <v xml:space="preserve"> </v>
      </c>
      <c r="P924" s="78" t="str">
        <f>IF(COUNTIF(MaGv!$C$46:$BB$46, L916)&gt;0, INDEX(MaGv!$C$38:$BB$46, 1, MATCH(L916, MaGv!$C$46:$BB$46,0))," ")</f>
        <v xml:space="preserve"> </v>
      </c>
      <c r="Q924" s="78" t="str">
        <f>IF(COUNTIF(MaGv!$C$51:$BB$51, L916)&gt;0, INDEX(MaGv!$C$38:$BB$51, 1, MATCH(L916, MaGv!$C$51:$BB$51,0))," ")</f>
        <v xml:space="preserve"> </v>
      </c>
      <c r="R924" s="78" t="str">
        <f>IF(COUNTIF(MaGv!$C$56:$BB$56, L916)&gt;0, INDEX(MaGv!$C$38:$BB$56, 1, MATCH(L916, MaGv!$C$56:$BB$56,0))," ")</f>
        <v xml:space="preserve"> </v>
      </c>
      <c r="S924" s="78" t="str">
        <f>IF(COUNTIF(MaGv!$C$61:$BB$61, L916)&gt;0, INDEX(MaGv!$C$38:$BB$61, 1, MATCH(L916, MaGv!$C$61:$BB$61,0))," ")</f>
        <v xml:space="preserve"> </v>
      </c>
      <c r="T924" s="78" t="str">
        <f>IF(COUNTIF(MaGv!$C$66:$BB$66, L916)&gt;0, INDEX(MaGv!$C$38:$BB$66, 1, MATCH(L916, MaGv!$C$66:$BB$66,0))," ")</f>
        <v xml:space="preserve"> </v>
      </c>
    </row>
    <row r="925" spans="1:22" ht="12.95" customHeight="1">
      <c r="A925" s="124"/>
      <c r="B925" s="580"/>
      <c r="C925" s="78">
        <v>4</v>
      </c>
      <c r="D925" s="79" t="s">
        <v>533</v>
      </c>
      <c r="E925" s="78" t="str">
        <f>IF(COUNTIF(MaGv!$C$42:$BB$42, B916)&gt;0, INDEX(MaGv!$C$38:$BB$42, 1, MATCH(B916, MaGv!$C$42:$BB$42,0))," ")</f>
        <v xml:space="preserve"> </v>
      </c>
      <c r="F925" s="78" t="str">
        <f>IF(COUNTIF(MaGv!$C$47:$BB$47, B916)&gt;0, INDEX(MaGv!$C$38:$BB$47, 1, MATCH(B916, MaGv!$C$47:$BB$47,0))," ")</f>
        <v xml:space="preserve"> </v>
      </c>
      <c r="G925" s="78" t="str">
        <f>IF(COUNTIF(MaGv!$C$52:$BB$52, B916)&gt;0, INDEX(MaGv!$C$38:$BB$52, 1, MATCH(B916, MaGv!$C$52:$BB$52, 0))," ")</f>
        <v xml:space="preserve"> </v>
      </c>
      <c r="H925" s="78" t="str">
        <f>IF(COUNTIF(MaGv!$C$57:$BB$57, B916)&gt;0, INDEX(MaGv!$C$38:$BB$57, 1, MATCH(B916, MaGv!$C$57:$BB$57,0))," ")</f>
        <v xml:space="preserve"> </v>
      </c>
      <c r="I925" s="78" t="str">
        <f>IF(COUNTIF(MaGv!$C$62:$BB$62, B916)&gt;0, INDEX(MaGv!$C$38:$BB$62, 1, MATCH(B916, MaGv!$C$62:$BB$62,0))," ")</f>
        <v xml:space="preserve"> </v>
      </c>
      <c r="J925" s="78" t="str">
        <f>IF(COUNTIF(MaGv!$C$66:$BB$67, B916)&gt;0, INDEX(MaGv!$C$38:$BB$67, 1, MATCH(B916, MaGv!$C$67:$BB$67,0))," ")</f>
        <v xml:space="preserve"> </v>
      </c>
      <c r="K925" s="104"/>
      <c r="L925" s="580"/>
      <c r="M925" s="78">
        <v>4</v>
      </c>
      <c r="N925" s="79" t="s">
        <v>533</v>
      </c>
      <c r="O925" s="78" t="str">
        <f>IF(COUNTIF(MaGv!$C$42:$BB$42, L916)&gt;0, INDEX(MaGv!$C$38:$BB$42, 1, MATCH(L916, MaGv!$C$42:$BB$42,0))," ")</f>
        <v xml:space="preserve"> </v>
      </c>
      <c r="P925" s="78" t="str">
        <f>IF(COUNTIF(MaGv!$C$47:$BB$47, L916)&gt;0, INDEX(MaGv!$C$38:$BB$47, 1, MATCH(L916, MaGv!$C$47:$BB$47,0))," ")</f>
        <v xml:space="preserve"> </v>
      </c>
      <c r="Q925" s="78" t="str">
        <f>IF(COUNTIF(MaGv!$C$52:$BB$52, L916)&gt;0, INDEX(MaGv!$C$38:$BB$52, 1, MATCH(L916, MaGv!$C$52:$BB$52, 0))," ")</f>
        <v xml:space="preserve"> </v>
      </c>
      <c r="R925" s="78" t="str">
        <f>IF(COUNTIF(MaGv!$C$57:$BB$57, L916)&gt;0, INDEX(MaGv!$C$38:$BB$57, 1, MATCH(L916, MaGv!$C$57:$BB$57,0))," ")</f>
        <v xml:space="preserve"> </v>
      </c>
      <c r="S925" s="78" t="str">
        <f>IF(COUNTIF(MaGv!$C$62:$BB$62, L916)&gt;0, INDEX(MaGv!$C$38:$BB$62, 1, MATCH(L916, MaGv!$C$62:$BB$62,0))," ")</f>
        <v xml:space="preserve"> </v>
      </c>
      <c r="T925" s="78" t="str">
        <f>IF(COUNTIF(MaGv!$C$66:$BB$67, L916)&gt;0, INDEX(MaGv!$C$38:$BB$67, 1, MATCH(L916, MaGv!$C$67:$BB$67,0))," ")</f>
        <v xml:space="preserve"> </v>
      </c>
    </row>
    <row r="926" spans="1:22" ht="12.95" customHeight="1">
      <c r="A926" s="124"/>
      <c r="B926" s="581"/>
      <c r="C926" s="80">
        <v>5</v>
      </c>
      <c r="D926" s="81" t="s">
        <v>534</v>
      </c>
      <c r="E926" s="80" t="str">
        <f>IF(COUNTIF(MaGv!$C$43:$BB$43, B916)&gt;0, INDEX(MaGv!$C$38:$BB$43, 1, MATCH(B916, MaGv!$C$43:$BB$43,0))," ")</f>
        <v xml:space="preserve"> </v>
      </c>
      <c r="F926" s="80" t="str">
        <f>IF(COUNTIF(MaGv!$C$48:$BB$48, B916)&gt;0, INDEX(MaGv!$C$38:$BB$48, 1, MATCH(B916, MaGv!$C$48:$BB$48,0))," ")</f>
        <v xml:space="preserve"> </v>
      </c>
      <c r="G926" s="80" t="str">
        <f>IF(COUNTIF(MaGv!$C$53:$BB$53, B916)&gt;0, INDEX(MaGv!$C$38:$BB$53, 1, MATCH(B916, MaGv!$C$53:$BB$53,0))," ")</f>
        <v xml:space="preserve"> </v>
      </c>
      <c r="H926" s="80" t="str">
        <f>IF(COUNTIF(MaGv!$C$58:$BB$58, B916)&gt;0, INDEX(MaGv!$C$38:$BB$58, 1, MATCH(B916, MaGv!$C$58:$BB$58,0))," ")</f>
        <v xml:space="preserve"> </v>
      </c>
      <c r="I926" s="80" t="str">
        <f>IF(COUNTIF(MaGv!$C$63:$BB$63, B916)&gt;0, INDEX(MaGv!$C$38:$BB$63, 1, MATCH(B916, MaGv!$C$63:$BB$63,0))," ")</f>
        <v xml:space="preserve"> </v>
      </c>
      <c r="J926" s="80" t="str">
        <f>IF(COUNTIF(MaGv!$C$68:$BB$68, B916)&gt;0, INDEX(MaGv!$C$38:$BB$68, 1, MATCH(B916, MaGv!$C$68:$BB$68,0))," ")</f>
        <v xml:space="preserve"> </v>
      </c>
      <c r="K926" s="104"/>
      <c r="L926" s="581"/>
      <c r="M926" s="80">
        <v>5</v>
      </c>
      <c r="N926" s="81" t="s">
        <v>534</v>
      </c>
      <c r="O926" s="80" t="str">
        <f>IF(COUNTIF(MaGv!$C$43:$BB$43, L916)&gt;0, INDEX(MaGv!$C$38:$BB$43, 1, MATCH(L916, MaGv!$C$43:$BB$43,0))," ")</f>
        <v xml:space="preserve"> </v>
      </c>
      <c r="P926" s="80" t="str">
        <f>IF(COUNTIF(MaGv!$C$48:$BB$48, L916)&gt;0, INDEX(MaGv!$C$38:$BB$48, 1, MATCH(L916, MaGv!$C$48:$BB$48,0))," ")</f>
        <v xml:space="preserve"> </v>
      </c>
      <c r="Q926" s="80" t="str">
        <f>IF(COUNTIF(MaGv!$C$53:$BB$53, L916)&gt;0, INDEX(MaGv!$C$38:$BB$53, 1, MATCH(L916, MaGv!$C$53:$BB$53,0))," ")</f>
        <v xml:space="preserve"> </v>
      </c>
      <c r="R926" s="80" t="str">
        <f>IF(COUNTIF(MaGv!$C$58:$BB$58, L916)&gt;0, INDEX(MaGv!$C$38:$BB$58, 1, MATCH(L916, MaGv!$C$58:$BB$58,0))," ")</f>
        <v xml:space="preserve"> </v>
      </c>
      <c r="S926" s="80" t="str">
        <f>IF(COUNTIF(MaGv!$C$63:$BB$63, L916)&gt;0, INDEX(MaGv!$C$38:$BB$63, 1, MATCH(L916, MaGv!$C$63:$BB$63,0))," ")</f>
        <v xml:space="preserve"> </v>
      </c>
      <c r="T926" s="80" t="str">
        <f>IF(COUNTIF(MaGv!$C$68:$BB$68, L916)&gt;0, INDEX(MaGv!$C$38:$BB$68, 1, MATCH(L916, MaGv!$C$68:$BB$68,0))," ")</f>
        <v xml:space="preserve"> </v>
      </c>
    </row>
    <row r="927" spans="1:22" ht="12.95" customHeight="1">
      <c r="A927" s="124"/>
      <c r="B927" s="119"/>
      <c r="C927" s="75"/>
      <c r="D927" s="82"/>
      <c r="E927" s="75"/>
      <c r="F927" s="75"/>
      <c r="G927" s="75"/>
      <c r="H927" s="75"/>
      <c r="I927" s="75"/>
      <c r="J927" s="75"/>
      <c r="K927" s="104"/>
      <c r="L927" s="119"/>
      <c r="M927" s="75"/>
      <c r="N927" s="82"/>
      <c r="O927" s="75"/>
      <c r="P927" s="75"/>
      <c r="Q927" s="75"/>
      <c r="R927" s="75"/>
      <c r="S927" s="75"/>
      <c r="T927" s="75"/>
    </row>
    <row r="928" spans="1:22" ht="12.95" customHeight="1">
      <c r="A928" s="127"/>
      <c r="B928" s="120"/>
      <c r="C928" s="83"/>
      <c r="D928" s="83"/>
      <c r="E928" s="84"/>
      <c r="F928" s="84"/>
      <c r="G928" s="84"/>
      <c r="H928" s="84"/>
      <c r="I928" s="84"/>
      <c r="J928" s="84"/>
      <c r="K928" s="84"/>
      <c r="L928" s="120"/>
      <c r="M928" s="83"/>
      <c r="N928" s="83"/>
      <c r="O928" s="84"/>
      <c r="P928" s="84"/>
      <c r="Q928" s="84"/>
      <c r="R928" s="84"/>
      <c r="S928" s="84"/>
      <c r="T928" s="84"/>
    </row>
    <row r="929" spans="1:22" ht="12.95" customHeight="1">
      <c r="A929" s="124"/>
      <c r="B929" s="474" t="str">
        <f ca="1">MaGv!$N$1</f>
        <v>tkb_khoi12_hk2_ngay04-05-2020</v>
      </c>
      <c r="C929" s="474"/>
      <c r="D929" s="70"/>
      <c r="E929" s="70"/>
      <c r="F929" s="70"/>
      <c r="G929" s="70"/>
      <c r="H929" s="124"/>
      <c r="I929" s="70"/>
      <c r="J929" s="70"/>
      <c r="K929" s="71"/>
      <c r="L929" s="474" t="str">
        <f ca="1">MaGv!$N$1</f>
        <v>tkb_khoi12_hk2_ngay04-05-2020</v>
      </c>
      <c r="M929" s="70"/>
      <c r="N929" s="70"/>
      <c r="O929" s="70"/>
      <c r="P929" s="70"/>
      <c r="Q929" s="70"/>
      <c r="R929" s="124"/>
      <c r="S929" s="70"/>
      <c r="T929" s="70"/>
    </row>
    <row r="930" spans="1:22" ht="12.95" customHeight="1">
      <c r="B930" s="117" t="s">
        <v>71</v>
      </c>
      <c r="C930" s="582" t="e">
        <f>VLOOKUP(B932,dsma,3,0)&amp;"-"&amp;VLOOKUP(B932,dsma,5,0)</f>
        <v>#N/A</v>
      </c>
      <c r="D930" s="582"/>
      <c r="E930" s="582"/>
      <c r="F930" s="582"/>
      <c r="G930" s="71"/>
      <c r="H930" s="72"/>
      <c r="I930" s="73" t="s">
        <v>125</v>
      </c>
      <c r="J930" s="74">
        <f>60-COUNTIF(E933:J942, " ")</f>
        <v>0</v>
      </c>
      <c r="K930" s="71"/>
      <c r="L930" s="117" t="s">
        <v>71</v>
      </c>
      <c r="M930" s="582" t="e">
        <f>VLOOKUP(L932,dsma,3,0)&amp;"-"&amp;VLOOKUP(L932,dsma,5,0)</f>
        <v>#N/A</v>
      </c>
      <c r="N930" s="582"/>
      <c r="O930" s="582"/>
      <c r="P930" s="582"/>
      <c r="Q930" s="71"/>
      <c r="R930" s="72"/>
      <c r="S930" s="73" t="s">
        <v>125</v>
      </c>
      <c r="T930" s="74">
        <f>60-COUNTIF(O933:T942, " ")</f>
        <v>0</v>
      </c>
    </row>
    <row r="931" spans="1:22" ht="3" customHeight="1">
      <c r="B931" s="116"/>
      <c r="C931" s="71"/>
      <c r="D931" s="71"/>
      <c r="E931" s="75"/>
      <c r="F931" s="71"/>
      <c r="G931" s="71"/>
      <c r="H931" s="71"/>
      <c r="I931" s="71"/>
      <c r="J931" s="71"/>
      <c r="K931" s="71"/>
      <c r="L931" s="116"/>
      <c r="M931" s="71"/>
      <c r="N931" s="71"/>
      <c r="O931" s="75"/>
      <c r="P931" s="71"/>
      <c r="Q931" s="71"/>
      <c r="R931" s="71"/>
      <c r="S931" s="71"/>
      <c r="T931" s="71"/>
    </row>
    <row r="932" spans="1:22" ht="12.95" customHeight="1">
      <c r="A932" s="126"/>
      <c r="B932" s="118">
        <f>X121</f>
        <v>0</v>
      </c>
      <c r="C932" s="76" t="s">
        <v>72</v>
      </c>
      <c r="D932" s="76" t="s">
        <v>73</v>
      </c>
      <c r="E932" s="76" t="s">
        <v>15</v>
      </c>
      <c r="F932" s="76" t="s">
        <v>16</v>
      </c>
      <c r="G932" s="76" t="s">
        <v>37</v>
      </c>
      <c r="H932" s="76" t="s">
        <v>38</v>
      </c>
      <c r="I932" s="76" t="s">
        <v>39</v>
      </c>
      <c r="J932" s="76" t="s">
        <v>40</v>
      </c>
      <c r="K932" s="103"/>
      <c r="L932" s="118">
        <f>X122</f>
        <v>0</v>
      </c>
      <c r="M932" s="76" t="s">
        <v>72</v>
      </c>
      <c r="N932" s="76" t="s">
        <v>73</v>
      </c>
      <c r="O932" s="76" t="s">
        <v>15</v>
      </c>
      <c r="P932" s="76" t="s">
        <v>16</v>
      </c>
      <c r="Q932" s="76" t="s">
        <v>37</v>
      </c>
      <c r="R932" s="76" t="s">
        <v>38</v>
      </c>
      <c r="S932" s="76" t="s">
        <v>39</v>
      </c>
      <c r="T932" s="76" t="s">
        <v>40</v>
      </c>
      <c r="V932" s="122">
        <v>118</v>
      </c>
    </row>
    <row r="933" spans="1:22" ht="12.95" customHeight="1">
      <c r="A933" s="124"/>
      <c r="B933" s="583" t="s">
        <v>25</v>
      </c>
      <c r="C933" s="68">
        <v>1</v>
      </c>
      <c r="D933" s="77" t="s">
        <v>74</v>
      </c>
      <c r="E933" s="68" t="str">
        <f>IF(COUNTIF(MaGv!$C$4:$BB$4, B932)&gt;0, INDEX(MaGv!$C$3:$BB$4, 1, MATCH(B932, MaGv!$C$4:$BB$4,0))," ")</f>
        <v xml:space="preserve"> </v>
      </c>
      <c r="F933" s="68" t="str">
        <f>IF(COUNTIF(MaGv!$C$9:$BB$9, B932)&gt;0, INDEX(MaGv!$C$3:$BB$9, 1, MATCH(B932, MaGv!$C$9:$BB$9,0))," ")</f>
        <v xml:space="preserve"> </v>
      </c>
      <c r="G933" s="68" t="str">
        <f>IF(COUNTIF(MaGv!$C$14:$BB$14, B932)&gt;0, INDEX(MaGv!$C$3:$BB$14, 1, MATCH(B932, MaGv!$C$14:$BB$14,0))," ")</f>
        <v xml:space="preserve"> </v>
      </c>
      <c r="H933" s="68" t="str">
        <f>IF(COUNTIF(MaGv!$C$19:$BB$19, B932)&gt;0, INDEX(MaGv!$C$3:$BB$19, 1, MATCH(B932, MaGv!$C$19:$BB$19,0))," ")</f>
        <v xml:space="preserve"> </v>
      </c>
      <c r="I933" s="68" t="str">
        <f>IF(COUNTIF(MaGv!$C$24:$BB$24, B932)&gt;0, INDEX(MaGv!$C$3:$BB$24, 1, MATCH(B932, MaGv!$C$24:$BB$24,0))," ")</f>
        <v xml:space="preserve"> </v>
      </c>
      <c r="J933" s="68" t="str">
        <f>IF(COUNTIF(MaGv!$C$29:$BB$29, B932)&gt;0, INDEX(MaGv!$C$3:$BB$29, 1, MATCH(B932, MaGv!$C$29:$BB$29,0))," ")</f>
        <v xml:space="preserve"> </v>
      </c>
      <c r="K933" s="104"/>
      <c r="L933" s="583" t="s">
        <v>25</v>
      </c>
      <c r="M933" s="68">
        <v>1</v>
      </c>
      <c r="N933" s="77" t="s">
        <v>74</v>
      </c>
      <c r="O933" s="68" t="str">
        <f>IF(COUNTIF(MaGv!$C$4:$BB$4, L932)&gt;0, INDEX(MaGv!$C$3:$BB$4, 1, MATCH(L932, MaGv!$C$4:$BB$4,0))," ")</f>
        <v xml:space="preserve"> </v>
      </c>
      <c r="P933" s="68" t="str">
        <f>IF(COUNTIF(MaGv!$C$9:$BB$9, L932)&gt;0, INDEX(MaGv!$C$3:$BB$9, 1, MATCH(L932, MaGv!$C$9:$BB$9,0))," ")</f>
        <v xml:space="preserve"> </v>
      </c>
      <c r="Q933" s="68" t="str">
        <f>IF(COUNTIF(MaGv!$C$14:$BB$14, L932)&gt;0, INDEX(MaGv!$C$3:$BB$14, 1, MATCH(L932, MaGv!$C$14:$BB$14,0))," ")</f>
        <v xml:space="preserve"> </v>
      </c>
      <c r="R933" s="68" t="str">
        <f>IF(COUNTIF(MaGv!$C$19:$BB$19, L932)&gt;0, INDEX(MaGv!$C$3:$BB$19, 1, MATCH(L932, MaGv!$C$19:$BB$19,0))," ")</f>
        <v xml:space="preserve"> </v>
      </c>
      <c r="S933" s="68" t="str">
        <f>IF(COUNTIF(MaGv!$C$24:$BB$24, L932)&gt;0, INDEX(MaGv!$C$3:$BB$24, 1, MATCH(L932, MaGv!$C$24:$BB$24,0))," ")</f>
        <v xml:space="preserve"> </v>
      </c>
      <c r="T933" s="68" t="str">
        <f>IF(COUNTIF(MaGv!$C$29:$BB$29, L932)&gt;0, INDEX(MaGv!$C$3:$BB$29, 1, MATCH(L932, MaGv!$C$29:$BB$29,0))," ")</f>
        <v xml:space="preserve"> </v>
      </c>
    </row>
    <row r="934" spans="1:22" ht="12.95" customHeight="1">
      <c r="A934" s="124"/>
      <c r="B934" s="580"/>
      <c r="C934" s="78">
        <v>2</v>
      </c>
      <c r="D934" s="79" t="s">
        <v>98</v>
      </c>
      <c r="E934" s="78" t="str">
        <f>IF(COUNTIF(MaGv!$C$5:$BB$5, B932)&gt;0, INDEX(MaGv!$C$3:$BB$5, 1, MATCH(B932, MaGv!$C$5:$BB$5,0))," ")</f>
        <v xml:space="preserve"> </v>
      </c>
      <c r="F934" s="78" t="str">
        <f>IF(COUNTIF(MaGv!$C$10:$BB$10, B932)&gt;0, INDEX(MaGv!$C$3:$BB$10, 1, MATCH(B932, MaGv!$C$10:$BB$10,0))," ")</f>
        <v xml:space="preserve"> </v>
      </c>
      <c r="G934" s="78" t="str">
        <f>IF(COUNTIF(MaGv!$C$15:$BB$15, B932)&gt;0, INDEX(MaGv!$C$3:$BB$15, 1, MATCH(B932, MaGv!$C$15:$BB$15,0))," ")</f>
        <v xml:space="preserve"> </v>
      </c>
      <c r="H934" s="78" t="str">
        <f>IF(COUNTIF(MaGv!$C$20:$BB$20, B932)&gt;0, INDEX(MaGv!$C$3:$BB$20, 1, MATCH(B932, MaGv!$C$20:$BB$20,0))," ")</f>
        <v xml:space="preserve"> </v>
      </c>
      <c r="I934" s="78" t="str">
        <f>IF(COUNTIF(MaGv!$C$25:$BB$25, B932)&gt;0, INDEX(MaGv!$C$3:$BB$25, 1, MATCH(B932, MaGv!$C$25:$BB$25,0))," ")</f>
        <v xml:space="preserve"> </v>
      </c>
      <c r="J934" s="78" t="str">
        <f>IF(COUNTIF(MaGv!$C$30:$BB$30, B932)&gt;0, INDEX(MaGv!$C$3:$BB$30, 1, MATCH(B932, MaGv!$C$30:$BB$30,0))," ")</f>
        <v xml:space="preserve"> </v>
      </c>
      <c r="K934" s="104"/>
      <c r="L934" s="580"/>
      <c r="M934" s="78">
        <v>2</v>
      </c>
      <c r="N934" s="79" t="s">
        <v>98</v>
      </c>
      <c r="O934" s="78" t="str">
        <f>IF(COUNTIF(MaGv!$C$5:$BB$5, L932)&gt;0, INDEX(MaGv!$C$3:$BB$5, 1, MATCH(L932, MaGv!$C$5:$BB$5,0))," ")</f>
        <v xml:space="preserve"> </v>
      </c>
      <c r="P934" s="78" t="str">
        <f>IF(COUNTIF(MaGv!$C$10:$BB$10, L932)&gt;0, INDEX(MaGv!$C$3:$BB$10, 1, MATCH(L932, MaGv!$C$10:$BB$10,0))," ")</f>
        <v xml:space="preserve"> </v>
      </c>
      <c r="Q934" s="78" t="str">
        <f>IF(COUNTIF(MaGv!$C$15:$BB$15, L932)&gt;0, INDEX(MaGv!$C$3:$BB$15, 1, MATCH(L932, MaGv!$C$15:$BB$15,0))," ")</f>
        <v xml:space="preserve"> </v>
      </c>
      <c r="R934" s="78" t="str">
        <f>IF(COUNTIF(MaGv!$C$20:$BB$20, L932)&gt;0, INDEX(MaGv!$C$3:$BB$20, 1, MATCH(L932, MaGv!$C$20:$BB$20,0))," ")</f>
        <v xml:space="preserve"> </v>
      </c>
      <c r="S934" s="78" t="str">
        <f>IF(COUNTIF(MaGv!$C$25:$BB$25, L932)&gt;0, INDEX(MaGv!$C$3:$BB$25, 1, MATCH(L932, MaGv!$C$25:$BB$25,0))," ")</f>
        <v xml:space="preserve"> </v>
      </c>
      <c r="T934" s="78" t="str">
        <f>IF(COUNTIF(MaGv!$C$30:$BB$30, L932)&gt;0, INDEX(MaGv!$C$3:$BB$30, 1, MATCH(L932, MaGv!$C$30:$BB$30,0))," ")</f>
        <v xml:space="preserve"> </v>
      </c>
    </row>
    <row r="935" spans="1:22" ht="12.95" customHeight="1">
      <c r="A935" s="124"/>
      <c r="B935" s="580"/>
      <c r="C935" s="78">
        <v>3</v>
      </c>
      <c r="D935" s="79" t="s">
        <v>278</v>
      </c>
      <c r="E935" s="78" t="str">
        <f>IF(COUNTIF(MaGv!$C$6:$BB$6, B932)&gt;0, INDEX(MaGv!$C$3:$BB$6, 1, MATCH(B932, MaGv!$C$6:$BB$6,0))," ")</f>
        <v xml:space="preserve"> </v>
      </c>
      <c r="F935" s="78" t="str">
        <f>IF(COUNTIF(MaGv!$C$11:$BB$11, B932)&gt;0, INDEX(MaGv!$C$3:$BB$11, 1, MATCH(B932, MaGv!$C$11:$BB$11,0))," ")</f>
        <v xml:space="preserve"> </v>
      </c>
      <c r="G935" s="78" t="str">
        <f>IF(COUNTIF(MaGv!$C$16:$BB$16, B932)&gt;0, INDEX(MaGv!$C$3:$BB$16, 1, MATCH(B932, MaGv!$C$16:$BB$16,0))," ")</f>
        <v xml:space="preserve"> </v>
      </c>
      <c r="H935" s="78" t="str">
        <f>IF(COUNTIF(MaGv!$C$21:$BB$21, B932)&gt;0, INDEX(MaGv!$C$3:$BB$21, 1, MATCH(B932, MaGv!$C$21:$BB$21,0))," ")</f>
        <v xml:space="preserve"> </v>
      </c>
      <c r="I935" s="78" t="str">
        <f>IF(COUNTIF(MaGv!$C$26:$BB$26, B932)&gt;0, INDEX(MaGv!$C$3:$BB$26, 1, MATCH(B932, MaGv!$C$26:$BB$26,0))," ")</f>
        <v xml:space="preserve"> </v>
      </c>
      <c r="J935" s="78" t="str">
        <f>IF(COUNTIF(MaGv!$C$31:$BB$31, B932)&gt;0, INDEX(MaGv!$C$3:$BB$31, 1, MATCH(B932, MaGv!$C$31:$BB$31,0))," ")</f>
        <v xml:space="preserve"> </v>
      </c>
      <c r="K935" s="104"/>
      <c r="L935" s="580"/>
      <c r="M935" s="78">
        <v>3</v>
      </c>
      <c r="N935" s="79" t="s">
        <v>278</v>
      </c>
      <c r="O935" s="78" t="str">
        <f>IF(COUNTIF(MaGv!$C$6:$BB$6, L932)&gt;0, INDEX(MaGv!$C$3:$BB$6, 1, MATCH(L932, MaGv!$C$6:$BB$6,0))," ")</f>
        <v xml:space="preserve"> </v>
      </c>
      <c r="P935" s="78" t="str">
        <f>IF(COUNTIF(MaGv!$C$11:$BB$11, L932)&gt;0, INDEX(MaGv!$C$3:$BB$11, 1, MATCH(L932, MaGv!$C$11:$BB$11,0))," ")</f>
        <v xml:space="preserve"> </v>
      </c>
      <c r="Q935" s="78" t="str">
        <f>IF(COUNTIF(MaGv!$C$16:$BB$16, L932)&gt;0, INDEX(MaGv!$C$3:$BB$16, 1, MATCH(L932, MaGv!$C$16:$BB$16,0))," ")</f>
        <v xml:space="preserve"> </v>
      </c>
      <c r="R935" s="78" t="str">
        <f>IF(COUNTIF(MaGv!$C$21:$BB$21, L932)&gt;0, INDEX(MaGv!$C$3:$BB$21, 1, MATCH(L932, MaGv!$C$21:$BB$21,0))," ")</f>
        <v xml:space="preserve"> </v>
      </c>
      <c r="S935" s="78" t="str">
        <f>IF(COUNTIF(MaGv!$C$26:$BB$26, L932)&gt;0, INDEX(MaGv!$C$3:$BB$26, 1, MATCH(L932, MaGv!$C$26:$BB$26,0))," ")</f>
        <v xml:space="preserve"> </v>
      </c>
      <c r="T935" s="78" t="str">
        <f>IF(COUNTIF(MaGv!$C$31:$BB$31, L932)&gt;0, INDEX(MaGv!$C$3:$BB$31, 1, MATCH(L932, MaGv!$C$31:$BB$31,0))," ")</f>
        <v xml:space="preserve"> </v>
      </c>
    </row>
    <row r="936" spans="1:22" ht="12.95" customHeight="1">
      <c r="A936" s="124"/>
      <c r="B936" s="580"/>
      <c r="C936" s="78">
        <v>4</v>
      </c>
      <c r="D936" s="79" t="s">
        <v>99</v>
      </c>
      <c r="E936" s="78" t="str">
        <f>IF(COUNTIF(MaGv!$C$7:$BB$7, B932)&gt;0, INDEX(MaGv!$C$3:$BB$7, 1, MATCH(B932, MaGv!$C$7:$BB$7,0))," ")</f>
        <v xml:space="preserve"> </v>
      </c>
      <c r="F936" s="78" t="str">
        <f>IF(COUNTIF(MaGv!$C$12:$BB$12, B932)&gt;0, INDEX(MaGv!$C$3:$BB$12, 1, MATCH(B932, MaGv!$C$12:$BB$12,0))," ")</f>
        <v xml:space="preserve"> </v>
      </c>
      <c r="G936" s="78" t="str">
        <f>IF(COUNTIF(MaGv!$C$17:$BB$17, B932)&gt;0, INDEX(MaGv!$C$3:$BB$17, 1, MATCH(B932, MaGv!$C$17:$BB$17,0))," ")</f>
        <v xml:space="preserve"> </v>
      </c>
      <c r="H936" s="78" t="str">
        <f>IF(COUNTIF(MaGv!$C$22:$BB$22, B932)&gt;0, INDEX(MaGv!$C$3:$BB$22, 1, MATCH(B932, MaGv!$C$22:$BB$22,0))," ")</f>
        <v xml:space="preserve"> </v>
      </c>
      <c r="I936" s="78" t="str">
        <f>IF(COUNTIF(MaGv!$C$27:$BB$27, B932)&gt;0, INDEX(MaGv!$C$3:$BB$27, 1, MATCH(B932, MaGv!$C$27:$BB$27,0))," ")</f>
        <v xml:space="preserve"> </v>
      </c>
      <c r="J936" s="78" t="str">
        <f>IF(COUNTIF(MaGv!$C$32:$BB$32, B932)&gt;0, INDEX(MaGv!$C$3:$BB$32, 1, MATCH(B932, MaGv!$C$32:$BB$32,0))," ")</f>
        <v xml:space="preserve"> </v>
      </c>
      <c r="K936" s="104"/>
      <c r="L936" s="580"/>
      <c r="M936" s="78">
        <v>4</v>
      </c>
      <c r="N936" s="79" t="s">
        <v>99</v>
      </c>
      <c r="O936" s="78" t="str">
        <f>IF(COUNTIF(MaGv!$C$7:$BB$7, L932)&gt;0, INDEX(MaGv!$C$3:$BB$7, 1, MATCH(L932, MaGv!$C$7:$BB$7,0))," ")</f>
        <v xml:space="preserve"> </v>
      </c>
      <c r="P936" s="78" t="str">
        <f>IF(COUNTIF(MaGv!$C$12:$BB$12, L932)&gt;0, INDEX(MaGv!$C$3:$BB$12, 1, MATCH(L932, MaGv!$C$12:$BB$12,0))," ")</f>
        <v xml:space="preserve"> </v>
      </c>
      <c r="Q936" s="78" t="str">
        <f>IF(COUNTIF(MaGv!$C$17:$BB$17, L932)&gt;0, INDEX(MaGv!$C$3:$BB$17, 1, MATCH(L932, MaGv!$C$17:$BB$17,0))," ")</f>
        <v xml:space="preserve"> </v>
      </c>
      <c r="R936" s="78" t="str">
        <f>IF(COUNTIF(MaGv!$C$22:$BB$22, L932)&gt;0, INDEX(MaGv!$C$3:$BB$22, 1, MATCH(L932, MaGv!$C$22:$BB$22,0))," ")</f>
        <v xml:space="preserve"> </v>
      </c>
      <c r="S936" s="78" t="str">
        <f>IF(COUNTIF(MaGv!$C$27:$BB$27, L932)&gt;0, INDEX(MaGv!$C$3:$BB$27, 1, MATCH(L932, MaGv!$C$27:$BB$27,0))," ")</f>
        <v xml:space="preserve"> </v>
      </c>
      <c r="T936" s="78" t="str">
        <f>IF(COUNTIF(MaGv!$C$32:$BB$32, L932)&gt;0, INDEX(MaGv!$C$3:$BB$32, 1, MATCH(L932, MaGv!$C$32:$BB$32,0))," ")</f>
        <v xml:space="preserve"> </v>
      </c>
    </row>
    <row r="937" spans="1:22" ht="12.95" customHeight="1" thickBot="1">
      <c r="A937" s="124"/>
      <c r="B937" s="580"/>
      <c r="C937" s="108">
        <v>5</v>
      </c>
      <c r="D937" s="110" t="s">
        <v>100</v>
      </c>
      <c r="E937" s="108" t="str">
        <f>IF(COUNTIF(MaGv!$C$8:$BB$8, B932)&gt;0, INDEX(MaGv!$C$3:$BB$8, 1, MATCH(B932, MaGv!$C$8:$BB$8,0))," ")</f>
        <v xml:space="preserve"> </v>
      </c>
      <c r="F937" s="108" t="str">
        <f>IF(COUNTIF(MaGv!$C$13:$BB$13, B932)&gt;0, INDEX(MaGv!$C$3:$BB$13, 1, MATCH(B932, MaGv!$C$13:$BB$13,0))," ")</f>
        <v xml:space="preserve"> </v>
      </c>
      <c r="G937" s="108" t="str">
        <f>IF(COUNTIF(MaGv!$C$18:$BB$18, B932)&gt;0, INDEX(MaGv!$C$3:$BB$18, 1, MATCH(B932, MaGv!$C$18:$BB$18,0))," ")</f>
        <v xml:space="preserve"> </v>
      </c>
      <c r="H937" s="108" t="str">
        <f>IF(COUNTIF(MaGv!$C$23:$BB$23, B932)&gt;0, INDEX(MaGv!$C$3:$BB$23, 1, MATCH(B932, MaGv!$C$23:$BB$23,0))," ")</f>
        <v xml:space="preserve"> </v>
      </c>
      <c r="I937" s="108" t="str">
        <f>IF(COUNTIF(MaGv!$C$28:$BB$28, B932)&gt;0, INDEX(MaGv!$C$3:$BB$28, 1, MATCH(B932, MaGv!$C$28:$BB$28,0))," ")</f>
        <v xml:space="preserve"> </v>
      </c>
      <c r="J937" s="108" t="str">
        <f>IF(COUNTIF(MaGv!$C$33:$BB$33, B932)&gt;0, INDEX(MaGv!$C$3:$BB$33, 1, MATCH(B932, MaGv!$C$33:$BB$33, 0))," ")</f>
        <v xml:space="preserve"> </v>
      </c>
      <c r="K937" s="104"/>
      <c r="L937" s="580"/>
      <c r="M937" s="108">
        <v>5</v>
      </c>
      <c r="N937" s="110" t="s">
        <v>100</v>
      </c>
      <c r="O937" s="108" t="str">
        <f>IF(COUNTIF(MaGv!$C$8:$BB$8, L932)&gt;0, INDEX(MaGv!$C$3:$BB$8, 1, MATCH(L932, MaGv!$C$8:$BB$8,0))," ")</f>
        <v xml:space="preserve"> </v>
      </c>
      <c r="P937" s="108" t="str">
        <f>IF(COUNTIF(MaGv!$C$13:$BB$13, L932)&gt;0, INDEX(MaGv!$C$3:$BB$13, 1, MATCH(L932, MaGv!$C$13:$BB$13,0))," ")</f>
        <v xml:space="preserve"> </v>
      </c>
      <c r="Q937" s="108" t="str">
        <f>IF(COUNTIF(MaGv!$C$18:$BB$18, L932)&gt;0, INDEX(MaGv!$C$3:$BB$18, 1, MATCH(L932, MaGv!$C$18:$BB$18,0))," ")</f>
        <v xml:space="preserve"> </v>
      </c>
      <c r="R937" s="108" t="str">
        <f>IF(COUNTIF(MaGv!$C$23:$BB$23, L932)&gt;0, INDEX(MaGv!$C$3:$BB$23, 1, MATCH(L932, MaGv!$C$23:$BB$23,0))," ")</f>
        <v xml:space="preserve"> </v>
      </c>
      <c r="S937" s="108" t="str">
        <f>IF(COUNTIF(MaGv!$C$28:$BB$28, L932)&gt;0, INDEX(MaGv!$C$3:$BB$28, 1, MATCH(L932, MaGv!$C$28:$BB$28,0))," ")</f>
        <v xml:space="preserve"> </v>
      </c>
      <c r="T937" s="108" t="str">
        <f>IF(COUNTIF(MaGv!$C$33:$BB$33, L932)&gt;0, INDEX(MaGv!$C$3:$BB$33, 1, MATCH(L932, MaGv!$C$33:$BB$33, 0))," ")</f>
        <v xml:space="preserve"> </v>
      </c>
    </row>
    <row r="938" spans="1:22" ht="12.95" customHeight="1" thickTop="1">
      <c r="A938" s="124"/>
      <c r="B938" s="579" t="s">
        <v>24</v>
      </c>
      <c r="C938" s="109">
        <v>1</v>
      </c>
      <c r="D938" s="111" t="s">
        <v>279</v>
      </c>
      <c r="E938" s="109" t="str">
        <f>IF(COUNTIF(MaGv!$C$39:$BB$39, B932)&gt;0, INDEX(MaGv!$C$38:$BB$39, 1, MATCH(B932, MaGv!$C$39:$BB$39,0))," ")</f>
        <v xml:space="preserve"> </v>
      </c>
      <c r="F938" s="109" t="str">
        <f>IF(COUNTIF(MaGv!$C$44:$BB$44, B932)&gt;0, INDEX(MaGv!$C$38:$BB$44, 1, MATCH(B932, MaGv!$C$44:$BB$44,0))," ")</f>
        <v xml:space="preserve"> </v>
      </c>
      <c r="G938" s="109" t="str">
        <f>IF(COUNTIF(MaGv!$C$49:$BB$49, B932)&gt;0, INDEX(MaGv!$C$38:$BB$49, 1, MATCH(B932, MaGv!$C$49:$BB$49,0))," ")</f>
        <v xml:space="preserve"> </v>
      </c>
      <c r="H938" s="109" t="str">
        <f>IF(COUNTIF(MaGv!$C$54:$BB$54, B932)&gt;0, INDEX(MaGv!$C$38:$BB$54, 1, MATCH(B932, MaGv!$C$54:$BB$54,0))," ")</f>
        <v xml:space="preserve"> </v>
      </c>
      <c r="I938" s="109" t="str">
        <f>IF(COUNTIF(MaGv!$C$59:$BB$59, B932)&gt;0, INDEX(MaGv!$C$38:$BB$59, 1, MATCH(B932, MaGv!$C$59:$BB$59,0))," ")</f>
        <v xml:space="preserve"> </v>
      </c>
      <c r="J938" s="109" t="str">
        <f>IF(COUNTIF(MaGv!$C$64:$BB$64, B932)&gt;0, INDEX(MaGv!$C$38:$BB$64, 1, MATCH(B932, MaGv!$C$64:$BB$64,0))," ")</f>
        <v xml:space="preserve"> </v>
      </c>
      <c r="K938" s="104"/>
      <c r="L938" s="579" t="s">
        <v>24</v>
      </c>
      <c r="M938" s="109">
        <v>1</v>
      </c>
      <c r="N938" s="111" t="s">
        <v>279</v>
      </c>
      <c r="O938" s="109" t="str">
        <f>IF(COUNTIF(MaGv!$C$39:$BB$39, L932)&gt;0, INDEX(MaGv!$C$38:$BB$39, 1, MATCH(L932, MaGv!$C$39:$BB$39,0))," ")</f>
        <v xml:space="preserve"> </v>
      </c>
      <c r="P938" s="109" t="str">
        <f>IF(COUNTIF(MaGv!$C$44:$BB$44, L932)&gt;0, INDEX(MaGv!$C$38:$BB$44, 1, MATCH(L932, MaGv!$C$44:$BB$44,0))," ")</f>
        <v xml:space="preserve"> </v>
      </c>
      <c r="Q938" s="109" t="str">
        <f>IF(COUNTIF(MaGv!$C$49:$BB$49, L932)&gt;0, INDEX(MaGv!$C$38:$BB$49, 1, MATCH(L932, MaGv!$C$49:$BB$49,0))," ")</f>
        <v xml:space="preserve"> </v>
      </c>
      <c r="R938" s="109" t="str">
        <f>IF(COUNTIF(MaGv!$C$54:$BB$54, L932)&gt;0, INDEX(MaGv!$C$38:$BB$54, 1, MATCH(L932, MaGv!$C$54:$BB$54,0))," ")</f>
        <v xml:space="preserve"> </v>
      </c>
      <c r="S938" s="109" t="str">
        <f>IF(COUNTIF(MaGv!$C$59:$BB$59, L932)&gt;0, INDEX(MaGv!$C$38:$BB$59, 1, MATCH(L932, MaGv!$C$59:$BB$59,0))," ")</f>
        <v xml:space="preserve"> </v>
      </c>
      <c r="T938" s="109" t="str">
        <f>IF(COUNTIF(MaGv!$C$64:$BB$64, L932)&gt;0, INDEX(MaGv!$C$38:$BB$64, 1, MATCH(L932, MaGv!$C$64:$BB$64,0))," ")</f>
        <v xml:space="preserve"> </v>
      </c>
    </row>
    <row r="939" spans="1:22" ht="12.95" customHeight="1">
      <c r="A939" s="124"/>
      <c r="B939" s="580"/>
      <c r="C939" s="78">
        <v>2</v>
      </c>
      <c r="D939" s="79" t="s">
        <v>531</v>
      </c>
      <c r="E939" s="78" t="str">
        <f>IF(COUNTIF(MaGv!$C$40:$BB$40, B932)&gt;0, INDEX(MaGv!$C$38:$BB$40, 1, MATCH(B932, MaGv!$C$40:$BB$40,0))," ")</f>
        <v xml:space="preserve"> </v>
      </c>
      <c r="F939" s="78" t="str">
        <f>IF(COUNTIF(MaGv!$C$45:$BB$45, B932)&gt;0, INDEX(MaGv!$C$38:$BB$45, 1, MATCH(B932, MaGv!$C$45:$BB$45,0))," ")</f>
        <v xml:space="preserve"> </v>
      </c>
      <c r="G939" s="78" t="str">
        <f>IF(COUNTIF(MaGv!$C$50:$BB$50, B932)&gt;0, INDEX(MaGv!$C$38:$BB$50, 1, MATCH(B932, MaGv!$C$50:$BB$50,0))," ")</f>
        <v xml:space="preserve"> </v>
      </c>
      <c r="H939" s="78" t="str">
        <f>IF(COUNTIF(MaGv!$C$55:$BB$55, B932)&gt;0, INDEX(MaGv!$C$38:$BB$55, 1, MATCH(B932, MaGv!$C$55:$BB$55,0))," ")</f>
        <v xml:space="preserve"> </v>
      </c>
      <c r="I939" s="78" t="str">
        <f>IF(COUNTIF(MaGv!$C$60:$BB$60, B932)&gt;0, INDEX(MaGv!$C$38:$BB$60, 1, MATCH(B932, MaGv!$C$60:$BB$60,0))," ")</f>
        <v xml:space="preserve"> </v>
      </c>
      <c r="J939" s="78" t="str">
        <f>IF(COUNTIF(MaGv!$C$65:$BB$65, B932)&gt;0, INDEX(MaGv!$C$38:$BB$65, 1, MATCH(B932, MaGv!$C$65:$BB$65,0))," ")</f>
        <v xml:space="preserve"> </v>
      </c>
      <c r="K939" s="104"/>
      <c r="L939" s="580"/>
      <c r="M939" s="78">
        <v>2</v>
      </c>
      <c r="N939" s="79" t="s">
        <v>531</v>
      </c>
      <c r="O939" s="78" t="str">
        <f>IF(COUNTIF(MaGv!$C$40:$BB$40, L932)&gt;0, INDEX(MaGv!$C$38:$BB$40, 1, MATCH(L932, MaGv!$C$40:$BB$40,0))," ")</f>
        <v xml:space="preserve"> </v>
      </c>
      <c r="P939" s="78" t="str">
        <f>IF(COUNTIF(MaGv!$C$45:$BB$45, L932)&gt;0, INDEX(MaGv!$C$38:$BB$45, 1, MATCH(L932, MaGv!$C$45:$BB$45,0))," ")</f>
        <v xml:space="preserve"> </v>
      </c>
      <c r="Q939" s="78" t="str">
        <f>IF(COUNTIF(MaGv!$C$50:$BB$50, L932)&gt;0, INDEX(MaGv!$C$38:$BB$50, 1, MATCH(L932, MaGv!$C$50:$BB$50,0))," ")</f>
        <v xml:space="preserve"> </v>
      </c>
      <c r="R939" s="78" t="str">
        <f>IF(COUNTIF(MaGv!$C$55:$BB$55, L932)&gt;0, INDEX(MaGv!$C$38:$BB$55, 1, MATCH(L932, MaGv!$C$55:$BB$55,0))," ")</f>
        <v xml:space="preserve"> </v>
      </c>
      <c r="S939" s="78" t="str">
        <f>IF(COUNTIF(MaGv!$C$60:$BB$60, L932)&gt;0, INDEX(MaGv!$C$38:$BB$60, 1, MATCH(L932, MaGv!$C$60:$BB$60,0))," ")</f>
        <v xml:space="preserve"> </v>
      </c>
      <c r="T939" s="78" t="str">
        <f>IF(COUNTIF(MaGv!$C$65:$BB$65, L932)&gt;0, INDEX(MaGv!$C$38:$BB$65, 1, MATCH(L932, MaGv!$C$65:$BB$65,0))," ")</f>
        <v xml:space="preserve"> </v>
      </c>
    </row>
    <row r="940" spans="1:22" ht="12.95" customHeight="1">
      <c r="A940" s="124"/>
      <c r="B940" s="580"/>
      <c r="C940" s="78">
        <v>3</v>
      </c>
      <c r="D940" s="79" t="s">
        <v>532</v>
      </c>
      <c r="E940" s="78" t="str">
        <f>IF(COUNTIF(MaGv!$C$41:$BB$41, B932)&gt;0, INDEX(MaGv!$C$38:$BB$41, 1, MATCH(B932, MaGv!$C$41:$BB$41,0))," ")</f>
        <v xml:space="preserve"> </v>
      </c>
      <c r="F940" s="78" t="str">
        <f>IF(COUNTIF(MaGv!$C$46:$BB$46, B932)&gt;0, INDEX(MaGv!$C$38:$BB$46, 1, MATCH(B932, MaGv!$C$46:$BB$46,0))," ")</f>
        <v xml:space="preserve"> </v>
      </c>
      <c r="G940" s="78" t="str">
        <f>IF(COUNTIF(MaGv!$C$51:$BB$51, B932)&gt;0, INDEX(MaGv!$C$38:$BB$51, 1, MATCH(B932, MaGv!$C$51:$BB$51,0))," ")</f>
        <v xml:space="preserve"> </v>
      </c>
      <c r="H940" s="78" t="str">
        <f>IF(COUNTIF(MaGv!$C$56:$BB$56, B932)&gt;0, INDEX(MaGv!$C$38:$BB$56, 1, MATCH(B932, MaGv!$C$56:$BB$56,0))," ")</f>
        <v xml:space="preserve"> </v>
      </c>
      <c r="I940" s="78" t="str">
        <f>IF(COUNTIF(MaGv!$C$61:$BB$61, B932)&gt;0, INDEX(MaGv!$C$38:$BB$61, 1, MATCH(B932, MaGv!$C$61:$BB$61,0))," ")</f>
        <v xml:space="preserve"> </v>
      </c>
      <c r="J940" s="78" t="str">
        <f>IF(COUNTIF(MaGv!$C$66:$BB$66, B932)&gt;0, INDEX(MaGv!$C$38:$BB$66, 1, MATCH(B932, MaGv!$C$66:$BB$66,0))," ")</f>
        <v xml:space="preserve"> </v>
      </c>
      <c r="K940" s="104"/>
      <c r="L940" s="580"/>
      <c r="M940" s="78">
        <v>3</v>
      </c>
      <c r="N940" s="79" t="s">
        <v>532</v>
      </c>
      <c r="O940" s="78" t="str">
        <f>IF(COUNTIF(MaGv!$C$41:$BB$41, L932)&gt;0, INDEX(MaGv!$C$38:$BB$41, 1, MATCH(L932, MaGv!$C$41:$BB$41,0))," ")</f>
        <v xml:space="preserve"> </v>
      </c>
      <c r="P940" s="78" t="str">
        <f>IF(COUNTIF(MaGv!$C$46:$BB$46, L932)&gt;0, INDEX(MaGv!$C$38:$BB$46, 1, MATCH(L932, MaGv!$C$46:$BB$46,0))," ")</f>
        <v xml:space="preserve"> </v>
      </c>
      <c r="Q940" s="78" t="str">
        <f>IF(COUNTIF(MaGv!$C$51:$BB$51, L932)&gt;0, INDEX(MaGv!$C$38:$BB$51, 1, MATCH(L932, MaGv!$C$51:$BB$51,0))," ")</f>
        <v xml:space="preserve"> </v>
      </c>
      <c r="R940" s="78" t="str">
        <f>IF(COUNTIF(MaGv!$C$56:$BB$56, L932)&gt;0, INDEX(MaGv!$C$38:$BB$56, 1, MATCH(L932, MaGv!$C$56:$BB$56,0))," ")</f>
        <v xml:space="preserve"> </v>
      </c>
      <c r="S940" s="78" t="str">
        <f>IF(COUNTIF(MaGv!$C$61:$BB$61, L932)&gt;0, INDEX(MaGv!$C$38:$BB$61, 1, MATCH(L932, MaGv!$C$61:$BB$61,0))," ")</f>
        <v xml:space="preserve"> </v>
      </c>
      <c r="T940" s="78" t="str">
        <f>IF(COUNTIF(MaGv!$C$66:$BB$66, L932)&gt;0, INDEX(MaGv!$C$38:$BB$66, 1, MATCH(L932, MaGv!$C$66:$BB$66,0))," ")</f>
        <v xml:space="preserve"> </v>
      </c>
    </row>
    <row r="941" spans="1:22" ht="12.95" customHeight="1">
      <c r="A941" s="124"/>
      <c r="B941" s="580"/>
      <c r="C941" s="78">
        <v>4</v>
      </c>
      <c r="D941" s="79" t="s">
        <v>533</v>
      </c>
      <c r="E941" s="78" t="str">
        <f>IF(COUNTIF(MaGv!$C$42:$BB$42, B932)&gt;0, INDEX(MaGv!$C$38:$BB$42, 1, MATCH(B932, MaGv!$C$42:$BB$42,0))," ")</f>
        <v xml:space="preserve"> </v>
      </c>
      <c r="F941" s="78" t="str">
        <f>IF(COUNTIF(MaGv!$C$47:$BB$47, B932)&gt;0, INDEX(MaGv!$C$38:$BB$47, 1, MATCH(B932, MaGv!$C$47:$BB$47,0))," ")</f>
        <v xml:space="preserve"> </v>
      </c>
      <c r="G941" s="78" t="str">
        <f>IF(COUNTIF(MaGv!$C$52:$BB$52, B932)&gt;0, INDEX(MaGv!$C$38:$BB$52, 1, MATCH(B932, MaGv!$C$52:$BB$52, 0))," ")</f>
        <v xml:space="preserve"> </v>
      </c>
      <c r="H941" s="78" t="str">
        <f>IF(COUNTIF(MaGv!$C$57:$BB$57, B932)&gt;0, INDEX(MaGv!$C$38:$BB$57, 1, MATCH(B932, MaGv!$C$57:$BB$57,0))," ")</f>
        <v xml:space="preserve"> </v>
      </c>
      <c r="I941" s="78" t="str">
        <f>IF(COUNTIF(MaGv!$C$62:$BB$62, B932)&gt;0, INDEX(MaGv!$C$38:$BB$62, 1, MATCH(B932, MaGv!$C$62:$BB$62,0))," ")</f>
        <v xml:space="preserve"> </v>
      </c>
      <c r="J941" s="78" t="str">
        <f>IF(COUNTIF(MaGv!$C$66:$BB$67, B932)&gt;0, INDEX(MaGv!$C$38:$BB$67, 1, MATCH(B932, MaGv!$C$67:$BB$67,0))," ")</f>
        <v xml:space="preserve"> </v>
      </c>
      <c r="K941" s="104"/>
      <c r="L941" s="580"/>
      <c r="M941" s="78">
        <v>4</v>
      </c>
      <c r="N941" s="79" t="s">
        <v>533</v>
      </c>
      <c r="O941" s="78" t="str">
        <f>IF(COUNTIF(MaGv!$C$42:$BB$42, L932)&gt;0, INDEX(MaGv!$C$38:$BB$42, 1, MATCH(L932, MaGv!$C$42:$BB$42,0))," ")</f>
        <v xml:space="preserve"> </v>
      </c>
      <c r="P941" s="78" t="str">
        <f>IF(COUNTIF(MaGv!$C$47:$BB$47, L932)&gt;0, INDEX(MaGv!$C$38:$BB$47, 1, MATCH(L932, MaGv!$C$47:$BB$47,0))," ")</f>
        <v xml:space="preserve"> </v>
      </c>
      <c r="Q941" s="78" t="str">
        <f>IF(COUNTIF(MaGv!$C$52:$BB$52, L932)&gt;0, INDEX(MaGv!$C$38:$BB$52, 1, MATCH(L932, MaGv!$C$52:$BB$52, 0))," ")</f>
        <v xml:space="preserve"> </v>
      </c>
      <c r="R941" s="78" t="str">
        <f>IF(COUNTIF(MaGv!$C$57:$BB$57, L932)&gt;0, INDEX(MaGv!$C$38:$BB$57, 1, MATCH(L932, MaGv!$C$57:$BB$57,0))," ")</f>
        <v xml:space="preserve"> </v>
      </c>
      <c r="S941" s="78" t="str">
        <f>IF(COUNTIF(MaGv!$C$62:$BB$62, L932)&gt;0, INDEX(MaGv!$C$38:$BB$62, 1, MATCH(L932, MaGv!$C$62:$BB$62,0))," ")</f>
        <v xml:space="preserve"> </v>
      </c>
      <c r="T941" s="78" t="str">
        <f>IF(COUNTIF(MaGv!$C$66:$BB$67, L932)&gt;0, INDEX(MaGv!$C$38:$BB$67, 1, MATCH(L932, MaGv!$C$67:$BB$67,0))," ")</f>
        <v xml:space="preserve"> </v>
      </c>
    </row>
    <row r="942" spans="1:22" ht="12.95" customHeight="1">
      <c r="A942" s="124"/>
      <c r="B942" s="581"/>
      <c r="C942" s="80">
        <v>5</v>
      </c>
      <c r="D942" s="81" t="s">
        <v>534</v>
      </c>
      <c r="E942" s="80" t="str">
        <f>IF(COUNTIF(MaGv!$C$43:$BB$43, B932)&gt;0, INDEX(MaGv!$C$38:$BB$43, 1, MATCH(B932, MaGv!$C$43:$BB$43,0))," ")</f>
        <v xml:space="preserve"> </v>
      </c>
      <c r="F942" s="80" t="str">
        <f>IF(COUNTIF(MaGv!$C$48:$BB$48, B932)&gt;0, INDEX(MaGv!$C$38:$BB$48, 1, MATCH(B932, MaGv!$C$48:$BB$48,0))," ")</f>
        <v xml:space="preserve"> </v>
      </c>
      <c r="G942" s="80" t="str">
        <f>IF(COUNTIF(MaGv!$C$53:$BB$53, B932)&gt;0, INDEX(MaGv!$C$38:$BB$53, 1, MATCH(B932, MaGv!$C$53:$BB$53,0))," ")</f>
        <v xml:space="preserve"> </v>
      </c>
      <c r="H942" s="80" t="str">
        <f>IF(COUNTIF(MaGv!$C$58:$BB$58, B932)&gt;0, INDEX(MaGv!$C$38:$BB$58, 1, MATCH(B932, MaGv!$C$58:$BB$58,0))," ")</f>
        <v xml:space="preserve"> </v>
      </c>
      <c r="I942" s="80" t="str">
        <f>IF(COUNTIF(MaGv!$C$63:$BB$63, B932)&gt;0, INDEX(MaGv!$C$38:$BB$63, 1, MATCH(B932, MaGv!$C$63:$BB$63,0))," ")</f>
        <v xml:space="preserve"> </v>
      </c>
      <c r="J942" s="80" t="str">
        <f>IF(COUNTIF(MaGv!$C$68:$BB$68, B932)&gt;0, INDEX(MaGv!$C$38:$BB$68, 1, MATCH(B932, MaGv!$C$68:$BB$68,0))," ")</f>
        <v xml:space="preserve"> </v>
      </c>
      <c r="K942" s="104"/>
      <c r="L942" s="581"/>
      <c r="M942" s="80">
        <v>5</v>
      </c>
      <c r="N942" s="81" t="s">
        <v>534</v>
      </c>
      <c r="O942" s="80" t="str">
        <f>IF(COUNTIF(MaGv!$C$43:$BB$43, L932)&gt;0, INDEX(MaGv!$C$38:$BB$43, 1, MATCH(L932, MaGv!$C$43:$BB$43,0))," ")</f>
        <v xml:space="preserve"> </v>
      </c>
      <c r="P942" s="80" t="str">
        <f>IF(COUNTIF(MaGv!$C$48:$BB$48, L932)&gt;0, INDEX(MaGv!$C$38:$BB$48, 1, MATCH(L932, MaGv!$C$48:$BB$48,0))," ")</f>
        <v xml:space="preserve"> </v>
      </c>
      <c r="Q942" s="80" t="str">
        <f>IF(COUNTIF(MaGv!$C$53:$BB$53, L932)&gt;0, INDEX(MaGv!$C$38:$BB$53, 1, MATCH(L932, MaGv!$C$53:$BB$53,0))," ")</f>
        <v xml:space="preserve"> </v>
      </c>
      <c r="R942" s="80" t="str">
        <f>IF(COUNTIF(MaGv!$C$58:$BB$58, L932)&gt;0, INDEX(MaGv!$C$38:$BB$58, 1, MATCH(L932, MaGv!$C$58:$BB$58,0))," ")</f>
        <v xml:space="preserve"> </v>
      </c>
      <c r="S942" s="80" t="str">
        <f>IF(COUNTIF(MaGv!$C$63:$BB$63, L932)&gt;0, INDEX(MaGv!$C$38:$BB$63, 1, MATCH(L932, MaGv!$C$63:$BB$63,0))," ")</f>
        <v xml:space="preserve"> </v>
      </c>
      <c r="T942" s="80" t="str">
        <f>IF(COUNTIF(MaGv!$C$68:$BB$68, L932)&gt;0, INDEX(MaGv!$C$38:$BB$68, 1, MATCH(L932, MaGv!$C$68:$BB$68,0))," ")</f>
        <v xml:space="preserve"> </v>
      </c>
    </row>
    <row r="943" spans="1:22" ht="12.95" customHeight="1">
      <c r="A943" s="124"/>
      <c r="B943" s="119"/>
      <c r="C943" s="75"/>
      <c r="D943" s="82"/>
      <c r="E943" s="75"/>
      <c r="F943" s="75"/>
      <c r="G943" s="75"/>
      <c r="H943" s="75"/>
      <c r="I943" s="75"/>
      <c r="J943" s="75"/>
      <c r="K943" s="104"/>
      <c r="L943" s="119"/>
      <c r="M943" s="75"/>
      <c r="N943" s="82"/>
      <c r="O943" s="75"/>
      <c r="P943" s="75"/>
      <c r="Q943" s="75"/>
      <c r="R943" s="75"/>
      <c r="S943" s="75"/>
      <c r="T943" s="75"/>
    </row>
    <row r="944" spans="1:22" ht="12.95" customHeight="1">
      <c r="A944" s="127"/>
      <c r="B944" s="120"/>
      <c r="C944" s="83"/>
      <c r="D944" s="83"/>
      <c r="E944" s="84"/>
      <c r="F944" s="84"/>
      <c r="G944" s="84"/>
      <c r="H944" s="84"/>
      <c r="I944" s="84"/>
      <c r="J944" s="84"/>
      <c r="K944" s="84"/>
      <c r="L944" s="120"/>
      <c r="M944" s="83"/>
      <c r="N944" s="83"/>
      <c r="O944" s="84"/>
      <c r="P944" s="84"/>
      <c r="Q944" s="84"/>
      <c r="R944" s="84"/>
      <c r="S944" s="84"/>
      <c r="T944" s="84"/>
    </row>
    <row r="945" spans="1:22" ht="12.95" customHeight="1">
      <c r="A945" s="124"/>
      <c r="B945" s="474" t="str">
        <f ca="1">MaGv!$N$1</f>
        <v>tkb_khoi12_hk2_ngay04-05-2020</v>
      </c>
      <c r="C945" s="474"/>
      <c r="D945" s="70"/>
      <c r="E945" s="70"/>
      <c r="F945" s="70"/>
      <c r="G945" s="70"/>
      <c r="H945" s="124"/>
      <c r="I945" s="70"/>
      <c r="J945" s="70"/>
      <c r="K945" s="71"/>
      <c r="L945" s="474" t="str">
        <f ca="1">MaGv!$N$1</f>
        <v>tkb_khoi12_hk2_ngay04-05-2020</v>
      </c>
      <c r="M945" s="70"/>
      <c r="N945" s="70"/>
      <c r="O945" s="70"/>
      <c r="P945" s="70"/>
      <c r="Q945" s="70"/>
      <c r="R945" s="124"/>
      <c r="S945" s="70"/>
      <c r="T945" s="70"/>
    </row>
    <row r="946" spans="1:22" ht="12.95" customHeight="1">
      <c r="B946" s="117" t="s">
        <v>71</v>
      </c>
      <c r="C946" s="582" t="e">
        <f>VLOOKUP(B948,dsma,3,0)&amp;"-"&amp;VLOOKUP(B948,dsma,5,0)</f>
        <v>#N/A</v>
      </c>
      <c r="D946" s="582"/>
      <c r="E946" s="582"/>
      <c r="F946" s="582"/>
      <c r="G946" s="71"/>
      <c r="H946" s="72"/>
      <c r="I946" s="73" t="s">
        <v>125</v>
      </c>
      <c r="J946" s="74">
        <f>60-COUNTIF(E949:J958, " ")</f>
        <v>0</v>
      </c>
      <c r="K946" s="71"/>
      <c r="L946" s="117" t="s">
        <v>71</v>
      </c>
      <c r="M946" s="582" t="e">
        <f>VLOOKUP(L948,dsma,3,0)&amp;"-"&amp;VLOOKUP(L948,dsma,5,0)</f>
        <v>#N/A</v>
      </c>
      <c r="N946" s="582"/>
      <c r="O946" s="582"/>
      <c r="P946" s="582"/>
      <c r="Q946" s="71"/>
      <c r="R946" s="72"/>
      <c r="S946" s="73" t="s">
        <v>125</v>
      </c>
      <c r="T946" s="74">
        <f>60-COUNTIF(O949:T958, " ")</f>
        <v>0</v>
      </c>
    </row>
    <row r="947" spans="1:22" ht="3" customHeight="1">
      <c r="B947" s="116"/>
      <c r="C947" s="71"/>
      <c r="D947" s="71"/>
      <c r="E947" s="75"/>
      <c r="F947" s="71"/>
      <c r="G947" s="71"/>
      <c r="H947" s="71"/>
      <c r="I947" s="71"/>
      <c r="J947" s="71"/>
      <c r="K947" s="71"/>
      <c r="L947" s="116"/>
      <c r="M947" s="71"/>
      <c r="N947" s="71"/>
      <c r="O947" s="75"/>
      <c r="P947" s="71"/>
      <c r="Q947" s="71"/>
      <c r="R947" s="71"/>
      <c r="S947" s="71"/>
      <c r="T947" s="71"/>
    </row>
    <row r="948" spans="1:22" ht="12.95" customHeight="1">
      <c r="A948" s="126"/>
      <c r="B948" s="118">
        <f>X123</f>
        <v>0</v>
      </c>
      <c r="C948" s="76" t="s">
        <v>72</v>
      </c>
      <c r="D948" s="76" t="s">
        <v>73</v>
      </c>
      <c r="E948" s="76" t="s">
        <v>15</v>
      </c>
      <c r="F948" s="76" t="s">
        <v>16</v>
      </c>
      <c r="G948" s="76" t="s">
        <v>37</v>
      </c>
      <c r="H948" s="76" t="s">
        <v>38</v>
      </c>
      <c r="I948" s="76" t="s">
        <v>39</v>
      </c>
      <c r="J948" s="76" t="s">
        <v>40</v>
      </c>
      <c r="K948" s="103"/>
      <c r="L948" s="118">
        <f>X124</f>
        <v>0</v>
      </c>
      <c r="M948" s="76" t="s">
        <v>72</v>
      </c>
      <c r="N948" s="76" t="s">
        <v>73</v>
      </c>
      <c r="O948" s="76" t="s">
        <v>15</v>
      </c>
      <c r="P948" s="76" t="s">
        <v>16</v>
      </c>
      <c r="Q948" s="76" t="s">
        <v>37</v>
      </c>
      <c r="R948" s="76" t="s">
        <v>38</v>
      </c>
      <c r="S948" s="76" t="s">
        <v>39</v>
      </c>
      <c r="T948" s="76" t="s">
        <v>40</v>
      </c>
      <c r="V948" s="122">
        <v>120</v>
      </c>
    </row>
    <row r="949" spans="1:22" ht="12.95" customHeight="1">
      <c r="A949" s="124"/>
      <c r="B949" s="583" t="s">
        <v>25</v>
      </c>
      <c r="C949" s="68">
        <v>1</v>
      </c>
      <c r="D949" s="77" t="s">
        <v>74</v>
      </c>
      <c r="E949" s="68" t="str">
        <f>IF(COUNTIF(MaGv!$C$4:$BB$4, B948)&gt;0, INDEX(MaGv!$C$3:$BB$4, 1, MATCH(B948, MaGv!$C$4:$BB$4,0))," ")</f>
        <v xml:space="preserve"> </v>
      </c>
      <c r="F949" s="68" t="str">
        <f>IF(COUNTIF(MaGv!$C$9:$BB$9, B948)&gt;0, INDEX(MaGv!$C$3:$BB$9, 1, MATCH(B948, MaGv!$C$9:$BB$9,0))," ")</f>
        <v xml:space="preserve"> </v>
      </c>
      <c r="G949" s="68" t="str">
        <f>IF(COUNTIF(MaGv!$C$14:$BB$14, B948)&gt;0, INDEX(MaGv!$C$3:$BB$14, 1, MATCH(B948, MaGv!$C$14:$BB$14,0))," ")</f>
        <v xml:space="preserve"> </v>
      </c>
      <c r="H949" s="68" t="str">
        <f>IF(COUNTIF(MaGv!$C$19:$BB$19, B948)&gt;0, INDEX(MaGv!$C$3:$BB$19, 1, MATCH(B948, MaGv!$C$19:$BB$19,0))," ")</f>
        <v xml:space="preserve"> </v>
      </c>
      <c r="I949" s="68" t="str">
        <f>IF(COUNTIF(MaGv!$C$24:$BB$24, B948)&gt;0, INDEX(MaGv!$C$3:$BB$24, 1, MATCH(B948, MaGv!$C$24:$BB$24,0))," ")</f>
        <v xml:space="preserve"> </v>
      </c>
      <c r="J949" s="68" t="str">
        <f>IF(COUNTIF(MaGv!$C$29:$BB$29, B948)&gt;0, INDEX(MaGv!$C$3:$BB$29, 1, MATCH(B948, MaGv!$C$29:$BB$29,0))," ")</f>
        <v xml:space="preserve"> </v>
      </c>
      <c r="K949" s="104"/>
      <c r="L949" s="583" t="s">
        <v>25</v>
      </c>
      <c r="M949" s="68">
        <v>1</v>
      </c>
      <c r="N949" s="77" t="s">
        <v>74</v>
      </c>
      <c r="O949" s="68" t="str">
        <f>IF(COUNTIF(MaGv!$C$4:$BB$4, L948)&gt;0, INDEX(MaGv!$C$3:$BB$4, 1, MATCH(L948, MaGv!$C$4:$BB$4,0))," ")</f>
        <v xml:space="preserve"> </v>
      </c>
      <c r="P949" s="68" t="str">
        <f>IF(COUNTIF(MaGv!$C$9:$BB$9, L948)&gt;0, INDEX(MaGv!$C$3:$BB$9, 1, MATCH(L948, MaGv!$C$9:$BB$9,0))," ")</f>
        <v xml:space="preserve"> </v>
      </c>
      <c r="Q949" s="68" t="str">
        <f>IF(COUNTIF(MaGv!$C$14:$BB$14, L948)&gt;0, INDEX(MaGv!$C$3:$BB$14, 1, MATCH(L948, MaGv!$C$14:$BB$14,0))," ")</f>
        <v xml:space="preserve"> </v>
      </c>
      <c r="R949" s="68" t="str">
        <f>IF(COUNTIF(MaGv!$C$19:$BB$19, L948)&gt;0, INDEX(MaGv!$C$3:$BB$19, 1, MATCH(L948, MaGv!$C$19:$BB$19,0))," ")</f>
        <v xml:space="preserve"> </v>
      </c>
      <c r="S949" s="68" t="str">
        <f>IF(COUNTIF(MaGv!$C$24:$BB$24, L948)&gt;0, INDEX(MaGv!$C$3:$BB$24, 1, MATCH(L948, MaGv!$C$24:$BB$24,0))," ")</f>
        <v xml:space="preserve"> </v>
      </c>
      <c r="T949" s="68" t="str">
        <f>IF(COUNTIF(MaGv!$C$29:$BB$29, L948)&gt;0, INDEX(MaGv!$C$3:$BB$29, 1, MATCH(L948, MaGv!$C$29:$BB$29,0))," ")</f>
        <v xml:space="preserve"> </v>
      </c>
    </row>
    <row r="950" spans="1:22" ht="12.95" customHeight="1">
      <c r="A950" s="124"/>
      <c r="B950" s="580"/>
      <c r="C950" s="78">
        <v>2</v>
      </c>
      <c r="D950" s="79" t="s">
        <v>98</v>
      </c>
      <c r="E950" s="78" t="str">
        <f>IF(COUNTIF(MaGv!$C$5:$BB$5, B948)&gt;0, INDEX(MaGv!$C$3:$BB$5, 1, MATCH(B948, MaGv!$C$5:$BB$5,0))," ")</f>
        <v xml:space="preserve"> </v>
      </c>
      <c r="F950" s="78" t="str">
        <f>IF(COUNTIF(MaGv!$C$10:$BB$10, B948)&gt;0, INDEX(MaGv!$C$3:$BB$10, 1, MATCH(B948, MaGv!$C$10:$BB$10,0))," ")</f>
        <v xml:space="preserve"> </v>
      </c>
      <c r="G950" s="78" t="str">
        <f>IF(COUNTIF(MaGv!$C$15:$BB$15, B948)&gt;0, INDEX(MaGv!$C$3:$BB$15, 1, MATCH(B948, MaGv!$C$15:$BB$15,0))," ")</f>
        <v xml:space="preserve"> </v>
      </c>
      <c r="H950" s="78" t="str">
        <f>IF(COUNTIF(MaGv!$C$20:$BB$20, B948)&gt;0, INDEX(MaGv!$C$3:$BB$20, 1, MATCH(B948, MaGv!$C$20:$BB$20,0))," ")</f>
        <v xml:space="preserve"> </v>
      </c>
      <c r="I950" s="78" t="str">
        <f>IF(COUNTIF(MaGv!$C$25:$BB$25, B948)&gt;0, INDEX(MaGv!$C$3:$BB$25, 1, MATCH(B948, MaGv!$C$25:$BB$25,0))," ")</f>
        <v xml:space="preserve"> </v>
      </c>
      <c r="J950" s="78" t="str">
        <f>IF(COUNTIF(MaGv!$C$30:$BB$30, B948)&gt;0, INDEX(MaGv!$C$3:$BB$30, 1, MATCH(B948, MaGv!$C$30:$BB$30,0))," ")</f>
        <v xml:space="preserve"> </v>
      </c>
      <c r="K950" s="104"/>
      <c r="L950" s="580"/>
      <c r="M950" s="78">
        <v>2</v>
      </c>
      <c r="N950" s="79" t="s">
        <v>98</v>
      </c>
      <c r="O950" s="78" t="str">
        <f>IF(COUNTIF(MaGv!$C$5:$BB$5, L948)&gt;0, INDEX(MaGv!$C$3:$BB$5, 1, MATCH(L948, MaGv!$C$5:$BB$5,0))," ")</f>
        <v xml:space="preserve"> </v>
      </c>
      <c r="P950" s="78" t="str">
        <f>IF(COUNTIF(MaGv!$C$10:$BB$10, L948)&gt;0, INDEX(MaGv!$C$3:$BB$10, 1, MATCH(L948, MaGv!$C$10:$BB$10,0))," ")</f>
        <v xml:space="preserve"> </v>
      </c>
      <c r="Q950" s="78" t="str">
        <f>IF(COUNTIF(MaGv!$C$15:$BB$15, L948)&gt;0, INDEX(MaGv!$C$3:$BB$15, 1, MATCH(L948, MaGv!$C$15:$BB$15,0))," ")</f>
        <v xml:space="preserve"> </v>
      </c>
      <c r="R950" s="78" t="str">
        <f>IF(COUNTIF(MaGv!$C$20:$BB$20, L948)&gt;0, INDEX(MaGv!$C$3:$BB$20, 1, MATCH(L948, MaGv!$C$20:$BB$20,0))," ")</f>
        <v xml:space="preserve"> </v>
      </c>
      <c r="S950" s="78" t="str">
        <f>IF(COUNTIF(MaGv!$C$25:$BB$25, L948)&gt;0, INDEX(MaGv!$C$3:$BB$25, 1, MATCH(L948, MaGv!$C$25:$BB$25,0))," ")</f>
        <v xml:space="preserve"> </v>
      </c>
      <c r="T950" s="78" t="str">
        <f>IF(COUNTIF(MaGv!$C$30:$BB$30, L948)&gt;0, INDEX(MaGv!$C$3:$BB$30, 1, MATCH(L948, MaGv!$C$30:$BB$30,0))," ")</f>
        <v xml:space="preserve"> </v>
      </c>
    </row>
    <row r="951" spans="1:22" ht="12.95" customHeight="1">
      <c r="A951" s="124"/>
      <c r="B951" s="580"/>
      <c r="C951" s="78">
        <v>3</v>
      </c>
      <c r="D951" s="79" t="s">
        <v>278</v>
      </c>
      <c r="E951" s="78" t="str">
        <f>IF(COUNTIF(MaGv!$C$6:$BB$6, B948)&gt;0, INDEX(MaGv!$C$3:$BB$6, 1, MATCH(B948, MaGv!$C$6:$BB$6,0))," ")</f>
        <v xml:space="preserve"> </v>
      </c>
      <c r="F951" s="78" t="str">
        <f>IF(COUNTIF(MaGv!$C$11:$BB$11, B948)&gt;0, INDEX(MaGv!$C$3:$BB$11, 1, MATCH(B948, MaGv!$C$11:$BB$11,0))," ")</f>
        <v xml:space="preserve"> </v>
      </c>
      <c r="G951" s="78" t="str">
        <f>IF(COUNTIF(MaGv!$C$16:$BB$16, B948)&gt;0, INDEX(MaGv!$C$3:$BB$16, 1, MATCH(B948, MaGv!$C$16:$BB$16,0))," ")</f>
        <v xml:space="preserve"> </v>
      </c>
      <c r="H951" s="78" t="str">
        <f>IF(COUNTIF(MaGv!$C$21:$BB$21, B948)&gt;0, INDEX(MaGv!$C$3:$BB$21, 1, MATCH(B948, MaGv!$C$21:$BB$21,0))," ")</f>
        <v xml:space="preserve"> </v>
      </c>
      <c r="I951" s="78" t="str">
        <f>IF(COUNTIF(MaGv!$C$26:$BB$26, B948)&gt;0, INDEX(MaGv!$C$3:$BB$26, 1, MATCH(B948, MaGv!$C$26:$BB$26,0))," ")</f>
        <v xml:space="preserve"> </v>
      </c>
      <c r="J951" s="78" t="str">
        <f>IF(COUNTIF(MaGv!$C$31:$BB$31, B948)&gt;0, INDEX(MaGv!$C$3:$BB$31, 1, MATCH(B948, MaGv!$C$31:$BB$31,0))," ")</f>
        <v xml:space="preserve"> </v>
      </c>
      <c r="K951" s="104"/>
      <c r="L951" s="580"/>
      <c r="M951" s="78">
        <v>3</v>
      </c>
      <c r="N951" s="79" t="s">
        <v>278</v>
      </c>
      <c r="O951" s="78" t="str">
        <f>IF(COUNTIF(MaGv!$C$6:$BB$6, L948)&gt;0, INDEX(MaGv!$C$3:$BB$6, 1, MATCH(L948, MaGv!$C$6:$BB$6,0))," ")</f>
        <v xml:space="preserve"> </v>
      </c>
      <c r="P951" s="78" t="str">
        <f>IF(COUNTIF(MaGv!$C$11:$BB$11, L948)&gt;0, INDEX(MaGv!$C$3:$BB$11, 1, MATCH(L948, MaGv!$C$11:$BB$11,0))," ")</f>
        <v xml:space="preserve"> </v>
      </c>
      <c r="Q951" s="78" t="str">
        <f>IF(COUNTIF(MaGv!$C$16:$BB$16, L948)&gt;0, INDEX(MaGv!$C$3:$BB$16, 1, MATCH(L948, MaGv!$C$16:$BB$16,0))," ")</f>
        <v xml:space="preserve"> </v>
      </c>
      <c r="R951" s="78" t="str">
        <f>IF(COUNTIF(MaGv!$C$21:$BB$21, L948)&gt;0, INDEX(MaGv!$C$3:$BB$21, 1, MATCH(L948, MaGv!$C$21:$BB$21,0))," ")</f>
        <v xml:space="preserve"> </v>
      </c>
      <c r="S951" s="78" t="str">
        <f>IF(COUNTIF(MaGv!$C$26:$BB$26, L948)&gt;0, INDEX(MaGv!$C$3:$BB$26, 1, MATCH(L948, MaGv!$C$26:$BB$26,0))," ")</f>
        <v xml:space="preserve"> </v>
      </c>
      <c r="T951" s="78" t="str">
        <f>IF(COUNTIF(MaGv!$C$31:$BB$31, L948)&gt;0, INDEX(MaGv!$C$3:$BB$31, 1, MATCH(L948, MaGv!$C$31:$BB$31,0))," ")</f>
        <v xml:space="preserve"> </v>
      </c>
    </row>
    <row r="952" spans="1:22" ht="12.95" customHeight="1">
      <c r="A952" s="124"/>
      <c r="B952" s="580"/>
      <c r="C952" s="78">
        <v>4</v>
      </c>
      <c r="D952" s="79" t="s">
        <v>99</v>
      </c>
      <c r="E952" s="78" t="str">
        <f>IF(COUNTIF(MaGv!$C$7:$BB$7, B948)&gt;0, INDEX(MaGv!$C$3:$BB$7, 1, MATCH(B948, MaGv!$C$7:$BB$7,0))," ")</f>
        <v xml:space="preserve"> </v>
      </c>
      <c r="F952" s="78" t="str">
        <f>IF(COUNTIF(MaGv!$C$12:$BB$12, B948)&gt;0, INDEX(MaGv!$C$3:$BB$12, 1, MATCH(B948, MaGv!$C$12:$BB$12,0))," ")</f>
        <v xml:space="preserve"> </v>
      </c>
      <c r="G952" s="78" t="str">
        <f>IF(COUNTIF(MaGv!$C$17:$BB$17, B948)&gt;0, INDEX(MaGv!$C$3:$BB$17, 1, MATCH(B948, MaGv!$C$17:$BB$17,0))," ")</f>
        <v xml:space="preserve"> </v>
      </c>
      <c r="H952" s="78" t="str">
        <f>IF(COUNTIF(MaGv!$C$22:$BB$22, B948)&gt;0, INDEX(MaGv!$C$3:$BB$22, 1, MATCH(B948, MaGv!$C$22:$BB$22,0))," ")</f>
        <v xml:space="preserve"> </v>
      </c>
      <c r="I952" s="78" t="str">
        <f>IF(COUNTIF(MaGv!$C$27:$BB$27, B948)&gt;0, INDEX(MaGv!$C$3:$BB$27, 1, MATCH(B948, MaGv!$C$27:$BB$27,0))," ")</f>
        <v xml:space="preserve"> </v>
      </c>
      <c r="J952" s="78" t="str">
        <f>IF(COUNTIF(MaGv!$C$32:$BB$32, B948)&gt;0, INDEX(MaGv!$C$3:$BB$32, 1, MATCH(B948, MaGv!$C$32:$BB$32,0))," ")</f>
        <v xml:space="preserve"> </v>
      </c>
      <c r="K952" s="104"/>
      <c r="L952" s="580"/>
      <c r="M952" s="78">
        <v>4</v>
      </c>
      <c r="N952" s="79" t="s">
        <v>99</v>
      </c>
      <c r="O952" s="78" t="str">
        <f>IF(COUNTIF(MaGv!$C$7:$BB$7, L948)&gt;0, INDEX(MaGv!$C$3:$BB$7, 1, MATCH(L948, MaGv!$C$7:$BB$7,0))," ")</f>
        <v xml:space="preserve"> </v>
      </c>
      <c r="P952" s="78" t="str">
        <f>IF(COUNTIF(MaGv!$C$12:$BB$12, L948)&gt;0, INDEX(MaGv!$C$3:$BB$12, 1, MATCH(L948, MaGv!$C$12:$BB$12,0))," ")</f>
        <v xml:space="preserve"> </v>
      </c>
      <c r="Q952" s="78" t="str">
        <f>IF(COUNTIF(MaGv!$C$17:$BB$17, L948)&gt;0, INDEX(MaGv!$C$3:$BB$17, 1, MATCH(L948, MaGv!$C$17:$BB$17,0))," ")</f>
        <v xml:space="preserve"> </v>
      </c>
      <c r="R952" s="78" t="str">
        <f>IF(COUNTIF(MaGv!$C$22:$BB$22, L948)&gt;0, INDEX(MaGv!$C$3:$BB$22, 1, MATCH(L948, MaGv!$C$22:$BB$22,0))," ")</f>
        <v xml:space="preserve"> </v>
      </c>
      <c r="S952" s="78" t="str">
        <f>IF(COUNTIF(MaGv!$C$27:$BB$27, L948)&gt;0, INDEX(MaGv!$C$3:$BB$27, 1, MATCH(L948, MaGv!$C$27:$BB$27,0))," ")</f>
        <v xml:space="preserve"> </v>
      </c>
      <c r="T952" s="78" t="str">
        <f>IF(COUNTIF(MaGv!$C$32:$BB$32, L948)&gt;0, INDEX(MaGv!$C$3:$BB$32, 1, MATCH(L948, MaGv!$C$32:$BB$32,0))," ")</f>
        <v xml:space="preserve"> </v>
      </c>
    </row>
    <row r="953" spans="1:22" ht="12.95" customHeight="1" thickBot="1">
      <c r="A953" s="124"/>
      <c r="B953" s="580"/>
      <c r="C953" s="108">
        <v>5</v>
      </c>
      <c r="D953" s="110" t="s">
        <v>100</v>
      </c>
      <c r="E953" s="108" t="str">
        <f>IF(COUNTIF(MaGv!$C$8:$BB$8, B948)&gt;0, INDEX(MaGv!$C$3:$BB$8, 1, MATCH(B948, MaGv!$C$8:$BB$8,0))," ")</f>
        <v xml:space="preserve"> </v>
      </c>
      <c r="F953" s="108" t="str">
        <f>IF(COUNTIF(MaGv!$C$13:$BB$13, B948)&gt;0, INDEX(MaGv!$C$3:$BB$13, 1, MATCH(B948, MaGv!$C$13:$BB$13,0))," ")</f>
        <v xml:space="preserve"> </v>
      </c>
      <c r="G953" s="108" t="str">
        <f>IF(COUNTIF(MaGv!$C$18:$BB$18, B948)&gt;0, INDEX(MaGv!$C$3:$BB$18, 1, MATCH(B948, MaGv!$C$18:$BB$18,0))," ")</f>
        <v xml:space="preserve"> </v>
      </c>
      <c r="H953" s="108" t="str">
        <f>IF(COUNTIF(MaGv!$C$23:$BB$23, B948)&gt;0, INDEX(MaGv!$C$3:$BB$23, 1, MATCH(B948, MaGv!$C$23:$BB$23,0))," ")</f>
        <v xml:space="preserve"> </v>
      </c>
      <c r="I953" s="108" t="str">
        <f>IF(COUNTIF(MaGv!$C$28:$BB$28, B948)&gt;0, INDEX(MaGv!$C$3:$BB$28, 1, MATCH(B948, MaGv!$C$28:$BB$28,0))," ")</f>
        <v xml:space="preserve"> </v>
      </c>
      <c r="J953" s="108" t="str">
        <f>IF(COUNTIF(MaGv!$C$33:$BB$33, B948)&gt;0, INDEX(MaGv!$C$3:$BB$33, 1, MATCH(B948, MaGv!$C$33:$BB$33, 0))," ")</f>
        <v xml:space="preserve"> </v>
      </c>
      <c r="K953" s="104"/>
      <c r="L953" s="580"/>
      <c r="M953" s="108">
        <v>5</v>
      </c>
      <c r="N953" s="110" t="s">
        <v>100</v>
      </c>
      <c r="O953" s="108" t="str">
        <f>IF(COUNTIF(MaGv!$C$8:$BB$8, L948)&gt;0, INDEX(MaGv!$C$3:$BB$8, 1, MATCH(L948, MaGv!$C$8:$BB$8,0))," ")</f>
        <v xml:space="preserve"> </v>
      </c>
      <c r="P953" s="108" t="str">
        <f>IF(COUNTIF(MaGv!$C$13:$BB$13, L948)&gt;0, INDEX(MaGv!$C$3:$BB$13, 1, MATCH(L948, MaGv!$C$13:$BB$13,0))," ")</f>
        <v xml:space="preserve"> </v>
      </c>
      <c r="Q953" s="108" t="str">
        <f>IF(COUNTIF(MaGv!$C$18:$BB$18, L948)&gt;0, INDEX(MaGv!$C$3:$BB$18, 1, MATCH(L948, MaGv!$C$18:$BB$18,0))," ")</f>
        <v xml:space="preserve"> </v>
      </c>
      <c r="R953" s="108" t="str">
        <f>IF(COUNTIF(MaGv!$C$23:$BB$23, L948)&gt;0, INDEX(MaGv!$C$3:$BB$23, 1, MATCH(L948, MaGv!$C$23:$BB$23,0))," ")</f>
        <v xml:space="preserve"> </v>
      </c>
      <c r="S953" s="108" t="str">
        <f>IF(COUNTIF(MaGv!$C$28:$BB$28, L948)&gt;0, INDEX(MaGv!$C$3:$BB$28, 1, MATCH(L948, MaGv!$C$28:$BB$28,0))," ")</f>
        <v xml:space="preserve"> </v>
      </c>
      <c r="T953" s="108" t="str">
        <f>IF(COUNTIF(MaGv!$C$33:$BB$33, L948)&gt;0, INDEX(MaGv!$C$3:$BB$33, 1, MATCH(L948, MaGv!$C$33:$BB$33, 0))," ")</f>
        <v xml:space="preserve"> </v>
      </c>
    </row>
    <row r="954" spans="1:22" ht="12.95" customHeight="1" thickTop="1">
      <c r="A954" s="124"/>
      <c r="B954" s="579" t="s">
        <v>24</v>
      </c>
      <c r="C954" s="109">
        <v>1</v>
      </c>
      <c r="D954" s="111" t="s">
        <v>279</v>
      </c>
      <c r="E954" s="109" t="str">
        <f>IF(COUNTIF(MaGv!$C$39:$BB$39, B948)&gt;0, INDEX(MaGv!$C$38:$BB$39, 1, MATCH(B948, MaGv!$C$39:$BB$39,0))," ")</f>
        <v xml:space="preserve"> </v>
      </c>
      <c r="F954" s="109" t="str">
        <f>IF(COUNTIF(MaGv!$C$44:$BB$44, B948)&gt;0, INDEX(MaGv!$C$38:$BB$44, 1, MATCH(B948, MaGv!$C$44:$BB$44,0))," ")</f>
        <v xml:space="preserve"> </v>
      </c>
      <c r="G954" s="109" t="str">
        <f>IF(COUNTIF(MaGv!$C$49:$BB$49, B948)&gt;0, INDEX(MaGv!$C$38:$BB$49, 1, MATCH(B948, MaGv!$C$49:$BB$49,0))," ")</f>
        <v xml:space="preserve"> </v>
      </c>
      <c r="H954" s="109" t="str">
        <f>IF(COUNTIF(MaGv!$C$54:$BB$54, B948)&gt;0, INDEX(MaGv!$C$38:$BB$54, 1, MATCH(B948, MaGv!$C$54:$BB$54,0))," ")</f>
        <v xml:space="preserve"> </v>
      </c>
      <c r="I954" s="109" t="str">
        <f>IF(COUNTIF(MaGv!$C$59:$BB$59, B948)&gt;0, INDEX(MaGv!$C$38:$BB$59, 1, MATCH(B948, MaGv!$C$59:$BB$59,0))," ")</f>
        <v xml:space="preserve"> </v>
      </c>
      <c r="J954" s="109" t="str">
        <f>IF(COUNTIF(MaGv!$C$64:$BB$64, B948)&gt;0, INDEX(MaGv!$C$38:$BB$64, 1, MATCH(B948, MaGv!$C$64:$BB$64,0))," ")</f>
        <v xml:space="preserve"> </v>
      </c>
      <c r="K954" s="104"/>
      <c r="L954" s="579" t="s">
        <v>24</v>
      </c>
      <c r="M954" s="109">
        <v>1</v>
      </c>
      <c r="N954" s="111" t="s">
        <v>279</v>
      </c>
      <c r="O954" s="109" t="str">
        <f>IF(COUNTIF(MaGv!$C$39:$BB$39, L948)&gt;0, INDEX(MaGv!$C$38:$BB$39, 1, MATCH(L948, MaGv!$C$39:$BB$39,0))," ")</f>
        <v xml:space="preserve"> </v>
      </c>
      <c r="P954" s="109" t="str">
        <f>IF(COUNTIF(MaGv!$C$44:$BB$44, L948)&gt;0, INDEX(MaGv!$C$38:$BB$44, 1, MATCH(L948, MaGv!$C$44:$BB$44,0))," ")</f>
        <v xml:space="preserve"> </v>
      </c>
      <c r="Q954" s="109" t="str">
        <f>IF(COUNTIF(MaGv!$C$49:$BB$49, L948)&gt;0, INDEX(MaGv!$C$38:$BB$49, 1, MATCH(L948, MaGv!$C$49:$BB$49,0))," ")</f>
        <v xml:space="preserve"> </v>
      </c>
      <c r="R954" s="109" t="str">
        <f>IF(COUNTIF(MaGv!$C$54:$BB$54, L948)&gt;0, INDEX(MaGv!$C$38:$BB$54, 1, MATCH(L948, MaGv!$C$54:$BB$54,0))," ")</f>
        <v xml:space="preserve"> </v>
      </c>
      <c r="S954" s="109" t="str">
        <f>IF(COUNTIF(MaGv!$C$59:$BB$59, L948)&gt;0, INDEX(MaGv!$C$38:$BB$59, 1, MATCH(L948, MaGv!$C$59:$BB$59,0))," ")</f>
        <v xml:space="preserve"> </v>
      </c>
      <c r="T954" s="109" t="str">
        <f>IF(COUNTIF(MaGv!$C$64:$BB$64, L948)&gt;0, INDEX(MaGv!$C$38:$BB$64, 1, MATCH(L948, MaGv!$C$64:$BB$64,0))," ")</f>
        <v xml:space="preserve"> </v>
      </c>
    </row>
    <row r="955" spans="1:22" ht="12.95" customHeight="1">
      <c r="A955" s="124"/>
      <c r="B955" s="580"/>
      <c r="C955" s="78">
        <v>2</v>
      </c>
      <c r="D955" s="79" t="s">
        <v>531</v>
      </c>
      <c r="E955" s="78" t="str">
        <f>IF(COUNTIF(MaGv!$C$40:$BB$40, B948)&gt;0, INDEX(MaGv!$C$38:$BB$40, 1, MATCH(B948, MaGv!$C$40:$BB$40,0))," ")</f>
        <v xml:space="preserve"> </v>
      </c>
      <c r="F955" s="78" t="str">
        <f>IF(COUNTIF(MaGv!$C$45:$BB$45, B948)&gt;0, INDEX(MaGv!$C$38:$BB$45, 1, MATCH(B948, MaGv!$C$45:$BB$45,0))," ")</f>
        <v xml:space="preserve"> </v>
      </c>
      <c r="G955" s="78" t="str">
        <f>IF(COUNTIF(MaGv!$C$50:$BB$50, B948)&gt;0, INDEX(MaGv!$C$38:$BB$50, 1, MATCH(B948, MaGv!$C$50:$BB$50,0))," ")</f>
        <v xml:space="preserve"> </v>
      </c>
      <c r="H955" s="78" t="str">
        <f>IF(COUNTIF(MaGv!$C$55:$BB$55, B948)&gt;0, INDEX(MaGv!$C$38:$BB$55, 1, MATCH(B948, MaGv!$C$55:$BB$55,0))," ")</f>
        <v xml:space="preserve"> </v>
      </c>
      <c r="I955" s="78" t="str">
        <f>IF(COUNTIF(MaGv!$C$60:$BB$60, B948)&gt;0, INDEX(MaGv!$C$38:$BB$60, 1, MATCH(B948, MaGv!$C$60:$BB$60,0))," ")</f>
        <v xml:space="preserve"> </v>
      </c>
      <c r="J955" s="78" t="str">
        <f>IF(COUNTIF(MaGv!$C$65:$BB$65, B948)&gt;0, INDEX(MaGv!$C$38:$BB$65, 1, MATCH(B948, MaGv!$C$65:$BB$65,0))," ")</f>
        <v xml:space="preserve"> </v>
      </c>
      <c r="K955" s="104"/>
      <c r="L955" s="580"/>
      <c r="M955" s="78">
        <v>2</v>
      </c>
      <c r="N955" s="79" t="s">
        <v>531</v>
      </c>
      <c r="O955" s="78" t="str">
        <f>IF(COUNTIF(MaGv!$C$40:$BB$40, L948)&gt;0, INDEX(MaGv!$C$38:$BB$40, 1, MATCH(L948, MaGv!$C$40:$BB$40,0))," ")</f>
        <v xml:space="preserve"> </v>
      </c>
      <c r="P955" s="78" t="str">
        <f>IF(COUNTIF(MaGv!$C$45:$BB$45, L948)&gt;0, INDEX(MaGv!$C$38:$BB$45, 1, MATCH(L948, MaGv!$C$45:$BB$45,0))," ")</f>
        <v xml:space="preserve"> </v>
      </c>
      <c r="Q955" s="78" t="str">
        <f>IF(COUNTIF(MaGv!$C$50:$BB$50, L948)&gt;0, INDEX(MaGv!$C$38:$BB$50, 1, MATCH(L948, MaGv!$C$50:$BB$50,0))," ")</f>
        <v xml:space="preserve"> </v>
      </c>
      <c r="R955" s="78" t="str">
        <f>IF(COUNTIF(MaGv!$C$55:$BB$55, L948)&gt;0, INDEX(MaGv!$C$38:$BB$55, 1, MATCH(L948, MaGv!$C$55:$BB$55,0))," ")</f>
        <v xml:space="preserve"> </v>
      </c>
      <c r="S955" s="78" t="str">
        <f>IF(COUNTIF(MaGv!$C$60:$BB$60, L948)&gt;0, INDEX(MaGv!$C$38:$BB$60, 1, MATCH(L948, MaGv!$C$60:$BB$60,0))," ")</f>
        <v xml:space="preserve"> </v>
      </c>
      <c r="T955" s="78" t="str">
        <f>IF(COUNTIF(MaGv!$C$65:$BB$65, L948)&gt;0, INDEX(MaGv!$C$38:$BB$65, 1, MATCH(L948, MaGv!$C$65:$BB$65,0))," ")</f>
        <v xml:space="preserve"> </v>
      </c>
    </row>
    <row r="956" spans="1:22" ht="12.95" customHeight="1">
      <c r="A956" s="124"/>
      <c r="B956" s="580"/>
      <c r="C956" s="78">
        <v>3</v>
      </c>
      <c r="D956" s="79" t="s">
        <v>532</v>
      </c>
      <c r="E956" s="78" t="str">
        <f>IF(COUNTIF(MaGv!$C$41:$BB$41, B948)&gt;0, INDEX(MaGv!$C$38:$BB$41, 1, MATCH(B948, MaGv!$C$41:$BB$41,0))," ")</f>
        <v xml:space="preserve"> </v>
      </c>
      <c r="F956" s="78" t="str">
        <f>IF(COUNTIF(MaGv!$C$46:$BB$46, B948)&gt;0, INDEX(MaGv!$C$38:$BB$46, 1, MATCH(B948, MaGv!$C$46:$BB$46,0))," ")</f>
        <v xml:space="preserve"> </v>
      </c>
      <c r="G956" s="78" t="str">
        <f>IF(COUNTIF(MaGv!$C$51:$BB$51, B948)&gt;0, INDEX(MaGv!$C$38:$BB$51, 1, MATCH(B948, MaGv!$C$51:$BB$51,0))," ")</f>
        <v xml:space="preserve"> </v>
      </c>
      <c r="H956" s="78" t="str">
        <f>IF(COUNTIF(MaGv!$C$56:$BB$56, B948)&gt;0, INDEX(MaGv!$C$38:$BB$56, 1, MATCH(B948, MaGv!$C$56:$BB$56,0))," ")</f>
        <v xml:space="preserve"> </v>
      </c>
      <c r="I956" s="78" t="str">
        <f>IF(COUNTIF(MaGv!$C$61:$BB$61, B948)&gt;0, INDEX(MaGv!$C$38:$BB$61, 1, MATCH(B948, MaGv!$C$61:$BB$61,0))," ")</f>
        <v xml:space="preserve"> </v>
      </c>
      <c r="J956" s="78" t="str">
        <f>IF(COUNTIF(MaGv!$C$66:$BB$66, B948)&gt;0, INDEX(MaGv!$C$38:$BB$66, 1, MATCH(B948, MaGv!$C$66:$BB$66,0))," ")</f>
        <v xml:space="preserve"> </v>
      </c>
      <c r="K956" s="104"/>
      <c r="L956" s="580"/>
      <c r="M956" s="78">
        <v>3</v>
      </c>
      <c r="N956" s="79" t="s">
        <v>532</v>
      </c>
      <c r="O956" s="78" t="str">
        <f>IF(COUNTIF(MaGv!$C$41:$BB$41, L948)&gt;0, INDEX(MaGv!$C$38:$BB$41, 1, MATCH(L948, MaGv!$C$41:$BB$41,0))," ")</f>
        <v xml:space="preserve"> </v>
      </c>
      <c r="P956" s="78" t="str">
        <f>IF(COUNTIF(MaGv!$C$46:$BB$46, L948)&gt;0, INDEX(MaGv!$C$38:$BB$46, 1, MATCH(L948, MaGv!$C$46:$BB$46,0))," ")</f>
        <v xml:space="preserve"> </v>
      </c>
      <c r="Q956" s="78" t="str">
        <f>IF(COUNTIF(MaGv!$C$51:$BB$51, L948)&gt;0, INDEX(MaGv!$C$38:$BB$51, 1, MATCH(L948, MaGv!$C$51:$BB$51,0))," ")</f>
        <v xml:space="preserve"> </v>
      </c>
      <c r="R956" s="78" t="str">
        <f>IF(COUNTIF(MaGv!$C$56:$BB$56, L948)&gt;0, INDEX(MaGv!$C$38:$BB$56, 1, MATCH(L948, MaGv!$C$56:$BB$56,0))," ")</f>
        <v xml:space="preserve"> </v>
      </c>
      <c r="S956" s="78" t="str">
        <f>IF(COUNTIF(MaGv!$C$61:$BB$61, L948)&gt;0, INDEX(MaGv!$C$38:$BB$61, 1, MATCH(L948, MaGv!$C$61:$BB$61,0))," ")</f>
        <v xml:space="preserve"> </v>
      </c>
      <c r="T956" s="78" t="str">
        <f>IF(COUNTIF(MaGv!$C$66:$BB$66, L948)&gt;0, INDEX(MaGv!$C$38:$BB$66, 1, MATCH(L948, MaGv!$C$66:$BB$66,0))," ")</f>
        <v xml:space="preserve"> </v>
      </c>
    </row>
    <row r="957" spans="1:22" ht="12.95" customHeight="1">
      <c r="A957" s="124"/>
      <c r="B957" s="580"/>
      <c r="C957" s="78">
        <v>4</v>
      </c>
      <c r="D957" s="79" t="s">
        <v>533</v>
      </c>
      <c r="E957" s="78" t="str">
        <f>IF(COUNTIF(MaGv!$C$42:$BB$42, B948)&gt;0, INDEX(MaGv!$C$38:$BB$42, 1, MATCH(B948, MaGv!$C$42:$BB$42,0))," ")</f>
        <v xml:space="preserve"> </v>
      </c>
      <c r="F957" s="78" t="str">
        <f>IF(COUNTIF(MaGv!$C$47:$BB$47, B948)&gt;0, INDEX(MaGv!$C$38:$BB$47, 1, MATCH(B948, MaGv!$C$47:$BB$47,0))," ")</f>
        <v xml:space="preserve"> </v>
      </c>
      <c r="G957" s="78" t="str">
        <f>IF(COUNTIF(MaGv!$C$52:$BB$52, B948)&gt;0, INDEX(MaGv!$C$38:$BB$52, 1, MATCH(B948, MaGv!$C$52:$BB$52, 0))," ")</f>
        <v xml:space="preserve"> </v>
      </c>
      <c r="H957" s="78" t="str">
        <f>IF(COUNTIF(MaGv!$C$57:$BB$57, B948)&gt;0, INDEX(MaGv!$C$38:$BB$57, 1, MATCH(B948, MaGv!$C$57:$BB$57,0))," ")</f>
        <v xml:space="preserve"> </v>
      </c>
      <c r="I957" s="78" t="str">
        <f>IF(COUNTIF(MaGv!$C$62:$BB$62, B948)&gt;0, INDEX(MaGv!$C$38:$BB$62, 1, MATCH(B948, MaGv!$C$62:$BB$62,0))," ")</f>
        <v xml:space="preserve"> </v>
      </c>
      <c r="J957" s="78" t="str">
        <f>IF(COUNTIF(MaGv!$C$66:$BB$67, B948)&gt;0, INDEX(MaGv!$C$38:$BB$67, 1, MATCH(B948, MaGv!$C$67:$BB$67,0))," ")</f>
        <v xml:space="preserve"> </v>
      </c>
      <c r="K957" s="104"/>
      <c r="L957" s="580"/>
      <c r="M957" s="78">
        <v>4</v>
      </c>
      <c r="N957" s="79" t="s">
        <v>533</v>
      </c>
      <c r="O957" s="78" t="str">
        <f>IF(COUNTIF(MaGv!$C$42:$BB$42, L948)&gt;0, INDEX(MaGv!$C$38:$BB$42, 1, MATCH(L948, MaGv!$C$42:$BB$42,0))," ")</f>
        <v xml:space="preserve"> </v>
      </c>
      <c r="P957" s="78" t="str">
        <f>IF(COUNTIF(MaGv!$C$47:$BB$47, L948)&gt;0, INDEX(MaGv!$C$38:$BB$47, 1, MATCH(L948, MaGv!$C$47:$BB$47,0))," ")</f>
        <v xml:space="preserve"> </v>
      </c>
      <c r="Q957" s="78" t="str">
        <f>IF(COUNTIF(MaGv!$C$52:$BB$52, L948)&gt;0, INDEX(MaGv!$C$38:$BB$52, 1, MATCH(L948, MaGv!$C$52:$BB$52, 0))," ")</f>
        <v xml:space="preserve"> </v>
      </c>
      <c r="R957" s="78" t="str">
        <f>IF(COUNTIF(MaGv!$C$57:$BB$57, L948)&gt;0, INDEX(MaGv!$C$38:$BB$57, 1, MATCH(L948, MaGv!$C$57:$BB$57,0))," ")</f>
        <v xml:space="preserve"> </v>
      </c>
      <c r="S957" s="78" t="str">
        <f>IF(COUNTIF(MaGv!$C$62:$BB$62, L948)&gt;0, INDEX(MaGv!$C$38:$BB$62, 1, MATCH(L948, MaGv!$C$62:$BB$62,0))," ")</f>
        <v xml:space="preserve"> </v>
      </c>
      <c r="T957" s="78" t="str">
        <f>IF(COUNTIF(MaGv!$C$66:$BB$67, L948)&gt;0, INDEX(MaGv!$C$38:$BB$67, 1, MATCH(L948, MaGv!$C$67:$BB$67,0))," ")</f>
        <v xml:space="preserve"> </v>
      </c>
    </row>
    <row r="958" spans="1:22" ht="12.95" customHeight="1">
      <c r="A958" s="124"/>
      <c r="B958" s="581"/>
      <c r="C958" s="80">
        <v>5</v>
      </c>
      <c r="D958" s="81" t="s">
        <v>534</v>
      </c>
      <c r="E958" s="80" t="str">
        <f>IF(COUNTIF(MaGv!$C$43:$BB$43, B948)&gt;0, INDEX(MaGv!$C$38:$BB$43, 1, MATCH(B948, MaGv!$C$43:$BB$43,0))," ")</f>
        <v xml:space="preserve"> </v>
      </c>
      <c r="F958" s="80" t="str">
        <f>IF(COUNTIF(MaGv!$C$48:$BB$48, B948)&gt;0, INDEX(MaGv!$C$38:$BB$48, 1, MATCH(B948, MaGv!$C$48:$BB$48,0))," ")</f>
        <v xml:space="preserve"> </v>
      </c>
      <c r="G958" s="80" t="str">
        <f>IF(COUNTIF(MaGv!$C$53:$BB$53, B948)&gt;0, INDEX(MaGv!$C$38:$BB$53, 1, MATCH(B948, MaGv!$C$53:$BB$53,0))," ")</f>
        <v xml:space="preserve"> </v>
      </c>
      <c r="H958" s="80" t="str">
        <f>IF(COUNTIF(MaGv!$C$58:$BB$58, B948)&gt;0, INDEX(MaGv!$C$38:$BB$58, 1, MATCH(B948, MaGv!$C$58:$BB$58,0))," ")</f>
        <v xml:space="preserve"> </v>
      </c>
      <c r="I958" s="80" t="str">
        <f>IF(COUNTIF(MaGv!$C$63:$BB$63, B948)&gt;0, INDEX(MaGv!$C$38:$BB$63, 1, MATCH(B948, MaGv!$C$63:$BB$63,0))," ")</f>
        <v xml:space="preserve"> </v>
      </c>
      <c r="J958" s="80" t="str">
        <f>IF(COUNTIF(MaGv!$C$68:$BB$68, B948)&gt;0, INDEX(MaGv!$C$38:$BB$68, 1, MATCH(B948, MaGv!$C$68:$BB$68,0))," ")</f>
        <v xml:space="preserve"> </v>
      </c>
      <c r="K958" s="104"/>
      <c r="L958" s="581"/>
      <c r="M958" s="80">
        <v>5</v>
      </c>
      <c r="N958" s="81" t="s">
        <v>534</v>
      </c>
      <c r="O958" s="80" t="str">
        <f>IF(COUNTIF(MaGv!$C$43:$BB$43, L948)&gt;0, INDEX(MaGv!$C$38:$BB$43, 1, MATCH(L948, MaGv!$C$43:$BB$43,0))," ")</f>
        <v xml:space="preserve"> </v>
      </c>
      <c r="P958" s="80" t="str">
        <f>IF(COUNTIF(MaGv!$C$48:$BB$48, L948)&gt;0, INDEX(MaGv!$C$38:$BB$48, 1, MATCH(L948, MaGv!$C$48:$BB$48,0))," ")</f>
        <v xml:space="preserve"> </v>
      </c>
      <c r="Q958" s="80" t="str">
        <f>IF(COUNTIF(MaGv!$C$53:$BB$53, L948)&gt;0, INDEX(MaGv!$C$38:$BB$53, 1, MATCH(L948, MaGv!$C$53:$BB$53,0))," ")</f>
        <v xml:space="preserve"> </v>
      </c>
      <c r="R958" s="80" t="str">
        <f>IF(COUNTIF(MaGv!$C$58:$BB$58, L948)&gt;0, INDEX(MaGv!$C$38:$BB$58, 1, MATCH(L948, MaGv!$C$58:$BB$58,0))," ")</f>
        <v xml:space="preserve"> </v>
      </c>
      <c r="S958" s="80" t="str">
        <f>IF(COUNTIF(MaGv!$C$63:$BB$63, L948)&gt;0, INDEX(MaGv!$C$38:$BB$63, 1, MATCH(L948, MaGv!$C$63:$BB$63,0))," ")</f>
        <v xml:space="preserve"> </v>
      </c>
      <c r="T958" s="80" t="str">
        <f>IF(COUNTIF(MaGv!$C$68:$BB$68, L948)&gt;0, INDEX(MaGv!$C$38:$BB$68, 1, MATCH(L948, MaGv!$C$68:$BB$68,0))," ")</f>
        <v xml:space="preserve"> </v>
      </c>
    </row>
    <row r="961" spans="1:22" ht="12.95" customHeight="1">
      <c r="A961" s="124"/>
      <c r="B961" s="474" t="str">
        <f ca="1">MaGv!$N$1</f>
        <v>tkb_khoi12_hk2_ngay04-05-2020</v>
      </c>
      <c r="C961" s="474"/>
      <c r="D961" s="70"/>
      <c r="E961" s="70"/>
      <c r="F961" s="70"/>
      <c r="G961" s="70"/>
      <c r="H961" s="124"/>
      <c r="I961" s="70"/>
      <c r="J961" s="70"/>
      <c r="K961" s="71"/>
      <c r="L961" s="474" t="str">
        <f ca="1">MaGv!$N$1</f>
        <v>tkb_khoi12_hk2_ngay04-05-2020</v>
      </c>
      <c r="M961" s="70"/>
      <c r="N961" s="70"/>
      <c r="O961" s="70"/>
      <c r="P961" s="70"/>
      <c r="Q961" s="70"/>
      <c r="R961" s="124"/>
      <c r="S961" s="70"/>
      <c r="T961" s="70"/>
    </row>
    <row r="962" spans="1:22" ht="12.95" customHeight="1">
      <c r="B962" s="117" t="s">
        <v>71</v>
      </c>
      <c r="C962" s="582" t="e">
        <f>VLOOKUP(B964,dsma,3,0)&amp;"-"&amp;VLOOKUP(B964,dsma,5,0)</f>
        <v>#N/A</v>
      </c>
      <c r="D962" s="582"/>
      <c r="E962" s="582"/>
      <c r="F962" s="582"/>
      <c r="G962" s="71"/>
      <c r="H962" s="72"/>
      <c r="I962" s="73" t="s">
        <v>125</v>
      </c>
      <c r="J962" s="74">
        <f>60-COUNTIF(E965:J974, " ")</f>
        <v>0</v>
      </c>
      <c r="K962" s="71"/>
      <c r="L962" s="117" t="s">
        <v>71</v>
      </c>
      <c r="M962" s="582" t="e">
        <f>VLOOKUP(L964,dsma,3,0)&amp;"-"&amp;VLOOKUP(L964,dsma,5,0)</f>
        <v>#N/A</v>
      </c>
      <c r="N962" s="582"/>
      <c r="O962" s="582"/>
      <c r="P962" s="582"/>
      <c r="Q962" s="71"/>
      <c r="R962" s="72"/>
      <c r="S962" s="73" t="s">
        <v>125</v>
      </c>
      <c r="T962" s="74">
        <f>60-COUNTIF(O965:T974, " ")</f>
        <v>0</v>
      </c>
    </row>
    <row r="963" spans="1:22" ht="3" customHeight="1">
      <c r="B963" s="116"/>
      <c r="C963" s="71"/>
      <c r="D963" s="71"/>
      <c r="E963" s="75"/>
      <c r="F963" s="71"/>
      <c r="G963" s="71"/>
      <c r="H963" s="71"/>
      <c r="I963" s="71"/>
      <c r="J963" s="71"/>
      <c r="K963" s="71"/>
      <c r="L963" s="116"/>
      <c r="M963" s="71"/>
      <c r="N963" s="71"/>
      <c r="O963" s="75"/>
      <c r="P963" s="71"/>
      <c r="Q963" s="71"/>
      <c r="R963" s="71"/>
      <c r="S963" s="71"/>
      <c r="T963" s="71"/>
    </row>
    <row r="964" spans="1:22" ht="12.95" customHeight="1">
      <c r="A964" s="126"/>
      <c r="B964" s="118">
        <f>X125</f>
        <v>0</v>
      </c>
      <c r="C964" s="76" t="s">
        <v>72</v>
      </c>
      <c r="D964" s="76" t="s">
        <v>73</v>
      </c>
      <c r="E964" s="76" t="s">
        <v>15</v>
      </c>
      <c r="F964" s="76" t="s">
        <v>16</v>
      </c>
      <c r="G964" s="76" t="s">
        <v>37</v>
      </c>
      <c r="H964" s="76" t="s">
        <v>38</v>
      </c>
      <c r="I964" s="76" t="s">
        <v>39</v>
      </c>
      <c r="J964" s="76" t="s">
        <v>40</v>
      </c>
      <c r="K964" s="103"/>
      <c r="L964" s="118">
        <f>X126</f>
        <v>0</v>
      </c>
      <c r="M964" s="76" t="s">
        <v>72</v>
      </c>
      <c r="N964" s="76" t="s">
        <v>73</v>
      </c>
      <c r="O964" s="76" t="s">
        <v>15</v>
      </c>
      <c r="P964" s="76" t="s">
        <v>16</v>
      </c>
      <c r="Q964" s="76" t="s">
        <v>37</v>
      </c>
      <c r="R964" s="76" t="s">
        <v>38</v>
      </c>
      <c r="S964" s="76" t="s">
        <v>39</v>
      </c>
      <c r="T964" s="76" t="s">
        <v>40</v>
      </c>
      <c r="V964" s="122">
        <v>122</v>
      </c>
    </row>
    <row r="965" spans="1:22" ht="12.95" customHeight="1">
      <c r="A965" s="124"/>
      <c r="B965" s="583" t="s">
        <v>25</v>
      </c>
      <c r="C965" s="68">
        <v>1</v>
      </c>
      <c r="D965" s="77" t="s">
        <v>74</v>
      </c>
      <c r="E965" s="68" t="str">
        <f>IF(COUNTIF(MaGv!$C$4:$BB$4, B964)&gt;0, INDEX(MaGv!$C$3:$BB$4, 1, MATCH(B964, MaGv!$C$4:$BB$4,0))," ")</f>
        <v xml:space="preserve"> </v>
      </c>
      <c r="F965" s="68" t="str">
        <f>IF(COUNTIF(MaGv!$C$9:$BB$9, B964)&gt;0, INDEX(MaGv!$C$3:$BB$9, 1, MATCH(B964, MaGv!$C$9:$BB$9,0))," ")</f>
        <v xml:space="preserve"> </v>
      </c>
      <c r="G965" s="68" t="str">
        <f>IF(COUNTIF(MaGv!$C$14:$BB$14, B964)&gt;0, INDEX(MaGv!$C$3:$BB$14, 1, MATCH(B964, MaGv!$C$14:$BB$14,0))," ")</f>
        <v xml:space="preserve"> </v>
      </c>
      <c r="H965" s="68" t="str">
        <f>IF(COUNTIF(MaGv!$C$19:$BB$19, B964)&gt;0, INDEX(MaGv!$C$3:$BB$19, 1, MATCH(B964, MaGv!$C$19:$BB$19,0))," ")</f>
        <v xml:space="preserve"> </v>
      </c>
      <c r="I965" s="68" t="str">
        <f>IF(COUNTIF(MaGv!$C$24:$BB$24, B964)&gt;0, INDEX(MaGv!$C$3:$BB$24, 1, MATCH(B964, MaGv!$C$24:$BB$24,0))," ")</f>
        <v xml:space="preserve"> </v>
      </c>
      <c r="J965" s="68" t="str">
        <f>IF(COUNTIF(MaGv!$C$29:$BB$29, B964)&gt;0, INDEX(MaGv!$C$3:$BB$29, 1, MATCH(B964, MaGv!$C$29:$BB$29,0))," ")</f>
        <v xml:space="preserve"> </v>
      </c>
      <c r="K965" s="104"/>
      <c r="L965" s="583" t="s">
        <v>25</v>
      </c>
      <c r="M965" s="68">
        <v>1</v>
      </c>
      <c r="N965" s="77" t="s">
        <v>74</v>
      </c>
      <c r="O965" s="68" t="str">
        <f>IF(COUNTIF(MaGv!$C$4:$BB$4, L964)&gt;0, INDEX(MaGv!$C$3:$BB$4, 1, MATCH(L964, MaGv!$C$4:$BB$4,0))," ")</f>
        <v xml:space="preserve"> </v>
      </c>
      <c r="P965" s="68" t="str">
        <f>IF(COUNTIF(MaGv!$C$9:$BB$9, L964)&gt;0, INDEX(MaGv!$C$3:$BB$9, 1, MATCH(L964, MaGv!$C$9:$BB$9,0))," ")</f>
        <v xml:space="preserve"> </v>
      </c>
      <c r="Q965" s="68" t="str">
        <f>IF(COUNTIF(MaGv!$C$14:$BB$14, L964)&gt;0, INDEX(MaGv!$C$3:$BB$14, 1, MATCH(L964, MaGv!$C$14:$BB$14,0))," ")</f>
        <v xml:space="preserve"> </v>
      </c>
      <c r="R965" s="68" t="str">
        <f>IF(COUNTIF(MaGv!$C$19:$BB$19, L964)&gt;0, INDEX(MaGv!$C$3:$BB$19, 1, MATCH(L964, MaGv!$C$19:$BB$19,0))," ")</f>
        <v xml:space="preserve"> </v>
      </c>
      <c r="S965" s="68" t="str">
        <f>IF(COUNTIF(MaGv!$C$24:$BB$24, L964)&gt;0, INDEX(MaGv!$C$3:$BB$24, 1, MATCH(L964, MaGv!$C$24:$BB$24,0))," ")</f>
        <v xml:space="preserve"> </v>
      </c>
      <c r="T965" s="68" t="str">
        <f>IF(COUNTIF(MaGv!$C$29:$BB$29, L964)&gt;0, INDEX(MaGv!$C$3:$BB$29, 1, MATCH(L964, MaGv!$C$29:$BB$29,0))," ")</f>
        <v xml:space="preserve"> </v>
      </c>
    </row>
    <row r="966" spans="1:22" ht="12.95" customHeight="1">
      <c r="A966" s="124"/>
      <c r="B966" s="580"/>
      <c r="C966" s="78">
        <v>2</v>
      </c>
      <c r="D966" s="79" t="s">
        <v>98</v>
      </c>
      <c r="E966" s="78" t="str">
        <f>IF(COUNTIF(MaGv!$C$5:$BB$5, B964)&gt;0, INDEX(MaGv!$C$3:$BB$5, 1, MATCH(B964, MaGv!$C$5:$BB$5,0))," ")</f>
        <v xml:space="preserve"> </v>
      </c>
      <c r="F966" s="78" t="str">
        <f>IF(COUNTIF(MaGv!$C$10:$BB$10, B964)&gt;0, INDEX(MaGv!$C$3:$BB$10, 1, MATCH(B964, MaGv!$C$10:$BB$10,0))," ")</f>
        <v xml:space="preserve"> </v>
      </c>
      <c r="G966" s="78" t="str">
        <f>IF(COUNTIF(MaGv!$C$15:$BB$15, B964)&gt;0, INDEX(MaGv!$C$3:$BB$15, 1, MATCH(B964, MaGv!$C$15:$BB$15,0))," ")</f>
        <v xml:space="preserve"> </v>
      </c>
      <c r="H966" s="78" t="str">
        <f>IF(COUNTIF(MaGv!$C$20:$BB$20, B964)&gt;0, INDEX(MaGv!$C$3:$BB$20, 1, MATCH(B964, MaGv!$C$20:$BB$20,0))," ")</f>
        <v xml:space="preserve"> </v>
      </c>
      <c r="I966" s="78" t="str">
        <f>IF(COUNTIF(MaGv!$C$25:$BB$25, B964)&gt;0, INDEX(MaGv!$C$3:$BB$25, 1, MATCH(B964, MaGv!$C$25:$BB$25,0))," ")</f>
        <v xml:space="preserve"> </v>
      </c>
      <c r="J966" s="78" t="str">
        <f>IF(COUNTIF(MaGv!$C$30:$BB$30, B964)&gt;0, INDEX(MaGv!$C$3:$BB$30, 1, MATCH(B964, MaGv!$C$30:$BB$30,0))," ")</f>
        <v xml:space="preserve"> </v>
      </c>
      <c r="K966" s="104"/>
      <c r="L966" s="580"/>
      <c r="M966" s="78">
        <v>2</v>
      </c>
      <c r="N966" s="79" t="s">
        <v>98</v>
      </c>
      <c r="O966" s="78" t="str">
        <f>IF(COUNTIF(MaGv!$C$5:$BB$5, L964)&gt;0, INDEX(MaGv!$C$3:$BB$5, 1, MATCH(L964, MaGv!$C$5:$BB$5,0))," ")</f>
        <v xml:space="preserve"> </v>
      </c>
      <c r="P966" s="78" t="str">
        <f>IF(COUNTIF(MaGv!$C$10:$BB$10, L964)&gt;0, INDEX(MaGv!$C$3:$BB$10, 1, MATCH(L964, MaGv!$C$10:$BB$10,0))," ")</f>
        <v xml:space="preserve"> </v>
      </c>
      <c r="Q966" s="78" t="str">
        <f>IF(COUNTIF(MaGv!$C$15:$BB$15, L964)&gt;0, INDEX(MaGv!$C$3:$BB$15, 1, MATCH(L964, MaGv!$C$15:$BB$15,0))," ")</f>
        <v xml:space="preserve"> </v>
      </c>
      <c r="R966" s="78" t="str">
        <f>IF(COUNTIF(MaGv!$C$20:$BB$20, L964)&gt;0, INDEX(MaGv!$C$3:$BB$20, 1, MATCH(L964, MaGv!$C$20:$BB$20,0))," ")</f>
        <v xml:space="preserve"> </v>
      </c>
      <c r="S966" s="78" t="str">
        <f>IF(COUNTIF(MaGv!$C$25:$BB$25, L964)&gt;0, INDEX(MaGv!$C$3:$BB$25, 1, MATCH(L964, MaGv!$C$25:$BB$25,0))," ")</f>
        <v xml:space="preserve"> </v>
      </c>
      <c r="T966" s="78" t="str">
        <f>IF(COUNTIF(MaGv!$C$30:$BB$30, L964)&gt;0, INDEX(MaGv!$C$3:$BB$30, 1, MATCH(L964, MaGv!$C$30:$BB$30,0))," ")</f>
        <v xml:space="preserve"> </v>
      </c>
    </row>
    <row r="967" spans="1:22" ht="12.95" customHeight="1">
      <c r="A967" s="124"/>
      <c r="B967" s="580"/>
      <c r="C967" s="78">
        <v>3</v>
      </c>
      <c r="D967" s="79" t="s">
        <v>278</v>
      </c>
      <c r="E967" s="78" t="str">
        <f>IF(COUNTIF(MaGv!$C$6:$BB$6, B964)&gt;0, INDEX(MaGv!$C$3:$BB$6, 1, MATCH(B964, MaGv!$C$6:$BB$6,0))," ")</f>
        <v xml:space="preserve"> </v>
      </c>
      <c r="F967" s="78" t="str">
        <f>IF(COUNTIF(MaGv!$C$11:$BB$11, B964)&gt;0, INDEX(MaGv!$C$3:$BB$11, 1, MATCH(B964, MaGv!$C$11:$BB$11,0))," ")</f>
        <v xml:space="preserve"> </v>
      </c>
      <c r="G967" s="78" t="str">
        <f>IF(COUNTIF(MaGv!$C$16:$BB$16, B964)&gt;0, INDEX(MaGv!$C$3:$BB$16, 1, MATCH(B964, MaGv!$C$16:$BB$16,0))," ")</f>
        <v xml:space="preserve"> </v>
      </c>
      <c r="H967" s="78" t="str">
        <f>IF(COUNTIF(MaGv!$C$21:$BB$21, B964)&gt;0, INDEX(MaGv!$C$3:$BB$21, 1, MATCH(B964, MaGv!$C$21:$BB$21,0))," ")</f>
        <v xml:space="preserve"> </v>
      </c>
      <c r="I967" s="78" t="str">
        <f>IF(COUNTIF(MaGv!$C$26:$BB$26, B964)&gt;0, INDEX(MaGv!$C$3:$BB$26, 1, MATCH(B964, MaGv!$C$26:$BB$26,0))," ")</f>
        <v xml:space="preserve"> </v>
      </c>
      <c r="J967" s="78" t="str">
        <f>IF(COUNTIF(MaGv!$C$31:$BB$31, B964)&gt;0, INDEX(MaGv!$C$3:$BB$31, 1, MATCH(B964, MaGv!$C$31:$BB$31,0))," ")</f>
        <v xml:space="preserve"> </v>
      </c>
      <c r="K967" s="104"/>
      <c r="L967" s="580"/>
      <c r="M967" s="78">
        <v>3</v>
      </c>
      <c r="N967" s="79" t="s">
        <v>278</v>
      </c>
      <c r="O967" s="78" t="str">
        <f>IF(COUNTIF(MaGv!$C$6:$BB$6, L964)&gt;0, INDEX(MaGv!$C$3:$BB$6, 1, MATCH(L964, MaGv!$C$6:$BB$6,0))," ")</f>
        <v xml:space="preserve"> </v>
      </c>
      <c r="P967" s="78" t="str">
        <f>IF(COUNTIF(MaGv!$C$11:$BB$11, L964)&gt;0, INDEX(MaGv!$C$3:$BB$11, 1, MATCH(L964, MaGv!$C$11:$BB$11,0))," ")</f>
        <v xml:space="preserve"> </v>
      </c>
      <c r="Q967" s="78" t="str">
        <f>IF(COUNTIF(MaGv!$C$16:$BB$16, L964)&gt;0, INDEX(MaGv!$C$3:$BB$16, 1, MATCH(L964, MaGv!$C$16:$BB$16,0))," ")</f>
        <v xml:space="preserve"> </v>
      </c>
      <c r="R967" s="78" t="str">
        <f>IF(COUNTIF(MaGv!$C$21:$BB$21, L964)&gt;0, INDEX(MaGv!$C$3:$BB$21, 1, MATCH(L964, MaGv!$C$21:$BB$21,0))," ")</f>
        <v xml:space="preserve"> </v>
      </c>
      <c r="S967" s="78" t="str">
        <f>IF(COUNTIF(MaGv!$C$26:$BB$26, L964)&gt;0, INDEX(MaGv!$C$3:$BB$26, 1, MATCH(L964, MaGv!$C$26:$BB$26,0))," ")</f>
        <v xml:space="preserve"> </v>
      </c>
      <c r="T967" s="78" t="str">
        <f>IF(COUNTIF(MaGv!$C$31:$BB$31, L964)&gt;0, INDEX(MaGv!$C$3:$BB$31, 1, MATCH(L964, MaGv!$C$31:$BB$31,0))," ")</f>
        <v xml:space="preserve"> </v>
      </c>
    </row>
    <row r="968" spans="1:22" ht="12.95" customHeight="1">
      <c r="A968" s="124"/>
      <c r="B968" s="580"/>
      <c r="C968" s="78">
        <v>4</v>
      </c>
      <c r="D968" s="79" t="s">
        <v>99</v>
      </c>
      <c r="E968" s="78" t="str">
        <f>IF(COUNTIF(MaGv!$C$7:$BB$7, B964)&gt;0, INDEX(MaGv!$C$3:$BB$7, 1, MATCH(B964, MaGv!$C$7:$BB$7,0))," ")</f>
        <v xml:space="preserve"> </v>
      </c>
      <c r="F968" s="78" t="str">
        <f>IF(COUNTIF(MaGv!$C$12:$BB$12, B964)&gt;0, INDEX(MaGv!$C$3:$BB$12, 1, MATCH(B964, MaGv!$C$12:$BB$12,0))," ")</f>
        <v xml:space="preserve"> </v>
      </c>
      <c r="G968" s="78" t="str">
        <f>IF(COUNTIF(MaGv!$C$17:$BB$17, B964)&gt;0, INDEX(MaGv!$C$3:$BB$17, 1, MATCH(B964, MaGv!$C$17:$BB$17,0))," ")</f>
        <v xml:space="preserve"> </v>
      </c>
      <c r="H968" s="78" t="str">
        <f>IF(COUNTIF(MaGv!$C$22:$BB$22, B964)&gt;0, INDEX(MaGv!$C$3:$BB$22, 1, MATCH(B964, MaGv!$C$22:$BB$22,0))," ")</f>
        <v xml:space="preserve"> </v>
      </c>
      <c r="I968" s="78" t="str">
        <f>IF(COUNTIF(MaGv!$C$27:$BB$27, B964)&gt;0, INDEX(MaGv!$C$3:$BB$27, 1, MATCH(B964, MaGv!$C$27:$BB$27,0))," ")</f>
        <v xml:space="preserve"> </v>
      </c>
      <c r="J968" s="78" t="str">
        <f>IF(COUNTIF(MaGv!$C$32:$BB$32, B964)&gt;0, INDEX(MaGv!$C$3:$BB$32, 1, MATCH(B964, MaGv!$C$32:$BB$32,0))," ")</f>
        <v xml:space="preserve"> </v>
      </c>
      <c r="K968" s="104"/>
      <c r="L968" s="580"/>
      <c r="M968" s="78">
        <v>4</v>
      </c>
      <c r="N968" s="79" t="s">
        <v>99</v>
      </c>
      <c r="O968" s="78" t="str">
        <f>IF(COUNTIF(MaGv!$C$7:$BB$7, L964)&gt;0, INDEX(MaGv!$C$3:$BB$7, 1, MATCH(L964, MaGv!$C$7:$BB$7,0))," ")</f>
        <v xml:space="preserve"> </v>
      </c>
      <c r="P968" s="78" t="str">
        <f>IF(COUNTIF(MaGv!$C$12:$BB$12, L964)&gt;0, INDEX(MaGv!$C$3:$BB$12, 1, MATCH(L964, MaGv!$C$12:$BB$12,0))," ")</f>
        <v xml:space="preserve"> </v>
      </c>
      <c r="Q968" s="78" t="str">
        <f>IF(COUNTIF(MaGv!$C$17:$BB$17, L964)&gt;0, INDEX(MaGv!$C$3:$BB$17, 1, MATCH(L964, MaGv!$C$17:$BB$17,0))," ")</f>
        <v xml:space="preserve"> </v>
      </c>
      <c r="R968" s="78" t="str">
        <f>IF(COUNTIF(MaGv!$C$22:$BB$22, L964)&gt;0, INDEX(MaGv!$C$3:$BB$22, 1, MATCH(L964, MaGv!$C$22:$BB$22,0))," ")</f>
        <v xml:space="preserve"> </v>
      </c>
      <c r="S968" s="78" t="str">
        <f>IF(COUNTIF(MaGv!$C$27:$BB$27, L964)&gt;0, INDEX(MaGv!$C$3:$BB$27, 1, MATCH(L964, MaGv!$C$27:$BB$27,0))," ")</f>
        <v xml:space="preserve"> </v>
      </c>
      <c r="T968" s="78" t="str">
        <f>IF(COUNTIF(MaGv!$C$32:$BB$32, L964)&gt;0, INDEX(MaGv!$C$3:$BB$32, 1, MATCH(L964, MaGv!$C$32:$BB$32,0))," ")</f>
        <v xml:space="preserve"> </v>
      </c>
    </row>
    <row r="969" spans="1:22" ht="12.95" customHeight="1" thickBot="1">
      <c r="A969" s="124"/>
      <c r="B969" s="580"/>
      <c r="C969" s="108">
        <v>5</v>
      </c>
      <c r="D969" s="110" t="s">
        <v>100</v>
      </c>
      <c r="E969" s="108" t="str">
        <f>IF(COUNTIF(MaGv!$C$8:$BB$8, B964)&gt;0, INDEX(MaGv!$C$3:$BB$8, 1, MATCH(B964, MaGv!$C$8:$BB$8,0))," ")</f>
        <v xml:space="preserve"> </v>
      </c>
      <c r="F969" s="108" t="str">
        <f>IF(COUNTIF(MaGv!$C$13:$BB$13, B964)&gt;0, INDEX(MaGv!$C$3:$BB$13, 1, MATCH(B964, MaGv!$C$13:$BB$13,0))," ")</f>
        <v xml:space="preserve"> </v>
      </c>
      <c r="G969" s="108" t="str">
        <f>IF(COUNTIF(MaGv!$C$18:$BB$18, B964)&gt;0, INDEX(MaGv!$C$3:$BB$18, 1, MATCH(B964, MaGv!$C$18:$BB$18,0))," ")</f>
        <v xml:space="preserve"> </v>
      </c>
      <c r="H969" s="108" t="str">
        <f>IF(COUNTIF(MaGv!$C$23:$BB$23, B964)&gt;0, INDEX(MaGv!$C$3:$BB$23, 1, MATCH(B964, MaGv!$C$23:$BB$23,0))," ")</f>
        <v xml:space="preserve"> </v>
      </c>
      <c r="I969" s="108" t="str">
        <f>IF(COUNTIF(MaGv!$C$28:$BB$28, B964)&gt;0, INDEX(MaGv!$C$3:$BB$28, 1, MATCH(B964, MaGv!$C$28:$BB$28,0))," ")</f>
        <v xml:space="preserve"> </v>
      </c>
      <c r="J969" s="108" t="str">
        <f>IF(COUNTIF(MaGv!$C$33:$BB$33, B964)&gt;0, INDEX(MaGv!$C$3:$BB$33, 1, MATCH(B964, MaGv!$C$33:$BB$33, 0))," ")</f>
        <v xml:space="preserve"> </v>
      </c>
      <c r="K969" s="104"/>
      <c r="L969" s="580"/>
      <c r="M969" s="108">
        <v>5</v>
      </c>
      <c r="N969" s="110" t="s">
        <v>100</v>
      </c>
      <c r="O969" s="108" t="str">
        <f>IF(COUNTIF(MaGv!$C$8:$BB$8, L964)&gt;0, INDEX(MaGv!$C$3:$BB$8, 1, MATCH(L964, MaGv!$C$8:$BB$8,0))," ")</f>
        <v xml:space="preserve"> </v>
      </c>
      <c r="P969" s="108" t="str">
        <f>IF(COUNTIF(MaGv!$C$13:$BB$13, L964)&gt;0, INDEX(MaGv!$C$3:$BB$13, 1, MATCH(L964, MaGv!$C$13:$BB$13,0))," ")</f>
        <v xml:space="preserve"> </v>
      </c>
      <c r="Q969" s="108" t="str">
        <f>IF(COUNTIF(MaGv!$C$18:$BB$18, L964)&gt;0, INDEX(MaGv!$C$3:$BB$18, 1, MATCH(L964, MaGv!$C$18:$BB$18,0))," ")</f>
        <v xml:space="preserve"> </v>
      </c>
      <c r="R969" s="108" t="str">
        <f>IF(COUNTIF(MaGv!$C$23:$BB$23, L964)&gt;0, INDEX(MaGv!$C$3:$BB$23, 1, MATCH(L964, MaGv!$C$23:$BB$23,0))," ")</f>
        <v xml:space="preserve"> </v>
      </c>
      <c r="S969" s="108" t="str">
        <f>IF(COUNTIF(MaGv!$C$28:$BB$28, L964)&gt;0, INDEX(MaGv!$C$3:$BB$28, 1, MATCH(L964, MaGv!$C$28:$BB$28,0))," ")</f>
        <v xml:space="preserve"> </v>
      </c>
      <c r="T969" s="108" t="str">
        <f>IF(COUNTIF(MaGv!$C$33:$BB$33, L964)&gt;0, INDEX(MaGv!$C$3:$BB$33, 1, MATCH(L964, MaGv!$C$33:$BB$33, 0))," ")</f>
        <v xml:space="preserve"> </v>
      </c>
    </row>
    <row r="970" spans="1:22" ht="12.95" customHeight="1" thickTop="1">
      <c r="A970" s="124"/>
      <c r="B970" s="579" t="s">
        <v>24</v>
      </c>
      <c r="C970" s="109">
        <v>1</v>
      </c>
      <c r="D970" s="111" t="s">
        <v>279</v>
      </c>
      <c r="E970" s="109" t="str">
        <f>IF(COUNTIF(MaGv!$C$39:$BB$39, B964)&gt;0, INDEX(MaGv!$C$38:$BB$39, 1, MATCH(B964, MaGv!$C$39:$BB$39,0))," ")</f>
        <v xml:space="preserve"> </v>
      </c>
      <c r="F970" s="109" t="str">
        <f>IF(COUNTIF(MaGv!$C$44:$BB$44, B964)&gt;0, INDEX(MaGv!$C$38:$BB$44, 1, MATCH(B964, MaGv!$C$44:$BB$44,0))," ")</f>
        <v xml:space="preserve"> </v>
      </c>
      <c r="G970" s="109" t="str">
        <f>IF(COUNTIF(MaGv!$C$49:$BB$49, B964)&gt;0, INDEX(MaGv!$C$38:$BB$49, 1, MATCH(B964, MaGv!$C$49:$BB$49,0))," ")</f>
        <v xml:space="preserve"> </v>
      </c>
      <c r="H970" s="109" t="str">
        <f>IF(COUNTIF(MaGv!$C$54:$BB$54, B964)&gt;0, INDEX(MaGv!$C$38:$BB$54, 1, MATCH(B964, MaGv!$C$54:$BB$54,0))," ")</f>
        <v xml:space="preserve"> </v>
      </c>
      <c r="I970" s="109" t="str">
        <f>IF(COUNTIF(MaGv!$C$59:$BB$59, B964)&gt;0, INDEX(MaGv!$C$38:$BB$59, 1, MATCH(B964, MaGv!$C$59:$BB$59,0))," ")</f>
        <v xml:space="preserve"> </v>
      </c>
      <c r="J970" s="109" t="str">
        <f>IF(COUNTIF(MaGv!$C$64:$BB$64, B964)&gt;0, INDEX(MaGv!$C$38:$BB$64, 1, MATCH(B964, MaGv!$C$64:$BB$64,0))," ")</f>
        <v xml:space="preserve"> </v>
      </c>
      <c r="K970" s="104"/>
      <c r="L970" s="579" t="s">
        <v>24</v>
      </c>
      <c r="M970" s="109">
        <v>1</v>
      </c>
      <c r="N970" s="111" t="s">
        <v>279</v>
      </c>
      <c r="O970" s="109" t="str">
        <f>IF(COUNTIF(MaGv!$C$39:$BB$39, L964)&gt;0, INDEX(MaGv!$C$38:$BB$39, 1, MATCH(L964, MaGv!$C$39:$BB$39,0))," ")</f>
        <v xml:space="preserve"> </v>
      </c>
      <c r="P970" s="109" t="str">
        <f>IF(COUNTIF(MaGv!$C$44:$BB$44, L964)&gt;0, INDEX(MaGv!$C$38:$BB$44, 1, MATCH(L964, MaGv!$C$44:$BB$44,0))," ")</f>
        <v xml:space="preserve"> </v>
      </c>
      <c r="Q970" s="109" t="str">
        <f>IF(COUNTIF(MaGv!$C$49:$BB$49, L964)&gt;0, INDEX(MaGv!$C$38:$BB$49, 1, MATCH(L964, MaGv!$C$49:$BB$49,0))," ")</f>
        <v xml:space="preserve"> </v>
      </c>
      <c r="R970" s="109" t="str">
        <f>IF(COUNTIF(MaGv!$C$54:$BB$54, L964)&gt;0, INDEX(MaGv!$C$38:$BB$54, 1, MATCH(L964, MaGv!$C$54:$BB$54,0))," ")</f>
        <v xml:space="preserve"> </v>
      </c>
      <c r="S970" s="109" t="str">
        <f>IF(COUNTIF(MaGv!$C$59:$BB$59, L964)&gt;0, INDEX(MaGv!$C$38:$BB$59, 1, MATCH(L964, MaGv!$C$59:$BB$59,0))," ")</f>
        <v xml:space="preserve"> </v>
      </c>
      <c r="T970" s="109" t="str">
        <f>IF(COUNTIF(MaGv!$C$64:$BB$64, L964)&gt;0, INDEX(MaGv!$C$38:$BB$64, 1, MATCH(L964, MaGv!$C$64:$BB$64,0))," ")</f>
        <v xml:space="preserve"> </v>
      </c>
    </row>
    <row r="971" spans="1:22" ht="12.95" customHeight="1">
      <c r="A971" s="124"/>
      <c r="B971" s="580"/>
      <c r="C971" s="78">
        <v>2</v>
      </c>
      <c r="D971" s="79" t="s">
        <v>531</v>
      </c>
      <c r="E971" s="78" t="str">
        <f>IF(COUNTIF(MaGv!$C$40:$BB$40, B964)&gt;0, INDEX(MaGv!$C$38:$BB$40, 1, MATCH(B964, MaGv!$C$40:$BB$40,0))," ")</f>
        <v xml:space="preserve"> </v>
      </c>
      <c r="F971" s="78" t="str">
        <f>IF(COUNTIF(MaGv!$C$45:$BB$45, B964)&gt;0, INDEX(MaGv!$C$38:$BB$45, 1, MATCH(B964, MaGv!$C$45:$BB$45,0))," ")</f>
        <v xml:space="preserve"> </v>
      </c>
      <c r="G971" s="78" t="str">
        <f>IF(COUNTIF(MaGv!$C$50:$BB$50, B964)&gt;0, INDEX(MaGv!$C$38:$BB$50, 1, MATCH(B964, MaGv!$C$50:$BB$50,0))," ")</f>
        <v xml:space="preserve"> </v>
      </c>
      <c r="H971" s="78" t="str">
        <f>IF(COUNTIF(MaGv!$C$55:$BB$55, B964)&gt;0, INDEX(MaGv!$C$38:$BB$55, 1, MATCH(B964, MaGv!$C$55:$BB$55,0))," ")</f>
        <v xml:space="preserve"> </v>
      </c>
      <c r="I971" s="78" t="str">
        <f>IF(COUNTIF(MaGv!$C$60:$BB$60, B964)&gt;0, INDEX(MaGv!$C$38:$BB$60, 1, MATCH(B964, MaGv!$C$60:$BB$60,0))," ")</f>
        <v xml:space="preserve"> </v>
      </c>
      <c r="J971" s="78" t="str">
        <f>IF(COUNTIF(MaGv!$C$65:$BB$65, B964)&gt;0, INDEX(MaGv!$C$38:$BB$65, 1, MATCH(B964, MaGv!$C$65:$BB$65,0))," ")</f>
        <v xml:space="preserve"> </v>
      </c>
      <c r="K971" s="104"/>
      <c r="L971" s="580"/>
      <c r="M971" s="78">
        <v>2</v>
      </c>
      <c r="N971" s="79" t="s">
        <v>531</v>
      </c>
      <c r="O971" s="78" t="str">
        <f>IF(COUNTIF(MaGv!$C$40:$BB$40, L964)&gt;0, INDEX(MaGv!$C$38:$BB$40, 1, MATCH(L964, MaGv!$C$40:$BB$40,0))," ")</f>
        <v xml:space="preserve"> </v>
      </c>
      <c r="P971" s="78" t="str">
        <f>IF(COUNTIF(MaGv!$C$45:$BB$45, L964)&gt;0, INDEX(MaGv!$C$38:$BB$45, 1, MATCH(L964, MaGv!$C$45:$BB$45,0))," ")</f>
        <v xml:space="preserve"> </v>
      </c>
      <c r="Q971" s="78" t="str">
        <f>IF(COUNTIF(MaGv!$C$50:$BB$50, L964)&gt;0, INDEX(MaGv!$C$38:$BB$50, 1, MATCH(L964, MaGv!$C$50:$BB$50,0))," ")</f>
        <v xml:space="preserve"> </v>
      </c>
      <c r="R971" s="78" t="str">
        <f>IF(COUNTIF(MaGv!$C$55:$BB$55, L964)&gt;0, INDEX(MaGv!$C$38:$BB$55, 1, MATCH(L964, MaGv!$C$55:$BB$55,0))," ")</f>
        <v xml:space="preserve"> </v>
      </c>
      <c r="S971" s="78" t="str">
        <f>IF(COUNTIF(MaGv!$C$60:$BB$60, L964)&gt;0, INDEX(MaGv!$C$38:$BB$60, 1, MATCH(L964, MaGv!$C$60:$BB$60,0))," ")</f>
        <v xml:space="preserve"> </v>
      </c>
      <c r="T971" s="78" t="str">
        <f>IF(COUNTIF(MaGv!$C$65:$BB$65, L964)&gt;0, INDEX(MaGv!$C$38:$BB$65, 1, MATCH(L964, MaGv!$C$65:$BB$65,0))," ")</f>
        <v xml:space="preserve"> </v>
      </c>
    </row>
    <row r="972" spans="1:22" ht="12.95" customHeight="1">
      <c r="A972" s="124"/>
      <c r="B972" s="580"/>
      <c r="C972" s="78">
        <v>3</v>
      </c>
      <c r="D972" s="79" t="s">
        <v>532</v>
      </c>
      <c r="E972" s="78" t="str">
        <f>IF(COUNTIF(MaGv!$C$41:$BB$41, B964)&gt;0, INDEX(MaGv!$C$38:$BB$41, 1, MATCH(B964, MaGv!$C$41:$BB$41,0))," ")</f>
        <v xml:space="preserve"> </v>
      </c>
      <c r="F972" s="78" t="str">
        <f>IF(COUNTIF(MaGv!$C$46:$BB$46, B964)&gt;0, INDEX(MaGv!$C$38:$BB$46, 1, MATCH(B964, MaGv!$C$46:$BB$46,0))," ")</f>
        <v xml:space="preserve"> </v>
      </c>
      <c r="G972" s="78" t="str">
        <f>IF(COUNTIF(MaGv!$C$51:$BB$51, B964)&gt;0, INDEX(MaGv!$C$38:$BB$51, 1, MATCH(B964, MaGv!$C$51:$BB$51,0))," ")</f>
        <v xml:space="preserve"> </v>
      </c>
      <c r="H972" s="78" t="str">
        <f>IF(COUNTIF(MaGv!$C$56:$BB$56, B964)&gt;0, INDEX(MaGv!$C$38:$BB$56, 1, MATCH(B964, MaGv!$C$56:$BB$56,0))," ")</f>
        <v xml:space="preserve"> </v>
      </c>
      <c r="I972" s="78" t="str">
        <f>IF(COUNTIF(MaGv!$C$61:$BB$61, B964)&gt;0, INDEX(MaGv!$C$38:$BB$61, 1, MATCH(B964, MaGv!$C$61:$BB$61,0))," ")</f>
        <v xml:space="preserve"> </v>
      </c>
      <c r="J972" s="78" t="str">
        <f>IF(COUNTIF(MaGv!$C$66:$BB$66, B964)&gt;0, INDEX(MaGv!$C$38:$BB$66, 1, MATCH(B964, MaGv!$C$66:$BB$66,0))," ")</f>
        <v xml:space="preserve"> </v>
      </c>
      <c r="K972" s="104"/>
      <c r="L972" s="580"/>
      <c r="M972" s="78">
        <v>3</v>
      </c>
      <c r="N972" s="79" t="s">
        <v>532</v>
      </c>
      <c r="O972" s="78" t="str">
        <f>IF(COUNTIF(MaGv!$C$41:$BB$41, L964)&gt;0, INDEX(MaGv!$C$38:$BB$41, 1, MATCH(L964, MaGv!$C$41:$BB$41,0))," ")</f>
        <v xml:space="preserve"> </v>
      </c>
      <c r="P972" s="78" t="str">
        <f>IF(COUNTIF(MaGv!$C$46:$BB$46, L964)&gt;0, INDEX(MaGv!$C$38:$BB$46, 1, MATCH(L964, MaGv!$C$46:$BB$46,0))," ")</f>
        <v xml:space="preserve"> </v>
      </c>
      <c r="Q972" s="78" t="str">
        <f>IF(COUNTIF(MaGv!$C$51:$BB$51, L964)&gt;0, INDEX(MaGv!$C$38:$BB$51, 1, MATCH(L964, MaGv!$C$51:$BB$51,0))," ")</f>
        <v xml:space="preserve"> </v>
      </c>
      <c r="R972" s="78" t="str">
        <f>IF(COUNTIF(MaGv!$C$56:$BB$56, L964)&gt;0, INDEX(MaGv!$C$38:$BB$56, 1, MATCH(L964, MaGv!$C$56:$BB$56,0))," ")</f>
        <v xml:space="preserve"> </v>
      </c>
      <c r="S972" s="78" t="str">
        <f>IF(COUNTIF(MaGv!$C$61:$BB$61, L964)&gt;0, INDEX(MaGv!$C$38:$BB$61, 1, MATCH(L964, MaGv!$C$61:$BB$61,0))," ")</f>
        <v xml:space="preserve"> </v>
      </c>
      <c r="T972" s="78" t="str">
        <f>IF(COUNTIF(MaGv!$C$66:$BB$66, L964)&gt;0, INDEX(MaGv!$C$38:$BB$66, 1, MATCH(L964, MaGv!$C$66:$BB$66,0))," ")</f>
        <v xml:space="preserve"> </v>
      </c>
    </row>
    <row r="973" spans="1:22" ht="12.95" customHeight="1">
      <c r="A973" s="124"/>
      <c r="B973" s="580"/>
      <c r="C973" s="78">
        <v>4</v>
      </c>
      <c r="D973" s="79" t="s">
        <v>533</v>
      </c>
      <c r="E973" s="78" t="str">
        <f>IF(COUNTIF(MaGv!$C$42:$BB$42, B964)&gt;0, INDEX(MaGv!$C$38:$BB$42, 1, MATCH(B964, MaGv!$C$42:$BB$42,0))," ")</f>
        <v xml:space="preserve"> </v>
      </c>
      <c r="F973" s="78" t="str">
        <f>IF(COUNTIF(MaGv!$C$47:$BB$47, B964)&gt;0, INDEX(MaGv!$C$38:$BB$47, 1, MATCH(B964, MaGv!$C$47:$BB$47,0))," ")</f>
        <v xml:space="preserve"> </v>
      </c>
      <c r="G973" s="78" t="str">
        <f>IF(COUNTIF(MaGv!$C$52:$BB$52, B964)&gt;0, INDEX(MaGv!$C$38:$BB$52, 1, MATCH(B964, MaGv!$C$52:$BB$52, 0))," ")</f>
        <v xml:space="preserve"> </v>
      </c>
      <c r="H973" s="78" t="str">
        <f>IF(COUNTIF(MaGv!$C$57:$BB$57, B964)&gt;0, INDEX(MaGv!$C$38:$BB$57, 1, MATCH(B964, MaGv!$C$57:$BB$57,0))," ")</f>
        <v xml:space="preserve"> </v>
      </c>
      <c r="I973" s="78" t="str">
        <f>IF(COUNTIF(MaGv!$C$62:$BB$62, B964)&gt;0, INDEX(MaGv!$C$38:$BB$62, 1, MATCH(B964, MaGv!$C$62:$BB$62,0))," ")</f>
        <v xml:space="preserve"> </v>
      </c>
      <c r="J973" s="78" t="str">
        <f>IF(COUNTIF(MaGv!$C$66:$BB$67, B964)&gt;0, INDEX(MaGv!$C$38:$BB$67, 1, MATCH(B964, MaGv!$C$67:$BB$67,0))," ")</f>
        <v xml:space="preserve"> </v>
      </c>
      <c r="K973" s="104"/>
      <c r="L973" s="580"/>
      <c r="M973" s="78">
        <v>4</v>
      </c>
      <c r="N973" s="79" t="s">
        <v>533</v>
      </c>
      <c r="O973" s="78" t="str">
        <f>IF(COUNTIF(MaGv!$C$42:$BB$42, L964)&gt;0, INDEX(MaGv!$C$38:$BB$42, 1, MATCH(L964, MaGv!$C$42:$BB$42,0))," ")</f>
        <v xml:space="preserve"> </v>
      </c>
      <c r="P973" s="78" t="str">
        <f>IF(COUNTIF(MaGv!$C$47:$BB$47, L964)&gt;0, INDEX(MaGv!$C$38:$BB$47, 1, MATCH(L964, MaGv!$C$47:$BB$47,0))," ")</f>
        <v xml:space="preserve"> </v>
      </c>
      <c r="Q973" s="78" t="str">
        <f>IF(COUNTIF(MaGv!$C$52:$BB$52, L964)&gt;0, INDEX(MaGv!$C$38:$BB$52, 1, MATCH(L964, MaGv!$C$52:$BB$52, 0))," ")</f>
        <v xml:space="preserve"> </v>
      </c>
      <c r="R973" s="78" t="str">
        <f>IF(COUNTIF(MaGv!$C$57:$BB$57, L964)&gt;0, INDEX(MaGv!$C$38:$BB$57, 1, MATCH(L964, MaGv!$C$57:$BB$57,0))," ")</f>
        <v xml:space="preserve"> </v>
      </c>
      <c r="S973" s="78" t="str">
        <f>IF(COUNTIF(MaGv!$C$62:$BB$62, L964)&gt;0, INDEX(MaGv!$C$38:$BB$62, 1, MATCH(L964, MaGv!$C$62:$BB$62,0))," ")</f>
        <v xml:space="preserve"> </v>
      </c>
      <c r="T973" s="78" t="str">
        <f>IF(COUNTIF(MaGv!$C$66:$BB$67, L964)&gt;0, INDEX(MaGv!$C$38:$BB$67, 1, MATCH(L964, MaGv!$C$67:$BB$67,0))," ")</f>
        <v xml:space="preserve"> </v>
      </c>
    </row>
    <row r="974" spans="1:22" ht="12.95" customHeight="1">
      <c r="A974" s="124"/>
      <c r="B974" s="581"/>
      <c r="C974" s="80">
        <v>5</v>
      </c>
      <c r="D974" s="81" t="s">
        <v>534</v>
      </c>
      <c r="E974" s="80" t="str">
        <f>IF(COUNTIF(MaGv!$C$43:$BB$43, B964)&gt;0, INDEX(MaGv!$C$38:$BB$43, 1, MATCH(B964, MaGv!$C$43:$BB$43,0))," ")</f>
        <v xml:space="preserve"> </v>
      </c>
      <c r="F974" s="80" t="str">
        <f>IF(COUNTIF(MaGv!$C$48:$BB$48, B964)&gt;0, INDEX(MaGv!$C$38:$BB$48, 1, MATCH(B964, MaGv!$C$48:$BB$48,0))," ")</f>
        <v xml:space="preserve"> </v>
      </c>
      <c r="G974" s="80" t="str">
        <f>IF(COUNTIF(MaGv!$C$53:$BB$53, B964)&gt;0, INDEX(MaGv!$C$38:$BB$53, 1, MATCH(B964, MaGv!$C$53:$BB$53,0))," ")</f>
        <v xml:space="preserve"> </v>
      </c>
      <c r="H974" s="80" t="str">
        <f>IF(COUNTIF(MaGv!$C$58:$BB$58, B964)&gt;0, INDEX(MaGv!$C$38:$BB$58, 1, MATCH(B964, MaGv!$C$58:$BB$58,0))," ")</f>
        <v xml:space="preserve"> </v>
      </c>
      <c r="I974" s="80" t="str">
        <f>IF(COUNTIF(MaGv!$C$63:$BB$63, B964)&gt;0, INDEX(MaGv!$C$38:$BB$63, 1, MATCH(B964, MaGv!$C$63:$BB$63,0))," ")</f>
        <v xml:space="preserve"> </v>
      </c>
      <c r="J974" s="80" t="str">
        <f>IF(COUNTIF(MaGv!$C$68:$BB$68, B964)&gt;0, INDEX(MaGv!$C$38:$BB$68, 1, MATCH(B964, MaGv!$C$68:$BB$68,0))," ")</f>
        <v xml:space="preserve"> </v>
      </c>
      <c r="K974" s="104"/>
      <c r="L974" s="581"/>
      <c r="M974" s="80">
        <v>5</v>
      </c>
      <c r="N974" s="81" t="s">
        <v>534</v>
      </c>
      <c r="O974" s="80" t="str">
        <f>IF(COUNTIF(MaGv!$C$43:$BB$43, L964)&gt;0, INDEX(MaGv!$C$38:$BB$43, 1, MATCH(L964, MaGv!$C$43:$BB$43,0))," ")</f>
        <v xml:space="preserve"> </v>
      </c>
      <c r="P974" s="80" t="str">
        <f>IF(COUNTIF(MaGv!$C$48:$BB$48, L964)&gt;0, INDEX(MaGv!$C$38:$BB$48, 1, MATCH(L964, MaGv!$C$48:$BB$48,0))," ")</f>
        <v xml:space="preserve"> </v>
      </c>
      <c r="Q974" s="80" t="str">
        <f>IF(COUNTIF(MaGv!$C$53:$BB$53, L964)&gt;0, INDEX(MaGv!$C$38:$BB$53, 1, MATCH(L964, MaGv!$C$53:$BB$53,0))," ")</f>
        <v xml:space="preserve"> </v>
      </c>
      <c r="R974" s="80" t="str">
        <f>IF(COUNTIF(MaGv!$C$58:$BB$58, L964)&gt;0, INDEX(MaGv!$C$38:$BB$58, 1, MATCH(L964, MaGv!$C$58:$BB$58,0))," ")</f>
        <v xml:space="preserve"> </v>
      </c>
      <c r="S974" s="80" t="str">
        <f>IF(COUNTIF(MaGv!$C$63:$BB$63, L964)&gt;0, INDEX(MaGv!$C$38:$BB$63, 1, MATCH(L964, MaGv!$C$63:$BB$63,0))," ")</f>
        <v xml:space="preserve"> </v>
      </c>
      <c r="T974" s="80" t="str">
        <f>IF(COUNTIF(MaGv!$C$68:$BB$68, L964)&gt;0, INDEX(MaGv!$C$38:$BB$68, 1, MATCH(L964, MaGv!$C$68:$BB$68,0))," ")</f>
        <v xml:space="preserve"> </v>
      </c>
    </row>
    <row r="975" spans="1:22" ht="12.95" customHeight="1">
      <c r="A975" s="124"/>
      <c r="B975" s="119"/>
      <c r="C975" s="75"/>
      <c r="D975" s="82"/>
      <c r="E975" s="75"/>
      <c r="F975" s="75"/>
      <c r="G975" s="75"/>
      <c r="H975" s="75"/>
      <c r="I975" s="75"/>
      <c r="J975" s="75"/>
      <c r="K975" s="104"/>
      <c r="L975" s="119"/>
      <c r="M975" s="75"/>
      <c r="N975" s="82"/>
      <c r="O975" s="75"/>
      <c r="P975" s="75"/>
      <c r="Q975" s="75"/>
      <c r="R975" s="75"/>
      <c r="S975" s="75"/>
      <c r="T975" s="75"/>
    </row>
    <row r="976" spans="1:22" ht="12.95" customHeight="1">
      <c r="A976" s="127"/>
      <c r="B976" s="120"/>
      <c r="C976" s="83"/>
      <c r="D976" s="83"/>
      <c r="E976" s="84"/>
      <c r="F976" s="84"/>
      <c r="G976" s="84"/>
      <c r="H976" s="84"/>
      <c r="I976" s="84"/>
      <c r="J976" s="84"/>
      <c r="K976" s="84"/>
      <c r="L976" s="120"/>
      <c r="M976" s="83"/>
      <c r="N976" s="83"/>
      <c r="O976" s="84"/>
      <c r="P976" s="84"/>
      <c r="Q976" s="84"/>
      <c r="R976" s="84"/>
      <c r="S976" s="84"/>
      <c r="T976" s="84"/>
    </row>
    <row r="977" spans="1:22" ht="12.95" customHeight="1">
      <c r="A977" s="124"/>
      <c r="B977" s="474" t="str">
        <f ca="1">MaGv!$N$1</f>
        <v>tkb_khoi12_hk2_ngay04-05-2020</v>
      </c>
      <c r="C977" s="474"/>
      <c r="D977" s="70"/>
      <c r="E977" s="70"/>
      <c r="F977" s="70"/>
      <c r="G977" s="70"/>
      <c r="H977" s="124"/>
      <c r="I977" s="70"/>
      <c r="J977" s="70"/>
      <c r="K977" s="71"/>
      <c r="L977" s="474" t="str">
        <f ca="1">MaGv!$N$1</f>
        <v>tkb_khoi12_hk2_ngay04-05-2020</v>
      </c>
      <c r="M977" s="70"/>
      <c r="N977" s="70"/>
      <c r="O977" s="70"/>
      <c r="P977" s="70"/>
      <c r="Q977" s="70"/>
      <c r="R977" s="124"/>
      <c r="S977" s="70"/>
      <c r="T977" s="70"/>
    </row>
    <row r="978" spans="1:22" ht="12.95" customHeight="1">
      <c r="B978" s="117" t="s">
        <v>71</v>
      </c>
      <c r="C978" s="582" t="e">
        <f>VLOOKUP(B980,dsma,3,0)&amp;"-"&amp;VLOOKUP(B980,dsma,5,0)</f>
        <v>#N/A</v>
      </c>
      <c r="D978" s="582"/>
      <c r="E978" s="582"/>
      <c r="F978" s="582"/>
      <c r="G978" s="71"/>
      <c r="H978" s="72"/>
      <c r="I978" s="73" t="s">
        <v>125</v>
      </c>
      <c r="J978" s="74">
        <f>60-COUNTIF(E981:J990, " ")</f>
        <v>0</v>
      </c>
      <c r="K978" s="71"/>
      <c r="L978" s="117" t="s">
        <v>71</v>
      </c>
      <c r="M978" s="582" t="e">
        <f>VLOOKUP(L980,dsma,3,0)&amp;"-"&amp;VLOOKUP(L980,dsma,5,0)</f>
        <v>#N/A</v>
      </c>
      <c r="N978" s="582"/>
      <c r="O978" s="582"/>
      <c r="P978" s="582"/>
      <c r="Q978" s="105"/>
      <c r="R978" s="72"/>
      <c r="S978" s="73" t="s">
        <v>125</v>
      </c>
      <c r="T978" s="74">
        <f>60-COUNTIF(O981:T990, " ")</f>
        <v>0</v>
      </c>
    </row>
    <row r="979" spans="1:22" ht="3" customHeight="1">
      <c r="B979" s="116"/>
      <c r="C979" s="71"/>
      <c r="D979" s="71"/>
      <c r="E979" s="75"/>
      <c r="F979" s="71"/>
      <c r="G979" s="71"/>
      <c r="H979" s="71"/>
      <c r="I979" s="71"/>
      <c r="J979" s="71"/>
      <c r="K979" s="71"/>
      <c r="L979" s="116"/>
      <c r="M979" s="71"/>
      <c r="N979" s="71"/>
      <c r="O979" s="75"/>
      <c r="P979" s="71"/>
      <c r="Q979" s="71"/>
      <c r="R979" s="71"/>
      <c r="S979" s="71"/>
      <c r="T979" s="71"/>
    </row>
    <row r="980" spans="1:22" ht="12.95" customHeight="1">
      <c r="A980" s="126"/>
      <c r="B980" s="118">
        <f>X127</f>
        <v>0</v>
      </c>
      <c r="C980" s="76" t="s">
        <v>72</v>
      </c>
      <c r="D980" s="76" t="s">
        <v>73</v>
      </c>
      <c r="E980" s="76" t="s">
        <v>15</v>
      </c>
      <c r="F980" s="76" t="s">
        <v>16</v>
      </c>
      <c r="G980" s="76" t="s">
        <v>37</v>
      </c>
      <c r="H980" s="76" t="s">
        <v>38</v>
      </c>
      <c r="I980" s="76" t="s">
        <v>39</v>
      </c>
      <c r="J980" s="76" t="s">
        <v>40</v>
      </c>
      <c r="K980" s="103"/>
      <c r="L980" s="118">
        <f>X128</f>
        <v>0</v>
      </c>
      <c r="M980" s="76" t="s">
        <v>72</v>
      </c>
      <c r="N980" s="76" t="s">
        <v>73</v>
      </c>
      <c r="O980" s="76" t="s">
        <v>15</v>
      </c>
      <c r="P980" s="76" t="s">
        <v>16</v>
      </c>
      <c r="Q980" s="76" t="s">
        <v>37</v>
      </c>
      <c r="R980" s="76" t="s">
        <v>38</v>
      </c>
      <c r="S980" s="76" t="s">
        <v>39</v>
      </c>
      <c r="T980" s="76" t="s">
        <v>40</v>
      </c>
      <c r="V980" s="122">
        <v>124</v>
      </c>
    </row>
    <row r="981" spans="1:22" ht="12.95" customHeight="1">
      <c r="A981" s="124"/>
      <c r="B981" s="583" t="s">
        <v>25</v>
      </c>
      <c r="C981" s="68">
        <v>1</v>
      </c>
      <c r="D981" s="77" t="s">
        <v>74</v>
      </c>
      <c r="E981" s="68" t="str">
        <f>IF(COUNTIF(MaGv!$C$4:$BB$4, B980)&gt;0, INDEX(MaGv!$C$3:$BB$4, 1, MATCH(B980, MaGv!$C$4:$BB$4,0))," ")</f>
        <v xml:space="preserve"> </v>
      </c>
      <c r="F981" s="68" t="str">
        <f>IF(COUNTIF(MaGv!$C$9:$BB$9, B980)&gt;0, INDEX(MaGv!$C$3:$BB$9, 1, MATCH(B980, MaGv!$C$9:$BB$9,0))," ")</f>
        <v xml:space="preserve"> </v>
      </c>
      <c r="G981" s="68" t="str">
        <f>IF(COUNTIF(MaGv!$C$14:$BB$14, B980)&gt;0, INDEX(MaGv!$C$3:$BB$14, 1, MATCH(B980, MaGv!$C$14:$BB$14,0))," ")</f>
        <v xml:space="preserve"> </v>
      </c>
      <c r="H981" s="68" t="str">
        <f>IF(COUNTIF(MaGv!$C$19:$BB$19, B980)&gt;0, INDEX(MaGv!$C$3:$BB$19, 1, MATCH(B980, MaGv!$C$19:$BB$19,0))," ")</f>
        <v xml:space="preserve"> </v>
      </c>
      <c r="I981" s="68" t="str">
        <f>IF(COUNTIF(MaGv!$C$24:$BB$24, B980)&gt;0, INDEX(MaGv!$C$3:$BB$24, 1, MATCH(B980, MaGv!$C$24:$BB$24,0))," ")</f>
        <v xml:space="preserve"> </v>
      </c>
      <c r="J981" s="68" t="str">
        <f>IF(COUNTIF(MaGv!$C$29:$BB$29, B980)&gt;0, INDEX(MaGv!$C$3:$BB$29, 1, MATCH(B980, MaGv!$C$29:$BB$29,0))," ")</f>
        <v xml:space="preserve"> </v>
      </c>
      <c r="K981" s="104"/>
      <c r="L981" s="583" t="s">
        <v>25</v>
      </c>
      <c r="M981" s="68">
        <v>1</v>
      </c>
      <c r="N981" s="77" t="s">
        <v>74</v>
      </c>
      <c r="O981" s="68" t="str">
        <f>IF(COUNTIF(MaGv!$C$4:$BB$4, L980)&gt;0, INDEX(MaGv!$C$3:$BB$4, 1, MATCH(L980, MaGv!$C$4:$BB$4,0))," ")</f>
        <v xml:space="preserve"> </v>
      </c>
      <c r="P981" s="68" t="str">
        <f>IF(COUNTIF(MaGv!$C$9:$BB$9, L980)&gt;0, INDEX(MaGv!$C$3:$BB$9, 1, MATCH(L980, MaGv!$C$9:$BB$9,0))," ")</f>
        <v xml:space="preserve"> </v>
      </c>
      <c r="Q981" s="68" t="str">
        <f>IF(COUNTIF(MaGv!$C$14:$BB$14, L980)&gt;0, INDEX(MaGv!$C$3:$BB$14, 1, MATCH(L980, MaGv!$C$14:$BB$14,0))," ")</f>
        <v xml:space="preserve"> </v>
      </c>
      <c r="R981" s="68" t="str">
        <f>IF(COUNTIF(MaGv!$C$19:$BB$19, L980)&gt;0, INDEX(MaGv!$C$3:$BB$19, 1, MATCH(L980, MaGv!$C$19:$BB$19,0))," ")</f>
        <v xml:space="preserve"> </v>
      </c>
      <c r="S981" s="68" t="str">
        <f>IF(COUNTIF(MaGv!$C$24:$BB$24, L980)&gt;0, INDEX(MaGv!$C$3:$BB$24, 1, MATCH(L980, MaGv!$C$24:$BB$24,0))," ")</f>
        <v xml:space="preserve"> </v>
      </c>
      <c r="T981" s="68" t="str">
        <f>IF(COUNTIF(MaGv!$C$29:$BB$29, L980)&gt;0, INDEX(MaGv!$C$3:$BB$29, 1, MATCH(L980, MaGv!$C$29:$BB$29,0))," ")</f>
        <v xml:space="preserve"> </v>
      </c>
    </row>
    <row r="982" spans="1:22" ht="12.95" customHeight="1">
      <c r="A982" s="124"/>
      <c r="B982" s="580"/>
      <c r="C982" s="78">
        <v>2</v>
      </c>
      <c r="D982" s="79" t="s">
        <v>98</v>
      </c>
      <c r="E982" s="78" t="str">
        <f>IF(COUNTIF(MaGv!$C$5:$BB$5, B980)&gt;0, INDEX(MaGv!$C$3:$BB$5, 1, MATCH(B980, MaGv!$C$5:$BB$5,0))," ")</f>
        <v xml:space="preserve"> </v>
      </c>
      <c r="F982" s="78" t="str">
        <f>IF(COUNTIF(MaGv!$C$10:$BB$10, B980)&gt;0, INDEX(MaGv!$C$3:$BB$10, 1, MATCH(B980, MaGv!$C$10:$BB$10,0))," ")</f>
        <v xml:space="preserve"> </v>
      </c>
      <c r="G982" s="78" t="str">
        <f>IF(COUNTIF(MaGv!$C$15:$BB$15, B980)&gt;0, INDEX(MaGv!$C$3:$BB$15, 1, MATCH(B980, MaGv!$C$15:$BB$15,0))," ")</f>
        <v xml:space="preserve"> </v>
      </c>
      <c r="H982" s="78" t="str">
        <f>IF(COUNTIF(MaGv!$C$20:$BB$20, B980)&gt;0, INDEX(MaGv!$C$3:$BB$20, 1, MATCH(B980, MaGv!$C$20:$BB$20,0))," ")</f>
        <v xml:space="preserve"> </v>
      </c>
      <c r="I982" s="78" t="str">
        <f>IF(COUNTIF(MaGv!$C$25:$BB$25, B980)&gt;0, INDEX(MaGv!$C$3:$BB$25, 1, MATCH(B980, MaGv!$C$25:$BB$25,0))," ")</f>
        <v xml:space="preserve"> </v>
      </c>
      <c r="J982" s="78" t="str">
        <f>IF(COUNTIF(MaGv!$C$30:$BB$30, B980)&gt;0, INDEX(MaGv!$C$3:$BB$30, 1, MATCH(B980, MaGv!$C$30:$BB$30,0))," ")</f>
        <v xml:space="preserve"> </v>
      </c>
      <c r="K982" s="104"/>
      <c r="L982" s="580"/>
      <c r="M982" s="78">
        <v>2</v>
      </c>
      <c r="N982" s="79" t="s">
        <v>98</v>
      </c>
      <c r="O982" s="78" t="str">
        <f>IF(COUNTIF(MaGv!$C$5:$BB$5, L980)&gt;0, INDEX(MaGv!$C$3:$BB$5, 1, MATCH(L980, MaGv!$C$5:$BB$5,0))," ")</f>
        <v xml:space="preserve"> </v>
      </c>
      <c r="P982" s="78" t="str">
        <f>IF(COUNTIF(MaGv!$C$10:$BB$10, L980)&gt;0, INDEX(MaGv!$C$3:$BB$10, 1, MATCH(L980, MaGv!$C$10:$BB$10,0))," ")</f>
        <v xml:space="preserve"> </v>
      </c>
      <c r="Q982" s="78" t="str">
        <f>IF(COUNTIF(MaGv!$C$15:$BB$15, L980)&gt;0, INDEX(MaGv!$C$3:$BB$15, 1, MATCH(L980, MaGv!$C$15:$BB$15,0))," ")</f>
        <v xml:space="preserve"> </v>
      </c>
      <c r="R982" s="78" t="str">
        <f>IF(COUNTIF(MaGv!$C$20:$BB$20, L980)&gt;0, INDEX(MaGv!$C$3:$BB$20, 1, MATCH(L980, MaGv!$C$20:$BB$20,0))," ")</f>
        <v xml:space="preserve"> </v>
      </c>
      <c r="S982" s="78" t="str">
        <f>IF(COUNTIF(MaGv!$C$25:$BB$25, L980)&gt;0, INDEX(MaGv!$C$3:$BB$25, 1, MATCH(L980, MaGv!$C$25:$BB$25,0))," ")</f>
        <v xml:space="preserve"> </v>
      </c>
      <c r="T982" s="78" t="str">
        <f>IF(COUNTIF(MaGv!$C$30:$BB$30, L980)&gt;0, INDEX(MaGv!$C$3:$BB$30, 1, MATCH(L980, MaGv!$C$30:$BB$30,0))," ")</f>
        <v xml:space="preserve"> </v>
      </c>
    </row>
    <row r="983" spans="1:22" ht="12.95" customHeight="1">
      <c r="A983" s="124"/>
      <c r="B983" s="580"/>
      <c r="C983" s="78">
        <v>3</v>
      </c>
      <c r="D983" s="79" t="s">
        <v>278</v>
      </c>
      <c r="E983" s="78" t="str">
        <f>IF(COUNTIF(MaGv!$C$6:$BB$6, B980)&gt;0, INDEX(MaGv!$C$3:$BB$6, 1, MATCH(B980, MaGv!$C$6:$BB$6,0))," ")</f>
        <v xml:space="preserve"> </v>
      </c>
      <c r="F983" s="78" t="str">
        <f>IF(COUNTIF(MaGv!$C$11:$BB$11, B980)&gt;0, INDEX(MaGv!$C$3:$BB$11, 1, MATCH(B980, MaGv!$C$11:$BB$11,0))," ")</f>
        <v xml:space="preserve"> </v>
      </c>
      <c r="G983" s="78" t="str">
        <f>IF(COUNTIF(MaGv!$C$16:$BB$16, B980)&gt;0, INDEX(MaGv!$C$3:$BB$16, 1, MATCH(B980, MaGv!$C$16:$BB$16,0))," ")</f>
        <v xml:space="preserve"> </v>
      </c>
      <c r="H983" s="78" t="str">
        <f>IF(COUNTIF(MaGv!$C$21:$BB$21, B980)&gt;0, INDEX(MaGv!$C$3:$BB$21, 1, MATCH(B980, MaGv!$C$21:$BB$21,0))," ")</f>
        <v xml:space="preserve"> </v>
      </c>
      <c r="I983" s="78" t="str">
        <f>IF(COUNTIF(MaGv!$C$26:$BB$26, B980)&gt;0, INDEX(MaGv!$C$3:$BB$26, 1, MATCH(B980, MaGv!$C$26:$BB$26,0))," ")</f>
        <v xml:space="preserve"> </v>
      </c>
      <c r="J983" s="78" t="str">
        <f>IF(COUNTIF(MaGv!$C$31:$BB$31, B980)&gt;0, INDEX(MaGv!$C$3:$BB$31, 1, MATCH(B980, MaGv!$C$31:$BB$31,0))," ")</f>
        <v xml:space="preserve"> </v>
      </c>
      <c r="K983" s="104"/>
      <c r="L983" s="580"/>
      <c r="M983" s="78">
        <v>3</v>
      </c>
      <c r="N983" s="79" t="s">
        <v>278</v>
      </c>
      <c r="O983" s="78" t="str">
        <f>IF(COUNTIF(MaGv!$C$6:$BB$6, L980)&gt;0, INDEX(MaGv!$C$3:$BB$6, 1, MATCH(L980, MaGv!$C$6:$BB$6,0))," ")</f>
        <v xml:space="preserve"> </v>
      </c>
      <c r="P983" s="78" t="str">
        <f>IF(COUNTIF(MaGv!$C$11:$BB$11, L980)&gt;0, INDEX(MaGv!$C$3:$BB$11, 1, MATCH(L980, MaGv!$C$11:$BB$11,0))," ")</f>
        <v xml:space="preserve"> </v>
      </c>
      <c r="Q983" s="78" t="str">
        <f>IF(COUNTIF(MaGv!$C$16:$BB$16, L980)&gt;0, INDEX(MaGv!$C$3:$BB$16, 1, MATCH(L980, MaGv!$C$16:$BB$16,0))," ")</f>
        <v xml:space="preserve"> </v>
      </c>
      <c r="R983" s="78" t="str">
        <f>IF(COUNTIF(MaGv!$C$21:$BB$21, L980)&gt;0, INDEX(MaGv!$C$3:$BB$21, 1, MATCH(L980, MaGv!$C$21:$BB$21,0))," ")</f>
        <v xml:space="preserve"> </v>
      </c>
      <c r="S983" s="78" t="str">
        <f>IF(COUNTIF(MaGv!$C$26:$BB$26, L980)&gt;0, INDEX(MaGv!$C$3:$BB$26, 1, MATCH(L980, MaGv!$C$26:$BB$26,0))," ")</f>
        <v xml:space="preserve"> </v>
      </c>
      <c r="T983" s="78" t="str">
        <f>IF(COUNTIF(MaGv!$C$31:$BB$31, L980)&gt;0, INDEX(MaGv!$C$3:$BB$31, 1, MATCH(L980, MaGv!$C$31:$BB$31,0))," ")</f>
        <v xml:space="preserve"> </v>
      </c>
    </row>
    <row r="984" spans="1:22" ht="12.95" customHeight="1">
      <c r="A984" s="124"/>
      <c r="B984" s="580"/>
      <c r="C984" s="78">
        <v>4</v>
      </c>
      <c r="D984" s="79" t="s">
        <v>99</v>
      </c>
      <c r="E984" s="78" t="str">
        <f>IF(COUNTIF(MaGv!$C$7:$BB$7, B980)&gt;0, INDEX(MaGv!$C$3:$BB$7, 1, MATCH(B980, MaGv!$C$7:$BB$7,0))," ")</f>
        <v xml:space="preserve"> </v>
      </c>
      <c r="F984" s="78" t="str">
        <f>IF(COUNTIF(MaGv!$C$12:$BB$12, B980)&gt;0, INDEX(MaGv!$C$3:$BB$12, 1, MATCH(B980, MaGv!$C$12:$BB$12,0))," ")</f>
        <v xml:space="preserve"> </v>
      </c>
      <c r="G984" s="78" t="str">
        <f>IF(COUNTIF(MaGv!$C$17:$BB$17, B980)&gt;0, INDEX(MaGv!$C$3:$BB$17, 1, MATCH(B980, MaGv!$C$17:$BB$17,0))," ")</f>
        <v xml:space="preserve"> </v>
      </c>
      <c r="H984" s="78" t="str">
        <f>IF(COUNTIF(MaGv!$C$22:$BB$22, B980)&gt;0, INDEX(MaGv!$C$3:$BB$22, 1, MATCH(B980, MaGv!$C$22:$BB$22,0))," ")</f>
        <v xml:space="preserve"> </v>
      </c>
      <c r="I984" s="78" t="str">
        <f>IF(COUNTIF(MaGv!$C$27:$BB$27, B980)&gt;0, INDEX(MaGv!$C$3:$BB$27, 1, MATCH(B980, MaGv!$C$27:$BB$27,0))," ")</f>
        <v xml:space="preserve"> </v>
      </c>
      <c r="J984" s="78" t="str">
        <f>IF(COUNTIF(MaGv!$C$32:$BB$32, B980)&gt;0, INDEX(MaGv!$C$3:$BB$32, 1, MATCH(B980, MaGv!$C$32:$BB$32,0))," ")</f>
        <v xml:space="preserve"> </v>
      </c>
      <c r="K984" s="104"/>
      <c r="L984" s="580"/>
      <c r="M984" s="78">
        <v>4</v>
      </c>
      <c r="N984" s="79" t="s">
        <v>99</v>
      </c>
      <c r="O984" s="78" t="str">
        <f>IF(COUNTIF(MaGv!$C$7:$BB$7, L980)&gt;0, INDEX(MaGv!$C$3:$BB$7, 1, MATCH(L980, MaGv!$C$7:$BB$7,0))," ")</f>
        <v xml:space="preserve"> </v>
      </c>
      <c r="P984" s="78" t="str">
        <f>IF(COUNTIF(MaGv!$C$12:$BB$12, L980)&gt;0, INDEX(MaGv!$C$3:$BB$12, 1, MATCH(L980, MaGv!$C$12:$BB$12,0))," ")</f>
        <v xml:space="preserve"> </v>
      </c>
      <c r="Q984" s="78" t="str">
        <f>IF(COUNTIF(MaGv!$C$17:$BB$17, L980)&gt;0, INDEX(MaGv!$C$3:$BB$17, 1, MATCH(L980, MaGv!$C$17:$BB$17,0))," ")</f>
        <v xml:space="preserve"> </v>
      </c>
      <c r="R984" s="78" t="str">
        <f>IF(COUNTIF(MaGv!$C$22:$BB$22, L980)&gt;0, INDEX(MaGv!$C$3:$BB$22, 1, MATCH(L980, MaGv!$C$22:$BB$22,0))," ")</f>
        <v xml:space="preserve"> </v>
      </c>
      <c r="S984" s="78" t="str">
        <f>IF(COUNTIF(MaGv!$C$27:$BB$27, L980)&gt;0, INDEX(MaGv!$C$3:$BB$27, 1, MATCH(L980, MaGv!$C$27:$BB$27,0))," ")</f>
        <v xml:space="preserve"> </v>
      </c>
      <c r="T984" s="78" t="str">
        <f>IF(COUNTIF(MaGv!$C$32:$BB$32, L980)&gt;0, INDEX(MaGv!$C$3:$BB$32, 1, MATCH(L980, MaGv!$C$32:$BB$32,0))," ")</f>
        <v xml:space="preserve"> </v>
      </c>
    </row>
    <row r="985" spans="1:22" ht="12.95" customHeight="1" thickBot="1">
      <c r="A985" s="124"/>
      <c r="B985" s="580"/>
      <c r="C985" s="108">
        <v>5</v>
      </c>
      <c r="D985" s="110" t="s">
        <v>100</v>
      </c>
      <c r="E985" s="108" t="str">
        <f>IF(COUNTIF(MaGv!$C$8:$BB$8, B980)&gt;0, INDEX(MaGv!$C$3:$BB$8, 1, MATCH(B980, MaGv!$C$8:$BB$8,0))," ")</f>
        <v xml:space="preserve"> </v>
      </c>
      <c r="F985" s="108" t="str">
        <f>IF(COUNTIF(MaGv!$C$13:$BB$13, B980)&gt;0, INDEX(MaGv!$C$3:$BB$13, 1, MATCH(B980, MaGv!$C$13:$BB$13,0))," ")</f>
        <v xml:space="preserve"> </v>
      </c>
      <c r="G985" s="108" t="str">
        <f>IF(COUNTIF(MaGv!$C$18:$BB$18, B980)&gt;0, INDEX(MaGv!$C$3:$BB$18, 1, MATCH(B980, MaGv!$C$18:$BB$18,0))," ")</f>
        <v xml:space="preserve"> </v>
      </c>
      <c r="H985" s="108" t="str">
        <f>IF(COUNTIF(MaGv!$C$23:$BB$23, B980)&gt;0, INDEX(MaGv!$C$3:$BB$23, 1, MATCH(B980, MaGv!$C$23:$BB$23,0))," ")</f>
        <v xml:space="preserve"> </v>
      </c>
      <c r="I985" s="108" t="str">
        <f>IF(COUNTIF(MaGv!$C$28:$BB$28, B980)&gt;0, INDEX(MaGv!$C$3:$BB$28, 1, MATCH(B980, MaGv!$C$28:$BB$28,0))," ")</f>
        <v xml:space="preserve"> </v>
      </c>
      <c r="J985" s="108" t="str">
        <f>IF(COUNTIF(MaGv!$C$33:$BB$33, B980)&gt;0, INDEX(MaGv!$C$3:$BB$33, 1, MATCH(B980, MaGv!$C$33:$BB$33, 0))," ")</f>
        <v xml:space="preserve"> </v>
      </c>
      <c r="K985" s="104"/>
      <c r="L985" s="580"/>
      <c r="M985" s="108">
        <v>5</v>
      </c>
      <c r="N985" s="110" t="s">
        <v>100</v>
      </c>
      <c r="O985" s="108" t="str">
        <f>IF(COUNTIF(MaGv!$C$8:$BB$8, L980)&gt;0, INDEX(MaGv!$C$3:$BB$8, 1, MATCH(L980, MaGv!$C$8:$BB$8,0))," ")</f>
        <v xml:space="preserve"> </v>
      </c>
      <c r="P985" s="108" t="str">
        <f>IF(COUNTIF(MaGv!$C$13:$BB$13, L980)&gt;0, INDEX(MaGv!$C$3:$BB$13, 1, MATCH(L980, MaGv!$C$13:$BB$13,0))," ")</f>
        <v xml:space="preserve"> </v>
      </c>
      <c r="Q985" s="108" t="str">
        <f>IF(COUNTIF(MaGv!$C$18:$BB$18, L980)&gt;0, INDEX(MaGv!$C$3:$BB$18, 1, MATCH(L980, MaGv!$C$18:$BB$18,0))," ")</f>
        <v xml:space="preserve"> </v>
      </c>
      <c r="R985" s="108" t="str">
        <f>IF(COUNTIF(MaGv!$C$23:$BB$23, L980)&gt;0, INDEX(MaGv!$C$3:$BB$23, 1, MATCH(L980, MaGv!$C$23:$BB$23,0))," ")</f>
        <v xml:space="preserve"> </v>
      </c>
      <c r="S985" s="108" t="str">
        <f>IF(COUNTIF(MaGv!$C$28:$BB$28, L980)&gt;0, INDEX(MaGv!$C$3:$BB$28, 1, MATCH(L980, MaGv!$C$28:$BB$28,0))," ")</f>
        <v xml:space="preserve"> </v>
      </c>
      <c r="T985" s="108" t="str">
        <f>IF(COUNTIF(MaGv!$C$33:$BB$33, L980)&gt;0, INDEX(MaGv!$C$3:$BB$33, 1, MATCH(L980, MaGv!$C$33:$BB$33, 0))," ")</f>
        <v xml:space="preserve"> </v>
      </c>
    </row>
    <row r="986" spans="1:22" ht="12.95" customHeight="1" thickTop="1">
      <c r="A986" s="124"/>
      <c r="B986" s="579" t="s">
        <v>24</v>
      </c>
      <c r="C986" s="109">
        <v>1</v>
      </c>
      <c r="D986" s="111" t="s">
        <v>279</v>
      </c>
      <c r="E986" s="109" t="str">
        <f>IF(COUNTIF(MaGv!$C$39:$BB$39, B980)&gt;0, INDEX(MaGv!$C$38:$BB$39, 1, MATCH(B980, MaGv!$C$39:$BB$39,0))," ")</f>
        <v xml:space="preserve"> </v>
      </c>
      <c r="F986" s="109" t="str">
        <f>IF(COUNTIF(MaGv!$C$44:$BB$44, B980)&gt;0, INDEX(MaGv!$C$38:$BB$44, 1, MATCH(B980, MaGv!$C$44:$BB$44,0))," ")</f>
        <v xml:space="preserve"> </v>
      </c>
      <c r="G986" s="109" t="str">
        <f>IF(COUNTIF(MaGv!$C$49:$BB$49, B980)&gt;0, INDEX(MaGv!$C$38:$BB$49, 1, MATCH(B980, MaGv!$C$49:$BB$49,0))," ")</f>
        <v xml:space="preserve"> </v>
      </c>
      <c r="H986" s="109" t="str">
        <f>IF(COUNTIF(MaGv!$C$54:$BB$54, B980)&gt;0, INDEX(MaGv!$C$38:$BB$54, 1, MATCH(B980, MaGv!$C$54:$BB$54,0))," ")</f>
        <v xml:space="preserve"> </v>
      </c>
      <c r="I986" s="109" t="str">
        <f>IF(COUNTIF(MaGv!$C$59:$BB$59, B980)&gt;0, INDEX(MaGv!$C$38:$BB$59, 1, MATCH(B980, MaGv!$C$59:$BB$59,0))," ")</f>
        <v xml:space="preserve"> </v>
      </c>
      <c r="J986" s="109" t="str">
        <f>IF(COUNTIF(MaGv!$C$64:$BB$64, B980)&gt;0, INDEX(MaGv!$C$38:$BB$64, 1, MATCH(B980, MaGv!$C$64:$BB$64,0))," ")</f>
        <v xml:space="preserve"> </v>
      </c>
      <c r="K986" s="104"/>
      <c r="L986" s="579" t="s">
        <v>24</v>
      </c>
      <c r="M986" s="109">
        <v>1</v>
      </c>
      <c r="N986" s="111" t="s">
        <v>279</v>
      </c>
      <c r="O986" s="109" t="str">
        <f>IF(COUNTIF(MaGv!$C$39:$BB$39, L980)&gt;0, INDEX(MaGv!$C$38:$BB$39, 1, MATCH(L980, MaGv!$C$39:$BB$39,0))," ")</f>
        <v xml:space="preserve"> </v>
      </c>
      <c r="P986" s="109" t="str">
        <f>IF(COUNTIF(MaGv!$C$44:$BB$44, L980)&gt;0, INDEX(MaGv!$C$38:$BB$44, 1, MATCH(L980, MaGv!$C$44:$BB$44,0))," ")</f>
        <v xml:space="preserve"> </v>
      </c>
      <c r="Q986" s="109" t="str">
        <f>IF(COUNTIF(MaGv!$C$49:$BB$49, L980)&gt;0, INDEX(MaGv!$C$38:$BB$49, 1, MATCH(L980, MaGv!$C$49:$BB$49,0))," ")</f>
        <v xml:space="preserve"> </v>
      </c>
      <c r="R986" s="109" t="str">
        <f>IF(COUNTIF(MaGv!$C$54:$BB$54, L980)&gt;0, INDEX(MaGv!$C$38:$BB$54, 1, MATCH(L980, MaGv!$C$54:$BB$54,0))," ")</f>
        <v xml:space="preserve"> </v>
      </c>
      <c r="S986" s="109" t="str">
        <f>IF(COUNTIF(MaGv!$C$59:$BB$59, L980)&gt;0, INDEX(MaGv!$C$38:$BB$59, 1, MATCH(L980, MaGv!$C$59:$BB$59,0))," ")</f>
        <v xml:space="preserve"> </v>
      </c>
      <c r="T986" s="109" t="str">
        <f>IF(COUNTIF(MaGv!$C$64:$BB$64, L980)&gt;0, INDEX(MaGv!$C$38:$BB$64, 1, MATCH(L980, MaGv!$C$64:$BB$64,0))," ")</f>
        <v xml:space="preserve"> </v>
      </c>
    </row>
    <row r="987" spans="1:22" ht="12.95" customHeight="1">
      <c r="A987" s="124"/>
      <c r="B987" s="580"/>
      <c r="C987" s="78">
        <v>2</v>
      </c>
      <c r="D987" s="79" t="s">
        <v>531</v>
      </c>
      <c r="E987" s="78" t="str">
        <f>IF(COUNTIF(MaGv!$C$40:$BB$40, B980)&gt;0, INDEX(MaGv!$C$38:$BB$40, 1, MATCH(B980, MaGv!$C$40:$BB$40,0))," ")</f>
        <v xml:space="preserve"> </v>
      </c>
      <c r="F987" s="78" t="str">
        <f>IF(COUNTIF(MaGv!$C$45:$BB$45, B980)&gt;0, INDEX(MaGv!$C$38:$BB$45, 1, MATCH(B980, MaGv!$C$45:$BB$45,0))," ")</f>
        <v xml:space="preserve"> </v>
      </c>
      <c r="G987" s="78" t="str">
        <f>IF(COUNTIF(MaGv!$C$50:$BB$50, B980)&gt;0, INDEX(MaGv!$C$38:$BB$50, 1, MATCH(B980, MaGv!$C$50:$BB$50,0))," ")</f>
        <v xml:space="preserve"> </v>
      </c>
      <c r="H987" s="78" t="str">
        <f>IF(COUNTIF(MaGv!$C$55:$BB$55, B980)&gt;0, INDEX(MaGv!$C$38:$BB$55, 1, MATCH(B980, MaGv!$C$55:$BB$55,0))," ")</f>
        <v xml:space="preserve"> </v>
      </c>
      <c r="I987" s="78" t="str">
        <f>IF(COUNTIF(MaGv!$C$60:$BB$60, B980)&gt;0, INDEX(MaGv!$C$38:$BB$60, 1, MATCH(B980, MaGv!$C$60:$BB$60,0))," ")</f>
        <v xml:space="preserve"> </v>
      </c>
      <c r="J987" s="78" t="str">
        <f>IF(COUNTIF(MaGv!$C$65:$BB$65, B980)&gt;0, INDEX(MaGv!$C$38:$BB$65, 1, MATCH(B980, MaGv!$C$65:$BB$65,0))," ")</f>
        <v xml:space="preserve"> </v>
      </c>
      <c r="K987" s="104"/>
      <c r="L987" s="580"/>
      <c r="M987" s="78">
        <v>2</v>
      </c>
      <c r="N987" s="79" t="s">
        <v>531</v>
      </c>
      <c r="O987" s="78" t="str">
        <f>IF(COUNTIF(MaGv!$C$40:$BB$40, L980)&gt;0, INDEX(MaGv!$C$38:$BB$40, 1, MATCH(L980, MaGv!$C$40:$BB$40,0))," ")</f>
        <v xml:space="preserve"> </v>
      </c>
      <c r="P987" s="78" t="str">
        <f>IF(COUNTIF(MaGv!$C$45:$BB$45, L980)&gt;0, INDEX(MaGv!$C$38:$BB$45, 1, MATCH(L980, MaGv!$C$45:$BB$45,0))," ")</f>
        <v xml:space="preserve"> </v>
      </c>
      <c r="Q987" s="78" t="str">
        <f>IF(COUNTIF(MaGv!$C$50:$BB$50, L980)&gt;0, INDEX(MaGv!$C$38:$BB$50, 1, MATCH(L980, MaGv!$C$50:$BB$50,0))," ")</f>
        <v xml:space="preserve"> </v>
      </c>
      <c r="R987" s="78" t="str">
        <f>IF(COUNTIF(MaGv!$C$55:$BB$55, L980)&gt;0, INDEX(MaGv!$C$38:$BB$55, 1, MATCH(L980, MaGv!$C$55:$BB$55,0))," ")</f>
        <v xml:space="preserve"> </v>
      </c>
      <c r="S987" s="78" t="str">
        <f>IF(COUNTIF(MaGv!$C$60:$BB$60, L980)&gt;0, INDEX(MaGv!$C$38:$BB$60, 1, MATCH(L980, MaGv!$C$60:$BB$60,0))," ")</f>
        <v xml:space="preserve"> </v>
      </c>
      <c r="T987" s="78" t="str">
        <f>IF(COUNTIF(MaGv!$C$65:$BB$65, L980)&gt;0, INDEX(MaGv!$C$38:$BB$65, 1, MATCH(L980, MaGv!$C$65:$BB$65,0))," ")</f>
        <v xml:space="preserve"> </v>
      </c>
    </row>
    <row r="988" spans="1:22" ht="12.95" customHeight="1">
      <c r="A988" s="124"/>
      <c r="B988" s="580"/>
      <c r="C988" s="78">
        <v>3</v>
      </c>
      <c r="D988" s="79" t="s">
        <v>532</v>
      </c>
      <c r="E988" s="78" t="str">
        <f>IF(COUNTIF(MaGv!$C$41:$BB$41, B980)&gt;0, INDEX(MaGv!$C$38:$BB$41, 1, MATCH(B980, MaGv!$C$41:$BB$41,0))," ")</f>
        <v xml:space="preserve"> </v>
      </c>
      <c r="F988" s="78" t="str">
        <f>IF(COUNTIF(MaGv!$C$46:$BB$46, B980)&gt;0, INDEX(MaGv!$C$38:$BB$46, 1, MATCH(B980, MaGv!$C$46:$BB$46,0))," ")</f>
        <v xml:space="preserve"> </v>
      </c>
      <c r="G988" s="78" t="str">
        <f>IF(COUNTIF(MaGv!$C$51:$BB$51, B980)&gt;0, INDEX(MaGv!$C$38:$BB$51, 1, MATCH(B980, MaGv!$C$51:$BB$51,0))," ")</f>
        <v xml:space="preserve"> </v>
      </c>
      <c r="H988" s="78" t="str">
        <f>IF(COUNTIF(MaGv!$C$56:$BB$56, B980)&gt;0, INDEX(MaGv!$C$38:$BB$56, 1, MATCH(B980, MaGv!$C$56:$BB$56,0))," ")</f>
        <v xml:space="preserve"> </v>
      </c>
      <c r="I988" s="78" t="str">
        <f>IF(COUNTIF(MaGv!$C$61:$BB$61, B980)&gt;0, INDEX(MaGv!$C$38:$BB$61, 1, MATCH(B980, MaGv!$C$61:$BB$61,0))," ")</f>
        <v xml:space="preserve"> </v>
      </c>
      <c r="J988" s="78" t="str">
        <f>IF(COUNTIF(MaGv!$C$66:$BB$66, B980)&gt;0, INDEX(MaGv!$C$38:$BB$66, 1, MATCH(B980, MaGv!$C$66:$BB$66,0))," ")</f>
        <v xml:space="preserve"> </v>
      </c>
      <c r="K988" s="104"/>
      <c r="L988" s="580"/>
      <c r="M988" s="78">
        <v>3</v>
      </c>
      <c r="N988" s="79" t="s">
        <v>532</v>
      </c>
      <c r="O988" s="78" t="str">
        <f>IF(COUNTIF(MaGv!$C$41:$BB$41, L980)&gt;0, INDEX(MaGv!$C$38:$BB$41, 1, MATCH(L980, MaGv!$C$41:$BB$41,0))," ")</f>
        <v xml:space="preserve"> </v>
      </c>
      <c r="P988" s="78" t="str">
        <f>IF(COUNTIF(MaGv!$C$46:$BB$46, L980)&gt;0, INDEX(MaGv!$C$38:$BB$46, 1, MATCH(L980, MaGv!$C$46:$BB$46,0))," ")</f>
        <v xml:space="preserve"> </v>
      </c>
      <c r="Q988" s="78" t="str">
        <f>IF(COUNTIF(MaGv!$C$51:$BB$51, L980)&gt;0, INDEX(MaGv!$C$38:$BB$51, 1, MATCH(L980, MaGv!$C$51:$BB$51,0))," ")</f>
        <v xml:space="preserve"> </v>
      </c>
      <c r="R988" s="78" t="str">
        <f>IF(COUNTIF(MaGv!$C$56:$BB$56, L980)&gt;0, INDEX(MaGv!$C$38:$BB$56, 1, MATCH(L980, MaGv!$C$56:$BB$56,0))," ")</f>
        <v xml:space="preserve"> </v>
      </c>
      <c r="S988" s="78" t="str">
        <f>IF(COUNTIF(MaGv!$C$61:$BB$61, L980)&gt;0, INDEX(MaGv!$C$38:$BB$61, 1, MATCH(L980, MaGv!$C$61:$BB$61,0))," ")</f>
        <v xml:space="preserve"> </v>
      </c>
      <c r="T988" s="78" t="str">
        <f>IF(COUNTIF(MaGv!$C$66:$BB$66, L980)&gt;0, INDEX(MaGv!$C$38:$BB$66, 1, MATCH(L980, MaGv!$C$66:$BB$66,0))," ")</f>
        <v xml:space="preserve"> </v>
      </c>
    </row>
    <row r="989" spans="1:22" ht="12.95" customHeight="1">
      <c r="A989" s="124"/>
      <c r="B989" s="580"/>
      <c r="C989" s="78">
        <v>4</v>
      </c>
      <c r="D989" s="79" t="s">
        <v>533</v>
      </c>
      <c r="E989" s="78" t="str">
        <f>IF(COUNTIF(MaGv!$C$42:$BB$42, B980)&gt;0, INDEX(MaGv!$C$38:$BB$42, 1, MATCH(B980, MaGv!$C$42:$BB$42,0))," ")</f>
        <v xml:space="preserve"> </v>
      </c>
      <c r="F989" s="78" t="str">
        <f>IF(COUNTIF(MaGv!$C$47:$BB$47, B980)&gt;0, INDEX(MaGv!$C$38:$BB$47, 1, MATCH(B980, MaGv!$C$47:$BB$47,0))," ")</f>
        <v xml:space="preserve"> </v>
      </c>
      <c r="G989" s="78" t="str">
        <f>IF(COUNTIF(MaGv!$C$52:$BB$52, B980)&gt;0, INDEX(MaGv!$C$38:$BB$52, 1, MATCH(B980, MaGv!$C$52:$BB$52, 0))," ")</f>
        <v xml:space="preserve"> </v>
      </c>
      <c r="H989" s="78" t="str">
        <f>IF(COUNTIF(MaGv!$C$57:$BB$57, B980)&gt;0, INDEX(MaGv!$C$38:$BB$57, 1, MATCH(B980, MaGv!$C$57:$BB$57,0))," ")</f>
        <v xml:space="preserve"> </v>
      </c>
      <c r="I989" s="78" t="str">
        <f>IF(COUNTIF(MaGv!$C$62:$BB$62, B980)&gt;0, INDEX(MaGv!$C$38:$BB$62, 1, MATCH(B980, MaGv!$C$62:$BB$62,0))," ")</f>
        <v xml:space="preserve"> </v>
      </c>
      <c r="J989" s="78" t="str">
        <f>IF(COUNTIF(MaGv!$C$66:$BB$67, B980)&gt;0, INDEX(MaGv!$C$38:$BB$67, 1, MATCH(B980, MaGv!$C$67:$BB$67,0))," ")</f>
        <v xml:space="preserve"> </v>
      </c>
      <c r="K989" s="104"/>
      <c r="L989" s="580"/>
      <c r="M989" s="78">
        <v>4</v>
      </c>
      <c r="N989" s="79" t="s">
        <v>533</v>
      </c>
      <c r="O989" s="78" t="str">
        <f>IF(COUNTIF(MaGv!$C$42:$BB$42, L980)&gt;0, INDEX(MaGv!$C$38:$BB$42, 1, MATCH(L980, MaGv!$C$42:$BB$42,0))," ")</f>
        <v xml:space="preserve"> </v>
      </c>
      <c r="P989" s="78" t="str">
        <f>IF(COUNTIF(MaGv!$C$47:$BB$47, L980)&gt;0, INDEX(MaGv!$C$38:$BB$47, 1, MATCH(L980, MaGv!$C$47:$BB$47,0))," ")</f>
        <v xml:space="preserve"> </v>
      </c>
      <c r="Q989" s="78" t="str">
        <f>IF(COUNTIF(MaGv!$C$52:$BB$52, L980)&gt;0, INDEX(MaGv!$C$38:$BB$52, 1, MATCH(L980, MaGv!$C$52:$BB$52, 0))," ")</f>
        <v xml:space="preserve"> </v>
      </c>
      <c r="R989" s="78" t="str">
        <f>IF(COUNTIF(MaGv!$C$57:$BB$57, L980)&gt;0, INDEX(MaGv!$C$38:$BB$57, 1, MATCH(L980, MaGv!$C$57:$BB$57,0))," ")</f>
        <v xml:space="preserve"> </v>
      </c>
      <c r="S989" s="78" t="str">
        <f>IF(COUNTIF(MaGv!$C$62:$BB$62, L980)&gt;0, INDEX(MaGv!$C$38:$BB$62, 1, MATCH(L980, MaGv!$C$62:$BB$62,0))," ")</f>
        <v xml:space="preserve"> </v>
      </c>
      <c r="T989" s="78" t="str">
        <f>IF(COUNTIF(MaGv!$C$66:$BB$67, L980)&gt;0, INDEX(MaGv!$C$38:$BB$67, 1, MATCH(L980, MaGv!$C$67:$BB$67,0))," ")</f>
        <v xml:space="preserve"> </v>
      </c>
    </row>
    <row r="990" spans="1:22" ht="12.95" customHeight="1">
      <c r="A990" s="124"/>
      <c r="B990" s="581"/>
      <c r="C990" s="80">
        <v>5</v>
      </c>
      <c r="D990" s="81" t="s">
        <v>534</v>
      </c>
      <c r="E990" s="80" t="str">
        <f>IF(COUNTIF(MaGv!$C$43:$BB$43, B980)&gt;0, INDEX(MaGv!$C$38:$BB$43, 1, MATCH(B980, MaGv!$C$43:$BB$43,0))," ")</f>
        <v xml:space="preserve"> </v>
      </c>
      <c r="F990" s="80" t="str">
        <f>IF(COUNTIF(MaGv!$C$48:$BB$48, B980)&gt;0, INDEX(MaGv!$C$38:$BB$48, 1, MATCH(B980, MaGv!$C$48:$BB$48,0))," ")</f>
        <v xml:space="preserve"> </v>
      </c>
      <c r="G990" s="80" t="str">
        <f>IF(COUNTIF(MaGv!$C$53:$BB$53, B980)&gt;0, INDEX(MaGv!$C$38:$BB$53, 1, MATCH(B980, MaGv!$C$53:$BB$53,0))," ")</f>
        <v xml:space="preserve"> </v>
      </c>
      <c r="H990" s="80" t="str">
        <f>IF(COUNTIF(MaGv!$C$58:$BB$58, B980)&gt;0, INDEX(MaGv!$C$38:$BB$58, 1, MATCH(B980, MaGv!$C$58:$BB$58,0))," ")</f>
        <v xml:space="preserve"> </v>
      </c>
      <c r="I990" s="80" t="str">
        <f>IF(COUNTIF(MaGv!$C$63:$BB$63, B980)&gt;0, INDEX(MaGv!$C$38:$BB$63, 1, MATCH(B980, MaGv!$C$63:$BB$63,0))," ")</f>
        <v xml:space="preserve"> </v>
      </c>
      <c r="J990" s="80" t="str">
        <f>IF(COUNTIF(MaGv!$C$68:$BB$68, B980)&gt;0, INDEX(MaGv!$C$38:$BB$68, 1, MATCH(B980, MaGv!$C$68:$BB$68,0))," ")</f>
        <v xml:space="preserve"> </v>
      </c>
      <c r="K990" s="104"/>
      <c r="L990" s="581"/>
      <c r="M990" s="80">
        <v>5</v>
      </c>
      <c r="N990" s="81" t="s">
        <v>534</v>
      </c>
      <c r="O990" s="80" t="str">
        <f>IF(COUNTIF(MaGv!$C$43:$BB$43, L980)&gt;0, INDEX(MaGv!$C$38:$BB$43, 1, MATCH(L980, MaGv!$C$43:$BB$43,0))," ")</f>
        <v xml:space="preserve"> </v>
      </c>
      <c r="P990" s="80" t="str">
        <f>IF(COUNTIF(MaGv!$C$48:$BB$48, L980)&gt;0, INDEX(MaGv!$C$38:$BB$48, 1, MATCH(L980, MaGv!$C$48:$BB$48,0))," ")</f>
        <v xml:space="preserve"> </v>
      </c>
      <c r="Q990" s="80" t="str">
        <f>IF(COUNTIF(MaGv!$C$53:$BB$53, L980)&gt;0, INDEX(MaGv!$C$38:$BB$53, 1, MATCH(L980, MaGv!$C$53:$BB$53,0))," ")</f>
        <v xml:space="preserve"> </v>
      </c>
      <c r="R990" s="80" t="str">
        <f>IF(COUNTIF(MaGv!$C$58:$BB$58, L980)&gt;0, INDEX(MaGv!$C$38:$BB$58, 1, MATCH(L980, MaGv!$C$58:$BB$58,0))," ")</f>
        <v xml:space="preserve"> </v>
      </c>
      <c r="S990" s="80" t="str">
        <f>IF(COUNTIF(MaGv!$C$63:$BB$63, L980)&gt;0, INDEX(MaGv!$C$38:$BB$63, 1, MATCH(L980, MaGv!$C$63:$BB$63,0))," ")</f>
        <v xml:space="preserve"> </v>
      </c>
      <c r="T990" s="80" t="str">
        <f>IF(COUNTIF(MaGv!$C$68:$BB$68, L980)&gt;0, INDEX(MaGv!$C$38:$BB$68, 1, MATCH(L980, MaGv!$C$68:$BB$68,0))," ")</f>
        <v xml:space="preserve"> </v>
      </c>
    </row>
    <row r="991" spans="1:22" ht="12.95" customHeight="1">
      <c r="A991" s="124"/>
      <c r="B991" s="119"/>
      <c r="C991" s="75"/>
      <c r="D991" s="82"/>
      <c r="E991" s="75"/>
      <c r="F991" s="75"/>
      <c r="G991" s="75"/>
      <c r="H991" s="75"/>
      <c r="I991" s="75"/>
      <c r="J991" s="75"/>
      <c r="K991" s="104"/>
      <c r="L991" s="119"/>
      <c r="M991" s="75"/>
      <c r="N991" s="82"/>
      <c r="O991" s="75"/>
      <c r="P991" s="75"/>
      <c r="Q991" s="75"/>
      <c r="R991" s="75"/>
      <c r="S991" s="75"/>
      <c r="T991" s="75"/>
    </row>
    <row r="992" spans="1:22" ht="12.95" customHeight="1">
      <c r="A992" s="127"/>
      <c r="B992" s="120"/>
      <c r="C992" s="83"/>
      <c r="D992" s="83"/>
      <c r="E992" s="84"/>
      <c r="F992" s="84"/>
      <c r="G992" s="84"/>
      <c r="H992" s="84"/>
      <c r="I992" s="84"/>
      <c r="J992" s="84"/>
      <c r="K992" s="84"/>
      <c r="L992" s="120"/>
      <c r="M992" s="83"/>
      <c r="N992" s="83"/>
      <c r="O992" s="84"/>
      <c r="P992" s="84"/>
      <c r="Q992" s="84"/>
      <c r="R992" s="84"/>
      <c r="S992" s="84"/>
      <c r="T992" s="84"/>
    </row>
    <row r="993" spans="1:22" ht="12.95" customHeight="1">
      <c r="A993" s="124"/>
      <c r="B993" s="474" t="str">
        <f ca="1">MaGv!$N$1</f>
        <v>tkb_khoi12_hk2_ngay04-05-2020</v>
      </c>
      <c r="C993" s="474"/>
      <c r="D993" s="70"/>
      <c r="E993" s="70"/>
      <c r="F993" s="70"/>
      <c r="G993" s="70"/>
      <c r="H993" s="124"/>
      <c r="I993" s="70"/>
      <c r="J993" s="70"/>
      <c r="K993" s="71"/>
      <c r="L993" s="474" t="str">
        <f ca="1">MaGv!$N$1</f>
        <v>tkb_khoi12_hk2_ngay04-05-2020</v>
      </c>
      <c r="M993" s="70"/>
      <c r="N993" s="70"/>
      <c r="O993" s="70"/>
      <c r="P993" s="70"/>
      <c r="Q993" s="70"/>
      <c r="R993" s="124"/>
      <c r="S993" s="70"/>
      <c r="T993" s="70"/>
    </row>
    <row r="994" spans="1:22" ht="12.95" customHeight="1">
      <c r="B994" s="117" t="s">
        <v>71</v>
      </c>
      <c r="C994" s="582" t="e">
        <f>VLOOKUP(B996,dsma,3,0)&amp;"-"&amp;VLOOKUP(B996,dsma,5,0)</f>
        <v>#N/A</v>
      </c>
      <c r="D994" s="582"/>
      <c r="E994" s="582"/>
      <c r="F994" s="582"/>
      <c r="G994" s="71"/>
      <c r="H994" s="72"/>
      <c r="I994" s="73" t="s">
        <v>125</v>
      </c>
      <c r="J994" s="74">
        <f>60-COUNTIF(E997:J1006, " ")</f>
        <v>0</v>
      </c>
      <c r="K994" s="71"/>
      <c r="L994" s="117" t="s">
        <v>71</v>
      </c>
      <c r="M994" s="582" t="e">
        <f>VLOOKUP(L996,dsma,3,0)&amp;"-"&amp;VLOOKUP(L996,dsma,5,0)</f>
        <v>#N/A</v>
      </c>
      <c r="N994" s="582"/>
      <c r="O994" s="582"/>
      <c r="P994" s="582"/>
      <c r="Q994" s="71"/>
      <c r="R994" s="72"/>
      <c r="S994" s="73" t="s">
        <v>125</v>
      </c>
      <c r="T994" s="74">
        <f>60-COUNTIF(O997:T1006, " ")</f>
        <v>0</v>
      </c>
    </row>
    <row r="995" spans="1:22" ht="3" customHeight="1">
      <c r="B995" s="116"/>
      <c r="C995" s="71"/>
      <c r="D995" s="71"/>
      <c r="E995" s="75"/>
      <c r="F995" s="71"/>
      <c r="G995" s="71"/>
      <c r="H995" s="71"/>
      <c r="I995" s="71"/>
      <c r="J995" s="71"/>
      <c r="K995" s="71"/>
      <c r="L995" s="116"/>
      <c r="M995" s="71"/>
      <c r="N995" s="71"/>
      <c r="O995" s="75"/>
      <c r="P995" s="71"/>
      <c r="Q995" s="71"/>
      <c r="R995" s="71"/>
      <c r="S995" s="71"/>
      <c r="T995" s="71"/>
    </row>
    <row r="996" spans="1:22" ht="12.95" customHeight="1">
      <c r="A996" s="126"/>
      <c r="B996" s="118">
        <f>X129</f>
        <v>0</v>
      </c>
      <c r="C996" s="76" t="s">
        <v>72</v>
      </c>
      <c r="D996" s="76" t="s">
        <v>73</v>
      </c>
      <c r="E996" s="76" t="s">
        <v>15</v>
      </c>
      <c r="F996" s="76" t="s">
        <v>16</v>
      </c>
      <c r="G996" s="76" t="s">
        <v>37</v>
      </c>
      <c r="H996" s="76" t="s">
        <v>38</v>
      </c>
      <c r="I996" s="76" t="s">
        <v>39</v>
      </c>
      <c r="J996" s="76" t="s">
        <v>40</v>
      </c>
      <c r="K996" s="103"/>
      <c r="L996" s="118">
        <f>X130</f>
        <v>0</v>
      </c>
      <c r="M996" s="76" t="s">
        <v>72</v>
      </c>
      <c r="N996" s="76" t="s">
        <v>73</v>
      </c>
      <c r="O996" s="76" t="s">
        <v>15</v>
      </c>
      <c r="P996" s="76" t="s">
        <v>16</v>
      </c>
      <c r="Q996" s="76" t="s">
        <v>37</v>
      </c>
      <c r="R996" s="76" t="s">
        <v>38</v>
      </c>
      <c r="S996" s="76" t="s">
        <v>39</v>
      </c>
      <c r="T996" s="76" t="s">
        <v>40</v>
      </c>
      <c r="V996" s="122">
        <v>126</v>
      </c>
    </row>
    <row r="997" spans="1:22" ht="12.95" customHeight="1">
      <c r="A997" s="124"/>
      <c r="B997" s="583" t="s">
        <v>25</v>
      </c>
      <c r="C997" s="68">
        <v>1</v>
      </c>
      <c r="D997" s="77" t="s">
        <v>74</v>
      </c>
      <c r="E997" s="68" t="str">
        <f>IF(COUNTIF(MaGv!$C$4:$BB$4, B996)&gt;0, INDEX(MaGv!$C$3:$BB$4, 1, MATCH(B996, MaGv!$C$4:$BB$4,0))," ")</f>
        <v xml:space="preserve"> </v>
      </c>
      <c r="F997" s="68" t="str">
        <f>IF(COUNTIF(MaGv!$C$9:$BB$9, B996)&gt;0, INDEX(MaGv!$C$3:$BB$9, 1, MATCH(B996, MaGv!$C$9:$BB$9,0))," ")</f>
        <v xml:space="preserve"> </v>
      </c>
      <c r="G997" s="68" t="str">
        <f>IF(COUNTIF(MaGv!$C$14:$BB$14, B996)&gt;0, INDEX(MaGv!$C$3:$BB$14, 1, MATCH(B996, MaGv!$C$14:$BB$14,0))," ")</f>
        <v xml:space="preserve"> </v>
      </c>
      <c r="H997" s="68" t="str">
        <f>IF(COUNTIF(MaGv!$C$19:$BB$19, B996)&gt;0, INDEX(MaGv!$C$3:$BB$19, 1, MATCH(B996, MaGv!$C$19:$BB$19,0))," ")</f>
        <v xml:space="preserve"> </v>
      </c>
      <c r="I997" s="68" t="str">
        <f>IF(COUNTIF(MaGv!$C$24:$BB$24, B996)&gt;0, INDEX(MaGv!$C$3:$BB$24, 1, MATCH(B996, MaGv!$C$24:$BB$24,0))," ")</f>
        <v xml:space="preserve"> </v>
      </c>
      <c r="J997" s="68" t="str">
        <f>IF(COUNTIF(MaGv!$C$29:$BB$29, B996)&gt;0, INDEX(MaGv!$C$3:$BB$29, 1, MATCH(B996, MaGv!$C$29:$BB$29,0))," ")</f>
        <v xml:space="preserve"> </v>
      </c>
      <c r="K997" s="104"/>
      <c r="L997" s="583" t="s">
        <v>25</v>
      </c>
      <c r="M997" s="68">
        <v>1</v>
      </c>
      <c r="N997" s="77" t="s">
        <v>74</v>
      </c>
      <c r="O997" s="68" t="str">
        <f>IF(COUNTIF(MaGv!$C$4:$BB$4, L996)&gt;0, INDEX(MaGv!$C$3:$BB$4, 1, MATCH(L996, MaGv!$C$4:$BB$4,0))," ")</f>
        <v xml:space="preserve"> </v>
      </c>
      <c r="P997" s="68" t="str">
        <f>IF(COUNTIF(MaGv!$C$9:$BB$9, L996)&gt;0, INDEX(MaGv!$C$3:$BB$9, 1, MATCH(L996, MaGv!$C$9:$BB$9,0))," ")</f>
        <v xml:space="preserve"> </v>
      </c>
      <c r="Q997" s="68" t="str">
        <f>IF(COUNTIF(MaGv!$C$14:$BB$14, L996)&gt;0, INDEX(MaGv!$C$3:$BB$14, 1, MATCH(L996, MaGv!$C$14:$BB$14,0))," ")</f>
        <v xml:space="preserve"> </v>
      </c>
      <c r="R997" s="68" t="str">
        <f>IF(COUNTIF(MaGv!$C$19:$BB$19, L996)&gt;0, INDEX(MaGv!$C$3:$BB$19, 1, MATCH(L996, MaGv!$C$19:$BB$19,0))," ")</f>
        <v xml:space="preserve"> </v>
      </c>
      <c r="S997" s="68" t="str">
        <f>IF(COUNTIF(MaGv!$C$24:$BB$24, L996)&gt;0, INDEX(MaGv!$C$3:$BB$24, 1, MATCH(L996, MaGv!$C$24:$BB$24,0))," ")</f>
        <v xml:space="preserve"> </v>
      </c>
      <c r="T997" s="68" t="str">
        <f>IF(COUNTIF(MaGv!$C$29:$BB$29, L996)&gt;0, INDEX(MaGv!$C$3:$BB$29, 1, MATCH(L996, MaGv!$C$29:$BB$29,0))," ")</f>
        <v xml:space="preserve"> </v>
      </c>
    </row>
    <row r="998" spans="1:22" ht="12.95" customHeight="1">
      <c r="A998" s="124"/>
      <c r="B998" s="580"/>
      <c r="C998" s="78">
        <v>2</v>
      </c>
      <c r="D998" s="79" t="s">
        <v>98</v>
      </c>
      <c r="E998" s="78" t="str">
        <f>IF(COUNTIF(MaGv!$C$5:$BB$5, B996)&gt;0, INDEX(MaGv!$C$3:$BB$5, 1, MATCH(B996, MaGv!$C$5:$BB$5,0))," ")</f>
        <v xml:space="preserve"> </v>
      </c>
      <c r="F998" s="78" t="str">
        <f>IF(COUNTIF(MaGv!$C$10:$BB$10, B996)&gt;0, INDEX(MaGv!$C$3:$BB$10, 1, MATCH(B996, MaGv!$C$10:$BB$10,0))," ")</f>
        <v xml:space="preserve"> </v>
      </c>
      <c r="G998" s="78" t="str">
        <f>IF(COUNTIF(MaGv!$C$15:$BB$15, B996)&gt;0, INDEX(MaGv!$C$3:$BB$15, 1, MATCH(B996, MaGv!$C$15:$BB$15,0))," ")</f>
        <v xml:space="preserve"> </v>
      </c>
      <c r="H998" s="78" t="str">
        <f>IF(COUNTIF(MaGv!$C$20:$BB$20, B996)&gt;0, INDEX(MaGv!$C$3:$BB$20, 1, MATCH(B996, MaGv!$C$20:$BB$20,0))," ")</f>
        <v xml:space="preserve"> </v>
      </c>
      <c r="I998" s="78" t="str">
        <f>IF(COUNTIF(MaGv!$C$25:$BB$25, B996)&gt;0, INDEX(MaGv!$C$3:$BB$25, 1, MATCH(B996, MaGv!$C$25:$BB$25,0))," ")</f>
        <v xml:space="preserve"> </v>
      </c>
      <c r="J998" s="78" t="str">
        <f>IF(COUNTIF(MaGv!$C$30:$BB$30, B996)&gt;0, INDEX(MaGv!$C$3:$BB$30, 1, MATCH(B996, MaGv!$C$30:$BB$30,0))," ")</f>
        <v xml:space="preserve"> </v>
      </c>
      <c r="K998" s="104"/>
      <c r="L998" s="580"/>
      <c r="M998" s="78">
        <v>2</v>
      </c>
      <c r="N998" s="79" t="s">
        <v>98</v>
      </c>
      <c r="O998" s="78" t="str">
        <f>IF(COUNTIF(MaGv!$C$5:$BB$5, L996)&gt;0, INDEX(MaGv!$C$3:$BB$5, 1, MATCH(L996, MaGv!$C$5:$BB$5,0))," ")</f>
        <v xml:space="preserve"> </v>
      </c>
      <c r="P998" s="78" t="str">
        <f>IF(COUNTIF(MaGv!$C$10:$BB$10, L996)&gt;0, INDEX(MaGv!$C$3:$BB$10, 1, MATCH(L996, MaGv!$C$10:$BB$10,0))," ")</f>
        <v xml:space="preserve"> </v>
      </c>
      <c r="Q998" s="78" t="str">
        <f>IF(COUNTIF(MaGv!$C$15:$BB$15, L996)&gt;0, INDEX(MaGv!$C$3:$BB$15, 1, MATCH(L996, MaGv!$C$15:$BB$15,0))," ")</f>
        <v xml:space="preserve"> </v>
      </c>
      <c r="R998" s="78" t="str">
        <f>IF(COUNTIF(MaGv!$C$20:$BB$20, L996)&gt;0, INDEX(MaGv!$C$3:$BB$20, 1, MATCH(L996, MaGv!$C$20:$BB$20,0))," ")</f>
        <v xml:space="preserve"> </v>
      </c>
      <c r="S998" s="78" t="str">
        <f>IF(COUNTIF(MaGv!$C$25:$BB$25, L996)&gt;0, INDEX(MaGv!$C$3:$BB$25, 1, MATCH(L996, MaGv!$C$25:$BB$25,0))," ")</f>
        <v xml:space="preserve"> </v>
      </c>
      <c r="T998" s="78" t="str">
        <f>IF(COUNTIF(MaGv!$C$30:$BB$30, L996)&gt;0, INDEX(MaGv!$C$3:$BB$30, 1, MATCH(L996, MaGv!$C$30:$BB$30,0))," ")</f>
        <v xml:space="preserve"> </v>
      </c>
    </row>
    <row r="999" spans="1:22" ht="12.95" customHeight="1">
      <c r="A999" s="124"/>
      <c r="B999" s="580"/>
      <c r="C999" s="78">
        <v>3</v>
      </c>
      <c r="D999" s="79" t="s">
        <v>278</v>
      </c>
      <c r="E999" s="78" t="str">
        <f>IF(COUNTIF(MaGv!$C$6:$BB$6, B996)&gt;0, INDEX(MaGv!$C$3:$BB$6, 1, MATCH(B996, MaGv!$C$6:$BB$6,0))," ")</f>
        <v xml:space="preserve"> </v>
      </c>
      <c r="F999" s="78" t="str">
        <f>IF(COUNTIF(MaGv!$C$11:$BB$11, B996)&gt;0, INDEX(MaGv!$C$3:$BB$11, 1, MATCH(B996, MaGv!$C$11:$BB$11,0))," ")</f>
        <v xml:space="preserve"> </v>
      </c>
      <c r="G999" s="78" t="str">
        <f>IF(COUNTIF(MaGv!$C$16:$BB$16, B996)&gt;0, INDEX(MaGv!$C$3:$BB$16, 1, MATCH(B996, MaGv!$C$16:$BB$16,0))," ")</f>
        <v xml:space="preserve"> </v>
      </c>
      <c r="H999" s="78" t="str">
        <f>IF(COUNTIF(MaGv!$C$21:$BB$21, B996)&gt;0, INDEX(MaGv!$C$3:$BB$21, 1, MATCH(B996, MaGv!$C$21:$BB$21,0))," ")</f>
        <v xml:space="preserve"> </v>
      </c>
      <c r="I999" s="78" t="str">
        <f>IF(COUNTIF(MaGv!$C$26:$BB$26, B996)&gt;0, INDEX(MaGv!$C$3:$BB$26, 1, MATCH(B996, MaGv!$C$26:$BB$26,0))," ")</f>
        <v xml:space="preserve"> </v>
      </c>
      <c r="J999" s="78" t="str">
        <f>IF(COUNTIF(MaGv!$C$31:$BB$31, B996)&gt;0, INDEX(MaGv!$C$3:$BB$31, 1, MATCH(B996, MaGv!$C$31:$BB$31,0))," ")</f>
        <v xml:space="preserve"> </v>
      </c>
      <c r="K999" s="104"/>
      <c r="L999" s="580"/>
      <c r="M999" s="78">
        <v>3</v>
      </c>
      <c r="N999" s="79" t="s">
        <v>278</v>
      </c>
      <c r="O999" s="78" t="str">
        <f>IF(COUNTIF(MaGv!$C$6:$BB$6, L996)&gt;0, INDEX(MaGv!$C$3:$BB$6, 1, MATCH(L996, MaGv!$C$6:$BB$6,0))," ")</f>
        <v xml:space="preserve"> </v>
      </c>
      <c r="P999" s="78" t="str">
        <f>IF(COUNTIF(MaGv!$C$11:$BB$11, L996)&gt;0, INDEX(MaGv!$C$3:$BB$11, 1, MATCH(L996, MaGv!$C$11:$BB$11,0))," ")</f>
        <v xml:space="preserve"> </v>
      </c>
      <c r="Q999" s="78" t="str">
        <f>IF(COUNTIF(MaGv!$C$16:$BB$16, L996)&gt;0, INDEX(MaGv!$C$3:$BB$16, 1, MATCH(L996, MaGv!$C$16:$BB$16,0))," ")</f>
        <v xml:space="preserve"> </v>
      </c>
      <c r="R999" s="78" t="str">
        <f>IF(COUNTIF(MaGv!$C$21:$BB$21, L996)&gt;0, INDEX(MaGv!$C$3:$BB$21, 1, MATCH(L996, MaGv!$C$21:$BB$21,0))," ")</f>
        <v xml:space="preserve"> </v>
      </c>
      <c r="S999" s="78" t="str">
        <f>IF(COUNTIF(MaGv!$C$26:$BB$26, L996)&gt;0, INDEX(MaGv!$C$3:$BB$26, 1, MATCH(L996, MaGv!$C$26:$BB$26,0))," ")</f>
        <v xml:space="preserve"> </v>
      </c>
      <c r="T999" s="78" t="str">
        <f>IF(COUNTIF(MaGv!$C$31:$BB$31, L996)&gt;0, INDEX(MaGv!$C$3:$BB$31, 1, MATCH(L996, MaGv!$C$31:$BB$31,0))," ")</f>
        <v xml:space="preserve"> </v>
      </c>
    </row>
    <row r="1000" spans="1:22" ht="12.95" customHeight="1">
      <c r="A1000" s="124"/>
      <c r="B1000" s="580"/>
      <c r="C1000" s="78">
        <v>4</v>
      </c>
      <c r="D1000" s="79" t="s">
        <v>99</v>
      </c>
      <c r="E1000" s="78" t="str">
        <f>IF(COUNTIF(MaGv!$C$7:$BB$7, B996)&gt;0, INDEX(MaGv!$C$3:$BB$7, 1, MATCH(B996, MaGv!$C$7:$BB$7,0))," ")</f>
        <v xml:space="preserve"> </v>
      </c>
      <c r="F1000" s="78" t="str">
        <f>IF(COUNTIF(MaGv!$C$12:$BB$12, B996)&gt;0, INDEX(MaGv!$C$3:$BB$12, 1, MATCH(B996, MaGv!$C$12:$BB$12,0))," ")</f>
        <v xml:space="preserve"> </v>
      </c>
      <c r="G1000" s="78" t="str">
        <f>IF(COUNTIF(MaGv!$C$17:$BB$17, B996)&gt;0, INDEX(MaGv!$C$3:$BB$17, 1, MATCH(B996, MaGv!$C$17:$BB$17,0))," ")</f>
        <v xml:space="preserve"> </v>
      </c>
      <c r="H1000" s="78" t="str">
        <f>IF(COUNTIF(MaGv!$C$22:$BB$22, B996)&gt;0, INDEX(MaGv!$C$3:$BB$22, 1, MATCH(B996, MaGv!$C$22:$BB$22,0))," ")</f>
        <v xml:space="preserve"> </v>
      </c>
      <c r="I1000" s="78" t="str">
        <f>IF(COUNTIF(MaGv!$C$27:$BB$27, B996)&gt;0, INDEX(MaGv!$C$3:$BB$27, 1, MATCH(B996, MaGv!$C$27:$BB$27,0))," ")</f>
        <v xml:space="preserve"> </v>
      </c>
      <c r="J1000" s="78" t="str">
        <f>IF(COUNTIF(MaGv!$C$32:$BB$32, B996)&gt;0, INDEX(MaGv!$C$3:$BB$32, 1, MATCH(B996, MaGv!$C$32:$BB$32,0))," ")</f>
        <v xml:space="preserve"> </v>
      </c>
      <c r="K1000" s="104"/>
      <c r="L1000" s="580"/>
      <c r="M1000" s="78">
        <v>4</v>
      </c>
      <c r="N1000" s="79" t="s">
        <v>99</v>
      </c>
      <c r="O1000" s="78" t="str">
        <f>IF(COUNTIF(MaGv!$C$7:$BB$7, L996)&gt;0, INDEX(MaGv!$C$3:$BB$7, 1, MATCH(L996, MaGv!$C$7:$BB$7,0))," ")</f>
        <v xml:space="preserve"> </v>
      </c>
      <c r="P1000" s="78" t="str">
        <f>IF(COUNTIF(MaGv!$C$12:$BB$12, L996)&gt;0, INDEX(MaGv!$C$3:$BB$12, 1, MATCH(L996, MaGv!$C$12:$BB$12,0))," ")</f>
        <v xml:space="preserve"> </v>
      </c>
      <c r="Q1000" s="78" t="str">
        <f>IF(COUNTIF(MaGv!$C$17:$BB$17, L996)&gt;0, INDEX(MaGv!$C$3:$BB$17, 1, MATCH(L996, MaGv!$C$17:$BB$17,0))," ")</f>
        <v xml:space="preserve"> </v>
      </c>
      <c r="R1000" s="78" t="str">
        <f>IF(COUNTIF(MaGv!$C$22:$BB$22, L996)&gt;0, INDEX(MaGv!$C$3:$BB$22, 1, MATCH(L996, MaGv!$C$22:$BB$22,0))," ")</f>
        <v xml:space="preserve"> </v>
      </c>
      <c r="S1000" s="78" t="str">
        <f>IF(COUNTIF(MaGv!$C$27:$BB$27, L996)&gt;0, INDEX(MaGv!$C$3:$BB$27, 1, MATCH(L996, MaGv!$C$27:$BB$27,0))," ")</f>
        <v xml:space="preserve"> </v>
      </c>
      <c r="T1000" s="78" t="str">
        <f>IF(COUNTIF(MaGv!$C$32:$BB$32, L996)&gt;0, INDEX(MaGv!$C$3:$BB$32, 1, MATCH(L996, MaGv!$C$32:$BB$32,0))," ")</f>
        <v xml:space="preserve"> </v>
      </c>
    </row>
    <row r="1001" spans="1:22" ht="12.95" customHeight="1" thickBot="1">
      <c r="A1001" s="124"/>
      <c r="B1001" s="580"/>
      <c r="C1001" s="108">
        <v>5</v>
      </c>
      <c r="D1001" s="110" t="s">
        <v>100</v>
      </c>
      <c r="E1001" s="108" t="str">
        <f>IF(COUNTIF(MaGv!$C$8:$BB$8, B996)&gt;0, INDEX(MaGv!$C$3:$BB$8, 1, MATCH(B996, MaGv!$C$8:$BB$8,0))," ")</f>
        <v xml:space="preserve"> </v>
      </c>
      <c r="F1001" s="108" t="str">
        <f>IF(COUNTIF(MaGv!$C$13:$BB$13, B996)&gt;0, INDEX(MaGv!$C$3:$BB$13, 1, MATCH(B996, MaGv!$C$13:$BB$13,0))," ")</f>
        <v xml:space="preserve"> </v>
      </c>
      <c r="G1001" s="108" t="str">
        <f>IF(COUNTIF(MaGv!$C$18:$BB$18, B996)&gt;0, INDEX(MaGv!$C$3:$BB$18, 1, MATCH(B996, MaGv!$C$18:$BB$18,0))," ")</f>
        <v xml:space="preserve"> </v>
      </c>
      <c r="H1001" s="108" t="str">
        <f>IF(COUNTIF(MaGv!$C$23:$BB$23, B996)&gt;0, INDEX(MaGv!$C$3:$BB$23, 1, MATCH(B996, MaGv!$C$23:$BB$23,0))," ")</f>
        <v xml:space="preserve"> </v>
      </c>
      <c r="I1001" s="108" t="str">
        <f>IF(COUNTIF(MaGv!$C$28:$BB$28, B996)&gt;0, INDEX(MaGv!$C$3:$BB$28, 1, MATCH(B996, MaGv!$C$28:$BB$28,0))," ")</f>
        <v xml:space="preserve"> </v>
      </c>
      <c r="J1001" s="108" t="str">
        <f>IF(COUNTIF(MaGv!$C$33:$BB$33, B996)&gt;0, INDEX(MaGv!$C$3:$BB$33, 1, MATCH(B996, MaGv!$C$33:$BB$33, 0))," ")</f>
        <v xml:space="preserve"> </v>
      </c>
      <c r="K1001" s="104"/>
      <c r="L1001" s="580"/>
      <c r="M1001" s="108">
        <v>5</v>
      </c>
      <c r="N1001" s="110" t="s">
        <v>100</v>
      </c>
      <c r="O1001" s="108" t="str">
        <f>IF(COUNTIF(MaGv!$C$8:$BB$8, L996)&gt;0, INDEX(MaGv!$C$3:$BB$8, 1, MATCH(L996, MaGv!$C$8:$BB$8,0))," ")</f>
        <v xml:space="preserve"> </v>
      </c>
      <c r="P1001" s="108" t="str">
        <f>IF(COUNTIF(MaGv!$C$13:$BB$13, L996)&gt;0, INDEX(MaGv!$C$3:$BB$13, 1, MATCH(L996, MaGv!$C$13:$BB$13,0))," ")</f>
        <v xml:space="preserve"> </v>
      </c>
      <c r="Q1001" s="108" t="str">
        <f>IF(COUNTIF(MaGv!$C$18:$BB$18, L996)&gt;0, INDEX(MaGv!$C$3:$BB$18, 1, MATCH(L996, MaGv!$C$18:$BB$18,0))," ")</f>
        <v xml:space="preserve"> </v>
      </c>
      <c r="R1001" s="108" t="str">
        <f>IF(COUNTIF(MaGv!$C$23:$BB$23, L996)&gt;0, INDEX(MaGv!$C$3:$BB$23, 1, MATCH(L996, MaGv!$C$23:$BB$23,0))," ")</f>
        <v xml:space="preserve"> </v>
      </c>
      <c r="S1001" s="108" t="str">
        <f>IF(COUNTIF(MaGv!$C$28:$BB$28, L996)&gt;0, INDEX(MaGv!$C$3:$BB$28, 1, MATCH(L996, MaGv!$C$28:$BB$28,0))," ")</f>
        <v xml:space="preserve"> </v>
      </c>
      <c r="T1001" s="108" t="str">
        <f>IF(COUNTIF(MaGv!$C$33:$BB$33, L996)&gt;0, INDEX(MaGv!$C$3:$BB$33, 1, MATCH(L996, MaGv!$C$33:$BB$33, 0))," ")</f>
        <v xml:space="preserve"> </v>
      </c>
    </row>
    <row r="1002" spans="1:22" ht="12.95" customHeight="1" thickTop="1">
      <c r="A1002" s="124"/>
      <c r="B1002" s="579" t="s">
        <v>24</v>
      </c>
      <c r="C1002" s="109">
        <v>1</v>
      </c>
      <c r="D1002" s="111" t="s">
        <v>279</v>
      </c>
      <c r="E1002" s="109" t="str">
        <f>IF(COUNTIF(MaGv!$C$39:$BB$39, B996)&gt;0, INDEX(MaGv!$C$38:$BB$39, 1, MATCH(B996, MaGv!$C$39:$BB$39,0))," ")</f>
        <v xml:space="preserve"> </v>
      </c>
      <c r="F1002" s="109" t="str">
        <f>IF(COUNTIF(MaGv!$C$44:$BB$44, B996)&gt;0, INDEX(MaGv!$C$38:$BB$44, 1, MATCH(B996, MaGv!$C$44:$BB$44,0))," ")</f>
        <v xml:space="preserve"> </v>
      </c>
      <c r="G1002" s="109" t="str">
        <f>IF(COUNTIF(MaGv!$C$49:$BB$49, B996)&gt;0, INDEX(MaGv!$C$38:$BB$49, 1, MATCH(B996, MaGv!$C$49:$BB$49,0))," ")</f>
        <v xml:space="preserve"> </v>
      </c>
      <c r="H1002" s="109" t="str">
        <f>IF(COUNTIF(MaGv!$C$54:$BB$54, B996)&gt;0, INDEX(MaGv!$C$38:$BB$54, 1, MATCH(B996, MaGv!$C$54:$BB$54,0))," ")</f>
        <v xml:space="preserve"> </v>
      </c>
      <c r="I1002" s="109" t="str">
        <f>IF(COUNTIF(MaGv!$C$59:$BB$59, B996)&gt;0, INDEX(MaGv!$C$38:$BB$59, 1, MATCH(B996, MaGv!$C$59:$BB$59,0))," ")</f>
        <v xml:space="preserve"> </v>
      </c>
      <c r="J1002" s="109" t="str">
        <f>IF(COUNTIF(MaGv!$C$64:$BB$64, B996)&gt;0, INDEX(MaGv!$C$38:$BB$64, 1, MATCH(B996, MaGv!$C$64:$BB$64,0))," ")</f>
        <v xml:space="preserve"> </v>
      </c>
      <c r="K1002" s="104"/>
      <c r="L1002" s="579" t="s">
        <v>24</v>
      </c>
      <c r="M1002" s="109">
        <v>1</v>
      </c>
      <c r="N1002" s="111" t="s">
        <v>279</v>
      </c>
      <c r="O1002" s="109" t="str">
        <f>IF(COUNTIF(MaGv!$C$39:$BB$39, L996)&gt;0, INDEX(MaGv!$C$38:$BB$39, 1, MATCH(L996, MaGv!$C$39:$BB$39,0))," ")</f>
        <v xml:space="preserve"> </v>
      </c>
      <c r="P1002" s="109" t="str">
        <f>IF(COUNTIF(MaGv!$C$44:$BB$44, L996)&gt;0, INDEX(MaGv!$C$38:$BB$44, 1, MATCH(L996, MaGv!$C$44:$BB$44,0))," ")</f>
        <v xml:space="preserve"> </v>
      </c>
      <c r="Q1002" s="109" t="str">
        <f>IF(COUNTIF(MaGv!$C$49:$BB$49, L996)&gt;0, INDEX(MaGv!$C$38:$BB$49, 1, MATCH(L996, MaGv!$C$49:$BB$49,0))," ")</f>
        <v xml:space="preserve"> </v>
      </c>
      <c r="R1002" s="109" t="str">
        <f>IF(COUNTIF(MaGv!$C$54:$BB$54, L996)&gt;0, INDEX(MaGv!$C$38:$BB$54, 1, MATCH(L996, MaGv!$C$54:$BB$54,0))," ")</f>
        <v xml:space="preserve"> </v>
      </c>
      <c r="S1002" s="109" t="str">
        <f>IF(COUNTIF(MaGv!$C$59:$BB$59, L996)&gt;0, INDEX(MaGv!$C$38:$BB$59, 1, MATCH(L996, MaGv!$C$59:$BB$59,0))," ")</f>
        <v xml:space="preserve"> </v>
      </c>
      <c r="T1002" s="109" t="str">
        <f>IF(COUNTIF(MaGv!$C$64:$BB$64, L996)&gt;0, INDEX(MaGv!$C$38:$BB$64, 1, MATCH(L996, MaGv!$C$64:$BB$64,0))," ")</f>
        <v xml:space="preserve"> </v>
      </c>
    </row>
    <row r="1003" spans="1:22" ht="12.95" customHeight="1">
      <c r="A1003" s="124"/>
      <c r="B1003" s="580"/>
      <c r="C1003" s="78">
        <v>2</v>
      </c>
      <c r="D1003" s="79" t="s">
        <v>531</v>
      </c>
      <c r="E1003" s="78" t="str">
        <f>IF(COUNTIF(MaGv!$C$40:$BB$40, B996)&gt;0, INDEX(MaGv!$C$38:$BB$40, 1, MATCH(B996, MaGv!$C$40:$BB$40,0))," ")</f>
        <v xml:space="preserve"> </v>
      </c>
      <c r="F1003" s="78" t="str">
        <f>IF(COUNTIF(MaGv!$C$45:$BB$45, B996)&gt;0, INDEX(MaGv!$C$38:$BB$45, 1, MATCH(B996, MaGv!$C$45:$BB$45,0))," ")</f>
        <v xml:space="preserve"> </v>
      </c>
      <c r="G1003" s="78" t="str">
        <f>IF(COUNTIF(MaGv!$C$50:$BB$50, B996)&gt;0, INDEX(MaGv!$C$38:$BB$50, 1, MATCH(B996, MaGv!$C$50:$BB$50,0))," ")</f>
        <v xml:space="preserve"> </v>
      </c>
      <c r="H1003" s="78" t="str">
        <f>IF(COUNTIF(MaGv!$C$55:$BB$55, B996)&gt;0, INDEX(MaGv!$C$38:$BB$55, 1, MATCH(B996, MaGv!$C$55:$BB$55,0))," ")</f>
        <v xml:space="preserve"> </v>
      </c>
      <c r="I1003" s="78" t="str">
        <f>IF(COUNTIF(MaGv!$C$60:$BB$60, B996)&gt;0, INDEX(MaGv!$C$38:$BB$60, 1, MATCH(B996, MaGv!$C$60:$BB$60,0))," ")</f>
        <v xml:space="preserve"> </v>
      </c>
      <c r="J1003" s="78" t="str">
        <f>IF(COUNTIF(MaGv!$C$65:$BB$65, B996)&gt;0, INDEX(MaGv!$C$38:$BB$65, 1, MATCH(B996, MaGv!$C$65:$BB$65,0))," ")</f>
        <v xml:space="preserve"> </v>
      </c>
      <c r="K1003" s="104"/>
      <c r="L1003" s="580"/>
      <c r="M1003" s="78">
        <v>2</v>
      </c>
      <c r="N1003" s="79" t="s">
        <v>531</v>
      </c>
      <c r="O1003" s="78" t="str">
        <f>IF(COUNTIF(MaGv!$C$40:$BB$40, L996)&gt;0, INDEX(MaGv!$C$38:$BB$40, 1, MATCH(L996, MaGv!$C$40:$BB$40,0))," ")</f>
        <v xml:space="preserve"> </v>
      </c>
      <c r="P1003" s="78" t="str">
        <f>IF(COUNTIF(MaGv!$C$45:$BB$45, L996)&gt;0, INDEX(MaGv!$C$38:$BB$45, 1, MATCH(L996, MaGv!$C$45:$BB$45,0))," ")</f>
        <v xml:space="preserve"> </v>
      </c>
      <c r="Q1003" s="78" t="str">
        <f>IF(COUNTIF(MaGv!$C$50:$BB$50, L996)&gt;0, INDEX(MaGv!$C$38:$BB$50, 1, MATCH(L996, MaGv!$C$50:$BB$50,0))," ")</f>
        <v xml:space="preserve"> </v>
      </c>
      <c r="R1003" s="78" t="str">
        <f>IF(COUNTIF(MaGv!$C$55:$BB$55, L996)&gt;0, INDEX(MaGv!$C$38:$BB$55, 1, MATCH(L996, MaGv!$C$55:$BB$55,0))," ")</f>
        <v xml:space="preserve"> </v>
      </c>
      <c r="S1003" s="78" t="str">
        <f>IF(COUNTIF(MaGv!$C$60:$BB$60, L996)&gt;0, INDEX(MaGv!$C$38:$BB$60, 1, MATCH(L996, MaGv!$C$60:$BB$60,0))," ")</f>
        <v xml:space="preserve"> </v>
      </c>
      <c r="T1003" s="78" t="str">
        <f>IF(COUNTIF(MaGv!$C$65:$BB$65, L996)&gt;0, INDEX(MaGv!$C$38:$BB$65, 1, MATCH(L996, MaGv!$C$65:$BB$65,0))," ")</f>
        <v xml:space="preserve"> </v>
      </c>
    </row>
    <row r="1004" spans="1:22" ht="12.95" customHeight="1">
      <c r="A1004" s="124"/>
      <c r="B1004" s="580"/>
      <c r="C1004" s="78">
        <v>3</v>
      </c>
      <c r="D1004" s="79" t="s">
        <v>532</v>
      </c>
      <c r="E1004" s="78" t="str">
        <f>IF(COUNTIF(MaGv!$C$41:$BB$41, B996)&gt;0, INDEX(MaGv!$C$38:$BB$41, 1, MATCH(B996, MaGv!$C$41:$BB$41,0))," ")</f>
        <v xml:space="preserve"> </v>
      </c>
      <c r="F1004" s="78" t="str">
        <f>IF(COUNTIF(MaGv!$C$46:$BB$46, B996)&gt;0, INDEX(MaGv!$C$38:$BB$46, 1, MATCH(B996, MaGv!$C$46:$BB$46,0))," ")</f>
        <v xml:space="preserve"> </v>
      </c>
      <c r="G1004" s="78" t="str">
        <f>IF(COUNTIF(MaGv!$C$51:$BB$51, B996)&gt;0, INDEX(MaGv!$C$38:$BB$51, 1, MATCH(B996, MaGv!$C$51:$BB$51,0))," ")</f>
        <v xml:space="preserve"> </v>
      </c>
      <c r="H1004" s="78" t="str">
        <f>IF(COUNTIF(MaGv!$C$56:$BB$56, B996)&gt;0, INDEX(MaGv!$C$38:$BB$56, 1, MATCH(B996, MaGv!$C$56:$BB$56,0))," ")</f>
        <v xml:space="preserve"> </v>
      </c>
      <c r="I1004" s="78" t="str">
        <f>IF(COUNTIF(MaGv!$C$61:$BB$61, B996)&gt;0, INDEX(MaGv!$C$38:$BB$61, 1, MATCH(B996, MaGv!$C$61:$BB$61,0))," ")</f>
        <v xml:space="preserve"> </v>
      </c>
      <c r="J1004" s="78" t="str">
        <f>IF(COUNTIF(MaGv!$C$66:$BB$66, B996)&gt;0, INDEX(MaGv!$C$38:$BB$66, 1, MATCH(B996, MaGv!$C$66:$BB$66,0))," ")</f>
        <v xml:space="preserve"> </v>
      </c>
      <c r="K1004" s="104"/>
      <c r="L1004" s="580"/>
      <c r="M1004" s="78">
        <v>3</v>
      </c>
      <c r="N1004" s="79" t="s">
        <v>532</v>
      </c>
      <c r="O1004" s="78" t="str">
        <f>IF(COUNTIF(MaGv!$C$41:$BB$41, L996)&gt;0, INDEX(MaGv!$C$38:$BB$41, 1, MATCH(L996, MaGv!$C$41:$BB$41,0))," ")</f>
        <v xml:space="preserve"> </v>
      </c>
      <c r="P1004" s="78" t="str">
        <f>IF(COUNTIF(MaGv!$C$46:$BB$46, L996)&gt;0, INDEX(MaGv!$C$38:$BB$46, 1, MATCH(L996, MaGv!$C$46:$BB$46,0))," ")</f>
        <v xml:space="preserve"> </v>
      </c>
      <c r="Q1004" s="78" t="str">
        <f>IF(COUNTIF(MaGv!$C$51:$BB$51, L996)&gt;0, INDEX(MaGv!$C$38:$BB$51, 1, MATCH(L996, MaGv!$C$51:$BB$51,0))," ")</f>
        <v xml:space="preserve"> </v>
      </c>
      <c r="R1004" s="78" t="str">
        <f>IF(COUNTIF(MaGv!$C$56:$BB$56, L996)&gt;0, INDEX(MaGv!$C$38:$BB$56, 1, MATCH(L996, MaGv!$C$56:$BB$56,0))," ")</f>
        <v xml:space="preserve"> </v>
      </c>
      <c r="S1004" s="78" t="str">
        <f>IF(COUNTIF(MaGv!$C$61:$BB$61, L996)&gt;0, INDEX(MaGv!$C$38:$BB$61, 1, MATCH(L996, MaGv!$C$61:$BB$61,0))," ")</f>
        <v xml:space="preserve"> </v>
      </c>
      <c r="T1004" s="78" t="str">
        <f>IF(COUNTIF(MaGv!$C$66:$BB$66, L996)&gt;0, INDEX(MaGv!$C$38:$BB$66, 1, MATCH(L996, MaGv!$C$66:$BB$66,0))," ")</f>
        <v xml:space="preserve"> </v>
      </c>
    </row>
    <row r="1005" spans="1:22" ht="12.95" customHeight="1">
      <c r="A1005" s="124"/>
      <c r="B1005" s="580"/>
      <c r="C1005" s="78">
        <v>4</v>
      </c>
      <c r="D1005" s="79" t="s">
        <v>533</v>
      </c>
      <c r="E1005" s="78" t="str">
        <f>IF(COUNTIF(MaGv!$C$42:$BB$42, B996)&gt;0, INDEX(MaGv!$C$38:$BB$42, 1, MATCH(B996, MaGv!$C$42:$BB$42,0))," ")</f>
        <v xml:space="preserve"> </v>
      </c>
      <c r="F1005" s="78" t="str">
        <f>IF(COUNTIF(MaGv!$C$47:$BB$47, B996)&gt;0, INDEX(MaGv!$C$38:$BB$47, 1, MATCH(B996, MaGv!$C$47:$BB$47,0))," ")</f>
        <v xml:space="preserve"> </v>
      </c>
      <c r="G1005" s="78" t="str">
        <f>IF(COUNTIF(MaGv!$C$52:$BB$52, B996)&gt;0, INDEX(MaGv!$C$38:$BB$52, 1, MATCH(B996, MaGv!$C$52:$BB$52, 0))," ")</f>
        <v xml:space="preserve"> </v>
      </c>
      <c r="H1005" s="78" t="str">
        <f>IF(COUNTIF(MaGv!$C$57:$BB$57, B996)&gt;0, INDEX(MaGv!$C$38:$BB$57, 1, MATCH(B996, MaGv!$C$57:$BB$57,0))," ")</f>
        <v xml:space="preserve"> </v>
      </c>
      <c r="I1005" s="78" t="str">
        <f>IF(COUNTIF(MaGv!$C$62:$BB$62, B996)&gt;0, INDEX(MaGv!$C$38:$BB$62, 1, MATCH(B996, MaGv!$C$62:$BB$62,0))," ")</f>
        <v xml:space="preserve"> </v>
      </c>
      <c r="J1005" s="78" t="str">
        <f>IF(COUNTIF(MaGv!$C$66:$BB$67, B996)&gt;0, INDEX(MaGv!$C$38:$BB$67, 1, MATCH(B996, MaGv!$C$67:$BB$67,0))," ")</f>
        <v xml:space="preserve"> </v>
      </c>
      <c r="K1005" s="104"/>
      <c r="L1005" s="580"/>
      <c r="M1005" s="78">
        <v>4</v>
      </c>
      <c r="N1005" s="79" t="s">
        <v>533</v>
      </c>
      <c r="O1005" s="78" t="str">
        <f>IF(COUNTIF(MaGv!$C$42:$BB$42, L996)&gt;0, INDEX(MaGv!$C$38:$BB$42, 1, MATCH(L996, MaGv!$C$42:$BB$42,0))," ")</f>
        <v xml:space="preserve"> </v>
      </c>
      <c r="P1005" s="78" t="str">
        <f>IF(COUNTIF(MaGv!$C$47:$BB$47, L996)&gt;0, INDEX(MaGv!$C$38:$BB$47, 1, MATCH(L996, MaGv!$C$47:$BB$47,0))," ")</f>
        <v xml:space="preserve"> </v>
      </c>
      <c r="Q1005" s="78" t="str">
        <f>IF(COUNTIF(MaGv!$C$52:$BB$52, L996)&gt;0, INDEX(MaGv!$C$38:$BB$52, 1, MATCH(L996, MaGv!$C$52:$BB$52, 0))," ")</f>
        <v xml:space="preserve"> </v>
      </c>
      <c r="R1005" s="78" t="str">
        <f>IF(COUNTIF(MaGv!$C$57:$BB$57, L996)&gt;0, INDEX(MaGv!$C$38:$BB$57, 1, MATCH(L996, MaGv!$C$57:$BB$57,0))," ")</f>
        <v xml:space="preserve"> </v>
      </c>
      <c r="S1005" s="78" t="str">
        <f>IF(COUNTIF(MaGv!$C$62:$BB$62, L996)&gt;0, INDEX(MaGv!$C$38:$BB$62, 1, MATCH(L996, MaGv!$C$62:$BB$62,0))," ")</f>
        <v xml:space="preserve"> </v>
      </c>
      <c r="T1005" s="78" t="str">
        <f>IF(COUNTIF(MaGv!$C$66:$BB$67, L996)&gt;0, INDEX(MaGv!$C$38:$BB$67, 1, MATCH(L996, MaGv!$C$67:$BB$67,0))," ")</f>
        <v xml:space="preserve"> </v>
      </c>
    </row>
    <row r="1006" spans="1:22" ht="12.95" customHeight="1">
      <c r="A1006" s="124"/>
      <c r="B1006" s="581"/>
      <c r="C1006" s="80">
        <v>5</v>
      </c>
      <c r="D1006" s="81" t="s">
        <v>534</v>
      </c>
      <c r="E1006" s="80" t="str">
        <f>IF(COUNTIF(MaGv!$C$43:$BB$43, B996)&gt;0, INDEX(MaGv!$C$38:$BB$43, 1, MATCH(B996, MaGv!$C$43:$BB$43,0))," ")</f>
        <v xml:space="preserve"> </v>
      </c>
      <c r="F1006" s="80" t="str">
        <f>IF(COUNTIF(MaGv!$C$48:$BB$48, B996)&gt;0, INDEX(MaGv!$C$38:$BB$48, 1, MATCH(B996, MaGv!$C$48:$BB$48,0))," ")</f>
        <v xml:space="preserve"> </v>
      </c>
      <c r="G1006" s="80" t="str">
        <f>IF(COUNTIF(MaGv!$C$53:$BB$53, B996)&gt;0, INDEX(MaGv!$C$38:$BB$53, 1, MATCH(B996, MaGv!$C$53:$BB$53,0))," ")</f>
        <v xml:space="preserve"> </v>
      </c>
      <c r="H1006" s="80" t="str">
        <f>IF(COUNTIF(MaGv!$C$58:$BB$58, B996)&gt;0, INDEX(MaGv!$C$38:$BB$58, 1, MATCH(B996, MaGv!$C$58:$BB$58,0))," ")</f>
        <v xml:space="preserve"> </v>
      </c>
      <c r="I1006" s="80" t="str">
        <f>IF(COUNTIF(MaGv!$C$63:$BB$63, B996)&gt;0, INDEX(MaGv!$C$38:$BB$63, 1, MATCH(B996, MaGv!$C$63:$BB$63,0))," ")</f>
        <v xml:space="preserve"> </v>
      </c>
      <c r="J1006" s="80" t="str">
        <f>IF(COUNTIF(MaGv!$C$68:$BB$68, B996)&gt;0, INDEX(MaGv!$C$38:$BB$68, 1, MATCH(B996, MaGv!$C$68:$BB$68,0))," ")</f>
        <v xml:space="preserve"> </v>
      </c>
      <c r="K1006" s="104"/>
      <c r="L1006" s="581"/>
      <c r="M1006" s="80">
        <v>5</v>
      </c>
      <c r="N1006" s="81" t="s">
        <v>534</v>
      </c>
      <c r="O1006" s="80" t="str">
        <f>IF(COUNTIF(MaGv!$C$43:$BB$43, L996)&gt;0, INDEX(MaGv!$C$38:$BB$43, 1, MATCH(L996, MaGv!$C$43:$BB$43,0))," ")</f>
        <v xml:space="preserve"> </v>
      </c>
      <c r="P1006" s="80" t="str">
        <f>IF(COUNTIF(MaGv!$C$48:$BB$48, L996)&gt;0, INDEX(MaGv!$C$38:$BB$48, 1, MATCH(L996, MaGv!$C$48:$BB$48,0))," ")</f>
        <v xml:space="preserve"> </v>
      </c>
      <c r="Q1006" s="80" t="str">
        <f>IF(COUNTIF(MaGv!$C$53:$BB$53, L996)&gt;0, INDEX(MaGv!$C$38:$BB$53, 1, MATCH(L996, MaGv!$C$53:$BB$53,0))," ")</f>
        <v xml:space="preserve"> </v>
      </c>
      <c r="R1006" s="80" t="str">
        <f>IF(COUNTIF(MaGv!$C$58:$BB$58, L996)&gt;0, INDEX(MaGv!$C$38:$BB$58, 1, MATCH(L996, MaGv!$C$58:$BB$58,0))," ")</f>
        <v xml:space="preserve"> </v>
      </c>
      <c r="S1006" s="80" t="str">
        <f>IF(COUNTIF(MaGv!$C$63:$BB$63, L996)&gt;0, INDEX(MaGv!$C$38:$BB$63, 1, MATCH(L996, MaGv!$C$63:$BB$63,0))," ")</f>
        <v xml:space="preserve"> </v>
      </c>
      <c r="T1006" s="80" t="str">
        <f>IF(COUNTIF(MaGv!$C$68:$BB$68, L996)&gt;0, INDEX(MaGv!$C$38:$BB$68, 1, MATCH(L996, MaGv!$C$68:$BB$68,0))," ")</f>
        <v xml:space="preserve"> </v>
      </c>
    </row>
    <row r="1007" spans="1:22" ht="12.95" customHeight="1">
      <c r="A1007" s="124"/>
      <c r="B1007" s="119"/>
      <c r="C1007" s="75"/>
      <c r="D1007" s="82"/>
      <c r="E1007" s="75"/>
      <c r="F1007" s="75"/>
      <c r="G1007" s="75"/>
      <c r="H1007" s="75"/>
      <c r="I1007" s="75"/>
      <c r="J1007" s="75"/>
      <c r="K1007" s="104"/>
      <c r="L1007" s="119"/>
      <c r="M1007" s="75"/>
      <c r="N1007" s="82"/>
      <c r="O1007" s="75"/>
      <c r="P1007" s="75"/>
      <c r="Q1007" s="75"/>
      <c r="R1007" s="75"/>
      <c r="S1007" s="75"/>
      <c r="T1007" s="75"/>
    </row>
  </sheetData>
  <sheetProtection insertColumns="0" insertRows="0" deleteColumns="0" deleteRows="0" sort="0"/>
  <mergeCells count="378"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lop</vt:lpstr>
      <vt:lpstr>to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2020-02-13T04:10:37Z</cp:lastPrinted>
  <dcterms:created xsi:type="dcterms:W3CDTF">1999-09-16T16:07:13Z</dcterms:created>
  <dcterms:modified xsi:type="dcterms:W3CDTF">2020-05-04T12:04:41Z</dcterms:modified>
</cp:coreProperties>
</file>